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organ_HD/metaanalysis_droughtinvasion/"/>
    </mc:Choice>
  </mc:AlternateContent>
  <xr:revisionPtr revIDLastSave="0" documentId="13_ncr:1_{FDC7A477-6E15-8946-9A63-18D778B94236}" xr6:coauthVersionLast="47" xr6:coauthVersionMax="47" xr10:uidLastSave="{00000000-0000-0000-0000-000000000000}"/>
  <bookViews>
    <workbookView xWindow="40040" yWindow="6280" windowWidth="32900" windowHeight="14260" xr2:uid="{E085263C-0620-594D-8B69-FDC94C3D873E}"/>
  </bookViews>
  <sheets>
    <sheet name="Data extraction" sheetId="2" r:id="rId1"/>
    <sheet name="Data validation" sheetId="3" r:id="rId2"/>
  </sheets>
  <externalReferences>
    <externalReference r:id="rId3"/>
  </externalReferences>
  <definedNames>
    <definedName name="_xlnm._FilterDatabase" localSheetId="0" hidden="1">'Data extraction'!$A$1:$AM$1206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2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66" i="2"/>
  <c r="U765" i="2"/>
  <c r="U764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AC1035" i="2"/>
  <c r="Z1035" i="2"/>
  <c r="AC1034" i="2"/>
  <c r="Z1034" i="2"/>
  <c r="AK396" i="2"/>
  <c r="AJ396" i="2"/>
  <c r="AH396" i="2"/>
  <c r="AG396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tc={C8C389CB-ECED-D847-931D-C0051AB80842}</author>
    <author>tc={19F513CF-14A5-9944-B923-26BBDBC00655}</author>
    <author>tc={401C0101-5DDA-A946-9936-2691566160BE}</author>
    <author>tc={976613AE-18D4-554B-8131-7641AC2A00A8}</author>
    <author>tc={F2DA80CA-61F6-3D47-B473-16273F0A19B9}</author>
    <author>tc={6269E0A5-96E5-6947-809A-9EAF09280246}</author>
    <author>tc={5DBAEA13-90EE-F143-A475-FC7930CBDC1A}</author>
    <author>tc={ED2D5023-4355-184B-BF2C-1DD26A2A2881}</author>
    <author>tc={E9EE9C62-439B-6B46-AA39-78516B76B231}</author>
    <author>tc={8AF2584A-4572-CE43-B46C-4F396AAB0B0F}</author>
    <author>tc={4667C4CF-1558-154C-B71F-40C26BF9A86C}</author>
    <author>tc={147564FA-6429-3D4F-B524-6C13F4EEBB01}</author>
    <author>tc={1FEAD600-3764-3D48-9380-D49D0837F644}</author>
    <author>tc={8ED64027-C310-4441-9EB6-FB715412498E}</author>
    <author>tc={42EF4B58-11D3-E941-A849-FB9AE5922140}</author>
    <author>tc={C332A17D-1956-5940-841D-BAB3EE021B5D}</author>
    <author>tc={044CB5EC-37F8-454E-82F0-B7A9DE90B6A0}</author>
    <author>tc={105849AB-64DC-7549-BDAA-39F79B56E96B}</author>
    <author>tc={6533E666-7DDA-1944-9EE2-D7E669C5F80D}</author>
    <author>tc={23A137D6-CFDD-A446-A06C-F88D5B22A919}</author>
    <author>tc={58A1CFEA-3D49-CA43-9CDB-F001F5123F41}</author>
    <author>tc={E8DBB8A9-98DB-234A-9E34-46EC5402E0B4}</author>
    <author>tc={1337B1AF-A04F-144B-92C2-E652ADB82AC2}</author>
    <author>tc={A9A0332B-6FEA-0146-9FE2-DA8C7F941A3B}</author>
    <author>tc={56B7F4D4-901E-C443-951B-B47EFB575984}</author>
    <author>tc={D1A141B3-D6D0-E646-947D-16CE0B9125F1}</author>
    <author>tc={0E8EDD60-013F-6644-8589-C435FB43950E}</author>
    <author>tc={D798E45A-AF95-0B46-922E-EB732CEC75FA}</author>
    <author>tc={A3541884-9753-A24C-862B-748508F5EF6C}</author>
    <author>tc={67E42090-840A-0D48-9CC7-49D9D64B2B7B}</author>
    <author>tc={4E5CB068-F806-C44E-AB78-77F57C63DC57}</author>
    <author>tc={E999BC7F-3B9D-814D-810D-B5F42D5E5E16}</author>
    <author>tc={EB71D9B0-57FF-FB4D-ACD7-39DB7CDAC30D}</author>
    <author>tc={E47B41E7-3534-1548-93ED-99ACCE08ECDF}</author>
    <author>tc={007759CB-BB25-6148-B5AB-272FDE61AAB2}</author>
    <author>tc={AF522ABF-8152-184F-B12A-F8AD0D900212}</author>
    <author>tc={3AC1D8B2-4551-154F-B181-F6A155C4EDDE}</author>
    <author>tc={A46D1837-76BA-7440-B696-05798DFE002C}</author>
    <author>tc={3F4E58EF-676A-6E4E-81F3-3154133CA551}</author>
    <author>tc={8C451591-7BB5-5D45-8F8F-6556CBCF1627}</author>
    <author>tc={78780DE4-5A24-424C-B509-8994CC5FA4A5}</author>
    <author>tc={DA9710C7-8B9A-324E-BF77-C0AA2052CD1C}</author>
    <author>tc={301BEEF5-914F-4449-8473-784C6B2F0AAB}</author>
    <author>tc={B74EB46C-0611-7C45-8C11-4E3DD09080FA}</author>
    <author>tc={565DC581-27DD-2746-84B2-22B26D865366}</author>
    <author>tc={1F748D40-CB9B-9C42-B50D-460DE72898A7}</author>
    <author>tc={3EB9D36B-BB21-FB40-8968-36F268057AD5}</author>
    <author>tc={9C62FE3B-FEB7-A148-BCBE-CECF6C99A31A}</author>
    <author>tc={B95EA461-A40D-F342-879A-BA141D640D83}</author>
    <author>tc={F23229A2-8084-954C-B397-7BDDDFBDC310}</author>
    <author>tc={99647E77-E159-8A4D-ABFD-96875AD741F8}</author>
    <author>tc={ACA645B3-184D-D046-BBA4-256E2CA722D7}</author>
    <author>tc={9875300E-27C7-5444-A081-8422794B5043}</author>
    <author>tc={B237631D-8EEE-8F49-A8EF-B4556E256F0D}</author>
    <author>tc={51FF5AC3-AC98-BC47-A32C-0BF5CB6BAF43}</author>
    <author>tc={FBF0467B-52C4-0F4F-995F-F9EF6D73C9FE}</author>
    <author>tc={60003504-154F-864E-9545-4B5557F575E0}</author>
    <author>tc={E4D5977C-54AC-C043-8275-4A420E5D81F7}</author>
    <author>tc={31EDB182-B36B-B04A-896D-8BF4EFE71CCD}</author>
    <author>tc={713246EA-7649-4746-99A3-0127D8942DE7}</author>
    <author>tc={E35F7948-DA4C-EC41-98BB-D05DFEB90565}</author>
    <author>tc={096F2461-7956-524E-A9C1-0BF459EF3FE4}</author>
    <author>tc={5ED255D3-6890-7046-8001-1C20464110F4}</author>
    <author>tc={CD5191F7-1026-B345-A685-071628129ADF}</author>
    <author>tc={883D0548-4D0D-7843-8882-B14600D0F28D}</author>
    <author>tc={B92EB73D-CD23-3A40-BFE4-8CC745419340}</author>
    <author>tc={3AD70D36-9EA0-F044-BD3D-2F3A0DB5ED10}</author>
    <author>tc={28E0633A-C667-E547-8557-E00AF01258ED}</author>
    <author>tc={E8BDD31F-30ED-2B4D-A439-D7F8F5D019CF}</author>
    <author>tc={798F47F6-6878-6D41-B777-D165B6C6E378}</author>
    <author>tc={93ADBA62-4A4B-6D46-8F89-7BEFDB48B9DB}</author>
    <author>tc={C3690996-5900-5748-A813-180E8DD6EB04}</author>
    <author>tc={6650F660-8306-5E40-A2D6-66F533BBE784}</author>
    <author>tc={2FADCA83-A92C-7340-B6B8-F49C7E643310}</author>
    <author>tc={6FC40D98-BF93-B745-8B96-8EB0B3DBBC22}</author>
    <author>tc={7F9E8A21-2D86-B841-98F6-64327B645419}</author>
    <author>tc={36206F9E-963E-CF46-AE9C-39602DB92B44}</author>
    <author>tc={E604D734-1297-4D41-A516-3348F777779D}</author>
    <author>tc={F5609E74-517C-6247-BC9B-23464EB97DE4}</author>
    <author>tc={844002C9-CB58-754E-BE2D-876AC9184195}</author>
    <author>tc={E3602BB8-AB52-B246-9B65-6A2CE33CC702}</author>
    <author>tc={DEE1C68E-9A86-6F49-8BB1-06EE12914843}</author>
    <author>tc={6A0429B8-A024-FF46-95AC-87EE262F7AC9}</author>
    <author>tc={08A06FBA-B0AE-7543-AD05-63E15C935182}</author>
    <author>tc={B9E113A7-30A0-564F-9D15-22830DB4E21C}</author>
    <author>tc={5180A0AD-4DE3-2C43-ABBC-B87D4E14C21E}</author>
    <author>tc={BC6E4D92-4A7D-B045-98B2-BB5C5C01BA0B}</author>
    <author>tc={ACBA5213-B5C3-894B-927A-F404F3B00B7F}</author>
    <author>tc={095E1AC3-20BA-E04C-9A56-FA39F4D3446B}</author>
    <author>tc={04C46EDC-0894-3646-A687-9CBAC4EEB443}</author>
    <author>tc={1A7C334E-92DE-6848-80A9-98003C5A7F25}</author>
    <author>tc={23036CF9-B28C-CB43-BB84-2F435085E700}</author>
    <author>tc={B32E0C68-4941-8545-B18B-70B24B02EEAC}</author>
    <author>tc={AA1E4506-AAB5-2544-9B25-B1CCFBA45C7D}</author>
    <author>tc={C6083DD1-B941-1640-8CB3-1F7F64AAA4C2}</author>
    <author>tc={F2BE30FC-B214-3445-8977-D99725FF9913}</author>
    <author>tc={2C92B7C4-A8FE-274D-B0AE-F36E96A24438}</author>
    <author>tc={3BFAD01E-48D6-5242-905B-40430B6F630E}</author>
    <author>tc={C5D672D5-3BC1-1A46-9A24-FE1434D23420}</author>
    <author>tc={5EA0BE28-6B64-0047-8BA9-EF8005283E07}</author>
    <author>tc={3D47F776-DDD0-8748-A2FF-F5E43256B56A}</author>
    <author>tc={F048AD08-7AF7-DC44-B58F-5B601FDE9ACF}</author>
    <author>tc={3380A5F3-17A4-E64D-9209-F818D7517CAF}</author>
    <author>tc={7B0A6D31-7DD0-F642-ACD7-560939B7DF99}</author>
    <author>tc={41A9AFF1-F064-8B4E-A6B9-4F8E25E6DF29}</author>
    <author>tc={E9170102-9857-0641-9A1D-2601BC1979F9}</author>
    <author>tc={6E2651ED-2A8B-9141-8E4C-D7C65F201285}</author>
    <author>tc={6D236EDB-EA72-D84C-9294-155B6DC1D4D8}</author>
    <author>tc={345EE739-5115-E644-9F8F-40F2C624B2E6}</author>
    <author>tc={AE97D995-E5D8-2940-9C41-E3A682522F7D}</author>
    <author>tc={59BCADA7-0D01-4F48-8BE9-EDA034C9B7DA}</author>
    <author>tc={D09F1B2E-CB7C-A748-8352-DFEEF7CB4538}</author>
    <author>tc={384206C7-76F7-FF4A-AC62-7931253D2E27}</author>
    <author>tc={7AAF01A8-9549-904B-8881-1B590ED06E60}</author>
    <author>tc={30895DC1-7CB8-8544-8692-410A574193CB}</author>
    <author>tc={35887B32-B6DA-A54C-AB19-C381BEDB34AA}</author>
    <author>tc={F033EBCF-8C98-2147-80FF-FB0CE7D33A37}</author>
    <author>tc={A9D5370B-CD67-5C45-9125-F6EB2F4E52BD}</author>
    <author>tc={F47FC9C5-5C23-5149-99E0-29CDB0C07539}</author>
    <author>tc={D0FCE895-A280-594F-8620-F752AF200859}</author>
    <author>tc={5A7F53F5-9C3B-8B49-9AC3-1B71AB2FE497}</author>
    <author>tc={4D4DD0E3-AC00-B34B-AB5A-DD65EE484B37}</author>
    <author>tc={A60A3392-5371-C746-8C79-52C15A73EDF8}</author>
    <author>tc={050B8DE7-DFC7-204F-99E9-0534B55A68F4}</author>
    <author>tc={EB3099E4-3657-FF49-96A1-2B19EB3249FB}</author>
    <author>tc={85BAB0AE-FEF8-FC47-AE83-45E931A98B19}</author>
    <author>tc={3DEFDE47-7193-154E-84C5-9625277AD4C4}</author>
    <author>tc={2C91DF64-28AC-C84E-8966-6BD522E2F627}</author>
    <author>tc={C5D7C700-6C8C-A34E-9795-D303F817153E}</author>
  </authors>
  <commentList>
    <comment ref="E1" authorId="0" shapeId="0" xr:uid="{C8C389CB-ECED-D847-931D-C0051AB8084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in USA, what state</t>
      </text>
    </comment>
    <comment ref="L1" authorId="1" shapeId="0" xr:uid="{19F513CF-14A5-9944-B923-26BBDBC0065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yearly precipitation divided by average yearly potential evapotranspiration</t>
      </text>
    </comment>
    <comment ref="M1" authorId="2" shapeId="0" xr:uid="{401C0101-5DDA-A946-9936-2691566160B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aridity index from global aridity project</t>
      </text>
    </comment>
    <comment ref="O1" authorId="3" shapeId="0" xr:uid="{976613AE-18D4-554B-8131-7641AC2A00A8}">
      <text>
        <t>[Threaded comment]
Your version of Excel allows you to read this threaded comment; however, any edits to it will get removed if the file is opened in a newer version of Excel. Learn more: https://go.microsoft.com/fwlink/?linkid=870924
Comment:
    i or n for introduced or native</t>
      </text>
    </comment>
    <comment ref="P1" authorId="4" shapeId="0" xr:uid="{F2DA80CA-61F6-3D47-B473-16273F0A19B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forb, C3 grass, C4 grass, sub-shrub/shrub/tree, community</t>
      </text>
    </comment>
    <comment ref="Q1" authorId="5" shapeId="0" xr:uid="{6269E0A5-96E5-6947-809A-9EAF0928024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greenhouse, field (obs), field (exp)</t>
      </text>
    </comment>
    <comment ref="R1" authorId="6" shapeId="0" xr:uid="{5DBAEA13-90EE-F143-A475-FC7930CBDC1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reported in paper</t>
      </text>
    </comment>
    <comment ref="S1" authorId="7" shapeId="0" xr:uid="{ED2D5023-4355-184B-BF2C-1DD26A2A28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did paper measure drought (sm, precipitation, etc)?</t>
      </text>
    </comment>
    <comment ref="T1" authorId="8" shapeId="0" xr:uid="{E9EE9C62-439B-6B46-AA39-78516B76B231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if we do something like a categorized magnitude of decrease instead of saying low, medium, high? like grouping % decline in water by 0-25, 26-50, 51-75, 76-100 decline in water</t>
      </text>
    </comment>
    <comment ref="U1" authorId="9" shapeId="0" xr:uid="{8AF2584A-4572-CE43-B46C-4F396AAB0B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we determined water difference to group into high, medium, low drought
Reply:
    percent decrease in water availability from control</t>
      </text>
    </comment>
    <comment ref="V1" authorId="10" shapeId="0" xr:uid="{4667C4CF-1558-154C-B71F-40C26BF9A86C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&lt;2 months, 2-6 months, 6 months - 1.5 years, &gt;1.5 years</t>
      </text>
    </comment>
    <comment ref="W1" authorId="11" shapeId="0" xr:uid="{147564FA-6429-3D4F-B524-6C13F4EEBB0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written in paper</t>
      </text>
    </comment>
    <comment ref="X1" authorId="12" shapeId="0" xr:uid="{1FEAD600-3764-3D48-9380-D49D0837F644}">
      <text>
        <t>[Threaded comment]
Your version of Excel allows you to read this threaded comment; however, any edits to it will get removed if the file is opened in a newer version of Excel. Learn more: https://go.microsoft.com/fwlink/?linkid=870924
Comment:
    units from paper</t>
      </text>
    </comment>
    <comment ref="Y1" authorId="13" shapeId="0" xr:uid="{8ED64027-C310-4441-9EB6-FB715412498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response variable categorized (growth, production, abundance, other)</t>
      </text>
    </comment>
    <comment ref="AL1" authorId="14" shapeId="0" xr:uid="{42EF4B58-11D3-E941-A849-FB9AE592214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global change driver measured as stated in paper</t>
      </text>
    </comment>
    <comment ref="U305" authorId="15" shapeId="0" xr:uid="{C332A17D-1956-5940-841D-BAB3EE021B5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6" authorId="16" shapeId="0" xr:uid="{044CB5EC-37F8-454E-82F0-B7A9DE90B6A0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7" authorId="17" shapeId="0" xr:uid="{105849AB-64DC-7549-BDAA-39F79B56E96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8" authorId="18" shapeId="0" xr:uid="{6533E666-7DDA-1944-9EE2-D7E669C5F80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09" authorId="19" shapeId="0" xr:uid="{23A137D6-CFDD-A446-A06C-F88D5B22A919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0" authorId="20" shapeId="0" xr:uid="{58A1CFEA-3D49-CA43-9CDB-F001F5123F41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1" authorId="21" shapeId="0" xr:uid="{E8DBB8A9-98DB-234A-9E34-46EC5402E0B4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2" authorId="22" shapeId="0" xr:uid="{1337B1AF-A04F-144B-92C2-E652ADB82AC2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3" authorId="23" shapeId="0" xr:uid="{A9A0332B-6FEA-0146-9FE2-DA8C7F941A3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4" authorId="24" shapeId="0" xr:uid="{56B7F4D4-901E-C443-951B-B47EFB575984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5" authorId="25" shapeId="0" xr:uid="{D1A141B3-D6D0-E646-947D-16CE0B9125F1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6" authorId="26" shapeId="0" xr:uid="{0E8EDD60-013F-6644-8589-C435FB43950E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7" authorId="27" shapeId="0" xr:uid="{D798E45A-AF95-0B46-922E-EB732CEC75FA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8" authorId="28" shapeId="0" xr:uid="{A3541884-9753-A24C-862B-748508F5EF6C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19" authorId="29" shapeId="0" xr:uid="{67E42090-840A-0D48-9CC7-49D9D64B2B7B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0" authorId="30" shapeId="0" xr:uid="{4E5CB068-F806-C44E-AB78-77F57C63DC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1" authorId="31" shapeId="0" xr:uid="{E999BC7F-3B9D-814D-810D-B5F42D5E5E16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22" authorId="32" shapeId="0" xr:uid="{EB71D9B0-57FF-FB4D-ACD7-39DB7CD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took average precipitation of both sites (720.5) and took 100% of that bc shelters blocked all rainfall</t>
      </text>
    </comment>
    <comment ref="U331" authorId="33" shapeId="0" xr:uid="{E47B41E7-3534-1548-93ED-99ACCE08EC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2" authorId="34" shapeId="0" xr:uid="{007759CB-BB25-6148-B5AB-272FDE61AA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3" authorId="35" shapeId="0" xr:uid="{AF522ABF-8152-184F-B12A-F8AD0D9002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4" authorId="36" shapeId="0" xr:uid="{3AC1D8B2-4551-154F-B181-F6A155C4EDD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5" authorId="37" shapeId="0" xr:uid="{A46D1837-76BA-7440-B696-05798DFE00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336" authorId="38" shapeId="0" xr:uid="{3F4E58EF-676A-6E4E-81F3-3154133CA55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5 fold reduction in water on any given day</t>
      </text>
    </comment>
    <comment ref="U437" authorId="39" shapeId="0" xr:uid="{8C451591-7BB5-5D45-8F8F-6556CBCF16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38" authorId="40" shapeId="0" xr:uid="{78780DE4-5A24-424C-B509-8994CC5FA4A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39" authorId="41" shapeId="0" xr:uid="{DA9710C7-8B9A-324E-BF77-C0AA2052CD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0" authorId="42" shapeId="0" xr:uid="{301BEEF5-914F-4449-8473-784C6B2F0AA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1" authorId="43" shapeId="0" xr:uid="{B74EB46C-0611-7C45-8C11-4E3DD09080F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2" authorId="44" shapeId="0" xr:uid="{565DC581-27DD-2746-84B2-22B26D8653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3" authorId="45" shapeId="0" xr:uid="{1F748D40-CB9B-9C42-B50D-460DE72898A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4" authorId="46" shapeId="0" xr:uid="{3EB9D36B-BB21-FB40-8968-36F268057AD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5" authorId="47" shapeId="0" xr:uid="{9C62FE3B-FEB7-A148-BCBE-CECF6C99A31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6" authorId="48" shapeId="0" xr:uid="{B95EA461-A40D-F342-879A-BA141D640D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7" authorId="49" shapeId="0" xr:uid="{F23229A2-8084-954C-B397-7BDDDFBDC3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8" authorId="50" shapeId="0" xr:uid="{99647E77-E159-8A4D-ABFD-96875AD741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49" authorId="51" shapeId="0" xr:uid="{ACA645B3-184D-D046-BBA4-256E2CA722D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0" authorId="52" shapeId="0" xr:uid="{9875300E-27C7-5444-A081-8422794B50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1" authorId="53" shapeId="0" xr:uid="{B237631D-8EEE-8F49-A8EF-B4556E256F0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2" authorId="54" shapeId="0" xr:uid="{51FF5AC3-AC98-BC47-A32C-0BF5CB6BAF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3" authorId="55" shapeId="0" xr:uid="{FBF0467B-52C4-0F4F-995F-F9EF6D73C9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4" authorId="56" shapeId="0" xr:uid="{60003504-154F-864E-9545-4B5557F575E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5" authorId="57" shapeId="0" xr:uid="{E4D5977C-54AC-C043-8275-4A420E5D81F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6" authorId="58" shapeId="0" xr:uid="{31EDB182-B36B-B04A-896D-8BF4EFE71CC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7" authorId="59" shapeId="0" xr:uid="{713246EA-7649-4746-99A3-0127D8942DE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8" authorId="60" shapeId="0" xr:uid="{E35F7948-DA4C-EC41-98BB-D05DFEB9056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59" authorId="61" shapeId="0" xr:uid="{096F2461-7956-524E-A9C1-0BF459EF3F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0" authorId="62" shapeId="0" xr:uid="{5ED255D3-6890-7046-8001-1C20464110F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1" authorId="63" shapeId="0" xr:uid="{CD5191F7-1026-B345-A685-071628129AD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2" authorId="64" shapeId="0" xr:uid="{883D0548-4D0D-7843-8882-B14600D0F28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3" authorId="65" shapeId="0" xr:uid="{B92EB73D-CD23-3A40-BFE4-8CC74541934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4" authorId="66" shapeId="0" xr:uid="{3AD70D36-9EA0-F044-BD3D-2F3A0DB5ED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5" authorId="67" shapeId="0" xr:uid="{28E0633A-C667-E547-8557-E00AF01258E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6" authorId="68" shapeId="0" xr:uid="{E8BDD31F-30ED-2B4D-A439-D7F8F5D019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7" authorId="69" shapeId="0" xr:uid="{798F47F6-6878-6D41-B777-D165B6C6E37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8" authorId="70" shapeId="0" xr:uid="{93ADBA62-4A4B-6D46-8F89-7BEFDB48B9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69" authorId="71" shapeId="0" xr:uid="{C3690996-5900-5748-A813-180E8DD6EB0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0" authorId="72" shapeId="0" xr:uid="{6650F660-8306-5E40-A2D6-66F533BBE78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1" authorId="73" shapeId="0" xr:uid="{2FADCA83-A92C-7340-B6B8-F49C7E64331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2" authorId="74" shapeId="0" xr:uid="{6FC40D98-BF93-B745-8B96-8EB0B3DBBC2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3" authorId="75" shapeId="0" xr:uid="{7F9E8A21-2D86-B841-98F6-64327B64541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4" authorId="76" shapeId="0" xr:uid="{36206F9E-963E-CF46-AE9C-39602DB92B4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5" authorId="77" shapeId="0" xr:uid="{E604D734-1297-4D41-A516-3348F777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6" authorId="78" shapeId="0" xr:uid="{F5609E74-517C-6247-BC9B-23464EB97DE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7" authorId="79" shapeId="0" xr:uid="{844002C9-CB58-754E-BE2D-876AC918419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8" authorId="80" shapeId="0" xr:uid="{E3602BB8-AB52-B246-9B65-6A2CE33CC70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79" authorId="81" shapeId="0" xr:uid="{DEE1C68E-9A86-6F49-8BB1-06EE129148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0" authorId="82" shapeId="0" xr:uid="{6A0429B8-A024-FF46-95AC-87EE262F7A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1" authorId="83" shapeId="0" xr:uid="{08A06FBA-B0AE-7543-AD05-63E15C93518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2" authorId="84" shapeId="0" xr:uid="{B9E113A7-30A0-564F-9D15-22830DB4E2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3" authorId="85" shapeId="0" xr:uid="{5180A0AD-4DE3-2C43-ABBC-B87D4E14C21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4" authorId="86" shapeId="0" xr:uid="{BC6E4D92-4A7D-B045-98B2-BB5C5C01BA0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5" authorId="87" shapeId="0" xr:uid="{ACBA5213-B5C3-894B-927A-F404F3B00B7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6" authorId="88" shapeId="0" xr:uid="{095E1AC3-20BA-E04C-9A56-FA39F4D3446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7" authorId="89" shapeId="0" xr:uid="{04C46EDC-0894-3646-A687-9CBAC4EEB44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8" authorId="90" shapeId="0" xr:uid="{1A7C334E-92DE-6848-80A9-98003C5A7F2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89" authorId="91" shapeId="0" xr:uid="{23036CF9-B28C-CB43-BB84-2F435085E70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0" authorId="92" shapeId="0" xr:uid="{B32E0C68-4941-8545-B18B-70B24B02EEA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1" authorId="93" shapeId="0" xr:uid="{AA1E4506-AAB5-2544-9B25-B1CCFBA45C7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2" authorId="94" shapeId="0" xr:uid="{C6083DD1-B941-1640-8CB3-1F7F64AAA4C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3" authorId="95" shapeId="0" xr:uid="{F2BE30FC-B214-3445-8977-D99725FF991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4" authorId="96" shapeId="0" xr:uid="{2C92B7C4-A8FE-274D-B0AE-F36E96A2443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5" authorId="97" shapeId="0" xr:uid="{3BFAD01E-48D6-5242-905B-40430B6F63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6" authorId="98" shapeId="0" xr:uid="{C5D672D5-3BC1-1A46-9A24-FE1434D2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7" authorId="99" shapeId="0" xr:uid="{5EA0BE28-6B64-0047-8BA9-EF8005283E0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8" authorId="100" shapeId="0" xr:uid="{3D47F776-DDD0-8748-A2FF-F5E43256B56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499" authorId="101" shapeId="0" xr:uid="{F048AD08-7AF7-DC44-B58F-5B601FDE9A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0" authorId="102" shapeId="0" xr:uid="{3380A5F3-17A4-E64D-9209-F818D7517C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1" authorId="103" shapeId="0" xr:uid="{7B0A6D31-7DD0-F642-ACD7-560939B7DF9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2" authorId="104" shapeId="0" xr:uid="{41A9AFF1-F064-8B4E-A6B9-4F8E25E6DF2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3" authorId="105" shapeId="0" xr:uid="{E9170102-9857-0641-9A1D-2601BC1979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4" authorId="106" shapeId="0" xr:uid="{6E2651ED-2A8B-9141-8E4C-D7C65F20128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5" authorId="107" shapeId="0" xr:uid="{6D236EDB-EA72-D84C-9294-155B6DC1D4D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6" authorId="108" shapeId="0" xr:uid="{345EE739-5115-E644-9F8F-40F2C624B2E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7" authorId="109" shapeId="0" xr:uid="{AE97D995-E5D8-2940-9C41-E3A682522F7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8" authorId="110" shapeId="0" xr:uid="{59BCADA7-0D01-4F48-8BE9-EDA034C9B7D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09" authorId="111" shapeId="0" xr:uid="{D09F1B2E-CB7C-A748-8352-DFEEF7CB453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0" authorId="112" shapeId="0" xr:uid="{384206C7-76F7-FF4A-AC62-7931253D2E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1" authorId="113" shapeId="0" xr:uid="{7AAF01A8-9549-904B-8881-1B590ED06E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2" authorId="114" shapeId="0" xr:uid="{30895DC1-7CB8-8544-8692-410A574193C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3" authorId="115" shapeId="0" xr:uid="{35887B32-B6DA-A54C-AB19-C381BEDB34A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4" authorId="116" shapeId="0" xr:uid="{F033EBCF-8C98-2147-80FF-FB0CE7D33A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5" authorId="117" shapeId="0" xr:uid="{A9D5370B-CD67-5C45-9125-F6EB2F4E52B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6" authorId="118" shapeId="0" xr:uid="{F47FC9C5-5C23-5149-99E0-29CDB0C075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plants being at 50% saturation/day in control, and ~14.3% saturation/day in drought (because plants were watered to saturation every other day in control and 1x/week in drought)</t>
      </text>
    </comment>
    <comment ref="U519" authorId="119" shapeId="0" xr:uid="{D0FCE895-A280-594F-8620-F752AF200859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extracted precipitation from figure</t>
      </text>
    </comment>
    <comment ref="U827" authorId="120" shapeId="0" xr:uid="{5A7F53F5-9C3B-8B49-9AC3-1B71AB2FE49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28" authorId="121" shapeId="0" xr:uid="{4D4DD0E3-AC00-B34B-AB5A-DD65EE484B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29" authorId="122" shapeId="0" xr:uid="{A60A3392-5371-C746-8C79-52C15A73ED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0" authorId="123" shapeId="0" xr:uid="{050B8DE7-DFC7-204F-99E9-0534B55A68F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1" authorId="124" shapeId="0" xr:uid="{EB3099E4-3657-FF49-96A1-2B19EB3249F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2" authorId="125" shapeId="0" xr:uid="{85BAB0AE-FEF8-FC47-AE83-45E931A98B1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3" authorId="126" shapeId="0" xr:uid="{3DEFDE47-7193-154E-84C5-9625277AD4C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834" authorId="127" shapeId="0" xr:uid="{2C91DF64-28AC-C84E-8966-6BD522E2F62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precipitation data from NOAA for this county</t>
      </text>
    </comment>
    <comment ref="U960" authorId="128" shapeId="0" xr:uid="{C5D7C700-6C8C-A34E-9795-D303F817153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watering frequencies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tc={99B668D1-449A-6D45-A197-82AA6A7055E0}</author>
    <author>tc={B9D59610-3ED4-D548-A9B9-01C3EDECDD66}</author>
    <author>tc={98892BF9-D30C-0846-961F-09D11F2B9765}</author>
    <author>tc={65FC9A84-31BF-CD4B-A8B3-06BAB3C42F19}</author>
    <author>tc={82F70A52-4B94-C748-A03E-3C13CA421AA1}</author>
    <author>tc={F66C4EEE-93C8-E449-B18E-9B82249C965B}</author>
    <author>tc={40AA3434-F08E-404C-A625-C7D4E6BA250A}</author>
    <author>tc={94618EFC-40F2-C645-8C1B-3CAE1CDA5F3F}</author>
    <author>tc={298D76EB-1F87-2547-8394-6C7B4DD3E23E}</author>
    <author>tc={A32D4886-4370-AE4C-94A5-80CBE1834700}</author>
  </authors>
  <commentList>
    <comment ref="A1" authorId="0" shapeId="0" xr:uid="{99B668D1-449A-6D45-A197-82AA6A7055E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in USA, what state</t>
      </text>
    </comment>
    <comment ref="D1" authorId="1" shapeId="0" xr:uid="{B9D59610-3ED4-D548-A9B9-01C3EDEC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Hyper-arid (AI &lt; 0.05); Arid (0.05 &lt; AI &lt; 0.20); Semi-arid (0.20 &lt; AI &lt;0.50); Dry sub-humid (0.50 &lt; AI &lt;0.65); Other (AI &gt; 0.65)</t>
      </text>
    </comment>
    <comment ref="E1" authorId="2" shapeId="0" xr:uid="{98892BF9-D30C-0846-961F-09D11F2B9765}">
      <text>
        <t>[Threaded comment]
Your version of Excel allows you to read this threaded comment; however, any edits to it will get removed if the file is opened in a newer version of Excel. Learn more: https://go.microsoft.com/fwlink/?linkid=870924
Comment:
    i or n for introduced or native</t>
      </text>
    </comment>
    <comment ref="F1" authorId="3" shapeId="0" xr:uid="{65FC9A84-31BF-CD4B-A8B3-06BAB3C42F1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forb, C3 grass, C4 grass, sub-shrub/shrub/tree, community</t>
      </text>
    </comment>
    <comment ref="G1" authorId="4" shapeId="0" xr:uid="{82F70A52-4B94-C748-A03E-3C13CA421AA1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greenhouse, field (obs), field (exp)</t>
      </text>
    </comment>
    <comment ref="H1" authorId="5" shapeId="0" xr:uid="{F66C4EEE-93C8-E449-B18E-9B82249C965B}">
      <text>
        <t>[Threaded comment]
Your version of Excel allows you to read this threaded comment; however, any edits to it will get removed if the file is opened in a newer version of Excel. Learn more: https://go.microsoft.com/fwlink/?linkid=870924
Comment:
    low, medium, or high</t>
      </text>
    </comment>
    <comment ref="I1" authorId="6" shapeId="0" xr:uid="{40AA3434-F08E-404C-A625-C7D4E6BA250A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did paper measure drought (sm, precipitation, etc)?</t>
      </text>
    </comment>
    <comment ref="J1" authorId="7" shapeId="0" xr:uid="{94618EFC-40F2-C645-8C1B-3CAE1CDA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&lt;2 months, 2-6 months, 6 months - 1.5 years, &gt;1.5 years</t>
      </text>
    </comment>
    <comment ref="K1" authorId="8" shapeId="0" xr:uid="{298D76EB-1F87-2547-8394-6C7B4DD3E2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response variable categorized (growth, production, abundance, other)</t>
      </text>
    </comment>
    <comment ref="L1" authorId="9" shapeId="0" xr:uid="{A32D4886-4370-AE4C-94A5-80CBE1834700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global change driver measured as stated in paper</t>
      </text>
    </comment>
  </commentList>
</comments>
</file>

<file path=xl/sharedStrings.xml><?xml version="1.0" encoding="utf-8"?>
<sst xmlns="http://schemas.openxmlformats.org/spreadsheetml/2006/main" count="19861" uniqueCount="788">
  <si>
    <t>study_ID</t>
  </si>
  <si>
    <t>short_citation</t>
  </si>
  <si>
    <t>first_author_last_name</t>
  </si>
  <si>
    <t>pub_year</t>
  </si>
  <si>
    <t>state</t>
  </si>
  <si>
    <t>country</t>
  </si>
  <si>
    <t>continent</t>
  </si>
  <si>
    <t>latitude</t>
  </si>
  <si>
    <t>longitude</t>
  </si>
  <si>
    <t>scientific_name</t>
  </si>
  <si>
    <t>inv_nat</t>
  </si>
  <si>
    <t>drought_level</t>
  </si>
  <si>
    <t>drought_comp</t>
  </si>
  <si>
    <t>resp_var_paper</t>
  </si>
  <si>
    <t>resp_type</t>
  </si>
  <si>
    <t>drought_mag</t>
  </si>
  <si>
    <t>measure_of_drought</t>
  </si>
  <si>
    <t>drought_length</t>
  </si>
  <si>
    <t>study_type</t>
  </si>
  <si>
    <t>funct_grp</t>
  </si>
  <si>
    <t>aridity</t>
  </si>
  <si>
    <t>aridity_index</t>
  </si>
  <si>
    <t>resp_var_units</t>
  </si>
  <si>
    <t>control_n</t>
  </si>
  <si>
    <t>drought_n</t>
  </si>
  <si>
    <t>driver_n</t>
  </si>
  <si>
    <t>drought_driver_n</t>
  </si>
  <si>
    <t>control_avg</t>
  </si>
  <si>
    <t>drought_avg</t>
  </si>
  <si>
    <t>driver_avg</t>
  </si>
  <si>
    <t>drought_driver_avg</t>
  </si>
  <si>
    <t>control_sd</t>
  </si>
  <si>
    <t>drought_sd</t>
  </si>
  <si>
    <t>driver_sd</t>
  </si>
  <si>
    <t>drought_driver_sd</t>
  </si>
  <si>
    <t>driver</t>
  </si>
  <si>
    <t>comments</t>
  </si>
  <si>
    <t>Burns_2004</t>
  </si>
  <si>
    <t>Burns</t>
  </si>
  <si>
    <t>Florida</t>
  </si>
  <si>
    <t>USA</t>
  </si>
  <si>
    <t>North America</t>
  </si>
  <si>
    <t>Tradescantia zebrina</t>
  </si>
  <si>
    <t>i</t>
  </si>
  <si>
    <t>forb</t>
  </si>
  <si>
    <t>greenhouse</t>
  </si>
  <si>
    <t>92% vs 8%</t>
  </si>
  <si>
    <t>&lt;2 months</t>
  </si>
  <si>
    <t>relative growth rate</t>
  </si>
  <si>
    <t>g/g/d</t>
  </si>
  <si>
    <t>growth</t>
  </si>
  <si>
    <t>n</t>
  </si>
  <si>
    <t>C3 grass</t>
  </si>
  <si>
    <t>C4 grass</t>
  </si>
  <si>
    <t>sub-shrub/shrub/tree</t>
  </si>
  <si>
    <t>field (exp)</t>
  </si>
  <si>
    <t>field (obs)</t>
  </si>
  <si>
    <t>low</t>
  </si>
  <si>
    <t>medium</t>
  </si>
  <si>
    <t>high</t>
  </si>
  <si>
    <t>2-6 months</t>
  </si>
  <si>
    <t>6 months - 1.5 years</t>
  </si>
  <si>
    <t>&gt;1.5 years</t>
  </si>
  <si>
    <t>production</t>
  </si>
  <si>
    <t>abundance</t>
  </si>
  <si>
    <t>avg_evap</t>
  </si>
  <si>
    <t>92% water holding capacity is control</t>
  </si>
  <si>
    <t>Commelina benghalensis</t>
  </si>
  <si>
    <t>Murdannia nudiflora</t>
  </si>
  <si>
    <t>Tradescantia brevifolia</t>
  </si>
  <si>
    <t>Commelina bracteosa</t>
  </si>
  <si>
    <t>Murdannia simplex</t>
  </si>
  <si>
    <t>92% vs 36%</t>
  </si>
  <si>
    <t>92% vs 64%</t>
  </si>
  <si>
    <t>total biomass</t>
  </si>
  <si>
    <t>g</t>
  </si>
  <si>
    <t>mag_drt_dec</t>
  </si>
  <si>
    <t>Bromus inermis</t>
  </si>
  <si>
    <t>Pascopyrum smithii</t>
  </si>
  <si>
    <t>Bothriochloa ischaemum</t>
  </si>
  <si>
    <t>Schizachyrium scoparium</t>
  </si>
  <si>
    <t>Eragrostis curvula</t>
  </si>
  <si>
    <t>Eragrostis sororia</t>
  </si>
  <si>
    <t>Themeda triandra</t>
  </si>
  <si>
    <t>Lantana camara</t>
  </si>
  <si>
    <t>Native shrubs</t>
  </si>
  <si>
    <t>100% vs 65%</t>
  </si>
  <si>
    <t>continuous vs pulsed</t>
  </si>
  <si>
    <t>above vs below avg rainfall</t>
  </si>
  <si>
    <t>76-100</t>
  </si>
  <si>
    <t>51-75</t>
  </si>
  <si>
    <t>26-50</t>
  </si>
  <si>
    <t>log(vegetative biomass)</t>
  </si>
  <si>
    <t>root to shoot ratio</t>
  </si>
  <si>
    <t>height to vegetative biomass</t>
  </si>
  <si>
    <t xml:space="preserve">rate of spread </t>
  </si>
  <si>
    <t>mm/g</t>
  </si>
  <si>
    <r>
      <t>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m</t>
    </r>
    <r>
      <rPr>
        <vertAlign val="superscript"/>
        <sz val="12"/>
        <color theme="1"/>
        <rFont val="Arial"/>
        <family val="2"/>
      </rPr>
      <t>-2</t>
    </r>
    <r>
      <rPr>
        <sz val="12"/>
        <color theme="1"/>
        <rFont val="Arial"/>
        <family val="2"/>
      </rPr>
      <t>y</t>
    </r>
    <r>
      <rPr>
        <vertAlign val="superscript"/>
        <sz val="12"/>
        <color theme="1"/>
        <rFont val="Arial"/>
        <family val="2"/>
      </rPr>
      <t>-1</t>
    </r>
  </si>
  <si>
    <t>elevated temp</t>
  </si>
  <si>
    <t>100% field capacity is control</t>
  </si>
  <si>
    <t>Duell_2016</t>
  </si>
  <si>
    <t>Duell</t>
  </si>
  <si>
    <t>Kansas/Oklahoma</t>
  </si>
  <si>
    <t>Han_2012</t>
  </si>
  <si>
    <t>Han</t>
  </si>
  <si>
    <t>Australia</t>
  </si>
  <si>
    <t>Masocha_2017</t>
  </si>
  <si>
    <t>Masocha</t>
  </si>
  <si>
    <t>Zimbabwe</t>
  </si>
  <si>
    <t>Africa</t>
  </si>
  <si>
    <t>avg_precip_mm</t>
  </si>
  <si>
    <t>Chromolaena odorata</t>
  </si>
  <si>
    <t>100% vs 50%</t>
  </si>
  <si>
    <t>100% vs 75%</t>
  </si>
  <si>
    <t>height</t>
  </si>
  <si>
    <t>cm</t>
  </si>
  <si>
    <t>canopy diameter</t>
  </si>
  <si>
    <t>number of flowering shoots</t>
  </si>
  <si>
    <r>
      <t>m</t>
    </r>
    <r>
      <rPr>
        <vertAlign val="superscript"/>
        <sz val="12"/>
        <color theme="1"/>
        <rFont val="Arial"/>
        <family val="2"/>
      </rPr>
      <t>2</t>
    </r>
  </si>
  <si>
    <t>leaf weight ratio (relative allocation of biomass to leaves)</t>
  </si>
  <si>
    <t>stem weight ratio (relative allocation of biomass to stem)</t>
  </si>
  <si>
    <t>root weight ratio (relative allocation of biomass to roots)</t>
  </si>
  <si>
    <t>Mediterranean perennials (Brachipodium phoenicoides and Stipa gigantea)</t>
  </si>
  <si>
    <t>control (watered) vs stress (drought)</t>
  </si>
  <si>
    <t>stomatal conductance</t>
  </si>
  <si>
    <r>
      <t>mmol/m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 *s</t>
    </r>
  </si>
  <si>
    <t>California perennials (Nassella pulchra and Koeleria macrantha)</t>
  </si>
  <si>
    <t>Mediterranean annuals (Avena fatua, Bromus diandrus, Bromus hoerdeaceus, Bromus tectorum, Lolium multiflorum, and Vulpia myorus)</t>
  </si>
  <si>
    <t>no drought vs drought</t>
  </si>
  <si>
    <t>species density</t>
  </si>
  <si>
    <t>species richness</t>
  </si>
  <si>
    <t>species/m2</t>
  </si>
  <si>
    <t>one year of study had drought; multiple sites in study; combo of species</t>
  </si>
  <si>
    <t>wet mother, wet offspring vs dry mother, dry offspring</t>
  </si>
  <si>
    <t>Amaranthus retroflexus</t>
  </si>
  <si>
    <t>Amaranthus albus</t>
  </si>
  <si>
    <t>specific leaf area</t>
  </si>
  <si>
    <r>
      <t>mm</t>
    </r>
    <r>
      <rPr>
        <vertAlign val="superscript"/>
        <sz val="12"/>
        <color theme="1"/>
        <rFont val="Arial"/>
        <family val="2"/>
      </rPr>
      <t xml:space="preserve">2 </t>
    </r>
    <r>
      <rPr>
        <sz val="12"/>
        <color theme="1"/>
        <rFont val="Arial"/>
        <family val="2"/>
      </rPr>
      <t xml:space="preserve"> g</t>
    </r>
    <r>
      <rPr>
        <vertAlign val="superscript"/>
        <sz val="12"/>
        <color theme="1"/>
        <rFont val="Arial"/>
        <family val="2"/>
      </rPr>
      <t>-1</t>
    </r>
  </si>
  <si>
    <t>shoot-root ratio</t>
  </si>
  <si>
    <t>number of seeds</t>
  </si>
  <si>
    <t>Galinsoga parviflora</t>
  </si>
  <si>
    <t>Galinsoga ciliata</t>
  </si>
  <si>
    <t>Amsinckia tessellata</t>
  </si>
  <si>
    <t>low water to high water</t>
  </si>
  <si>
    <t>individual plant biomass</t>
  </si>
  <si>
    <t>Bromus madritensis</t>
  </si>
  <si>
    <t>dry matter</t>
  </si>
  <si>
    <t>kg/ha</t>
  </si>
  <si>
    <t>native grasses</t>
  </si>
  <si>
    <t>native grasses + Dalea purpurea</t>
  </si>
  <si>
    <t>Bromus bieberstinii + Medicago sativa</t>
  </si>
  <si>
    <t>September no drought (2008) to September with drought (2009)</t>
  </si>
  <si>
    <t xml:space="preserve">N uptake </t>
  </si>
  <si>
    <t>N concentration</t>
  </si>
  <si>
    <t>Achnatherum lemmonii</t>
  </si>
  <si>
    <t>Agropyron cristatum</t>
  </si>
  <si>
    <t>Agropyron desertorum</t>
  </si>
  <si>
    <t>Agropyron fragile</t>
  </si>
  <si>
    <t>Bromus japonicus</t>
  </si>
  <si>
    <t>Bromus riparius</t>
  </si>
  <si>
    <t>Bromus tectorum</t>
  </si>
  <si>
    <t>Elymus elymoides</t>
  </si>
  <si>
    <t>Elymus lanceolatus</t>
  </si>
  <si>
    <t>Elymus multisetus</t>
  </si>
  <si>
    <t>Elymus trachycaulus</t>
  </si>
  <si>
    <t xml:space="preserve">Elymus wawawaiensis </t>
  </si>
  <si>
    <t>Eremopyrum triticeum</t>
  </si>
  <si>
    <t>Festuca idahoensis</t>
  </si>
  <si>
    <t>Festuca ovina</t>
  </si>
  <si>
    <t>Hesperostipa comata</t>
  </si>
  <si>
    <t>Koeleria macrantha</t>
  </si>
  <si>
    <t>Leymus cinereus</t>
  </si>
  <si>
    <t>Lolium multiflorum</t>
  </si>
  <si>
    <t>Poa secunda</t>
  </si>
  <si>
    <t xml:space="preserve">Psathyrostachys juncea </t>
  </si>
  <si>
    <t>Pseudoroegneria spicata</t>
  </si>
  <si>
    <t>Thinopyrum intermedium</t>
  </si>
  <si>
    <t>Thinopyrum ponticum</t>
  </si>
  <si>
    <t>low water vs high water</t>
  </si>
  <si>
    <t>germination</t>
  </si>
  <si>
    <t>emergence</t>
  </si>
  <si>
    <t>seedling survival</t>
  </si>
  <si>
    <t>cumulative survival</t>
  </si>
  <si>
    <t>survival</t>
  </si>
  <si>
    <t>mutiple sites in study</t>
  </si>
  <si>
    <t>sometimes multiple of each species types in study</t>
  </si>
  <si>
    <t>exotic species</t>
  </si>
  <si>
    <t>native species</t>
  </si>
  <si>
    <t>control (no rainout shelter) vs 100% rainfall reduction (rainout shelters)</t>
  </si>
  <si>
    <t>biomass</t>
  </si>
  <si>
    <t>Lupinus polyphyllus</t>
  </si>
  <si>
    <t>Trifolium pratense</t>
  </si>
  <si>
    <t>N non-additivity</t>
  </si>
  <si>
    <t>g g-1</t>
  </si>
  <si>
    <t>ambient vs drought</t>
  </si>
  <si>
    <t xml:space="preserve">Alopecurus pratensis </t>
  </si>
  <si>
    <t xml:space="preserve">Senecio inaequidens </t>
  </si>
  <si>
    <t xml:space="preserve">Senecio jacobaea </t>
  </si>
  <si>
    <t>multiple timepoints and sites in study</t>
  </si>
  <si>
    <t>biomass remaining</t>
  </si>
  <si>
    <t>N remaining</t>
  </si>
  <si>
    <t>Taraxacum ceratophorum</t>
  </si>
  <si>
    <t>control vs drought</t>
  </si>
  <si>
    <t>leaf relative water content (RWC)</t>
  </si>
  <si>
    <t>%</t>
  </si>
  <si>
    <t>Taraxacum officinale</t>
  </si>
  <si>
    <t>carbon assimilation (A)</t>
  </si>
  <si>
    <t>umol CO2 m-2 s-1</t>
  </si>
  <si>
    <t>transpiration (E)</t>
  </si>
  <si>
    <t>mmol H2O/m2  *s</t>
  </si>
  <si>
    <t>water use efficiency</t>
  </si>
  <si>
    <t>umol CO2 / mmol H2O</t>
  </si>
  <si>
    <t>Themeda australis</t>
  </si>
  <si>
    <t>Bothriochloa decipiens</t>
  </si>
  <si>
    <t>continuous water vs pulsed water (periodic drought)</t>
  </si>
  <si>
    <t>relative change in height</t>
  </si>
  <si>
    <t>Miscanthus sinensis</t>
  </si>
  <si>
    <t>Panicum maximum</t>
  </si>
  <si>
    <t>well-watered vs low water (drought)</t>
  </si>
  <si>
    <t>reproductive biomass</t>
  </si>
  <si>
    <t>leaf biomass</t>
  </si>
  <si>
    <t>stem biomass</t>
  </si>
  <si>
    <t>root biomass</t>
  </si>
  <si>
    <t>ratio of total leaf area to total biomass (LAR)</t>
  </si>
  <si>
    <t>cm2 g-1</t>
  </si>
  <si>
    <t>Poa pratensis</t>
  </si>
  <si>
    <t>Stipa virudula</t>
  </si>
  <si>
    <t>pre-dawn leaf water potentials</t>
  </si>
  <si>
    <t>MPa</t>
  </si>
  <si>
    <t>Campanula rotundifolia</t>
  </si>
  <si>
    <t>Muhlenbergia montana</t>
  </si>
  <si>
    <t>Hesperis matronalis</t>
  </si>
  <si>
    <t>aboveground biomass</t>
  </si>
  <si>
    <t>Cirsium arvense</t>
  </si>
  <si>
    <t>Fallopia japonica</t>
  </si>
  <si>
    <t>Plantago lanceolata</t>
  </si>
  <si>
    <t>Senecio inaequidens</t>
  </si>
  <si>
    <t>Epilobium hirsutum</t>
  </si>
  <si>
    <t>Solidago gigantea</t>
  </si>
  <si>
    <t>g/plant</t>
  </si>
  <si>
    <t>unheated (control) vs heated (drought)</t>
  </si>
  <si>
    <t>control vs winter wet/summer dry</t>
  </si>
  <si>
    <t>winter wet vs winter dry/summer wet</t>
  </si>
  <si>
    <t>population growth rate</t>
  </si>
  <si>
    <t>percentage cover</t>
  </si>
  <si>
    <t>native plants</t>
  </si>
  <si>
    <t>exotic plants</t>
  </si>
  <si>
    <t>100% clipping + fertilizer</t>
  </si>
  <si>
    <t>Alternanthera philoxeroides</t>
  </si>
  <si>
    <t>Alternanthera sessilis</t>
  </si>
  <si>
    <t>wet vs drought</t>
  </si>
  <si>
    <t>root length growth rate</t>
  </si>
  <si>
    <t>g/day</t>
  </si>
  <si>
    <t>stem height growth rate</t>
  </si>
  <si>
    <t>cm/day</t>
  </si>
  <si>
    <t>added N/P</t>
  </si>
  <si>
    <t>seed production</t>
  </si>
  <si>
    <t>high water vs low water</t>
  </si>
  <si>
    <t>nutrient addition (high nutrients)</t>
  </si>
  <si>
    <t>ambient vs water reduction</t>
  </si>
  <si>
    <t>Avena barbata</t>
  </si>
  <si>
    <t>photosynthetic rate</t>
  </si>
  <si>
    <t>leaf nitrogen content</t>
  </si>
  <si>
    <t>leaf chlorophyll content</t>
  </si>
  <si>
    <t>SPAD units</t>
  </si>
  <si>
    <t>first flowering date</t>
  </si>
  <si>
    <t>day of year</t>
  </si>
  <si>
    <t>leaf mass per area (LMA)</t>
  </si>
  <si>
    <t>g/m2</t>
  </si>
  <si>
    <t>seed biomass</t>
  </si>
  <si>
    <t>canopy cover</t>
  </si>
  <si>
    <t>cm2/plant</t>
  </si>
  <si>
    <t>root growth rate</t>
  </si>
  <si>
    <t>root length density</t>
  </si>
  <si>
    <t>cm/L</t>
  </si>
  <si>
    <t>root:shoot ratio</t>
  </si>
  <si>
    <t>specific root length</t>
  </si>
  <si>
    <t>m/g</t>
  </si>
  <si>
    <t>g N /day</t>
  </si>
  <si>
    <t>control vs drought (rainout shelter)</t>
  </si>
  <si>
    <t>density</t>
  </si>
  <si>
    <t>#/m2</t>
  </si>
  <si>
    <t>Lactuca serriola</t>
  </si>
  <si>
    <t>Tragopogon dubius</t>
  </si>
  <si>
    <t>Melilotus officinalis</t>
  </si>
  <si>
    <t>exotic forbs</t>
  </si>
  <si>
    <t>Zigadenus venenosus</t>
  </si>
  <si>
    <t>Phlox hoodii</t>
  </si>
  <si>
    <t>Calochortus nuttallii</t>
  </si>
  <si>
    <t>Plantago patagonica</t>
  </si>
  <si>
    <t>native forbs</t>
  </si>
  <si>
    <t>temperature</t>
  </si>
  <si>
    <t>chose long photoperiod data only; used warm temp as control and cool temp as treatment bc study compares seasonal differences (summer to winter)</t>
  </si>
  <si>
    <t>percent germination</t>
  </si>
  <si>
    <t>number of days to germination</t>
  </si>
  <si>
    <t>drought (low water) vs normal water</t>
  </si>
  <si>
    <t>Centaurea stoebe</t>
  </si>
  <si>
    <t>Heterotheca villosa</t>
  </si>
  <si>
    <t>Leucanthemum vulgare</t>
  </si>
  <si>
    <t>Potentilla recta</t>
  </si>
  <si>
    <t>Gaillardia aristata</t>
  </si>
  <si>
    <t>Potentilla arguta</t>
  </si>
  <si>
    <t>Leonurus cardiaca</t>
  </si>
  <si>
    <t>Agastache urticifolia</t>
  </si>
  <si>
    <t>leaf number</t>
  </si>
  <si>
    <t>shoot mass</t>
  </si>
  <si>
    <t>root mass</t>
  </si>
  <si>
    <t>early drought, late drought vs early normal, late normal</t>
  </si>
  <si>
    <t>water addition (normal water) vs drought</t>
  </si>
  <si>
    <t>biomass removal (disturbed)</t>
  </si>
  <si>
    <t>2009 (normal water) vs 2008 (drought year)</t>
  </si>
  <si>
    <t>shoot weight</t>
  </si>
  <si>
    <t>mg</t>
  </si>
  <si>
    <t xml:space="preserve">Pseudoroegneria spicata </t>
  </si>
  <si>
    <t>Taeniatherum caput-medusae</t>
  </si>
  <si>
    <t>relative growth rate (RGR)</t>
  </si>
  <si>
    <t>mg mg-1 d-1</t>
  </si>
  <si>
    <t>Rubus armeniacus</t>
  </si>
  <si>
    <t>Rubus ursinus</t>
  </si>
  <si>
    <t>Rosa nutkana</t>
  </si>
  <si>
    <t>Rubus parviflorus</t>
  </si>
  <si>
    <t>Rubus spectabilis</t>
  </si>
  <si>
    <t>wet regime vs dry regime</t>
  </si>
  <si>
    <t>total leaf area</t>
  </si>
  <si>
    <t>cm2</t>
  </si>
  <si>
    <t>total cane length</t>
  </si>
  <si>
    <t>leaf area ratio</t>
  </si>
  <si>
    <t>cane surface area</t>
  </si>
  <si>
    <t>cm g-1</t>
  </si>
  <si>
    <t>cane tissue density</t>
  </si>
  <si>
    <t>g cm-3</t>
  </si>
  <si>
    <t>cutting diameter</t>
  </si>
  <si>
    <t>Huber value</t>
  </si>
  <si>
    <t>m2 m-2 x 10-4</t>
  </si>
  <si>
    <t>specific cane length</t>
  </si>
  <si>
    <t>shoot water content</t>
  </si>
  <si>
    <t>absolute growth rate</t>
  </si>
  <si>
    <t>mg day-1</t>
  </si>
  <si>
    <t>13C</t>
  </si>
  <si>
    <t>root mass fraction</t>
  </si>
  <si>
    <t>leaf mass fraction</t>
  </si>
  <si>
    <t>cane mass fraction</t>
  </si>
  <si>
    <t>shoot mass fraction</t>
  </si>
  <si>
    <t>mean leaf area</t>
  </si>
  <si>
    <t>leaf area:root mass</t>
  </si>
  <si>
    <t>leaf mass</t>
  </si>
  <si>
    <t>leaf mass (begin)</t>
  </si>
  <si>
    <t>leaf number (begin)</t>
  </si>
  <si>
    <t>cane diameter</t>
  </si>
  <si>
    <t>cane mass</t>
  </si>
  <si>
    <t>cane length (begin)</t>
  </si>
  <si>
    <t>cane mass (begin)</t>
  </si>
  <si>
    <t>total root length</t>
  </si>
  <si>
    <t>cutting mass</t>
  </si>
  <si>
    <t>cutting length</t>
  </si>
  <si>
    <t>canopy conductance at mid-day</t>
  </si>
  <si>
    <t>mmol/s/plant</t>
  </si>
  <si>
    <t>stomatal conductance at mid-day</t>
  </si>
  <si>
    <t>mmol/m2/s</t>
  </si>
  <si>
    <t>mg/g/d</t>
  </si>
  <si>
    <t>clipping</t>
  </si>
  <si>
    <t>frequent watering vs intermittant watering</t>
  </si>
  <si>
    <t>live propagules per tiller</t>
  </si>
  <si>
    <t>Dittrichia graveolons</t>
  </si>
  <si>
    <t>above average precip (2010-2011) vs below average precip (2011-2012)</t>
  </si>
  <si>
    <t>multiple experiments included</t>
  </si>
  <si>
    <t>invasive woody species</t>
  </si>
  <si>
    <t>wet treatment vs dry treatment</t>
  </si>
  <si>
    <t>net photosynthesis</t>
  </si>
  <si>
    <t>umol m-2 s-1</t>
  </si>
  <si>
    <t>12 to 22</t>
  </si>
  <si>
    <t>elevated CO2</t>
  </si>
  <si>
    <t>17 to 18</t>
  </si>
  <si>
    <t>high richness, high density vs low richness, low density</t>
  </si>
  <si>
    <t>richness</t>
  </si>
  <si>
    <t>no. species/0.5m2</t>
  </si>
  <si>
    <t>percent cover</t>
  </si>
  <si>
    <t>multiple origins of the species</t>
  </si>
  <si>
    <t>shoot biomass (first growth period)</t>
  </si>
  <si>
    <t>Tanacetum vulgare</t>
  </si>
  <si>
    <t>shoot biomass (second growth period)</t>
  </si>
  <si>
    <t>leaflet number</t>
  </si>
  <si>
    <t>leaflet ratio</t>
  </si>
  <si>
    <t>ramet distance</t>
  </si>
  <si>
    <t>decreased N</t>
  </si>
  <si>
    <t>ambient precip (2013) vs winter dry treatment (rainout shelters)</t>
  </si>
  <si>
    <t>above average precip (2014) vs winter dry treatment (rainout shelters)</t>
  </si>
  <si>
    <t>Erodium cicutarium</t>
  </si>
  <si>
    <t>Alyssum parviflorum</t>
  </si>
  <si>
    <t>Tragopogon dubuis</t>
  </si>
  <si>
    <t>winter wet vs winter dry/summer wet (2011)</t>
  </si>
  <si>
    <t>winter wet vs winter dry/summer wet (2012)</t>
  </si>
  <si>
    <t>winter wet vs winter dry/summer wet (2013)</t>
  </si>
  <si>
    <t>percent reduction in seed prodcution</t>
  </si>
  <si>
    <t>increased N</t>
  </si>
  <si>
    <t>plant number</t>
  </si>
  <si>
    <t>carbon/nitrogen ratio</t>
  </si>
  <si>
    <t>iridoid glycoside content</t>
  </si>
  <si>
    <t>iridoid glycoside concentration</t>
  </si>
  <si>
    <t>ambient water vs decreased water</t>
  </si>
  <si>
    <t>Linaria dalatica</t>
  </si>
  <si>
    <t>well watered vs drought stressed</t>
  </si>
  <si>
    <t>invasive species</t>
  </si>
  <si>
    <t>total number of germinable seeds</t>
  </si>
  <si>
    <t>2005 (above average precipitation) vs 2006 (below average precipitation)</t>
  </si>
  <si>
    <t>percent cover of non-native grass litter</t>
  </si>
  <si>
    <t>non-native litter addition; high invasion level</t>
  </si>
  <si>
    <t>non-native litter addition; low invasion level</t>
  </si>
  <si>
    <t>non-native grasses</t>
  </si>
  <si>
    <t>density of non-native living grass</t>
  </si>
  <si>
    <t>non-native litter removal; high invasion level</t>
  </si>
  <si>
    <t>non-native litter removal; low invasion level</t>
  </si>
  <si>
    <t>Heteropogon contortus</t>
  </si>
  <si>
    <t>Eragrostis lehmanniana</t>
  </si>
  <si>
    <t>wet vs dry</t>
  </si>
  <si>
    <t>pre-dawn water potential</t>
  </si>
  <si>
    <t>Mpa</t>
  </si>
  <si>
    <t>study compared multiple dates and sites (picked latest date) across multiple years</t>
  </si>
  <si>
    <t>net assimilation of carbon</t>
  </si>
  <si>
    <t>mol m-2 s-1</t>
  </si>
  <si>
    <t>leaf-level cumulative net assimilation of carbon</t>
  </si>
  <si>
    <t>mol m-2</t>
  </si>
  <si>
    <t>leaf chlorophyll concentration</t>
  </si>
  <si>
    <t>wet parent, wet offspring vs dry parent, dry offspring environments</t>
  </si>
  <si>
    <t>aboveground biomass at 57 days</t>
  </si>
  <si>
    <t>aboveground biomass at 186 days</t>
  </si>
  <si>
    <t>relativized cumulative fitness</t>
  </si>
  <si>
    <t>grass shoot biomass</t>
  </si>
  <si>
    <t>grass root biomass</t>
  </si>
  <si>
    <t>non-indigenous grasses (Bromus inermis, Poa pratensis, Phleum pratense)</t>
  </si>
  <si>
    <t>native grasses (Andropogon gerardii, Schizachyrium scoparium, Sorghastrum nutans)</t>
  </si>
  <si>
    <t>fire frequency</t>
  </si>
  <si>
    <t xml:space="preserve">picked latest normal precip year and latest drought year and highest fire frequency </t>
  </si>
  <si>
    <t>native grass species richness</t>
  </si>
  <si>
    <t>normal precipitation (2011) vs drought year (2015)</t>
  </si>
  <si>
    <t>native grass percent cover</t>
  </si>
  <si>
    <t>native forb species richness</t>
  </si>
  <si>
    <t>native forb percent cover</t>
  </si>
  <si>
    <t>exotic grass species richness</t>
  </si>
  <si>
    <t>exotic grasses</t>
  </si>
  <si>
    <t>exotic grass percent cover</t>
  </si>
  <si>
    <t>exotic forb species richness</t>
  </si>
  <si>
    <t>exotic forb percent cover</t>
  </si>
  <si>
    <t>photosynthesis</t>
  </si>
  <si>
    <t>well watered vs water stressed</t>
  </si>
  <si>
    <t>Parthenium hysterophorus</t>
  </si>
  <si>
    <t>compared juveniles and adults - picked last time point from both groups</t>
  </si>
  <si>
    <t>mol H2O m-2 s-1</t>
  </si>
  <si>
    <t>intercellular CO2 concentration</t>
  </si>
  <si>
    <t>umol mol-1</t>
  </si>
  <si>
    <t>A/gst</t>
  </si>
  <si>
    <t>leaf area</t>
  </si>
  <si>
    <t>flowers/plant</t>
  </si>
  <si>
    <t>maximum quantum yield of PSII</t>
  </si>
  <si>
    <t>Fv/Fm</t>
  </si>
  <si>
    <t>chlorophyll</t>
  </si>
  <si>
    <t>mg/m2</t>
  </si>
  <si>
    <t>leaf water potential</t>
  </si>
  <si>
    <t>relative leaf water content</t>
  </si>
  <si>
    <t>maximum electron transport rate (Jmax)</t>
  </si>
  <si>
    <t>maximum rubisco carboxylation rate (Vcmax)</t>
  </si>
  <si>
    <t>carboxylation efficiency (CE)</t>
  </si>
  <si>
    <t>CO2 compensation point</t>
  </si>
  <si>
    <t>stomatal limitations to photosynthesis</t>
  </si>
  <si>
    <t>floral weight</t>
  </si>
  <si>
    <t>stem weight</t>
  </si>
  <si>
    <t>leaf weight</t>
  </si>
  <si>
    <t>root weight</t>
  </si>
  <si>
    <t>root:shoot</t>
  </si>
  <si>
    <t>root length</t>
  </si>
  <si>
    <t>total plant biomass</t>
  </si>
  <si>
    <t>root proportion</t>
  </si>
  <si>
    <t>reproductive proportion</t>
  </si>
  <si>
    <t>seed number</t>
  </si>
  <si>
    <t>seed mass</t>
  </si>
  <si>
    <t>filled seed proportion</t>
  </si>
  <si>
    <t>high water vs low water treatment</t>
  </si>
  <si>
    <t>Lythrum salicaria</t>
  </si>
  <si>
    <t>low nitrogen</t>
  </si>
  <si>
    <t>number of branches</t>
  </si>
  <si>
    <t>number of stems from root</t>
  </si>
  <si>
    <t>number of days to first flowering</t>
  </si>
  <si>
    <t>reproductive:aboveground biomass</t>
  </si>
  <si>
    <t>number of flower</t>
  </si>
  <si>
    <t>control vs water stress throughout</t>
  </si>
  <si>
    <t>leaf photosynthetic rate</t>
  </si>
  <si>
    <t>Encelia californica</t>
  </si>
  <si>
    <t>Salvia mellifera</t>
  </si>
  <si>
    <t>Ricinus communis</t>
  </si>
  <si>
    <t>Nicotiana glauca</t>
  </si>
  <si>
    <t>leaf transpiration rate</t>
  </si>
  <si>
    <t>effective quantim yield of PSII</t>
  </si>
  <si>
    <t>△F/Fm</t>
  </si>
  <si>
    <t>leaf mass per area</t>
  </si>
  <si>
    <t>g m2</t>
  </si>
  <si>
    <t>defoliation</t>
  </si>
  <si>
    <t>Pappophorum vaginatum</t>
  </si>
  <si>
    <t>Leymus cinereus cv. Magnar</t>
  </si>
  <si>
    <t>Leymus cinereus cv. Trailhead</t>
  </si>
  <si>
    <t>Achanatherum hymenoides cv. Paloma</t>
  </si>
  <si>
    <t>Eragrostis curvula cv. Tanganyika</t>
  </si>
  <si>
    <t>2007/2008 study year (average precipitation) vs 2008/2009 study year (below average precipitation)</t>
  </si>
  <si>
    <t>tiller number/plant</t>
  </si>
  <si>
    <t>number of daughter tillers per square centimeter</t>
  </si>
  <si>
    <t>total leaf length (length of total blades + sheaths)</t>
  </si>
  <si>
    <t>cm/cm2</t>
  </si>
  <si>
    <t>total dry weight per square centimeter</t>
  </si>
  <si>
    <t>g/cm2</t>
  </si>
  <si>
    <t>percent survival</t>
  </si>
  <si>
    <t>low water variability (normal water) vs high water variability (dry treatment)</t>
  </si>
  <si>
    <t>C3 native grasses</t>
  </si>
  <si>
    <t>C4 native grasses</t>
  </si>
  <si>
    <t>canopy transpiration</t>
  </si>
  <si>
    <t>mmol cm-2 s-1</t>
  </si>
  <si>
    <t>reproductive output (seed number X mean seed mass)</t>
  </si>
  <si>
    <t>Ehrharta erecta</t>
  </si>
  <si>
    <t>Mesembryanthemum crystallinum</t>
  </si>
  <si>
    <t>Bromus mollis</t>
  </si>
  <si>
    <t>study compared deep and shallow pots and competition, which is why there are seemingly multiple of the same comparison (but came from totally different plants)</t>
  </si>
  <si>
    <t>titratable acidity accumulation (ACC)</t>
  </si>
  <si>
    <t>mmol m-2</t>
  </si>
  <si>
    <t>control vs moderate water stress</t>
  </si>
  <si>
    <t>control vs severe water stress</t>
  </si>
  <si>
    <t>mm2/mg</t>
  </si>
  <si>
    <t>relative increase in aboveground biomass</t>
  </si>
  <si>
    <t>Brachipodium phoenicoides</t>
  </si>
  <si>
    <t>Cortaderia selloana</t>
  </si>
  <si>
    <t>Festuca arundinacea</t>
  </si>
  <si>
    <t>rodent exclosure</t>
  </si>
  <si>
    <t>water added (normal precipitation - ameliorate drought) vs no water added (natural drought)</t>
  </si>
  <si>
    <t>Carduus thoermerii</t>
  </si>
  <si>
    <t>Centaurea solstitialis</t>
  </si>
  <si>
    <t>Chenopodium album</t>
  </si>
  <si>
    <t>Diplotaxis tenuifolia</t>
  </si>
  <si>
    <t>Hypochaeris radicata</t>
  </si>
  <si>
    <t>Rumex crispus</t>
  </si>
  <si>
    <t>Salsola kali</t>
  </si>
  <si>
    <t>number of seedings</t>
  </si>
  <si>
    <t>total root count of shallow roots</t>
  </si>
  <si>
    <t>Carduus nutans</t>
  </si>
  <si>
    <t>average precipitation year (2011) vs drought year (2012)</t>
  </si>
  <si>
    <t>number of new shallow roots</t>
  </si>
  <si>
    <t>total root count of medium roots</t>
  </si>
  <si>
    <t>number of new medium roots</t>
  </si>
  <si>
    <t>total root count of deep roots</t>
  </si>
  <si>
    <t>number of new deep roots</t>
  </si>
  <si>
    <t>m roots m-2</t>
  </si>
  <si>
    <t>mortality</t>
  </si>
  <si>
    <t>ambient rainfall vs drought</t>
  </si>
  <si>
    <t>Achnatherum hymenoides</t>
  </si>
  <si>
    <t>Atriplex corrugata</t>
  </si>
  <si>
    <t>Coleogyne ramosissima</t>
  </si>
  <si>
    <t>Ephedra viridis</t>
  </si>
  <si>
    <t>Krascheninnikovia lanata</t>
  </si>
  <si>
    <t>Opuntia spp.</t>
  </si>
  <si>
    <t>Pleuraphis jamesii</t>
  </si>
  <si>
    <t>Sporobolus cryptandrus</t>
  </si>
  <si>
    <t>asymptotic growth rate (λ)</t>
  </si>
  <si>
    <t>density of seedlings</t>
  </si>
  <si>
    <t>density of flowering plants</t>
  </si>
  <si>
    <t>year 3 of study (drought year) vs year 4 of study (normal rainfall)</t>
  </si>
  <si>
    <t>year 2 of study (normal precipitation) vs year 3 of study (drought year)</t>
  </si>
  <si>
    <t>density of mature C. macrocephalum plants</t>
  </si>
  <si>
    <t>emergence and abundance of C. macrocephalum regrowth (primary stems)</t>
  </si>
  <si>
    <t>emergence and abundance of C. macrocephalum seedlings</t>
  </si>
  <si>
    <t>Campuloclinium macrocephalum</t>
  </si>
  <si>
    <t>control - high water vs medium water stress</t>
  </si>
  <si>
    <t>control - high water vs high water stress</t>
  </si>
  <si>
    <t>plant height</t>
  </si>
  <si>
    <t>mm</t>
  </si>
  <si>
    <t>number of leaves per plant</t>
  </si>
  <si>
    <t>Erodium crinitum</t>
  </si>
  <si>
    <t>number of buds per plant</t>
  </si>
  <si>
    <t>number of fruits per plant</t>
  </si>
  <si>
    <t>high N treatment</t>
  </si>
  <si>
    <t>Lepidium virginicum</t>
  </si>
  <si>
    <t>Lolium perenne</t>
  </si>
  <si>
    <t>Medicago sativa</t>
  </si>
  <si>
    <t>ln(aboveground biomass(g))</t>
  </si>
  <si>
    <t>invasive annual plants</t>
  </si>
  <si>
    <t>shrubs</t>
  </si>
  <si>
    <t>ambient rainfall vs dry treatment</t>
  </si>
  <si>
    <t>15N movement through the plant</t>
  </si>
  <si>
    <t>C:N ratio</t>
  </si>
  <si>
    <t>mg/g/day</t>
  </si>
  <si>
    <t>Ambrosia artemisiifolia</t>
  </si>
  <si>
    <t>clipped</t>
  </si>
  <si>
    <t>each species grown alone, in competition, and intraspecifc competition, making multiple replicates</t>
  </si>
  <si>
    <t>Schedonorus arundinaceus</t>
  </si>
  <si>
    <t>control (water saturated) vs drought</t>
  </si>
  <si>
    <t>Paspalum dilatatum</t>
  </si>
  <si>
    <t>mg cm-2</t>
  </si>
  <si>
    <t>hebivory</t>
  </si>
  <si>
    <t>study had multiple unique replicates</t>
  </si>
  <si>
    <t>normal precipitation vs drought</t>
  </si>
  <si>
    <t>number of adult plants of C. stoebe</t>
  </si>
  <si>
    <t>number of adult plants of P. spicata</t>
  </si>
  <si>
    <t>number of C. stoebe</t>
  </si>
  <si>
    <t>well-watered vs drought</t>
  </si>
  <si>
    <t>multiple replicates</t>
  </si>
  <si>
    <t>Acmispon glaber</t>
  </si>
  <si>
    <t>Artemisia californica</t>
  </si>
  <si>
    <t>Salvia melifera</t>
  </si>
  <si>
    <t>Stipa pulchra</t>
  </si>
  <si>
    <t>Avena fatua</t>
  </si>
  <si>
    <t>Bromus diandrus</t>
  </si>
  <si>
    <t>Centaurea melitensis</t>
  </si>
  <si>
    <t>Hirschfeldia incana</t>
  </si>
  <si>
    <t>g g-1 day-1</t>
  </si>
  <si>
    <t>mm2 mg-1</t>
  </si>
  <si>
    <t>CN ratio</t>
  </si>
  <si>
    <t>Acacia longifolia</t>
  </si>
  <si>
    <t>Corema album</t>
  </si>
  <si>
    <t>Helichrysum italicum</t>
  </si>
  <si>
    <t>water potential</t>
  </si>
  <si>
    <t>effective quantum yield (PSII)</t>
  </si>
  <si>
    <t>spring (average precipitation) vs summer (below average precipitation)</t>
  </si>
  <si>
    <t>crude protein content</t>
  </si>
  <si>
    <t>biomass recovery</t>
  </si>
  <si>
    <t>total crude protein</t>
  </si>
  <si>
    <t>full water (normal water) vs limited water (drought)</t>
  </si>
  <si>
    <t>Bouteloua gracilis</t>
  </si>
  <si>
    <t>Buchloe dactyloides</t>
  </si>
  <si>
    <t>Sorghastrum nutans</t>
  </si>
  <si>
    <t>TeBeest_2018</t>
  </si>
  <si>
    <t>TeBeest</t>
  </si>
  <si>
    <t>Vaughn_2011</t>
  </si>
  <si>
    <t>Vaughn</t>
  </si>
  <si>
    <t>Taft_2019</t>
  </si>
  <si>
    <t>Taft</t>
  </si>
  <si>
    <t>Fenesi_2014</t>
  </si>
  <si>
    <t>Fenesi</t>
  </si>
  <si>
    <t>Rao_2010</t>
  </si>
  <si>
    <t>Rao</t>
  </si>
  <si>
    <t>Klabi_2018</t>
  </si>
  <si>
    <t>Klabi</t>
  </si>
  <si>
    <t>Larson_2016</t>
  </si>
  <si>
    <t>Larson</t>
  </si>
  <si>
    <t>Puritty_2019</t>
  </si>
  <si>
    <t>Puritty</t>
  </si>
  <si>
    <t>Schuster_2017</t>
  </si>
  <si>
    <t>Schuster</t>
  </si>
  <si>
    <t>Brock_2005</t>
  </si>
  <si>
    <t>Brock</t>
  </si>
  <si>
    <t>Firn_2010</t>
  </si>
  <si>
    <t>Firn</t>
  </si>
  <si>
    <t>Ho_2016</t>
  </si>
  <si>
    <t>Ho</t>
  </si>
  <si>
    <t>Dong_2014</t>
  </si>
  <si>
    <t>Dong</t>
  </si>
  <si>
    <t>Hwang_2008</t>
  </si>
  <si>
    <t>Hwang</t>
  </si>
  <si>
    <t>Verlinden_2013</t>
  </si>
  <si>
    <t>Verlinden</t>
  </si>
  <si>
    <t>Prevey_2015</t>
  </si>
  <si>
    <t>Prevey</t>
  </si>
  <si>
    <t>Sun_2010</t>
  </si>
  <si>
    <t>Sun</t>
  </si>
  <si>
    <t>McGlone</t>
  </si>
  <si>
    <t>McGlone_2012</t>
  </si>
  <si>
    <t>Nguyen_2016</t>
  </si>
  <si>
    <t>Nguyen</t>
  </si>
  <si>
    <t>Prevey_2010</t>
  </si>
  <si>
    <t>Wainwright_2013</t>
  </si>
  <si>
    <t>Wainwright</t>
  </si>
  <si>
    <t>Wang_2017</t>
  </si>
  <si>
    <t>Wang</t>
  </si>
  <si>
    <t>Cano_2007</t>
  </si>
  <si>
    <t>Cano</t>
  </si>
  <si>
    <t>Mangla_2011</t>
  </si>
  <si>
    <t>Mangla</t>
  </si>
  <si>
    <t>Caplan_2013</t>
  </si>
  <si>
    <t>Caplan</t>
  </si>
  <si>
    <t>Ott_2017</t>
  </si>
  <si>
    <t>Ott</t>
  </si>
  <si>
    <t>Brownsey_2014</t>
  </si>
  <si>
    <t>Brownsey</t>
  </si>
  <si>
    <t>Polley</t>
  </si>
  <si>
    <t>Polley_2002</t>
  </si>
  <si>
    <t>Carter</t>
  </si>
  <si>
    <t>Carter_2012</t>
  </si>
  <si>
    <t>Kleine_2017</t>
  </si>
  <si>
    <t>Kleine</t>
  </si>
  <si>
    <t>Concilio_2016</t>
  </si>
  <si>
    <t>Concilio</t>
  </si>
  <si>
    <t>Jamieson_2013</t>
  </si>
  <si>
    <t>Jamieson</t>
  </si>
  <si>
    <t>Valliere_2019</t>
  </si>
  <si>
    <t>Valliere</t>
  </si>
  <si>
    <t>Wolkovich_2009</t>
  </si>
  <si>
    <t>Wolkovich</t>
  </si>
  <si>
    <t>Ignace_2007</t>
  </si>
  <si>
    <t>Ignace</t>
  </si>
  <si>
    <t>Germain_2013</t>
  </si>
  <si>
    <t>Germain</t>
  </si>
  <si>
    <t>Davis_2005</t>
  </si>
  <si>
    <t>Davis</t>
  </si>
  <si>
    <t>Carlsen_2017</t>
  </si>
  <si>
    <t>Carlsen</t>
  </si>
  <si>
    <t>Cowie_2020</t>
  </si>
  <si>
    <t>Cowie</t>
  </si>
  <si>
    <t>Dyer_2012</t>
  </si>
  <si>
    <t>Dyer</t>
  </si>
  <si>
    <t>Chun_2011</t>
  </si>
  <si>
    <t>Chun</t>
  </si>
  <si>
    <t>Funk</t>
  </si>
  <si>
    <t>Funk_2010</t>
  </si>
  <si>
    <t>Torres_2014</t>
  </si>
  <si>
    <t>Torres</t>
  </si>
  <si>
    <t>Goodale_2018</t>
  </si>
  <si>
    <t>Goodale</t>
  </si>
  <si>
    <t>Manea_2016</t>
  </si>
  <si>
    <t>Manea</t>
  </si>
  <si>
    <t>Yu_2018</t>
  </si>
  <si>
    <t>Yu</t>
  </si>
  <si>
    <t>Roser_2008</t>
  </si>
  <si>
    <t>Roser</t>
  </si>
  <si>
    <t>Pearson_2013</t>
  </si>
  <si>
    <t>Pearson</t>
  </si>
  <si>
    <t>Han_2014</t>
  </si>
  <si>
    <t>Winkler_2019</t>
  </si>
  <si>
    <t>Winkler</t>
  </si>
  <si>
    <t>Swope_2017</t>
  </si>
  <si>
    <t>Swope</t>
  </si>
  <si>
    <t>Goodall_2014</t>
  </si>
  <si>
    <t>Goodall</t>
  </si>
  <si>
    <t>Cox_1996</t>
  </si>
  <si>
    <t>Cox</t>
  </si>
  <si>
    <t>Liu_2018</t>
  </si>
  <si>
    <t>Liu</t>
  </si>
  <si>
    <t>Mauritz_2014</t>
  </si>
  <si>
    <t>Mauritz</t>
  </si>
  <si>
    <t>Leskovsek_2012</t>
  </si>
  <si>
    <t>Leskovsek</t>
  </si>
  <si>
    <t>Napier_2016</t>
  </si>
  <si>
    <t>Napier</t>
  </si>
  <si>
    <t>Pearson_2017</t>
  </si>
  <si>
    <t>Antunes_2018</t>
  </si>
  <si>
    <t>Antunes</t>
  </si>
  <si>
    <t>McGranahan_2018</t>
  </si>
  <si>
    <t>McGranahan</t>
  </si>
  <si>
    <t>South America</t>
  </si>
  <si>
    <t>Asia</t>
  </si>
  <si>
    <t>Europe</t>
  </si>
  <si>
    <t>South Africa</t>
  </si>
  <si>
    <t>California</t>
  </si>
  <si>
    <t>Ilinois</t>
  </si>
  <si>
    <t>Romania</t>
  </si>
  <si>
    <t>Canada</t>
  </si>
  <si>
    <t>Oregon</t>
  </si>
  <si>
    <t>Belgium/Germany</t>
  </si>
  <si>
    <t>Colorado</t>
  </si>
  <si>
    <t>Taiwan</t>
  </si>
  <si>
    <t>Belgium</t>
  </si>
  <si>
    <t>China</t>
  </si>
  <si>
    <t>Arizona</t>
  </si>
  <si>
    <t>Idaho</t>
  </si>
  <si>
    <t>Montana</t>
  </si>
  <si>
    <t>Spain</t>
  </si>
  <si>
    <t>USA/Canada</t>
  </si>
  <si>
    <t>South Dakota</t>
  </si>
  <si>
    <t>Texas</t>
  </si>
  <si>
    <t>Nebraska</t>
  </si>
  <si>
    <t>Wyoming</t>
  </si>
  <si>
    <t>Minnesota</t>
  </si>
  <si>
    <t>Washington/Idaho/California</t>
  </si>
  <si>
    <t>owa/Michigan/New Jersey/Minnesota/New York</t>
  </si>
  <si>
    <t>USA/Germany/Switzerland</t>
  </si>
  <si>
    <t>North America/Europe</t>
  </si>
  <si>
    <t>Argentina</t>
  </si>
  <si>
    <t>Iowa</t>
  </si>
  <si>
    <t>Utah</t>
  </si>
  <si>
    <t>Slovenia</t>
  </si>
  <si>
    <t>North Carolina</t>
  </si>
  <si>
    <t>Portugal</t>
  </si>
  <si>
    <t>Wisconsin</t>
  </si>
  <si>
    <t>fitness</t>
  </si>
  <si>
    <t>physiology</t>
  </si>
  <si>
    <t>community</t>
  </si>
  <si>
    <t>soil moisture</t>
  </si>
  <si>
    <t>precipitation</t>
  </si>
  <si>
    <t>drought (low water) vs normal water (moderate)</t>
  </si>
  <si>
    <t>0-25</t>
  </si>
  <si>
    <t>&lt;0.03 hyper-arid</t>
  </si>
  <si>
    <t>0.03-0.2 arid</t>
  </si>
  <si>
    <t>0.2-0.5 semi-arid</t>
  </si>
  <si>
    <t>0.5-0.65 dry sub-humid</t>
  </si>
  <si>
    <t>&gt;0.65 humid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</si>
</sst>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9" fontId="1" fillId="0" borderId="0" xfId="0" applyNumberFormat="1" applyFont="1"/>
    <xf numFmtId="0" fontId="1" fillId="3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Morgan_HD/metaanalysis_droughtinvasion/fullpaperscreen.xlsx" TargetMode="External"/><Relationship Id="rId1" Type="http://schemas.openxmlformats.org/officeDocument/2006/relationships/externalLinkPath" Target="fullpaper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Yes' based on abstracts"/>
      <sheetName val="Yes' from full paper screening"/>
      <sheetName val="Lat_long"/>
      <sheetName val="Data extraction"/>
      <sheetName val="Data extraction_compiled"/>
      <sheetName val="Compiled2"/>
      <sheetName val="Fix_issues_compiled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7">
          <cell r="H137">
            <v>28.979122</v>
          </cell>
          <cell r="I137">
            <v>2.282428803775272</v>
          </cell>
        </row>
        <row r="138">
          <cell r="H138">
            <v>28.028044000000001</v>
          </cell>
          <cell r="I138">
            <v>2.9345509411751536</v>
          </cell>
        </row>
        <row r="139">
          <cell r="H139">
            <v>31.021065</v>
          </cell>
          <cell r="I139">
            <v>3.9127354701506523</v>
          </cell>
        </row>
        <row r="141">
          <cell r="H141">
            <v>24.805965</v>
          </cell>
          <cell r="I141">
            <v>3.9138810804683364</v>
          </cell>
        </row>
        <row r="142">
          <cell r="H142">
            <v>28.168703000000001</v>
          </cell>
          <cell r="I142">
            <v>4.566005863619532</v>
          </cell>
        </row>
        <row r="143">
          <cell r="H143">
            <v>26.601863999999999</v>
          </cell>
          <cell r="I143">
            <v>6.1963072384922944</v>
          </cell>
        </row>
        <row r="144">
          <cell r="H144">
            <v>20.382725000000001</v>
          </cell>
          <cell r="I144">
            <v>3.2648930280742721</v>
          </cell>
        </row>
        <row r="145">
          <cell r="H145">
            <v>19.675919</v>
          </cell>
          <cell r="I145">
            <v>2.7993056390698028</v>
          </cell>
        </row>
        <row r="146">
          <cell r="H146">
            <v>12.125973999999999</v>
          </cell>
          <cell r="I146">
            <v>5.8301632931340812</v>
          </cell>
        </row>
        <row r="148">
          <cell r="H148">
            <v>17.143246000000001</v>
          </cell>
          <cell r="I148">
            <v>4.6649559695422562</v>
          </cell>
        </row>
        <row r="149">
          <cell r="H149">
            <v>17.591045000000001</v>
          </cell>
          <cell r="I149">
            <v>5.3645759041296017</v>
          </cell>
        </row>
        <row r="150">
          <cell r="H150">
            <v>17.873943000000001</v>
          </cell>
          <cell r="I150">
            <v>4.8956877406705566</v>
          </cell>
        </row>
        <row r="151">
          <cell r="H151">
            <v>13.491709999999999</v>
          </cell>
          <cell r="I151">
            <v>8.4080462941473488</v>
          </cell>
        </row>
        <row r="152">
          <cell r="H152">
            <v>13.444677</v>
          </cell>
          <cell r="I152">
            <v>8.4096187622710321</v>
          </cell>
        </row>
        <row r="153">
          <cell r="H153">
            <v>12.576333</v>
          </cell>
          <cell r="I153">
            <v>11.061171595172725</v>
          </cell>
        </row>
        <row r="155">
          <cell r="H155">
            <v>13.139552</v>
          </cell>
          <cell r="I155">
            <v>8.4064899815180851</v>
          </cell>
        </row>
        <row r="156">
          <cell r="H156">
            <v>15.064368</v>
          </cell>
          <cell r="I156">
            <v>7.0807108724848362</v>
          </cell>
        </row>
        <row r="157">
          <cell r="H157">
            <v>16.167871000000002</v>
          </cell>
          <cell r="I157">
            <v>5.3093632273092632</v>
          </cell>
        </row>
        <row r="158">
          <cell r="H158">
            <v>5.6890460000000003</v>
          </cell>
          <cell r="I158">
            <v>2.0567673829519464</v>
          </cell>
        </row>
        <row r="159">
          <cell r="H159">
            <v>5.3710246000000001</v>
          </cell>
          <cell r="I159">
            <v>1.6828100136926689</v>
          </cell>
        </row>
        <row r="160">
          <cell r="H160">
            <v>6.0777383</v>
          </cell>
          <cell r="I160">
            <v>2.430726604237142</v>
          </cell>
        </row>
        <row r="162">
          <cell r="H162">
            <v>6.1130743000000001</v>
          </cell>
          <cell r="I162">
            <v>1.3088523798582596</v>
          </cell>
        </row>
        <row r="163">
          <cell r="H163">
            <v>6.3250884999999997</v>
          </cell>
          <cell r="I163">
            <v>0.84140394854581058</v>
          </cell>
        </row>
        <row r="164">
          <cell r="H164">
            <v>4.7703179999999996</v>
          </cell>
          <cell r="I164">
            <v>1.5985708793991591</v>
          </cell>
        </row>
        <row r="165">
          <cell r="H165">
            <v>6.8794326999999997</v>
          </cell>
          <cell r="I165">
            <v>2.4071716539668544</v>
          </cell>
        </row>
        <row r="166">
          <cell r="H166">
            <v>8.2624110000000002</v>
          </cell>
          <cell r="I166">
            <v>1.2035862512474971</v>
          </cell>
        </row>
        <row r="167">
          <cell r="H167">
            <v>7.3049644999999996</v>
          </cell>
          <cell r="I167">
            <v>3.1092630681758004</v>
          </cell>
        </row>
        <row r="169">
          <cell r="H169">
            <v>7.1276599999999997</v>
          </cell>
          <cell r="I169">
            <v>1.404182828417897</v>
          </cell>
        </row>
        <row r="170">
          <cell r="H170">
            <v>7.0212764999999999</v>
          </cell>
          <cell r="I170">
            <v>1.3038845398326946</v>
          </cell>
        </row>
        <row r="171">
          <cell r="H171">
            <v>6.5248226999999996</v>
          </cell>
          <cell r="I171">
            <v>1.9056782311418696</v>
          </cell>
        </row>
        <row r="172">
          <cell r="H172">
            <v>3.8490996000000002</v>
          </cell>
          <cell r="I172">
            <v>2.2834466614111313</v>
          </cell>
        </row>
        <row r="173">
          <cell r="H173">
            <v>4.5860877000000002</v>
          </cell>
          <cell r="I173">
            <v>2.6640227205290956</v>
          </cell>
        </row>
        <row r="174">
          <cell r="H174">
            <v>5.5350890000000001</v>
          </cell>
          <cell r="I174">
            <v>1.9028722178426092</v>
          </cell>
        </row>
        <row r="176">
          <cell r="H176">
            <v>5.7016524999999998</v>
          </cell>
          <cell r="I176">
            <v>1.522297235757607</v>
          </cell>
        </row>
        <row r="177">
          <cell r="H177">
            <v>5.5552539999999997</v>
          </cell>
          <cell r="I177">
            <v>1.5219660481219672</v>
          </cell>
        </row>
        <row r="178">
          <cell r="H178">
            <v>5.3381844000000003</v>
          </cell>
          <cell r="I178">
            <v>2.0931629399839915</v>
          </cell>
        </row>
        <row r="179">
          <cell r="H179">
            <v>44.444870000000002</v>
          </cell>
          <cell r="I179">
            <v>3.9971481657301542</v>
          </cell>
        </row>
        <row r="180">
          <cell r="H180">
            <v>44.629753000000001</v>
          </cell>
          <cell r="I180">
            <v>5.1391946564051292</v>
          </cell>
        </row>
        <row r="181">
          <cell r="H181">
            <v>48.267853000000002</v>
          </cell>
          <cell r="I181">
            <v>3.9981720714875455</v>
          </cell>
        </row>
        <row r="183">
          <cell r="H183">
            <v>40.652442999999998</v>
          </cell>
          <cell r="I183">
            <v>6.8512550382924031</v>
          </cell>
        </row>
        <row r="184">
          <cell r="H184">
            <v>44.938023000000001</v>
          </cell>
          <cell r="I184">
            <v>6.2812358555774583</v>
          </cell>
        </row>
        <row r="185">
          <cell r="H185">
            <v>41.885517</v>
          </cell>
          <cell r="I185">
            <v>8.5663342224255938</v>
          </cell>
        </row>
        <row r="186">
          <cell r="H186">
            <v>33.341681999999999</v>
          </cell>
          <cell r="I186">
            <v>4.9012484283978059</v>
          </cell>
        </row>
        <row r="187">
          <cell r="H187">
            <v>28.761892</v>
          </cell>
          <cell r="I187">
            <v>4.2896717733495668</v>
          </cell>
        </row>
        <row r="188">
          <cell r="H188">
            <v>21.077793</v>
          </cell>
          <cell r="I188">
            <v>6.5353552291571768</v>
          </cell>
        </row>
        <row r="190">
          <cell r="H190">
            <v>30.727070000000001</v>
          </cell>
          <cell r="I190">
            <v>6.7386710561652965</v>
          </cell>
        </row>
        <row r="191">
          <cell r="H191">
            <v>31.021118000000001</v>
          </cell>
          <cell r="I191">
            <v>6.7392141141732536</v>
          </cell>
        </row>
        <row r="192">
          <cell r="H192">
            <v>31.531773000000001</v>
          </cell>
          <cell r="I192">
            <v>5.8196896274911314</v>
          </cell>
        </row>
        <row r="193">
          <cell r="H193">
            <v>24.5626</v>
          </cell>
          <cell r="I193">
            <v>14.015715340783037</v>
          </cell>
        </row>
        <row r="194">
          <cell r="H194">
            <v>22.073816000000001</v>
          </cell>
          <cell r="I194">
            <v>14.794302468598532</v>
          </cell>
        </row>
        <row r="195">
          <cell r="H195">
            <v>20.885974999999998</v>
          </cell>
          <cell r="I195">
            <v>21.022902558156069</v>
          </cell>
        </row>
        <row r="197">
          <cell r="H197">
            <v>24.583582</v>
          </cell>
          <cell r="I197">
            <v>0</v>
          </cell>
        </row>
        <row r="198">
          <cell r="H198">
            <v>27.588239999999999</v>
          </cell>
          <cell r="I198">
            <v>9.3428947491714815</v>
          </cell>
        </row>
        <row r="199">
          <cell r="H199">
            <v>30.015097000000001</v>
          </cell>
          <cell r="I199">
            <v>9.3442787365269027</v>
          </cell>
        </row>
        <row r="200">
          <cell r="H200">
            <v>7.0469312999999998</v>
          </cell>
          <cell r="I200">
            <v>3.2602275822096045</v>
          </cell>
        </row>
        <row r="201">
          <cell r="H201">
            <v>7.6630564000000003</v>
          </cell>
          <cell r="I201">
            <v>2.547053145856113</v>
          </cell>
        </row>
        <row r="202">
          <cell r="H202">
            <v>8.4332130000000003</v>
          </cell>
          <cell r="I202">
            <v>3.0564634575371779</v>
          </cell>
        </row>
        <row r="204">
          <cell r="H204">
            <v>7.0469312999999998</v>
          </cell>
          <cell r="I204">
            <v>2.1395246319361303</v>
          </cell>
        </row>
        <row r="205">
          <cell r="H205">
            <v>7.624549</v>
          </cell>
          <cell r="I205">
            <v>1.5282309350431957</v>
          </cell>
        </row>
        <row r="206">
          <cell r="H206">
            <v>7.1624549999999996</v>
          </cell>
          <cell r="I206">
            <v>2.4451689669188506</v>
          </cell>
        </row>
        <row r="207">
          <cell r="H207">
            <v>10.896882</v>
          </cell>
          <cell r="I207">
            <v>2.4960699670257629</v>
          </cell>
        </row>
        <row r="208">
          <cell r="H208">
            <v>11.971223</v>
          </cell>
          <cell r="I208">
            <v>1.4108222782505253</v>
          </cell>
        </row>
        <row r="209">
          <cell r="H209">
            <v>12.086330999999999</v>
          </cell>
          <cell r="I209">
            <v>4.6665653445762478</v>
          </cell>
        </row>
        <row r="211">
          <cell r="H211">
            <v>11.107913999999999</v>
          </cell>
          <cell r="I211">
            <v>2.6859875347439734</v>
          </cell>
        </row>
        <row r="212">
          <cell r="H212">
            <v>11.107913999999999</v>
          </cell>
          <cell r="I212">
            <v>2.4418065926375117</v>
          </cell>
        </row>
        <row r="213">
          <cell r="H213">
            <v>9.9568349999999999</v>
          </cell>
          <cell r="I213">
            <v>3.4999211800050571</v>
          </cell>
        </row>
        <row r="214">
          <cell r="H214">
            <v>5.6019186999999997</v>
          </cell>
          <cell r="I214">
            <v>3.9258756151698138</v>
          </cell>
        </row>
        <row r="215">
          <cell r="H215">
            <v>7.0599523</v>
          </cell>
          <cell r="I215">
            <v>2.6861272065129409</v>
          </cell>
        </row>
        <row r="216">
          <cell r="H216">
            <v>10.091127</v>
          </cell>
          <cell r="I216">
            <v>3.5126245300680745</v>
          </cell>
        </row>
        <row r="218">
          <cell r="H218">
            <v>9.3621099999999995</v>
          </cell>
          <cell r="I218">
            <v>3.0993777530981932</v>
          </cell>
        </row>
        <row r="219">
          <cell r="H219">
            <v>9.5539570000000005</v>
          </cell>
          <cell r="I219">
            <v>2.8927489794484398</v>
          </cell>
        </row>
        <row r="220">
          <cell r="H220">
            <v>9.5539570000000005</v>
          </cell>
          <cell r="I220">
            <v>2.8927489794484398</v>
          </cell>
        </row>
        <row r="1705">
          <cell r="H1705">
            <v>47.970300000000002</v>
          </cell>
          <cell r="I1705">
            <v>18.963546672497738</v>
          </cell>
        </row>
        <row r="1706">
          <cell r="H1706">
            <v>16.395299999999999</v>
          </cell>
          <cell r="I1706">
            <v>20.227192825501021</v>
          </cell>
        </row>
        <row r="1707">
          <cell r="H1707">
            <v>36.323399999999999</v>
          </cell>
          <cell r="I1707">
            <v>17.952250276775889</v>
          </cell>
        </row>
        <row r="1708">
          <cell r="H1708">
            <v>28.335699999999999</v>
          </cell>
          <cell r="I1708">
            <v>20.985507008409396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rgan Frost" id="{07DE6FC7-FD30-0144-86DC-2B2CED60077B}" userId="S::mdtrimas@uncg.edu::b4a259cb-70ba-4655-8fc7-19d155a89c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12-01T15:01:39.06" personId="{07DE6FC7-FD30-0144-86DC-2B2CED60077B}" id="{C8C389CB-ECED-D847-931D-C0051AB80842}">
    <text>if in USA, what state</text>
  </threadedComment>
  <threadedComment ref="L1" dT="2022-12-01T15:29:48.88" personId="{07DE6FC7-FD30-0144-86DC-2B2CED60077B}" id="{19F513CF-14A5-9944-B923-26BBDBC00655}">
    <text>average yearly precipitation divided by average yearly potential evapotranspiration</text>
  </threadedComment>
  <threadedComment ref="M1" dT="2022-12-01T15:30:05.72" personId="{07DE6FC7-FD30-0144-86DC-2B2CED60077B}" id="{401C0101-5DDA-A946-9936-2691566160BE}">
    <text>based on aridity index from global aridity project</text>
  </threadedComment>
  <threadedComment ref="O1" dT="2022-12-01T15:27:13.74" personId="{07DE6FC7-FD30-0144-86DC-2B2CED60077B}" id="{976613AE-18D4-554B-8131-7641AC2A00A8}">
    <text>i or n for introduced or native</text>
  </threadedComment>
  <threadedComment ref="P1" dT="2022-12-01T15:23:44.58" personId="{07DE6FC7-FD30-0144-86DC-2B2CED60077B}" id="{F2DA80CA-61F6-3D47-B473-16273F0A19B9}">
    <text>forb, C3 grass, C4 grass, sub-shrub/shrub/tree, community</text>
  </threadedComment>
  <threadedComment ref="Q1" dT="2022-12-01T15:22:50.59" personId="{07DE6FC7-FD30-0144-86DC-2B2CED60077B}" id="{6269E0A5-96E5-6947-809A-9EAF09280246}">
    <text>greenhouse, field (obs), field (exp)</text>
  </threadedComment>
  <threadedComment ref="R1" dT="2022-12-01T15:15:26.03" personId="{07DE6FC7-FD30-0144-86DC-2B2CED60077B}" id="{5DBAEA13-90EE-F143-A475-FC7930CBDC1A}">
    <text>as reported in paper</text>
  </threadedComment>
  <threadedComment ref="S1" dT="2022-12-01T15:18:46.31" personId="{07DE6FC7-FD30-0144-86DC-2B2CED60077B}" id="{ED2D5023-4355-184B-BF2C-1DD26A2A2881}">
    <text>how did paper measure drought (sm, precipitation, etc)?</text>
  </threadedComment>
  <threadedComment ref="T1" dT="2022-12-01T18:00:46.34" personId="{07DE6FC7-FD30-0144-86DC-2B2CED60077B}" id="{E9EE9C62-439B-6B46-AA39-78516B76B231}">
    <text>what if we do something like a categorized magnitude of decrease instead of saying low, medium, high? like grouping % decline in water by 0-25, 26-50, 51-75, 76-100 decline in water</text>
  </threadedComment>
  <threadedComment ref="U1" dT="2022-12-01T15:17:48.57" personId="{07DE6FC7-FD30-0144-86DC-2B2CED60077B}" id="{8AF2584A-4572-CE43-B46C-4F396AAB0B0F}">
    <text>how we determined water difference to group into high, medium, low drought</text>
  </threadedComment>
  <threadedComment ref="U1" dT="2022-12-01T16:06:18.90" personId="{07DE6FC7-FD30-0144-86DC-2B2CED60077B}" id="{D80FF9D0-1E88-764D-AD41-B0499D1D3463}" parentId="{8AF2584A-4572-CE43-B46C-4F396AAB0B0F}">
    <text>percent decrease in water availability from control</text>
  </threadedComment>
  <threadedComment ref="V1" dT="2022-12-01T15:22:10.25" personId="{07DE6FC7-FD30-0144-86DC-2B2CED60077B}" id="{4667C4CF-1558-154C-B71F-40C26BF9A86C}">
    <text>&lt;2 months, 2-6 months, 6 months - 1.5 years, &gt;1.5 years</text>
  </threadedComment>
  <threadedComment ref="W1" dT="2022-12-01T15:15:59.38" personId="{07DE6FC7-FD30-0144-86DC-2B2CED60077B}" id="{147564FA-6429-3D4F-B524-6C13F4EEBB01}">
    <text>as written in paper</text>
  </threadedComment>
  <threadedComment ref="X1" dT="2022-12-01T15:31:55.99" personId="{07DE6FC7-FD30-0144-86DC-2B2CED60077B}" id="{1FEAD600-3764-3D48-9380-D49D0837F644}">
    <text>units from paper</text>
  </threadedComment>
  <threadedComment ref="Y1" dT="2022-12-01T15:16:30.97" personId="{07DE6FC7-FD30-0144-86DC-2B2CED60077B}" id="{8ED64027-C310-4441-9EB6-FB715412498E}">
    <text>response variable categorized (growth, production, abundance, other)</text>
  </threadedComment>
  <threadedComment ref="AL1" dT="2022-12-01T15:37:05.28" personId="{07DE6FC7-FD30-0144-86DC-2B2CED60077B}" id="{42EF4B58-11D3-E941-A849-FB9AE5922140}">
    <text>other global change driver measured as stated in paper</text>
  </threadedComment>
  <threadedComment ref="U305" dT="2023-01-08T02:28:44.11" personId="{07DE6FC7-FD30-0144-86DC-2B2CED60077B}" id="{C332A17D-1956-5940-841D-BAB3EE021B5D}">
    <text>took average precipitation of both sites (720.5) and took 100% of that bc shelters blocked all rainfall</text>
  </threadedComment>
  <threadedComment ref="U306" dT="2023-01-08T02:28:44.11" personId="{07DE6FC7-FD30-0144-86DC-2B2CED60077B}" id="{044CB5EC-37F8-454E-82F0-B7A9DE90B6A0}">
    <text>took average precipitation of both sites (720.5) and took 100% of that bc shelters blocked all rainfall</text>
  </threadedComment>
  <threadedComment ref="U307" dT="2023-01-08T02:28:44.11" personId="{07DE6FC7-FD30-0144-86DC-2B2CED60077B}" id="{105849AB-64DC-7549-BDAA-39F79B56E96B}">
    <text>took average precipitation of both sites (720.5) and took 100% of that bc shelters blocked all rainfall</text>
  </threadedComment>
  <threadedComment ref="U308" dT="2023-01-08T02:28:44.11" personId="{07DE6FC7-FD30-0144-86DC-2B2CED60077B}" id="{6533E666-7DDA-1944-9EE2-D7E669C5F80D}">
    <text>took average precipitation of both sites (720.5) and took 100% of that bc shelters blocked all rainfall</text>
  </threadedComment>
  <threadedComment ref="U309" dT="2023-01-08T02:28:44.11" personId="{07DE6FC7-FD30-0144-86DC-2B2CED60077B}" id="{23A137D6-CFDD-A446-A06C-F88D5B22A919}">
    <text>took average precipitation of both sites (720.5) and took 100% of that bc shelters blocked all rainfall</text>
  </threadedComment>
  <threadedComment ref="U310" dT="2023-01-08T02:28:44.11" personId="{07DE6FC7-FD30-0144-86DC-2B2CED60077B}" id="{58A1CFEA-3D49-CA43-9CDB-F001F5123F41}">
    <text>took average precipitation of both sites (720.5) and took 100% of that bc shelters blocked all rainfall</text>
  </threadedComment>
  <threadedComment ref="U311" dT="2023-01-08T02:28:44.11" personId="{07DE6FC7-FD30-0144-86DC-2B2CED60077B}" id="{E8DBB8A9-98DB-234A-9E34-46EC5402E0B4}">
    <text>took average precipitation of both sites (720.5) and took 100% of that bc shelters blocked all rainfall</text>
  </threadedComment>
  <threadedComment ref="U312" dT="2023-01-08T02:28:44.11" personId="{07DE6FC7-FD30-0144-86DC-2B2CED60077B}" id="{1337B1AF-A04F-144B-92C2-E652ADB82AC2}">
    <text>took average precipitation of both sites (720.5) and took 100% of that bc shelters blocked all rainfall</text>
  </threadedComment>
  <threadedComment ref="U313" dT="2023-01-08T02:28:44.11" personId="{07DE6FC7-FD30-0144-86DC-2B2CED60077B}" id="{A9A0332B-6FEA-0146-9FE2-DA8C7F941A3B}">
    <text>took average precipitation of both sites (720.5) and took 100% of that bc shelters blocked all rainfall</text>
  </threadedComment>
  <threadedComment ref="U314" dT="2023-01-08T02:28:44.11" personId="{07DE6FC7-FD30-0144-86DC-2B2CED60077B}" id="{56B7F4D4-901E-C443-951B-B47EFB575984}">
    <text>took average precipitation of both sites (720.5) and took 100% of that bc shelters blocked all rainfall</text>
  </threadedComment>
  <threadedComment ref="U315" dT="2023-01-08T02:28:44.11" personId="{07DE6FC7-FD30-0144-86DC-2B2CED60077B}" id="{D1A141B3-D6D0-E646-947D-16CE0B9125F1}">
    <text>took average precipitation of both sites (720.5) and took 100% of that bc shelters blocked all rainfall</text>
  </threadedComment>
  <threadedComment ref="U316" dT="2023-01-08T02:28:44.11" personId="{07DE6FC7-FD30-0144-86DC-2B2CED60077B}" id="{0E8EDD60-013F-6644-8589-C435FB43950E}">
    <text>took average precipitation of both sites (720.5) and took 100% of that bc shelters blocked all rainfall</text>
  </threadedComment>
  <threadedComment ref="U317" dT="2023-01-08T02:28:44.11" personId="{07DE6FC7-FD30-0144-86DC-2B2CED60077B}" id="{D798E45A-AF95-0B46-922E-EB732CEC75FA}">
    <text>took average precipitation of both sites (720.5) and took 100% of that bc shelters blocked all rainfall</text>
  </threadedComment>
  <threadedComment ref="U318" dT="2023-01-08T02:28:44.11" personId="{07DE6FC7-FD30-0144-86DC-2B2CED60077B}" id="{A3541884-9753-A24C-862B-748508F5EF6C}">
    <text>took average precipitation of both sites (720.5) and took 100% of that bc shelters blocked all rainfall</text>
  </threadedComment>
  <threadedComment ref="U319" dT="2023-01-08T02:28:44.11" personId="{07DE6FC7-FD30-0144-86DC-2B2CED60077B}" id="{67E42090-840A-0D48-9CC7-49D9D64B2B7B}">
    <text>took average precipitation of both sites (720.5) and took 100% of that bc shelters blocked all rainfall</text>
  </threadedComment>
  <threadedComment ref="U320" dT="2023-01-08T02:28:44.11" personId="{07DE6FC7-FD30-0144-86DC-2B2CED60077B}" id="{4E5CB068-F806-C44E-AB78-77F57C63DC57}">
    <text>took average precipitation of both sites (720.5) and took 100% of that bc shelters blocked all rainfall</text>
  </threadedComment>
  <threadedComment ref="U321" dT="2023-01-08T02:28:44.11" personId="{07DE6FC7-FD30-0144-86DC-2B2CED60077B}" id="{E999BC7F-3B9D-814D-810D-B5F42D5E5E16}">
    <text>took average precipitation of both sites (720.5) and took 100% of that bc shelters blocked all rainfall</text>
  </threadedComment>
  <threadedComment ref="U322" dT="2023-01-08T02:28:44.11" personId="{07DE6FC7-FD30-0144-86DC-2B2CED60077B}" id="{EB71D9B0-57FF-FB4D-ACD7-39DB7CDAC30D}">
    <text>took average precipitation of both sites (720.5) and took 100% of that bc shelters blocked all rainfall</text>
  </threadedComment>
  <threadedComment ref="U331" dT="2023-01-11T15:51:02.85" personId="{07DE6FC7-FD30-0144-86DC-2B2CED60077B}" id="{E47B41E7-3534-1548-93ED-99ACCE08ECDF}">
    <text>based on the 5 fold reduction in water on any given day</text>
  </threadedComment>
  <threadedComment ref="U332" dT="2023-01-11T15:51:02.85" personId="{07DE6FC7-FD30-0144-86DC-2B2CED60077B}" id="{007759CB-BB25-6148-B5AB-272FDE61AAB2}">
    <text>based on the 5 fold reduction in water on any given day</text>
  </threadedComment>
  <threadedComment ref="U333" dT="2023-01-11T15:51:02.85" personId="{07DE6FC7-FD30-0144-86DC-2B2CED60077B}" id="{AF522ABF-8152-184F-B12A-F8AD0D900212}">
    <text>based on the 5 fold reduction in water on any given day</text>
  </threadedComment>
  <threadedComment ref="U334" dT="2023-01-11T15:51:02.85" personId="{07DE6FC7-FD30-0144-86DC-2B2CED60077B}" id="{3AC1D8B2-4551-154F-B181-F6A155C4EDDE}">
    <text>based on the 5 fold reduction in water on any given day</text>
  </threadedComment>
  <threadedComment ref="U335" dT="2023-01-11T15:51:02.85" personId="{07DE6FC7-FD30-0144-86DC-2B2CED60077B}" id="{A46D1837-76BA-7440-B696-05798DFE002C}">
    <text>based on the 5 fold reduction in water on any given day</text>
  </threadedComment>
  <threadedComment ref="U336" dT="2023-01-11T15:51:02.85" personId="{07DE6FC7-FD30-0144-86DC-2B2CED60077B}" id="{3F4E58EF-676A-6E4E-81F3-3154133CA551}">
    <text>based on the 5 fold reduction in water on any given day</text>
  </threadedComment>
  <threadedComment ref="U437" dT="2023-01-11T16:41:34.93" personId="{07DE6FC7-FD30-0144-86DC-2B2CED60077B}" id="{8C451591-7BB5-5D45-8F8F-6556CBCF1627}">
    <text>based on plants being at 50% saturation/day in control, and ~14.3% saturation/day in drought (because plants were watered to saturation every other day in control and 1x/week in drought)</text>
  </threadedComment>
  <threadedComment ref="U438" dT="2023-01-11T16:41:34.93" personId="{07DE6FC7-FD30-0144-86DC-2B2CED60077B}" id="{78780DE4-5A24-424C-B509-8994CC5FA4A5}">
    <text>based on plants being at 50% saturation/day in control, and ~14.3% saturation/day in drought (because plants were watered to saturation every other day in control and 1x/week in drought)</text>
  </threadedComment>
  <threadedComment ref="U439" dT="2023-01-11T16:41:34.93" personId="{07DE6FC7-FD30-0144-86DC-2B2CED60077B}" id="{DA9710C7-8B9A-324E-BF77-C0AA2052CD1C}">
    <text>based on plants being at 50% saturation/day in control, and ~14.3% saturation/day in drought (because plants were watered to saturation every other day in control and 1x/week in drought)</text>
  </threadedComment>
  <threadedComment ref="U440" dT="2023-01-11T16:41:34.93" personId="{07DE6FC7-FD30-0144-86DC-2B2CED60077B}" id="{301BEEF5-914F-4449-8473-784C6B2F0AAB}">
    <text>based on plants being at 50% saturation/day in control, and ~14.3% saturation/day in drought (because plants were watered to saturation every other day in control and 1x/week in drought)</text>
  </threadedComment>
  <threadedComment ref="U441" dT="2023-01-11T16:41:34.93" personId="{07DE6FC7-FD30-0144-86DC-2B2CED60077B}" id="{B74EB46C-0611-7C45-8C11-4E3DD09080FA}">
    <text>based on plants being at 50% saturation/day in control, and ~14.3% saturation/day in drought (because plants were watered to saturation every other day in control and 1x/week in drought)</text>
  </threadedComment>
  <threadedComment ref="U442" dT="2023-01-11T16:41:34.93" personId="{07DE6FC7-FD30-0144-86DC-2B2CED60077B}" id="{565DC581-27DD-2746-84B2-22B26D865366}">
    <text>based on plants being at 50% saturation/day in control, and ~14.3% saturation/day in drought (because plants were watered to saturation every other day in control and 1x/week in drought)</text>
  </threadedComment>
  <threadedComment ref="U443" dT="2023-01-11T16:41:34.93" personId="{07DE6FC7-FD30-0144-86DC-2B2CED60077B}" id="{1F748D40-CB9B-9C42-B50D-460DE72898A7}">
    <text>based on plants being at 50% saturation/day in control, and ~14.3% saturation/day in drought (because plants were watered to saturation every other day in control and 1x/week in drought)</text>
  </threadedComment>
  <threadedComment ref="U444" dT="2023-01-11T16:41:34.93" personId="{07DE6FC7-FD30-0144-86DC-2B2CED60077B}" id="{3EB9D36B-BB21-FB40-8968-36F268057AD5}">
    <text>based on plants being at 50% saturation/day in control, and ~14.3% saturation/day in drought (because plants were watered to saturation every other day in control and 1x/week in drought)</text>
  </threadedComment>
  <threadedComment ref="U445" dT="2023-01-11T16:41:34.93" personId="{07DE6FC7-FD30-0144-86DC-2B2CED60077B}" id="{9C62FE3B-FEB7-A148-BCBE-CECF6C99A31A}">
    <text>based on plants being at 50% saturation/day in control, and ~14.3% saturation/day in drought (because plants were watered to saturation every other day in control and 1x/week in drought)</text>
  </threadedComment>
  <threadedComment ref="U446" dT="2023-01-11T16:41:34.93" personId="{07DE6FC7-FD30-0144-86DC-2B2CED60077B}" id="{B95EA461-A40D-F342-879A-BA141D640D83}">
    <text>based on plants being at 50% saturation/day in control, and ~14.3% saturation/day in drought (because plants were watered to saturation every other day in control and 1x/week in drought)</text>
  </threadedComment>
  <threadedComment ref="U447" dT="2023-01-11T16:41:34.93" personId="{07DE6FC7-FD30-0144-86DC-2B2CED60077B}" id="{F23229A2-8084-954C-B397-7BDDDFBDC310}">
    <text>based on plants being at 50% saturation/day in control, and ~14.3% saturation/day in drought (because plants were watered to saturation every other day in control and 1x/week in drought)</text>
  </threadedComment>
  <threadedComment ref="U448" dT="2023-01-11T16:41:34.93" personId="{07DE6FC7-FD30-0144-86DC-2B2CED60077B}" id="{99647E77-E159-8A4D-ABFD-96875AD741F8}">
    <text>based on plants being at 50% saturation/day in control, and ~14.3% saturation/day in drought (because plants were watered to saturation every other day in control and 1x/week in drought)</text>
  </threadedComment>
  <threadedComment ref="U449" dT="2023-01-11T16:41:34.93" personId="{07DE6FC7-FD30-0144-86DC-2B2CED60077B}" id="{ACA645B3-184D-D046-BBA4-256E2CA722D7}">
    <text>based on plants being at 50% saturation/day in control, and ~14.3% saturation/day in drought (because plants were watered to saturation every other day in control and 1x/week in drought)</text>
  </threadedComment>
  <threadedComment ref="U450" dT="2023-01-11T16:41:34.93" personId="{07DE6FC7-FD30-0144-86DC-2B2CED60077B}" id="{9875300E-27C7-5444-A081-8422794B5043}">
    <text>based on plants being at 50% saturation/day in control, and ~14.3% saturation/day in drought (because plants were watered to saturation every other day in control and 1x/week in drought)</text>
  </threadedComment>
  <threadedComment ref="U451" dT="2023-01-11T16:41:34.93" personId="{07DE6FC7-FD30-0144-86DC-2B2CED60077B}" id="{B237631D-8EEE-8F49-A8EF-B4556E256F0D}">
    <text>based on plants being at 50% saturation/day in control, and ~14.3% saturation/day in drought (because plants were watered to saturation every other day in control and 1x/week in drought)</text>
  </threadedComment>
  <threadedComment ref="U452" dT="2023-01-11T16:41:34.93" personId="{07DE6FC7-FD30-0144-86DC-2B2CED60077B}" id="{51FF5AC3-AC98-BC47-A32C-0BF5CB6BAF43}">
    <text>based on plants being at 50% saturation/day in control, and ~14.3% saturation/day in drought (because plants were watered to saturation every other day in control and 1x/week in drought)</text>
  </threadedComment>
  <threadedComment ref="U453" dT="2023-01-11T16:41:34.93" personId="{07DE6FC7-FD30-0144-86DC-2B2CED60077B}" id="{FBF0467B-52C4-0F4F-995F-F9EF6D73C9FE}">
    <text>based on plants being at 50% saturation/day in control, and ~14.3% saturation/day in drought (because plants were watered to saturation every other day in control and 1x/week in drought)</text>
  </threadedComment>
  <threadedComment ref="U454" dT="2023-01-11T16:41:34.93" personId="{07DE6FC7-FD30-0144-86DC-2B2CED60077B}" id="{60003504-154F-864E-9545-4B5557F575E0}">
    <text>based on plants being at 50% saturation/day in control, and ~14.3% saturation/day in drought (because plants were watered to saturation every other day in control and 1x/week in drought)</text>
  </threadedComment>
  <threadedComment ref="U455" dT="2023-01-11T16:41:34.93" personId="{07DE6FC7-FD30-0144-86DC-2B2CED60077B}" id="{E4D5977C-54AC-C043-8275-4A420E5D81F7}">
    <text>based on plants being at 50% saturation/day in control, and ~14.3% saturation/day in drought (because plants were watered to saturation every other day in control and 1x/week in drought)</text>
  </threadedComment>
  <threadedComment ref="U456" dT="2023-01-11T16:41:34.93" personId="{07DE6FC7-FD30-0144-86DC-2B2CED60077B}" id="{31EDB182-B36B-B04A-896D-8BF4EFE71CCD}">
    <text>based on plants being at 50% saturation/day in control, and ~14.3% saturation/day in drought (because plants were watered to saturation every other day in control and 1x/week in drought)</text>
  </threadedComment>
  <threadedComment ref="U457" dT="2023-01-11T16:41:34.93" personId="{07DE6FC7-FD30-0144-86DC-2B2CED60077B}" id="{713246EA-7649-4746-99A3-0127D8942DE7}">
    <text>based on plants being at 50% saturation/day in control, and ~14.3% saturation/day in drought (because plants were watered to saturation every other day in control and 1x/week in drought)</text>
  </threadedComment>
  <threadedComment ref="U458" dT="2023-01-11T16:41:34.93" personId="{07DE6FC7-FD30-0144-86DC-2B2CED60077B}" id="{E35F7948-DA4C-EC41-98BB-D05DFEB90565}">
    <text>based on plants being at 50% saturation/day in control, and ~14.3% saturation/day in drought (because plants were watered to saturation every other day in control and 1x/week in drought)</text>
  </threadedComment>
  <threadedComment ref="U459" dT="2023-01-11T16:41:34.93" personId="{07DE6FC7-FD30-0144-86DC-2B2CED60077B}" id="{096F2461-7956-524E-A9C1-0BF459EF3FE4}">
    <text>based on plants being at 50% saturation/day in control, and ~14.3% saturation/day in drought (because plants were watered to saturation every other day in control and 1x/week in drought)</text>
  </threadedComment>
  <threadedComment ref="U460" dT="2023-01-11T16:41:34.93" personId="{07DE6FC7-FD30-0144-86DC-2B2CED60077B}" id="{5ED255D3-6890-7046-8001-1C20464110F4}">
    <text>based on plants being at 50% saturation/day in control, and ~14.3% saturation/day in drought (because plants were watered to saturation every other day in control and 1x/week in drought)</text>
  </threadedComment>
  <threadedComment ref="U461" dT="2023-01-11T16:41:34.93" personId="{07DE6FC7-FD30-0144-86DC-2B2CED60077B}" id="{CD5191F7-1026-B345-A685-071628129ADF}">
    <text>based on plants being at 50% saturation/day in control, and ~14.3% saturation/day in drought (because plants were watered to saturation every other day in control and 1x/week in drought)</text>
  </threadedComment>
  <threadedComment ref="U462" dT="2023-01-11T16:41:34.93" personId="{07DE6FC7-FD30-0144-86DC-2B2CED60077B}" id="{883D0548-4D0D-7843-8882-B14600D0F28D}">
    <text>based on plants being at 50% saturation/day in control, and ~14.3% saturation/day in drought (because plants were watered to saturation every other day in control and 1x/week in drought)</text>
  </threadedComment>
  <threadedComment ref="U463" dT="2023-01-11T16:41:34.93" personId="{07DE6FC7-FD30-0144-86DC-2B2CED60077B}" id="{B92EB73D-CD23-3A40-BFE4-8CC745419340}">
    <text>based on plants being at 50% saturation/day in control, and ~14.3% saturation/day in drought (because plants were watered to saturation every other day in control and 1x/week in drought)</text>
  </threadedComment>
  <threadedComment ref="U464" dT="2023-01-11T16:41:34.93" personId="{07DE6FC7-FD30-0144-86DC-2B2CED60077B}" id="{3AD70D36-9EA0-F044-BD3D-2F3A0DB5ED10}">
    <text>based on plants being at 50% saturation/day in control, and ~14.3% saturation/day in drought (because plants were watered to saturation every other day in control and 1x/week in drought)</text>
  </threadedComment>
  <threadedComment ref="U465" dT="2023-01-11T16:41:34.93" personId="{07DE6FC7-FD30-0144-86DC-2B2CED60077B}" id="{28E0633A-C667-E547-8557-E00AF01258ED}">
    <text>based on plants being at 50% saturation/day in control, and ~14.3% saturation/day in drought (because plants were watered to saturation every other day in control and 1x/week in drought)</text>
  </threadedComment>
  <threadedComment ref="U466" dT="2023-01-11T16:41:34.93" personId="{07DE6FC7-FD30-0144-86DC-2B2CED60077B}" id="{E8BDD31F-30ED-2B4D-A439-D7F8F5D019CF}">
    <text>based on plants being at 50% saturation/day in control, and ~14.3% saturation/day in drought (because plants were watered to saturation every other day in control and 1x/week in drought)</text>
  </threadedComment>
  <threadedComment ref="U467" dT="2023-01-11T16:41:34.93" personId="{07DE6FC7-FD30-0144-86DC-2B2CED60077B}" id="{798F47F6-6878-6D41-B777-D165B6C6E378}">
    <text>based on plants being at 50% saturation/day in control, and ~14.3% saturation/day in drought (because plants were watered to saturation every other day in control and 1x/week in drought)</text>
  </threadedComment>
  <threadedComment ref="U468" dT="2023-01-11T16:41:34.93" personId="{07DE6FC7-FD30-0144-86DC-2B2CED60077B}" id="{93ADBA62-4A4B-6D46-8F89-7BEFDB48B9DB}">
    <text>based on plants being at 50% saturation/day in control, and ~14.3% saturation/day in drought (because plants were watered to saturation every other day in control and 1x/week in drought)</text>
  </threadedComment>
  <threadedComment ref="U469" dT="2023-01-11T16:41:34.93" personId="{07DE6FC7-FD30-0144-86DC-2B2CED60077B}" id="{C3690996-5900-5748-A813-180E8DD6EB04}">
    <text>based on plants being at 50% saturation/day in control, and ~14.3% saturation/day in drought (because plants were watered to saturation every other day in control and 1x/week in drought)</text>
  </threadedComment>
  <threadedComment ref="U470" dT="2023-01-11T16:41:34.93" personId="{07DE6FC7-FD30-0144-86DC-2B2CED60077B}" id="{6650F660-8306-5E40-A2D6-66F533BBE784}">
    <text>based on plants being at 50% saturation/day in control, and ~14.3% saturation/day in drought (because plants were watered to saturation every other day in control and 1x/week in drought)</text>
  </threadedComment>
  <threadedComment ref="U471" dT="2023-01-11T16:41:34.93" personId="{07DE6FC7-FD30-0144-86DC-2B2CED60077B}" id="{2FADCA83-A92C-7340-B6B8-F49C7E643310}">
    <text>based on plants being at 50% saturation/day in control, and ~14.3% saturation/day in drought (because plants were watered to saturation every other day in control and 1x/week in drought)</text>
  </threadedComment>
  <threadedComment ref="U472" dT="2023-01-11T16:41:34.93" personId="{07DE6FC7-FD30-0144-86DC-2B2CED60077B}" id="{6FC40D98-BF93-B745-8B96-8EB0B3DBBC22}">
    <text>based on plants being at 50% saturation/day in control, and ~14.3% saturation/day in drought (because plants were watered to saturation every other day in control and 1x/week in drought)</text>
  </threadedComment>
  <threadedComment ref="U473" dT="2023-01-11T16:41:34.93" personId="{07DE6FC7-FD30-0144-86DC-2B2CED60077B}" id="{7F9E8A21-2D86-B841-98F6-64327B645419}">
    <text>based on plants being at 50% saturation/day in control, and ~14.3% saturation/day in drought (because plants were watered to saturation every other day in control and 1x/week in drought)</text>
  </threadedComment>
  <threadedComment ref="U474" dT="2023-01-11T16:41:34.93" personId="{07DE6FC7-FD30-0144-86DC-2B2CED60077B}" id="{36206F9E-963E-CF46-AE9C-39602DB92B44}">
    <text>based on plants being at 50% saturation/day in control, and ~14.3% saturation/day in drought (because plants were watered to saturation every other day in control and 1x/week in drought)</text>
  </threadedComment>
  <threadedComment ref="U475" dT="2023-01-11T16:41:34.93" personId="{07DE6FC7-FD30-0144-86DC-2B2CED60077B}" id="{E604D734-1297-4D41-A516-3348F777779D}">
    <text>based on plants being at 50% saturation/day in control, and ~14.3% saturation/day in drought (because plants were watered to saturation every other day in control and 1x/week in drought)</text>
  </threadedComment>
  <threadedComment ref="U476" dT="2023-01-11T16:41:34.93" personId="{07DE6FC7-FD30-0144-86DC-2B2CED60077B}" id="{F5609E74-517C-6247-BC9B-23464EB97DE4}">
    <text>based on plants being at 50% saturation/day in control, and ~14.3% saturation/day in drought (because plants were watered to saturation every other day in control and 1x/week in drought)</text>
  </threadedComment>
  <threadedComment ref="U477" dT="2023-01-11T16:41:34.93" personId="{07DE6FC7-FD30-0144-86DC-2B2CED60077B}" id="{844002C9-CB58-754E-BE2D-876AC9184195}">
    <text>based on plants being at 50% saturation/day in control, and ~14.3% saturation/day in drought (because plants were watered to saturation every other day in control and 1x/week in drought)</text>
  </threadedComment>
  <threadedComment ref="U478" dT="2023-01-11T16:41:34.93" personId="{07DE6FC7-FD30-0144-86DC-2B2CED60077B}" id="{E3602BB8-AB52-B246-9B65-6A2CE33CC702}">
    <text>based on plants being at 50% saturation/day in control, and ~14.3% saturation/day in drought (because plants were watered to saturation every other day in control and 1x/week in drought)</text>
  </threadedComment>
  <threadedComment ref="U479" dT="2023-01-11T16:41:34.93" personId="{07DE6FC7-FD30-0144-86DC-2B2CED60077B}" id="{DEE1C68E-9A86-6F49-8BB1-06EE12914843}">
    <text>based on plants being at 50% saturation/day in control, and ~14.3% saturation/day in drought (because plants were watered to saturation every other day in control and 1x/week in drought)</text>
  </threadedComment>
  <threadedComment ref="U480" dT="2023-01-11T16:41:34.93" personId="{07DE6FC7-FD30-0144-86DC-2B2CED60077B}" id="{6A0429B8-A024-FF46-95AC-87EE262F7AC9}">
    <text>based on plants being at 50% saturation/day in control, and ~14.3% saturation/day in drought (because plants were watered to saturation every other day in control and 1x/week in drought)</text>
  </threadedComment>
  <threadedComment ref="U481" dT="2023-01-11T16:41:34.93" personId="{07DE6FC7-FD30-0144-86DC-2B2CED60077B}" id="{08A06FBA-B0AE-7543-AD05-63E15C935182}">
    <text>based on plants being at 50% saturation/day in control, and ~14.3% saturation/day in drought (because plants were watered to saturation every other day in control and 1x/week in drought)</text>
  </threadedComment>
  <threadedComment ref="U482" dT="2023-01-11T16:41:34.93" personId="{07DE6FC7-FD30-0144-86DC-2B2CED60077B}" id="{B9E113A7-30A0-564F-9D15-22830DB4E21C}">
    <text>based on plants being at 50% saturation/day in control, and ~14.3% saturation/day in drought (because plants were watered to saturation every other day in control and 1x/week in drought)</text>
  </threadedComment>
  <threadedComment ref="U483" dT="2023-01-11T16:41:34.93" personId="{07DE6FC7-FD30-0144-86DC-2B2CED60077B}" id="{5180A0AD-4DE3-2C43-ABBC-B87D4E14C21E}">
    <text>based on plants being at 50% saturation/day in control, and ~14.3% saturation/day in drought (because plants were watered to saturation every other day in control and 1x/week in drought)</text>
  </threadedComment>
  <threadedComment ref="U484" dT="2023-01-11T16:41:34.93" personId="{07DE6FC7-FD30-0144-86DC-2B2CED60077B}" id="{BC6E4D92-4A7D-B045-98B2-BB5C5C01BA0B}">
    <text>based on plants being at 50% saturation/day in control, and ~14.3% saturation/day in drought (because plants were watered to saturation every other day in control and 1x/week in drought)</text>
  </threadedComment>
  <threadedComment ref="U485" dT="2023-01-11T16:41:34.93" personId="{07DE6FC7-FD30-0144-86DC-2B2CED60077B}" id="{ACBA5213-B5C3-894B-927A-F404F3B00B7F}">
    <text>based on plants being at 50% saturation/day in control, and ~14.3% saturation/day in drought (because plants were watered to saturation every other day in control and 1x/week in drought)</text>
  </threadedComment>
  <threadedComment ref="U486" dT="2023-01-11T16:41:34.93" personId="{07DE6FC7-FD30-0144-86DC-2B2CED60077B}" id="{095E1AC3-20BA-E04C-9A56-FA39F4D3446B}">
    <text>based on plants being at 50% saturation/day in control, and ~14.3% saturation/day in drought (because plants were watered to saturation every other day in control and 1x/week in drought)</text>
  </threadedComment>
  <threadedComment ref="U487" dT="2023-01-11T16:41:34.93" personId="{07DE6FC7-FD30-0144-86DC-2B2CED60077B}" id="{04C46EDC-0894-3646-A687-9CBAC4EEB443}">
    <text>based on plants being at 50% saturation/day in control, and ~14.3% saturation/day in drought (because plants were watered to saturation every other day in control and 1x/week in drought)</text>
  </threadedComment>
  <threadedComment ref="U488" dT="2023-01-11T16:41:34.93" personId="{07DE6FC7-FD30-0144-86DC-2B2CED60077B}" id="{1A7C334E-92DE-6848-80A9-98003C5A7F25}">
    <text>based on plants being at 50% saturation/day in control, and ~14.3% saturation/day in drought (because plants were watered to saturation every other day in control and 1x/week in drought)</text>
  </threadedComment>
  <threadedComment ref="U489" dT="2023-01-11T16:41:34.93" personId="{07DE6FC7-FD30-0144-86DC-2B2CED60077B}" id="{23036CF9-B28C-CB43-BB84-2F435085E700}">
    <text>based on plants being at 50% saturation/day in control, and ~14.3% saturation/day in drought (because plants were watered to saturation every other day in control and 1x/week in drought)</text>
  </threadedComment>
  <threadedComment ref="U490" dT="2023-01-11T16:41:34.93" personId="{07DE6FC7-FD30-0144-86DC-2B2CED60077B}" id="{B32E0C68-4941-8545-B18B-70B24B02EEAC}">
    <text>based on plants being at 50% saturation/day in control, and ~14.3% saturation/day in drought (because plants were watered to saturation every other day in control and 1x/week in drought)</text>
  </threadedComment>
  <threadedComment ref="U491" dT="2023-01-11T16:41:34.93" personId="{07DE6FC7-FD30-0144-86DC-2B2CED60077B}" id="{AA1E4506-AAB5-2544-9B25-B1CCFBA45C7D}">
    <text>based on plants being at 50% saturation/day in control, and ~14.3% saturation/day in drought (because plants were watered to saturation every other day in control and 1x/week in drought)</text>
  </threadedComment>
  <threadedComment ref="U492" dT="2023-01-11T16:41:34.93" personId="{07DE6FC7-FD30-0144-86DC-2B2CED60077B}" id="{C6083DD1-B941-1640-8CB3-1F7F64AAA4C2}">
    <text>based on plants being at 50% saturation/day in control, and ~14.3% saturation/day in drought (because plants were watered to saturation every other day in control and 1x/week in drought)</text>
  </threadedComment>
  <threadedComment ref="U493" dT="2023-01-11T16:41:34.93" personId="{07DE6FC7-FD30-0144-86DC-2B2CED60077B}" id="{F2BE30FC-B214-3445-8977-D99725FF9913}">
    <text>based on plants being at 50% saturation/day in control, and ~14.3% saturation/day in drought (because plants were watered to saturation every other day in control and 1x/week in drought)</text>
  </threadedComment>
  <threadedComment ref="U494" dT="2023-01-11T16:41:34.93" personId="{07DE6FC7-FD30-0144-86DC-2B2CED60077B}" id="{2C92B7C4-A8FE-274D-B0AE-F36E96A24438}">
    <text>based on plants being at 50% saturation/day in control, and ~14.3% saturation/day in drought (because plants were watered to saturation every other day in control and 1x/week in drought)</text>
  </threadedComment>
  <threadedComment ref="U495" dT="2023-01-11T16:41:34.93" personId="{07DE6FC7-FD30-0144-86DC-2B2CED60077B}" id="{3BFAD01E-48D6-5242-905B-40430B6F630E}">
    <text>based on plants being at 50% saturation/day in control, and ~14.3% saturation/day in drought (because plants were watered to saturation every other day in control and 1x/week in drought)</text>
  </threadedComment>
  <threadedComment ref="U496" dT="2023-01-11T16:41:34.93" personId="{07DE6FC7-FD30-0144-86DC-2B2CED60077B}" id="{C5D672D5-3BC1-1A46-9A24-FE1434D23420}">
    <text>based on plants being at 50% saturation/day in control, and ~14.3% saturation/day in drought (because plants were watered to saturation every other day in control and 1x/week in drought)</text>
  </threadedComment>
  <threadedComment ref="U497" dT="2023-01-11T16:41:34.93" personId="{07DE6FC7-FD30-0144-86DC-2B2CED60077B}" id="{5EA0BE28-6B64-0047-8BA9-EF8005283E07}">
    <text>based on plants being at 50% saturation/day in control, and ~14.3% saturation/day in drought (because plants were watered to saturation every other day in control and 1x/week in drought)</text>
  </threadedComment>
  <threadedComment ref="U498" dT="2023-01-11T16:41:34.93" personId="{07DE6FC7-FD30-0144-86DC-2B2CED60077B}" id="{3D47F776-DDD0-8748-A2FF-F5E43256B56A}">
    <text>based on plants being at 50% saturation/day in control, and ~14.3% saturation/day in drought (because plants were watered to saturation every other day in control and 1x/week in drought)</text>
  </threadedComment>
  <threadedComment ref="U499" dT="2023-01-11T16:41:34.93" personId="{07DE6FC7-FD30-0144-86DC-2B2CED60077B}" id="{F048AD08-7AF7-DC44-B58F-5B601FDE9ACF}">
    <text>based on plants being at 50% saturation/day in control, and ~14.3% saturation/day in drought (because plants were watered to saturation every other day in control and 1x/week in drought)</text>
  </threadedComment>
  <threadedComment ref="U500" dT="2023-01-11T16:41:34.93" personId="{07DE6FC7-FD30-0144-86DC-2B2CED60077B}" id="{3380A5F3-17A4-E64D-9209-F818D7517CAF}">
    <text>based on plants being at 50% saturation/day in control, and ~14.3% saturation/day in drought (because plants were watered to saturation every other day in control and 1x/week in drought)</text>
  </threadedComment>
  <threadedComment ref="U501" dT="2023-01-11T16:41:34.93" personId="{07DE6FC7-FD30-0144-86DC-2B2CED60077B}" id="{7B0A6D31-7DD0-F642-ACD7-560939B7DF99}">
    <text>based on plants being at 50% saturation/day in control, and ~14.3% saturation/day in drought (because plants were watered to saturation every other day in control and 1x/week in drought)</text>
  </threadedComment>
  <threadedComment ref="U502" dT="2023-01-11T16:41:34.93" personId="{07DE6FC7-FD30-0144-86DC-2B2CED60077B}" id="{41A9AFF1-F064-8B4E-A6B9-4F8E25E6DF29}">
    <text>based on plants being at 50% saturation/day in control, and ~14.3% saturation/day in drought (because plants were watered to saturation every other day in control and 1x/week in drought)</text>
  </threadedComment>
  <threadedComment ref="U503" dT="2023-01-11T16:41:34.93" personId="{07DE6FC7-FD30-0144-86DC-2B2CED60077B}" id="{E9170102-9857-0641-9A1D-2601BC1979F9}">
    <text>based on plants being at 50% saturation/day in control, and ~14.3% saturation/day in drought (because plants were watered to saturation every other day in control and 1x/week in drought)</text>
  </threadedComment>
  <threadedComment ref="U504" dT="2023-01-11T16:41:34.93" personId="{07DE6FC7-FD30-0144-86DC-2B2CED60077B}" id="{6E2651ED-2A8B-9141-8E4C-D7C65F201285}">
    <text>based on plants being at 50% saturation/day in control, and ~14.3% saturation/day in drought (because plants were watered to saturation every other day in control and 1x/week in drought)</text>
  </threadedComment>
  <threadedComment ref="U505" dT="2023-01-11T16:41:34.93" personId="{07DE6FC7-FD30-0144-86DC-2B2CED60077B}" id="{6D236EDB-EA72-D84C-9294-155B6DC1D4D8}">
    <text>based on plants being at 50% saturation/day in control, and ~14.3% saturation/day in drought (because plants were watered to saturation every other day in control and 1x/week in drought)</text>
  </threadedComment>
  <threadedComment ref="U506" dT="2023-01-11T16:41:34.93" personId="{07DE6FC7-FD30-0144-86DC-2B2CED60077B}" id="{345EE739-5115-E644-9F8F-40F2C624B2E6}">
    <text>based on plants being at 50% saturation/day in control, and ~14.3% saturation/day in drought (because plants were watered to saturation every other day in control and 1x/week in drought)</text>
  </threadedComment>
  <threadedComment ref="U507" dT="2023-01-11T16:41:34.93" personId="{07DE6FC7-FD30-0144-86DC-2B2CED60077B}" id="{AE97D995-E5D8-2940-9C41-E3A682522F7D}">
    <text>based on plants being at 50% saturation/day in control, and ~14.3% saturation/day in drought (because plants were watered to saturation every other day in control and 1x/week in drought)</text>
  </threadedComment>
  <threadedComment ref="U508" dT="2023-01-11T16:41:34.93" personId="{07DE6FC7-FD30-0144-86DC-2B2CED60077B}" id="{59BCADA7-0D01-4F48-8BE9-EDA034C9B7DA}">
    <text>based on plants being at 50% saturation/day in control, and ~14.3% saturation/day in drought (because plants were watered to saturation every other day in control and 1x/week in drought)</text>
  </threadedComment>
  <threadedComment ref="U509" dT="2023-01-11T16:41:34.93" personId="{07DE6FC7-FD30-0144-86DC-2B2CED60077B}" id="{D09F1B2E-CB7C-A748-8352-DFEEF7CB4538}">
    <text>based on plants being at 50% saturation/day in control, and ~14.3% saturation/day in drought (because plants were watered to saturation every other day in control and 1x/week in drought)</text>
  </threadedComment>
  <threadedComment ref="U510" dT="2023-01-11T16:41:34.93" personId="{07DE6FC7-FD30-0144-86DC-2B2CED60077B}" id="{384206C7-76F7-FF4A-AC62-7931253D2E27}">
    <text>based on plants being at 50% saturation/day in control, and ~14.3% saturation/day in drought (because plants were watered to saturation every other day in control and 1x/week in drought)</text>
  </threadedComment>
  <threadedComment ref="U511" dT="2023-01-11T16:41:34.93" personId="{07DE6FC7-FD30-0144-86DC-2B2CED60077B}" id="{7AAF01A8-9549-904B-8881-1B590ED06E60}">
    <text>based on plants being at 50% saturation/day in control, and ~14.3% saturation/day in drought (because plants were watered to saturation every other day in control and 1x/week in drought)</text>
  </threadedComment>
  <threadedComment ref="U512" dT="2023-01-11T16:41:34.93" personId="{07DE6FC7-FD30-0144-86DC-2B2CED60077B}" id="{30895DC1-7CB8-8544-8692-410A574193CB}">
    <text>based on plants being at 50% saturation/day in control, and ~14.3% saturation/day in drought (because plants were watered to saturation every other day in control and 1x/week in drought)</text>
  </threadedComment>
  <threadedComment ref="U513" dT="2023-01-11T16:41:34.93" personId="{07DE6FC7-FD30-0144-86DC-2B2CED60077B}" id="{35887B32-B6DA-A54C-AB19-C381BEDB34AA}">
    <text>based on plants being at 50% saturation/day in control, and ~14.3% saturation/day in drought (because plants were watered to saturation every other day in control and 1x/week in drought)</text>
  </threadedComment>
  <threadedComment ref="U514" dT="2023-01-11T16:41:34.93" personId="{07DE6FC7-FD30-0144-86DC-2B2CED60077B}" id="{F033EBCF-8C98-2147-80FF-FB0CE7D33A37}">
    <text>based on plants being at 50% saturation/day in control, and ~14.3% saturation/day in drought (because plants were watered to saturation every other day in control and 1x/week in drought)</text>
  </threadedComment>
  <threadedComment ref="U515" dT="2023-01-11T16:41:34.93" personId="{07DE6FC7-FD30-0144-86DC-2B2CED60077B}" id="{A9D5370B-CD67-5C45-9125-F6EB2F4E52BD}">
    <text>based on plants being at 50% saturation/day in control, and ~14.3% saturation/day in drought (because plants were watered to saturation every other day in control and 1x/week in drought)</text>
  </threadedComment>
  <threadedComment ref="U516" dT="2023-01-11T16:41:34.93" personId="{07DE6FC7-FD30-0144-86DC-2B2CED60077B}" id="{F47FC9C5-5C23-5149-99E0-29CDB0C07539}">
    <text>based on plants being at 50% saturation/day in control, and ~14.3% saturation/day in drought (because plants were watered to saturation every other day in control and 1x/week in drought)</text>
  </threadedComment>
  <threadedComment ref="U519" dT="2023-01-11T16:58:00.66" personId="{07DE6FC7-FD30-0144-86DC-2B2CED60077B}" id="{D0FCE895-A280-594F-8620-F752AF200859}">
    <text>extracted precipitation from figure</text>
  </threadedComment>
  <threadedComment ref="U827" dT="2023-01-11T19:23:54.45" personId="{07DE6FC7-FD30-0144-86DC-2B2CED60077B}" id="{5A7F53F5-9C3B-8B49-9AC3-1B71AB2FE497}">
    <text>based on precipitation data from NOAA for this county</text>
  </threadedComment>
  <threadedComment ref="U828" dT="2023-01-11T19:23:54.45" personId="{07DE6FC7-FD30-0144-86DC-2B2CED60077B}" id="{4D4DD0E3-AC00-B34B-AB5A-DD65EE484B37}">
    <text>based on precipitation data from NOAA for this county</text>
  </threadedComment>
  <threadedComment ref="U829" dT="2023-01-11T19:23:54.45" personId="{07DE6FC7-FD30-0144-86DC-2B2CED60077B}" id="{A60A3392-5371-C746-8C79-52C15A73EDF8}">
    <text>based on precipitation data from NOAA for this county</text>
  </threadedComment>
  <threadedComment ref="U830" dT="2023-01-11T19:23:54.45" personId="{07DE6FC7-FD30-0144-86DC-2B2CED60077B}" id="{050B8DE7-DFC7-204F-99E9-0534B55A68F4}">
    <text>based on precipitation data from NOAA for this county</text>
  </threadedComment>
  <threadedComment ref="U831" dT="2023-01-11T19:23:54.45" personId="{07DE6FC7-FD30-0144-86DC-2B2CED60077B}" id="{EB3099E4-3657-FF49-96A1-2B19EB3249FB}">
    <text>based on precipitation data from NOAA for this county</text>
  </threadedComment>
  <threadedComment ref="U832" dT="2023-01-11T19:23:54.45" personId="{07DE6FC7-FD30-0144-86DC-2B2CED60077B}" id="{85BAB0AE-FEF8-FC47-AE83-45E931A98B19}">
    <text>based on precipitation data from NOAA for this county</text>
  </threadedComment>
  <threadedComment ref="U833" dT="2023-01-11T19:23:54.45" personId="{07DE6FC7-FD30-0144-86DC-2B2CED60077B}" id="{3DEFDE47-7193-154E-84C5-9625277AD4C4}">
    <text>based on precipitation data from NOAA for this county</text>
  </threadedComment>
  <threadedComment ref="U834" dT="2023-01-11T19:23:54.45" personId="{07DE6FC7-FD30-0144-86DC-2B2CED60077B}" id="{2C91DF64-28AC-C84E-8966-6BD522E2F627}">
    <text>based on precipitation data from NOAA for this county</text>
  </threadedComment>
  <threadedComment ref="U960" dT="2023-01-11T20:26:07.62" personId="{07DE6FC7-FD30-0144-86DC-2B2CED60077B}" id="{C5D7C700-6C8C-A34E-9795-D303F817153E}">
    <text>based on watering frequencies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12-01T15:01:39.06" personId="{07DE6FC7-FD30-0144-86DC-2B2CED60077B}" id="{99B668D1-449A-6D45-A197-82AA6A7055E0}">
    <text>if in USA, what state</text>
  </threadedComment>
  <threadedComment ref="D1" dT="2022-12-01T15:30:05.72" personId="{07DE6FC7-FD30-0144-86DC-2B2CED60077B}" id="{B9D59610-3ED4-D548-A9B9-01C3EDECDD66}">
    <text>Hyper-arid (AI &lt; 0.05); Arid (0.05 &lt; AI &lt; 0.20); Semi-arid (0.20 &lt; AI &lt;0.50); Dry sub-humid (0.50 &lt; AI &lt;0.65); Other (AI &gt; 0.65)</text>
  </threadedComment>
  <threadedComment ref="E1" dT="2022-12-01T15:27:13.74" personId="{07DE6FC7-FD30-0144-86DC-2B2CED60077B}" id="{98892BF9-D30C-0846-961F-09D11F2B9765}">
    <text>i or n for introduced or native</text>
  </threadedComment>
  <threadedComment ref="F1" dT="2022-12-01T15:23:44.58" personId="{07DE6FC7-FD30-0144-86DC-2B2CED60077B}" id="{65FC9A84-31BF-CD4B-A8B3-06BAB3C42F19}">
    <text>forb, C3 grass, C4 grass, sub-shrub/shrub/tree, community</text>
  </threadedComment>
  <threadedComment ref="G1" dT="2022-12-01T15:22:50.59" personId="{07DE6FC7-FD30-0144-86DC-2B2CED60077B}" id="{82F70A52-4B94-C748-A03E-3C13CA421AA1}">
    <text>greenhouse, field (obs), field (exp)</text>
  </threadedComment>
  <threadedComment ref="H1" dT="2022-12-01T15:15:00.84" personId="{07DE6FC7-FD30-0144-86DC-2B2CED60077B}" id="{F66C4EEE-93C8-E449-B18E-9B82249C965B}">
    <text>low, medium, or high</text>
  </threadedComment>
  <threadedComment ref="I1" dT="2022-12-01T15:18:46.31" personId="{07DE6FC7-FD30-0144-86DC-2B2CED60077B}" id="{40AA3434-F08E-404C-A625-C7D4E6BA250A}">
    <text>how did paper measure drought (sm, precipitation, etc)?</text>
  </threadedComment>
  <threadedComment ref="J1" dT="2022-12-01T15:22:10.25" personId="{07DE6FC7-FD30-0144-86DC-2B2CED60077B}" id="{94618EFC-40F2-C645-8C1B-3CAE1CDA5F3F}">
    <text>&lt;2 months, 2-6 months, 6 months - 1.5 years, &gt;1.5 years</text>
  </threadedComment>
  <threadedComment ref="K1" dT="2022-12-01T15:16:30.97" personId="{07DE6FC7-FD30-0144-86DC-2B2CED60077B}" id="{298D76EB-1F87-2547-8394-6C7B4DD3E23E}">
    <text>response variable categorized (growth, production, abundance, other)</text>
  </threadedComment>
  <threadedComment ref="L1" dT="2022-12-01T15:37:05.28" personId="{07DE6FC7-FD30-0144-86DC-2B2CED60077B}" id="{A32D4886-4370-AE4C-94A5-80CBE1834700}">
    <text>other global change driver measured as stated in paper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295C-2EFA-774B-91E1-062C79C2705B}">
  <dimension ref="A1:AM1206"/>
  <sheetViews>
    <sheetView tabSelected="1" topLeftCell="A1022" workbookViewId="0">
      <pane xSplit="1" topLeftCell="B1" activePane="topRight" state="frozen"/>
      <selection pane="topRight" activeCell="N1032" sqref="N1032"/>
    </sheetView>
  </sheetViews>
  <sheetFormatPr baseColWidth="10" defaultColWidth="11" defaultRowHeight="16" x14ac:dyDescent="0.2"/>
  <cols>
    <col min="2" max="2" width="15.83203125" bestFit="1" customWidth="1"/>
    <col min="3" max="3" width="20.6640625" customWidth="1"/>
    <col min="4" max="4" width="8.6640625" customWidth="1"/>
    <col min="5" max="5" width="16" customWidth="1"/>
    <col min="6" max="6" width="11" customWidth="1"/>
    <col min="7" max="7" width="13.1640625" customWidth="1"/>
    <col min="8" max="11" width="10.83203125"/>
    <col min="12" max="13" width="11.6640625" customWidth="1"/>
    <col min="14" max="14" width="18.33203125" bestFit="1" customWidth="1"/>
    <col min="16" max="16" width="18.83203125" customWidth="1"/>
    <col min="17" max="17" width="11" customWidth="1"/>
    <col min="18" max="18" width="23.6640625" bestFit="1" customWidth="1"/>
    <col min="19" max="20" width="19.83203125" customWidth="1"/>
    <col min="21" max="22" width="13" customWidth="1"/>
    <col min="23" max="23" width="25.1640625" bestFit="1" customWidth="1"/>
    <col min="24" max="24" width="13.83203125" customWidth="1"/>
    <col min="25" max="25" width="11" customWidth="1"/>
    <col min="33" max="33" width="15.1640625" bestFit="1" customWidth="1"/>
    <col min="35" max="35" width="15.1640625" bestFit="1" customWidth="1"/>
    <col min="36" max="37" width="17.1640625" bestFit="1" customWidth="1"/>
    <col min="38" max="38" width="14.83203125" bestFit="1" customWidth="1"/>
    <col min="39" max="39" width="52.66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110</v>
      </c>
      <c r="K1" t="s">
        <v>65</v>
      </c>
      <c r="L1" t="s">
        <v>21</v>
      </c>
      <c r="M1" t="s">
        <v>20</v>
      </c>
      <c r="N1" t="s">
        <v>9</v>
      </c>
      <c r="O1" t="s">
        <v>10</v>
      </c>
      <c r="P1" t="s">
        <v>19</v>
      </c>
      <c r="Q1" t="s">
        <v>18</v>
      </c>
      <c r="R1" t="s">
        <v>12</v>
      </c>
      <c r="S1" t="s">
        <v>16</v>
      </c>
      <c r="T1" t="s">
        <v>76</v>
      </c>
      <c r="U1" t="s">
        <v>15</v>
      </c>
      <c r="V1" t="s">
        <v>17</v>
      </c>
      <c r="W1" t="s">
        <v>13</v>
      </c>
      <c r="X1" t="s">
        <v>22</v>
      </c>
      <c r="Y1" t="s">
        <v>14</v>
      </c>
      <c r="Z1" t="s">
        <v>23</v>
      </c>
      <c r="AA1" t="s">
        <v>27</v>
      </c>
      <c r="AB1" t="s">
        <v>31</v>
      </c>
      <c r="AC1" t="s">
        <v>24</v>
      </c>
      <c r="AD1" t="s">
        <v>28</v>
      </c>
      <c r="AE1" t="s">
        <v>32</v>
      </c>
      <c r="AF1" t="s">
        <v>25</v>
      </c>
      <c r="AG1" t="s">
        <v>29</v>
      </c>
      <c r="AH1" t="s">
        <v>33</v>
      </c>
      <c r="AI1" t="s">
        <v>26</v>
      </c>
      <c r="AJ1" t="s">
        <v>30</v>
      </c>
      <c r="AK1" t="s">
        <v>34</v>
      </c>
      <c r="AL1" t="s">
        <v>35</v>
      </c>
      <c r="AM1" t="s">
        <v>36</v>
      </c>
    </row>
    <row r="2" spans="1:39" x14ac:dyDescent="0.2">
      <c r="A2">
        <v>2</v>
      </c>
      <c r="B2" t="s">
        <v>37</v>
      </c>
      <c r="C2" t="s">
        <v>38</v>
      </c>
      <c r="D2">
        <v>2004</v>
      </c>
      <c r="E2" t="s">
        <v>39</v>
      </c>
      <c r="F2" t="s">
        <v>40</v>
      </c>
      <c r="G2" t="s">
        <v>41</v>
      </c>
      <c r="H2">
        <v>29.643946</v>
      </c>
      <c r="I2">
        <v>-82.355659000000003</v>
      </c>
      <c r="J2">
        <v>1328</v>
      </c>
      <c r="K2">
        <v>1647</v>
      </c>
      <c r="L2">
        <f>J2/K2</f>
        <v>0.80631451123254405</v>
      </c>
      <c r="M2" t="s">
        <v>787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779</v>
      </c>
      <c r="T2" t="s">
        <v>89</v>
      </c>
      <c r="U2">
        <f>((92-8)/92)*100</f>
        <v>91.304347826086953</v>
      </c>
      <c r="V2" t="s">
        <v>47</v>
      </c>
      <c r="W2" t="s">
        <v>48</v>
      </c>
      <c r="X2" t="s">
        <v>49</v>
      </c>
      <c r="Y2" t="s">
        <v>50</v>
      </c>
      <c r="Z2">
        <v>4</v>
      </c>
      <c r="AA2">
        <v>7.8937010000000002E-2</v>
      </c>
      <c r="AB2">
        <v>3.8867908E-2</v>
      </c>
      <c r="AC2">
        <v>4</v>
      </c>
      <c r="AD2">
        <v>1.8700787999999999E-2</v>
      </c>
      <c r="AE2">
        <v>5.1974531999999997E-2</v>
      </c>
      <c r="AM2" t="s">
        <v>66</v>
      </c>
    </row>
    <row r="3" spans="1:39" x14ac:dyDescent="0.2">
      <c r="A3">
        <v>2</v>
      </c>
      <c r="B3" t="s">
        <v>37</v>
      </c>
      <c r="C3" t="s">
        <v>38</v>
      </c>
      <c r="D3">
        <v>2004</v>
      </c>
      <c r="E3" t="s">
        <v>39</v>
      </c>
      <c r="F3" t="s">
        <v>40</v>
      </c>
      <c r="G3" t="s">
        <v>41</v>
      </c>
      <c r="H3">
        <v>29.643946</v>
      </c>
      <c r="I3">
        <v>-82.355659000000003</v>
      </c>
      <c r="J3">
        <v>1328</v>
      </c>
      <c r="K3">
        <v>1647</v>
      </c>
      <c r="L3">
        <f t="shared" ref="L3:L66" si="0">J3/K3</f>
        <v>0.80631451123254405</v>
      </c>
      <c r="M3" t="s">
        <v>787</v>
      </c>
      <c r="N3" t="s">
        <v>42</v>
      </c>
      <c r="O3" t="s">
        <v>43</v>
      </c>
      <c r="P3" t="s">
        <v>44</v>
      </c>
      <c r="Q3" t="s">
        <v>45</v>
      </c>
      <c r="R3" t="s">
        <v>72</v>
      </c>
      <c r="S3" t="s">
        <v>779</v>
      </c>
      <c r="T3" t="s">
        <v>90</v>
      </c>
      <c r="U3">
        <f>((92-36)/92)*100</f>
        <v>60.869565217391312</v>
      </c>
      <c r="V3" t="s">
        <v>47</v>
      </c>
      <c r="W3" t="s">
        <v>48</v>
      </c>
      <c r="X3" t="s">
        <v>49</v>
      </c>
      <c r="Y3" t="s">
        <v>50</v>
      </c>
      <c r="Z3">
        <v>4</v>
      </c>
      <c r="AA3">
        <v>7.8937010000000002E-2</v>
      </c>
      <c r="AB3">
        <v>3.8867908E-2</v>
      </c>
      <c r="AC3">
        <v>4</v>
      </c>
      <c r="AD3">
        <v>3.3759843999999997E-2</v>
      </c>
      <c r="AE3">
        <v>7.4346178999999998E-2</v>
      </c>
    </row>
    <row r="4" spans="1:39" x14ac:dyDescent="0.2">
      <c r="A4">
        <v>2</v>
      </c>
      <c r="B4" t="s">
        <v>37</v>
      </c>
      <c r="C4" t="s">
        <v>38</v>
      </c>
      <c r="D4">
        <v>2004</v>
      </c>
      <c r="E4" t="s">
        <v>39</v>
      </c>
      <c r="F4" t="s">
        <v>40</v>
      </c>
      <c r="G4" t="s">
        <v>41</v>
      </c>
      <c r="H4">
        <v>29.643946</v>
      </c>
      <c r="I4">
        <v>-82.355659000000003</v>
      </c>
      <c r="J4">
        <v>1328</v>
      </c>
      <c r="K4">
        <v>1647</v>
      </c>
      <c r="L4">
        <f t="shared" si="0"/>
        <v>0.80631451123254405</v>
      </c>
      <c r="M4" t="s">
        <v>787</v>
      </c>
      <c r="N4" t="s">
        <v>42</v>
      </c>
      <c r="O4" t="s">
        <v>43</v>
      </c>
      <c r="P4" t="s">
        <v>44</v>
      </c>
      <c r="Q4" t="s">
        <v>45</v>
      </c>
      <c r="R4" t="s">
        <v>73</v>
      </c>
      <c r="S4" t="s">
        <v>779</v>
      </c>
      <c r="T4" t="s">
        <v>91</v>
      </c>
      <c r="U4">
        <f>((92-64)/92)*100</f>
        <v>30.434782608695656</v>
      </c>
      <c r="V4" t="s">
        <v>47</v>
      </c>
      <c r="W4" t="s">
        <v>48</v>
      </c>
      <c r="X4" t="s">
        <v>49</v>
      </c>
      <c r="Y4" t="s">
        <v>50</v>
      </c>
      <c r="Z4">
        <v>4</v>
      </c>
      <c r="AA4">
        <v>7.8937010000000002E-2</v>
      </c>
      <c r="AB4">
        <v>3.8867908E-2</v>
      </c>
      <c r="AC4">
        <v>4</v>
      </c>
      <c r="AD4">
        <v>6.3877955E-2</v>
      </c>
      <c r="AE4">
        <v>8.6774870000000004E-2</v>
      </c>
    </row>
    <row r="5" spans="1:39" x14ac:dyDescent="0.2">
      <c r="A5">
        <v>2</v>
      </c>
      <c r="B5" t="s">
        <v>37</v>
      </c>
      <c r="C5" t="s">
        <v>38</v>
      </c>
      <c r="D5">
        <v>2004</v>
      </c>
      <c r="E5" t="s">
        <v>39</v>
      </c>
      <c r="F5" t="s">
        <v>40</v>
      </c>
      <c r="G5" t="s">
        <v>41</v>
      </c>
      <c r="H5">
        <v>29.643946</v>
      </c>
      <c r="I5">
        <v>-82.355659000000003</v>
      </c>
      <c r="J5">
        <v>1328</v>
      </c>
      <c r="K5">
        <v>1647</v>
      </c>
      <c r="L5">
        <f t="shared" si="0"/>
        <v>0.80631451123254405</v>
      </c>
      <c r="M5" t="s">
        <v>787</v>
      </c>
      <c r="N5" t="s">
        <v>67</v>
      </c>
      <c r="O5" t="s">
        <v>43</v>
      </c>
      <c r="P5" t="s">
        <v>44</v>
      </c>
      <c r="Q5" t="s">
        <v>45</v>
      </c>
      <c r="R5" t="s">
        <v>46</v>
      </c>
      <c r="S5" t="s">
        <v>779</v>
      </c>
      <c r="T5" t="s">
        <v>89</v>
      </c>
      <c r="U5">
        <f t="shared" ref="U5" si="1">((92-8)/92)*100</f>
        <v>91.304347826086953</v>
      </c>
      <c r="V5" t="s">
        <v>47</v>
      </c>
      <c r="W5" t="s">
        <v>48</v>
      </c>
      <c r="X5" t="s">
        <v>49</v>
      </c>
      <c r="Y5" t="s">
        <v>50</v>
      </c>
      <c r="Z5">
        <v>4</v>
      </c>
      <c r="AA5">
        <v>0.10617255</v>
      </c>
      <c r="AB5">
        <v>0.13407950799999999</v>
      </c>
      <c r="AC5">
        <v>4</v>
      </c>
      <c r="AD5">
        <v>5.6565690000000002E-2</v>
      </c>
      <c r="AE5">
        <v>9.3102201999999995E-2</v>
      </c>
    </row>
    <row r="6" spans="1:39" x14ac:dyDescent="0.2">
      <c r="A6">
        <v>2</v>
      </c>
      <c r="B6" t="s">
        <v>37</v>
      </c>
      <c r="C6" t="s">
        <v>38</v>
      </c>
      <c r="D6">
        <v>2004</v>
      </c>
      <c r="E6" t="s">
        <v>39</v>
      </c>
      <c r="F6" t="s">
        <v>40</v>
      </c>
      <c r="G6" t="s">
        <v>41</v>
      </c>
      <c r="H6">
        <v>29.643946</v>
      </c>
      <c r="I6">
        <v>-82.355659000000003</v>
      </c>
      <c r="J6">
        <v>1328</v>
      </c>
      <c r="K6">
        <v>1647</v>
      </c>
      <c r="L6">
        <f t="shared" si="0"/>
        <v>0.80631451123254405</v>
      </c>
      <c r="M6" t="s">
        <v>787</v>
      </c>
      <c r="N6" t="s">
        <v>67</v>
      </c>
      <c r="O6" t="s">
        <v>43</v>
      </c>
      <c r="P6" t="s">
        <v>44</v>
      </c>
      <c r="Q6" t="s">
        <v>45</v>
      </c>
      <c r="R6" t="s">
        <v>72</v>
      </c>
      <c r="S6" t="s">
        <v>779</v>
      </c>
      <c r="T6" t="s">
        <v>90</v>
      </c>
      <c r="U6">
        <f t="shared" ref="U6" si="2">((92-36)/92)*100</f>
        <v>60.869565217391312</v>
      </c>
      <c r="V6" t="s">
        <v>47</v>
      </c>
      <c r="W6" t="s">
        <v>48</v>
      </c>
      <c r="X6" t="s">
        <v>49</v>
      </c>
      <c r="Y6" t="s">
        <v>50</v>
      </c>
      <c r="Z6">
        <v>4</v>
      </c>
      <c r="AA6">
        <v>0.10617255</v>
      </c>
      <c r="AB6">
        <v>0.13407950799999999</v>
      </c>
      <c r="AC6">
        <v>4</v>
      </c>
      <c r="AD6">
        <v>9.8102049999999996E-2</v>
      </c>
      <c r="AE6">
        <v>0.10485296099999999</v>
      </c>
    </row>
    <row r="7" spans="1:39" x14ac:dyDescent="0.2">
      <c r="A7">
        <v>2</v>
      </c>
      <c r="B7" t="s">
        <v>37</v>
      </c>
      <c r="C7" t="s">
        <v>38</v>
      </c>
      <c r="D7">
        <v>2004</v>
      </c>
      <c r="E7" t="s">
        <v>39</v>
      </c>
      <c r="F7" t="s">
        <v>40</v>
      </c>
      <c r="G7" t="s">
        <v>41</v>
      </c>
      <c r="H7">
        <v>29.643946</v>
      </c>
      <c r="I7">
        <v>-82.355659000000003</v>
      </c>
      <c r="J7">
        <v>1328</v>
      </c>
      <c r="K7">
        <v>1647</v>
      </c>
      <c r="L7">
        <f t="shared" si="0"/>
        <v>0.80631451123254405</v>
      </c>
      <c r="M7" t="s">
        <v>787</v>
      </c>
      <c r="N7" t="s">
        <v>67</v>
      </c>
      <c r="O7" t="s">
        <v>43</v>
      </c>
      <c r="P7" t="s">
        <v>44</v>
      </c>
      <c r="Q7" t="s">
        <v>45</v>
      </c>
      <c r="R7" t="s">
        <v>73</v>
      </c>
      <c r="S7" t="s">
        <v>779</v>
      </c>
      <c r="T7" t="s">
        <v>91</v>
      </c>
      <c r="U7">
        <f t="shared" ref="U7" si="3">((92-64)/92)*100</f>
        <v>30.434782608695656</v>
      </c>
      <c r="V7" t="s">
        <v>47</v>
      </c>
      <c r="W7" t="s">
        <v>48</v>
      </c>
      <c r="X7" t="s">
        <v>49</v>
      </c>
      <c r="Y7" t="s">
        <v>50</v>
      </c>
      <c r="Z7">
        <v>4</v>
      </c>
      <c r="AA7">
        <v>0.10617255</v>
      </c>
      <c r="AB7">
        <v>0.13407950799999999</v>
      </c>
      <c r="AC7">
        <v>4</v>
      </c>
      <c r="AD7">
        <v>0.13136902</v>
      </c>
      <c r="AE7">
        <v>0.123533378</v>
      </c>
    </row>
    <row r="8" spans="1:39" x14ac:dyDescent="0.2">
      <c r="A8">
        <v>2</v>
      </c>
      <c r="B8" t="s">
        <v>37</v>
      </c>
      <c r="C8" t="s">
        <v>38</v>
      </c>
      <c r="D8">
        <v>2004</v>
      </c>
      <c r="E8" t="s">
        <v>39</v>
      </c>
      <c r="F8" t="s">
        <v>40</v>
      </c>
      <c r="G8" t="s">
        <v>41</v>
      </c>
      <c r="H8">
        <v>29.643946</v>
      </c>
      <c r="I8">
        <v>-82.355659000000003</v>
      </c>
      <c r="J8">
        <v>1328</v>
      </c>
      <c r="K8">
        <v>1647</v>
      </c>
      <c r="L8">
        <f t="shared" si="0"/>
        <v>0.80631451123254405</v>
      </c>
      <c r="M8" t="s">
        <v>787</v>
      </c>
      <c r="N8" t="s">
        <v>68</v>
      </c>
      <c r="O8" t="s">
        <v>43</v>
      </c>
      <c r="P8" t="s">
        <v>44</v>
      </c>
      <c r="Q8" t="s">
        <v>45</v>
      </c>
      <c r="R8" t="s">
        <v>46</v>
      </c>
      <c r="S8" t="s">
        <v>779</v>
      </c>
      <c r="T8" t="s">
        <v>89</v>
      </c>
      <c r="U8">
        <f t="shared" ref="U8" si="4">((92-8)/92)*100</f>
        <v>91.304347826086953</v>
      </c>
      <c r="V8" t="s">
        <v>47</v>
      </c>
      <c r="W8" t="s">
        <v>48</v>
      </c>
      <c r="X8" t="s">
        <v>49</v>
      </c>
      <c r="Y8" t="s">
        <v>50</v>
      </c>
      <c r="Z8">
        <v>4</v>
      </c>
      <c r="AA8">
        <v>8.4224289999999993E-2</v>
      </c>
      <c r="AB8">
        <v>8.2644217000000006E-2</v>
      </c>
      <c r="AC8">
        <v>4</v>
      </c>
      <c r="AD8">
        <v>4.5614406000000003E-2</v>
      </c>
      <c r="AE8">
        <v>4.143521E-2</v>
      </c>
    </row>
    <row r="9" spans="1:39" x14ac:dyDescent="0.2">
      <c r="A9">
        <v>2</v>
      </c>
      <c r="B9" t="s">
        <v>37</v>
      </c>
      <c r="C9" t="s">
        <v>38</v>
      </c>
      <c r="D9">
        <v>2004</v>
      </c>
      <c r="E9" t="s">
        <v>39</v>
      </c>
      <c r="F9" t="s">
        <v>40</v>
      </c>
      <c r="G9" t="s">
        <v>41</v>
      </c>
      <c r="H9">
        <v>29.643946</v>
      </c>
      <c r="I9">
        <v>-82.355659000000003</v>
      </c>
      <c r="J9">
        <v>1328</v>
      </c>
      <c r="K9">
        <v>1647</v>
      </c>
      <c r="L9">
        <f t="shared" si="0"/>
        <v>0.80631451123254405</v>
      </c>
      <c r="M9" t="s">
        <v>787</v>
      </c>
      <c r="N9" t="s">
        <v>68</v>
      </c>
      <c r="O9" t="s">
        <v>43</v>
      </c>
      <c r="P9" t="s">
        <v>44</v>
      </c>
      <c r="Q9" t="s">
        <v>45</v>
      </c>
      <c r="R9" t="s">
        <v>72</v>
      </c>
      <c r="S9" t="s">
        <v>779</v>
      </c>
      <c r="T9" t="s">
        <v>90</v>
      </c>
      <c r="U9">
        <f t="shared" ref="U9" si="5">((92-36)/92)*100</f>
        <v>60.869565217391312</v>
      </c>
      <c r="V9" t="s">
        <v>47</v>
      </c>
      <c r="W9" t="s">
        <v>48</v>
      </c>
      <c r="X9" t="s">
        <v>49</v>
      </c>
      <c r="Y9" t="s">
        <v>50</v>
      </c>
      <c r="Z9">
        <v>4</v>
      </c>
      <c r="AA9">
        <v>8.4224289999999993E-2</v>
      </c>
      <c r="AB9">
        <v>8.2644217000000006E-2</v>
      </c>
      <c r="AC9">
        <v>4</v>
      </c>
      <c r="AD9">
        <v>7.017118E-2</v>
      </c>
      <c r="AE9">
        <v>7.7889147000000006E-2</v>
      </c>
    </row>
    <row r="10" spans="1:39" x14ac:dyDescent="0.2">
      <c r="A10">
        <v>2</v>
      </c>
      <c r="B10" t="s">
        <v>37</v>
      </c>
      <c r="C10" t="s">
        <v>38</v>
      </c>
      <c r="D10">
        <v>2004</v>
      </c>
      <c r="E10" t="s">
        <v>39</v>
      </c>
      <c r="F10" t="s">
        <v>40</v>
      </c>
      <c r="G10" t="s">
        <v>41</v>
      </c>
      <c r="H10">
        <v>29.643946</v>
      </c>
      <c r="I10">
        <v>-82.355659000000003</v>
      </c>
      <c r="J10">
        <v>1328</v>
      </c>
      <c r="K10">
        <v>1647</v>
      </c>
      <c r="L10">
        <f t="shared" si="0"/>
        <v>0.80631451123254405</v>
      </c>
      <c r="M10" t="s">
        <v>787</v>
      </c>
      <c r="N10" t="s">
        <v>68</v>
      </c>
      <c r="O10" t="s">
        <v>43</v>
      </c>
      <c r="P10" t="s">
        <v>44</v>
      </c>
      <c r="Q10" t="s">
        <v>45</v>
      </c>
      <c r="R10" t="s">
        <v>73</v>
      </c>
      <c r="S10" t="s">
        <v>779</v>
      </c>
      <c r="T10" t="s">
        <v>91</v>
      </c>
      <c r="U10">
        <f t="shared" ref="U10" si="6">((92-64)/92)*100</f>
        <v>30.434782608695656</v>
      </c>
      <c r="V10" t="s">
        <v>47</v>
      </c>
      <c r="W10" t="s">
        <v>48</v>
      </c>
      <c r="X10" t="s">
        <v>49</v>
      </c>
      <c r="Y10" t="s">
        <v>50</v>
      </c>
      <c r="Z10">
        <v>4</v>
      </c>
      <c r="AA10">
        <v>8.4224289999999993E-2</v>
      </c>
      <c r="AB10">
        <v>8.2644217000000006E-2</v>
      </c>
      <c r="AC10">
        <v>4</v>
      </c>
      <c r="AD10">
        <v>9.1176400000000005E-2</v>
      </c>
      <c r="AE10">
        <v>9.5549842999999995E-2</v>
      </c>
    </row>
    <row r="11" spans="1:39" x14ac:dyDescent="0.2">
      <c r="A11">
        <v>2</v>
      </c>
      <c r="B11" t="s">
        <v>37</v>
      </c>
      <c r="C11" t="s">
        <v>38</v>
      </c>
      <c r="D11">
        <v>2004</v>
      </c>
      <c r="E11" t="s">
        <v>39</v>
      </c>
      <c r="F11" t="s">
        <v>40</v>
      </c>
      <c r="G11" t="s">
        <v>41</v>
      </c>
      <c r="H11">
        <v>29.643946</v>
      </c>
      <c r="I11">
        <v>-82.355659000000003</v>
      </c>
      <c r="J11">
        <v>1328</v>
      </c>
      <c r="K11">
        <v>1647</v>
      </c>
      <c r="L11">
        <f t="shared" si="0"/>
        <v>0.80631451123254405</v>
      </c>
      <c r="M11" t="s">
        <v>787</v>
      </c>
      <c r="N11" t="s">
        <v>69</v>
      </c>
      <c r="O11" t="s">
        <v>51</v>
      </c>
      <c r="P11" t="s">
        <v>44</v>
      </c>
      <c r="Q11" t="s">
        <v>45</v>
      </c>
      <c r="R11" t="s">
        <v>46</v>
      </c>
      <c r="S11" t="s">
        <v>779</v>
      </c>
      <c r="T11" t="s">
        <v>89</v>
      </c>
      <c r="U11">
        <f t="shared" ref="U11" si="7">((92-8)/92)*100</f>
        <v>91.304347826086953</v>
      </c>
      <c r="V11" t="s">
        <v>47</v>
      </c>
      <c r="W11" t="s">
        <v>48</v>
      </c>
      <c r="X11" t="s">
        <v>49</v>
      </c>
      <c r="Y11" t="s">
        <v>50</v>
      </c>
      <c r="Z11">
        <v>4</v>
      </c>
      <c r="AA11">
        <v>6.3435039999999998E-2</v>
      </c>
      <c r="AB11">
        <v>6.7792862999999995E-2</v>
      </c>
      <c r="AC11">
        <v>4</v>
      </c>
      <c r="AD11">
        <v>-5.2165359999999999E-3</v>
      </c>
      <c r="AE11">
        <v>5.6042102000000003E-2</v>
      </c>
    </row>
    <row r="12" spans="1:39" x14ac:dyDescent="0.2">
      <c r="A12">
        <v>2</v>
      </c>
      <c r="B12" t="s">
        <v>37</v>
      </c>
      <c r="C12" t="s">
        <v>38</v>
      </c>
      <c r="D12">
        <v>2004</v>
      </c>
      <c r="E12" t="s">
        <v>39</v>
      </c>
      <c r="F12" t="s">
        <v>40</v>
      </c>
      <c r="G12" t="s">
        <v>41</v>
      </c>
      <c r="H12">
        <v>29.643946</v>
      </c>
      <c r="I12">
        <v>-82.355659000000003</v>
      </c>
      <c r="J12">
        <v>1328</v>
      </c>
      <c r="K12">
        <v>1647</v>
      </c>
      <c r="L12">
        <f t="shared" si="0"/>
        <v>0.80631451123254405</v>
      </c>
      <c r="M12" t="s">
        <v>787</v>
      </c>
      <c r="N12" t="s">
        <v>69</v>
      </c>
      <c r="O12" t="s">
        <v>51</v>
      </c>
      <c r="P12" t="s">
        <v>44</v>
      </c>
      <c r="Q12" t="s">
        <v>45</v>
      </c>
      <c r="R12" t="s">
        <v>72</v>
      </c>
      <c r="S12" t="s">
        <v>779</v>
      </c>
      <c r="T12" t="s">
        <v>90</v>
      </c>
      <c r="U12">
        <f t="shared" ref="U12" si="8">((92-36)/92)*100</f>
        <v>60.869565217391312</v>
      </c>
      <c r="V12" t="s">
        <v>47</v>
      </c>
      <c r="W12" t="s">
        <v>48</v>
      </c>
      <c r="X12" t="s">
        <v>49</v>
      </c>
      <c r="Y12" t="s">
        <v>50</v>
      </c>
      <c r="Z12">
        <v>4</v>
      </c>
      <c r="AA12">
        <v>6.3435039999999998E-2</v>
      </c>
      <c r="AB12">
        <v>6.7792862999999995E-2</v>
      </c>
      <c r="AC12">
        <v>4</v>
      </c>
      <c r="AD12">
        <v>1.9586612999999999E-2</v>
      </c>
      <c r="AE12">
        <v>4.8358907E-2</v>
      </c>
    </row>
    <row r="13" spans="1:39" x14ac:dyDescent="0.2">
      <c r="A13">
        <v>2</v>
      </c>
      <c r="B13" t="s">
        <v>37</v>
      </c>
      <c r="C13" t="s">
        <v>38</v>
      </c>
      <c r="D13">
        <v>2004</v>
      </c>
      <c r="E13" t="s">
        <v>39</v>
      </c>
      <c r="F13" t="s">
        <v>40</v>
      </c>
      <c r="G13" t="s">
        <v>41</v>
      </c>
      <c r="H13">
        <v>29.643946</v>
      </c>
      <c r="I13">
        <v>-82.355659000000003</v>
      </c>
      <c r="J13">
        <v>1328</v>
      </c>
      <c r="K13">
        <v>1647</v>
      </c>
      <c r="L13">
        <f t="shared" si="0"/>
        <v>0.80631451123254405</v>
      </c>
      <c r="M13" t="s">
        <v>787</v>
      </c>
      <c r="N13" t="s">
        <v>69</v>
      </c>
      <c r="O13" t="s">
        <v>51</v>
      </c>
      <c r="P13" t="s">
        <v>44</v>
      </c>
      <c r="Q13" t="s">
        <v>45</v>
      </c>
      <c r="R13" t="s">
        <v>73</v>
      </c>
      <c r="S13" t="s">
        <v>779</v>
      </c>
      <c r="T13" t="s">
        <v>91</v>
      </c>
      <c r="U13">
        <f t="shared" ref="U13" si="9">((92-64)/92)*100</f>
        <v>30.434782608695656</v>
      </c>
      <c r="V13" t="s">
        <v>47</v>
      </c>
      <c r="W13" t="s">
        <v>48</v>
      </c>
      <c r="X13" t="s">
        <v>49</v>
      </c>
      <c r="Y13" t="s">
        <v>50</v>
      </c>
      <c r="Z13">
        <v>4</v>
      </c>
      <c r="AA13">
        <v>6.3435039999999998E-2</v>
      </c>
      <c r="AB13">
        <v>6.7792862999999995E-2</v>
      </c>
      <c r="AC13">
        <v>4</v>
      </c>
      <c r="AD13">
        <v>5.2362204000000002E-2</v>
      </c>
      <c r="AE13">
        <v>0.120671298</v>
      </c>
    </row>
    <row r="14" spans="1:39" x14ac:dyDescent="0.2">
      <c r="A14">
        <v>2</v>
      </c>
      <c r="B14" t="s">
        <v>37</v>
      </c>
      <c r="C14" t="s">
        <v>38</v>
      </c>
      <c r="D14">
        <v>2004</v>
      </c>
      <c r="E14" t="s">
        <v>39</v>
      </c>
      <c r="F14" t="s">
        <v>40</v>
      </c>
      <c r="G14" t="s">
        <v>41</v>
      </c>
      <c r="H14">
        <v>29.643946</v>
      </c>
      <c r="I14">
        <v>-82.355659000000003</v>
      </c>
      <c r="J14">
        <v>1328</v>
      </c>
      <c r="K14">
        <v>1647</v>
      </c>
      <c r="L14">
        <f t="shared" si="0"/>
        <v>0.80631451123254405</v>
      </c>
      <c r="M14" t="s">
        <v>787</v>
      </c>
      <c r="N14" t="s">
        <v>70</v>
      </c>
      <c r="O14" t="s">
        <v>51</v>
      </c>
      <c r="P14" t="s">
        <v>44</v>
      </c>
      <c r="Q14" t="s">
        <v>45</v>
      </c>
      <c r="R14" t="s">
        <v>46</v>
      </c>
      <c r="S14" t="s">
        <v>779</v>
      </c>
      <c r="T14" t="s">
        <v>89</v>
      </c>
      <c r="U14">
        <f t="shared" ref="U14" si="10">((92-8)/92)*100</f>
        <v>91.304347826086953</v>
      </c>
      <c r="V14" t="s">
        <v>47</v>
      </c>
      <c r="W14" t="s">
        <v>48</v>
      </c>
      <c r="X14" t="s">
        <v>49</v>
      </c>
      <c r="Y14" t="s">
        <v>50</v>
      </c>
      <c r="Z14">
        <v>4</v>
      </c>
      <c r="AA14">
        <v>7.0205589999999998E-2</v>
      </c>
      <c r="AB14">
        <v>0.10063474</v>
      </c>
      <c r="AC14">
        <v>4</v>
      </c>
      <c r="AD14">
        <v>3.2409760000000003E-2</v>
      </c>
      <c r="AE14">
        <v>3.7964003000000003E-2</v>
      </c>
    </row>
    <row r="15" spans="1:39" x14ac:dyDescent="0.2">
      <c r="A15">
        <v>2</v>
      </c>
      <c r="B15" t="s">
        <v>37</v>
      </c>
      <c r="C15" t="s">
        <v>38</v>
      </c>
      <c r="D15">
        <v>2004</v>
      </c>
      <c r="E15" t="s">
        <v>39</v>
      </c>
      <c r="F15" t="s">
        <v>40</v>
      </c>
      <c r="G15" t="s">
        <v>41</v>
      </c>
      <c r="H15">
        <v>29.643946</v>
      </c>
      <c r="I15">
        <v>-82.355659000000003</v>
      </c>
      <c r="J15">
        <v>1328</v>
      </c>
      <c r="K15">
        <v>1647</v>
      </c>
      <c r="L15">
        <f t="shared" si="0"/>
        <v>0.80631451123254405</v>
      </c>
      <c r="M15" t="s">
        <v>787</v>
      </c>
      <c r="N15" t="s">
        <v>70</v>
      </c>
      <c r="O15" t="s">
        <v>51</v>
      </c>
      <c r="P15" t="s">
        <v>44</v>
      </c>
      <c r="Q15" t="s">
        <v>45</v>
      </c>
      <c r="R15" t="s">
        <v>72</v>
      </c>
      <c r="S15" t="s">
        <v>779</v>
      </c>
      <c r="T15" t="s">
        <v>90</v>
      </c>
      <c r="U15">
        <f t="shared" ref="U15" si="11">((92-36)/92)*100</f>
        <v>60.869565217391312</v>
      </c>
      <c r="V15" t="s">
        <v>47</v>
      </c>
      <c r="W15" t="s">
        <v>48</v>
      </c>
      <c r="X15" t="s">
        <v>49</v>
      </c>
      <c r="Y15" t="s">
        <v>50</v>
      </c>
      <c r="Z15">
        <v>4</v>
      </c>
      <c r="AA15">
        <v>7.0205589999999998E-2</v>
      </c>
      <c r="AB15">
        <v>0.10063474</v>
      </c>
      <c r="AC15">
        <v>4</v>
      </c>
      <c r="AD15">
        <v>4.4417449999999997E-2</v>
      </c>
      <c r="AE15">
        <v>8.2255343999999994E-2</v>
      </c>
    </row>
    <row r="16" spans="1:39" x14ac:dyDescent="0.2">
      <c r="A16">
        <v>2</v>
      </c>
      <c r="B16" t="s">
        <v>37</v>
      </c>
      <c r="C16" t="s">
        <v>38</v>
      </c>
      <c r="D16">
        <v>2004</v>
      </c>
      <c r="E16" t="s">
        <v>39</v>
      </c>
      <c r="F16" t="s">
        <v>40</v>
      </c>
      <c r="G16" t="s">
        <v>41</v>
      </c>
      <c r="H16">
        <v>29.643946</v>
      </c>
      <c r="I16">
        <v>-82.355659000000003</v>
      </c>
      <c r="J16">
        <v>1328</v>
      </c>
      <c r="K16">
        <v>1647</v>
      </c>
      <c r="L16">
        <f t="shared" si="0"/>
        <v>0.80631451123254405</v>
      </c>
      <c r="M16" t="s">
        <v>787</v>
      </c>
      <c r="N16" t="s">
        <v>70</v>
      </c>
      <c r="O16" t="s">
        <v>51</v>
      </c>
      <c r="P16" t="s">
        <v>44</v>
      </c>
      <c r="Q16" t="s">
        <v>45</v>
      </c>
      <c r="R16" t="s">
        <v>73</v>
      </c>
      <c r="S16" t="s">
        <v>779</v>
      </c>
      <c r="T16" t="s">
        <v>91</v>
      </c>
      <c r="U16">
        <f t="shared" ref="U16" si="12">((92-64)/92)*100</f>
        <v>30.434782608695656</v>
      </c>
      <c r="V16" t="s">
        <v>47</v>
      </c>
      <c r="W16" t="s">
        <v>48</v>
      </c>
      <c r="X16" t="s">
        <v>49</v>
      </c>
      <c r="Y16" t="s">
        <v>50</v>
      </c>
      <c r="Z16">
        <v>4</v>
      </c>
      <c r="AA16">
        <v>7.0205589999999998E-2</v>
      </c>
      <c r="AB16">
        <v>0.10063474</v>
      </c>
      <c r="AC16">
        <v>4</v>
      </c>
      <c r="AD16">
        <v>6.3512860000000004E-2</v>
      </c>
      <c r="AE16">
        <v>0.124437574</v>
      </c>
    </row>
    <row r="17" spans="1:31" x14ac:dyDescent="0.2">
      <c r="A17">
        <v>2</v>
      </c>
      <c r="B17" t="s">
        <v>37</v>
      </c>
      <c r="C17" t="s">
        <v>38</v>
      </c>
      <c r="D17">
        <v>2004</v>
      </c>
      <c r="E17" t="s">
        <v>39</v>
      </c>
      <c r="F17" t="s">
        <v>40</v>
      </c>
      <c r="G17" t="s">
        <v>41</v>
      </c>
      <c r="H17">
        <v>29.643946</v>
      </c>
      <c r="I17">
        <v>-82.355659000000003</v>
      </c>
      <c r="J17">
        <v>1328</v>
      </c>
      <c r="K17">
        <v>1647</v>
      </c>
      <c r="L17">
        <f t="shared" si="0"/>
        <v>0.80631451123254405</v>
      </c>
      <c r="M17" t="s">
        <v>787</v>
      </c>
      <c r="N17" t="s">
        <v>71</v>
      </c>
      <c r="O17" t="s">
        <v>51</v>
      </c>
      <c r="P17" t="s">
        <v>44</v>
      </c>
      <c r="Q17" t="s">
        <v>45</v>
      </c>
      <c r="R17" t="s">
        <v>46</v>
      </c>
      <c r="S17" t="s">
        <v>779</v>
      </c>
      <c r="T17" t="s">
        <v>89</v>
      </c>
      <c r="U17">
        <f t="shared" ref="U17" si="13">((92-8)/92)*100</f>
        <v>91.304347826086953</v>
      </c>
      <c r="V17" t="s">
        <v>47</v>
      </c>
      <c r="W17" t="s">
        <v>48</v>
      </c>
      <c r="X17" t="s">
        <v>49</v>
      </c>
      <c r="Y17" t="s">
        <v>50</v>
      </c>
      <c r="Z17">
        <v>4</v>
      </c>
      <c r="AA17">
        <v>6.2520854000000001E-2</v>
      </c>
      <c r="AB17">
        <v>5.1623773999999997E-2</v>
      </c>
      <c r="AC17">
        <v>4</v>
      </c>
      <c r="AD17">
        <v>-4.4909800000000003E-3</v>
      </c>
      <c r="AE17">
        <v>3.3963289000000001E-2</v>
      </c>
    </row>
    <row r="18" spans="1:31" x14ac:dyDescent="0.2">
      <c r="A18">
        <v>2</v>
      </c>
      <c r="B18" t="s">
        <v>37</v>
      </c>
      <c r="C18" t="s">
        <v>38</v>
      </c>
      <c r="D18">
        <v>2004</v>
      </c>
      <c r="E18" t="s">
        <v>39</v>
      </c>
      <c r="F18" t="s">
        <v>40</v>
      </c>
      <c r="G18" t="s">
        <v>41</v>
      </c>
      <c r="H18">
        <v>29.643946</v>
      </c>
      <c r="I18">
        <v>-82.355659000000003</v>
      </c>
      <c r="J18">
        <v>1328</v>
      </c>
      <c r="K18">
        <v>1647</v>
      </c>
      <c r="L18">
        <f t="shared" si="0"/>
        <v>0.80631451123254405</v>
      </c>
      <c r="M18" t="s">
        <v>787</v>
      </c>
      <c r="N18" t="s">
        <v>71</v>
      </c>
      <c r="O18" t="s">
        <v>51</v>
      </c>
      <c r="P18" t="s">
        <v>44</v>
      </c>
      <c r="Q18" t="s">
        <v>45</v>
      </c>
      <c r="R18" t="s">
        <v>72</v>
      </c>
      <c r="S18" t="s">
        <v>779</v>
      </c>
      <c r="T18" t="s">
        <v>90</v>
      </c>
      <c r="U18">
        <f t="shared" ref="U18" si="14">((92-36)/92)*100</f>
        <v>60.869565217391312</v>
      </c>
      <c r="V18" t="s">
        <v>47</v>
      </c>
      <c r="W18" t="s">
        <v>48</v>
      </c>
      <c r="X18" t="s">
        <v>49</v>
      </c>
      <c r="Y18" t="s">
        <v>50</v>
      </c>
      <c r="Z18">
        <v>4</v>
      </c>
      <c r="AA18">
        <v>6.2520854000000001E-2</v>
      </c>
      <c r="AB18">
        <v>5.1623773999999997E-2</v>
      </c>
      <c r="AC18">
        <v>4</v>
      </c>
      <c r="AD18">
        <v>1.9177381E-2</v>
      </c>
      <c r="AE18">
        <v>7.0643640999999993E-2</v>
      </c>
    </row>
    <row r="19" spans="1:31" x14ac:dyDescent="0.2">
      <c r="A19">
        <v>2</v>
      </c>
      <c r="B19" t="s">
        <v>37</v>
      </c>
      <c r="C19" t="s">
        <v>38</v>
      </c>
      <c r="D19">
        <v>2004</v>
      </c>
      <c r="E19" t="s">
        <v>39</v>
      </c>
      <c r="F19" t="s">
        <v>40</v>
      </c>
      <c r="G19" t="s">
        <v>41</v>
      </c>
      <c r="H19">
        <v>29.643946</v>
      </c>
      <c r="I19">
        <v>-82.355659000000003</v>
      </c>
      <c r="J19">
        <v>1328</v>
      </c>
      <c r="K19">
        <v>1647</v>
      </c>
      <c r="L19">
        <f t="shared" si="0"/>
        <v>0.80631451123254405</v>
      </c>
      <c r="M19" t="s">
        <v>787</v>
      </c>
      <c r="N19" t="s">
        <v>71</v>
      </c>
      <c r="O19" t="s">
        <v>51</v>
      </c>
      <c r="P19" t="s">
        <v>44</v>
      </c>
      <c r="Q19" t="s">
        <v>45</v>
      </c>
      <c r="R19" t="s">
        <v>73</v>
      </c>
      <c r="S19" t="s">
        <v>779</v>
      </c>
      <c r="T19" t="s">
        <v>91</v>
      </c>
      <c r="U19">
        <f t="shared" ref="U19" si="15">((92-64)/92)*100</f>
        <v>30.434782608695656</v>
      </c>
      <c r="V19" t="s">
        <v>47</v>
      </c>
      <c r="W19" t="s">
        <v>48</v>
      </c>
      <c r="X19" t="s">
        <v>49</v>
      </c>
      <c r="Y19" t="s">
        <v>50</v>
      </c>
      <c r="Z19">
        <v>4</v>
      </c>
      <c r="AA19">
        <v>6.2520854000000001E-2</v>
      </c>
      <c r="AB19">
        <v>5.1623773999999997E-2</v>
      </c>
      <c r="AC19">
        <v>4</v>
      </c>
      <c r="AD19">
        <v>5.8378287000000001E-2</v>
      </c>
      <c r="AE19">
        <v>4.4831327999999997E-2</v>
      </c>
    </row>
    <row r="20" spans="1:31" x14ac:dyDescent="0.2">
      <c r="A20">
        <v>2</v>
      </c>
      <c r="B20" t="s">
        <v>37</v>
      </c>
      <c r="C20" t="s">
        <v>38</v>
      </c>
      <c r="D20">
        <v>2004</v>
      </c>
      <c r="E20" t="s">
        <v>39</v>
      </c>
      <c r="F20" t="s">
        <v>40</v>
      </c>
      <c r="G20" t="s">
        <v>41</v>
      </c>
      <c r="H20">
        <v>29.643946</v>
      </c>
      <c r="I20">
        <v>-82.355659000000003</v>
      </c>
      <c r="J20">
        <v>1328</v>
      </c>
      <c r="K20">
        <v>1647</v>
      </c>
      <c r="L20">
        <f t="shared" si="0"/>
        <v>0.80631451123254405</v>
      </c>
      <c r="M20" t="s">
        <v>787</v>
      </c>
      <c r="N20" t="s">
        <v>42</v>
      </c>
      <c r="O20" t="s">
        <v>43</v>
      </c>
      <c r="P20" t="s">
        <v>44</v>
      </c>
      <c r="Q20" t="s">
        <v>45</v>
      </c>
      <c r="R20" t="s">
        <v>46</v>
      </c>
      <c r="S20" t="s">
        <v>779</v>
      </c>
      <c r="T20" t="s">
        <v>89</v>
      </c>
      <c r="U20">
        <f t="shared" ref="U20" si="16">((92-8)/92)*100</f>
        <v>91.304347826086953</v>
      </c>
      <c r="V20" t="s">
        <v>47</v>
      </c>
      <c r="W20" t="s">
        <v>74</v>
      </c>
      <c r="X20" t="s">
        <v>75</v>
      </c>
      <c r="Y20" t="s">
        <v>63</v>
      </c>
      <c r="Z20">
        <v>4</v>
      </c>
      <c r="AA20">
        <v>1.9472910000000001</v>
      </c>
      <c r="AB20">
        <v>0.60379729599999998</v>
      </c>
      <c r="AC20">
        <v>4</v>
      </c>
      <c r="AD20">
        <v>0.21951290000000001</v>
      </c>
      <c r="AE20">
        <v>0.57964015300000005</v>
      </c>
    </row>
    <row r="21" spans="1:31" x14ac:dyDescent="0.2">
      <c r="A21">
        <v>2</v>
      </c>
      <c r="B21" t="s">
        <v>37</v>
      </c>
      <c r="C21" t="s">
        <v>38</v>
      </c>
      <c r="D21">
        <v>2004</v>
      </c>
      <c r="E21" t="s">
        <v>39</v>
      </c>
      <c r="F21" t="s">
        <v>40</v>
      </c>
      <c r="G21" t="s">
        <v>41</v>
      </c>
      <c r="H21">
        <v>29.643946</v>
      </c>
      <c r="I21">
        <v>-82.355659000000003</v>
      </c>
      <c r="J21">
        <v>1328</v>
      </c>
      <c r="K21">
        <v>1647</v>
      </c>
      <c r="L21">
        <f t="shared" si="0"/>
        <v>0.80631451123254405</v>
      </c>
      <c r="M21" t="s">
        <v>787</v>
      </c>
      <c r="N21" t="s">
        <v>42</v>
      </c>
      <c r="O21" t="s">
        <v>43</v>
      </c>
      <c r="P21" t="s">
        <v>44</v>
      </c>
      <c r="Q21" t="s">
        <v>45</v>
      </c>
      <c r="R21" t="s">
        <v>72</v>
      </c>
      <c r="S21" t="s">
        <v>779</v>
      </c>
      <c r="T21" t="s">
        <v>90</v>
      </c>
      <c r="U21">
        <f t="shared" ref="U21" si="17">((92-36)/92)*100</f>
        <v>60.869565217391312</v>
      </c>
      <c r="V21" t="s">
        <v>47</v>
      </c>
      <c r="W21" t="s">
        <v>74</v>
      </c>
      <c r="X21" t="s">
        <v>75</v>
      </c>
      <c r="Y21" t="s">
        <v>63</v>
      </c>
      <c r="Z21">
        <v>4</v>
      </c>
      <c r="AA21">
        <v>1.9472910000000001</v>
      </c>
      <c r="AB21">
        <v>0.60379729599999998</v>
      </c>
      <c r="AC21">
        <v>4</v>
      </c>
      <c r="AD21">
        <v>0.79544979999999998</v>
      </c>
      <c r="AE21">
        <v>2.064979133</v>
      </c>
    </row>
    <row r="22" spans="1:31" x14ac:dyDescent="0.2">
      <c r="A22">
        <v>2</v>
      </c>
      <c r="B22" t="s">
        <v>37</v>
      </c>
      <c r="C22" t="s">
        <v>38</v>
      </c>
      <c r="D22">
        <v>2004</v>
      </c>
      <c r="E22" t="s">
        <v>39</v>
      </c>
      <c r="F22" t="s">
        <v>40</v>
      </c>
      <c r="G22" t="s">
        <v>41</v>
      </c>
      <c r="H22">
        <v>29.643946</v>
      </c>
      <c r="I22">
        <v>-82.355659000000003</v>
      </c>
      <c r="J22">
        <v>1328</v>
      </c>
      <c r="K22">
        <v>1647</v>
      </c>
      <c r="L22">
        <f t="shared" si="0"/>
        <v>0.80631451123254405</v>
      </c>
      <c r="M22" t="s">
        <v>787</v>
      </c>
      <c r="N22" t="s">
        <v>42</v>
      </c>
      <c r="O22" t="s">
        <v>43</v>
      </c>
      <c r="P22" t="s">
        <v>44</v>
      </c>
      <c r="Q22" t="s">
        <v>45</v>
      </c>
      <c r="R22" t="s">
        <v>73</v>
      </c>
      <c r="S22" t="s">
        <v>779</v>
      </c>
      <c r="T22" t="s">
        <v>91</v>
      </c>
      <c r="U22">
        <f t="shared" ref="U22" si="18">((92-64)/92)*100</f>
        <v>30.434782608695656</v>
      </c>
      <c r="V22" t="s">
        <v>47</v>
      </c>
      <c r="W22" t="s">
        <v>74</v>
      </c>
      <c r="X22" t="s">
        <v>75</v>
      </c>
      <c r="Y22" t="s">
        <v>63</v>
      </c>
      <c r="Z22">
        <v>4</v>
      </c>
      <c r="AA22">
        <v>1.9472910000000001</v>
      </c>
      <c r="AB22">
        <v>0.60379729599999998</v>
      </c>
      <c r="AC22">
        <v>4</v>
      </c>
      <c r="AD22">
        <v>1.4187240000000001</v>
      </c>
      <c r="AE22">
        <v>1.859678852</v>
      </c>
    </row>
    <row r="23" spans="1:31" x14ac:dyDescent="0.2">
      <c r="A23">
        <v>2</v>
      </c>
      <c r="B23" t="s">
        <v>37</v>
      </c>
      <c r="C23" t="s">
        <v>38</v>
      </c>
      <c r="D23">
        <v>2004</v>
      </c>
      <c r="E23" t="s">
        <v>39</v>
      </c>
      <c r="F23" t="s">
        <v>40</v>
      </c>
      <c r="G23" t="s">
        <v>41</v>
      </c>
      <c r="H23">
        <v>29.643946</v>
      </c>
      <c r="I23">
        <v>-82.355659000000003</v>
      </c>
      <c r="J23">
        <v>1328</v>
      </c>
      <c r="K23">
        <v>1647</v>
      </c>
      <c r="L23">
        <f t="shared" si="0"/>
        <v>0.80631451123254405</v>
      </c>
      <c r="M23" t="s">
        <v>787</v>
      </c>
      <c r="N23" t="s">
        <v>67</v>
      </c>
      <c r="O23" t="s">
        <v>43</v>
      </c>
      <c r="P23" t="s">
        <v>44</v>
      </c>
      <c r="Q23" t="s">
        <v>45</v>
      </c>
      <c r="R23" t="s">
        <v>46</v>
      </c>
      <c r="S23" t="s">
        <v>779</v>
      </c>
      <c r="T23" t="s">
        <v>89</v>
      </c>
      <c r="U23">
        <f t="shared" ref="U23" si="19">((92-8)/92)*100</f>
        <v>91.304347826086953</v>
      </c>
      <c r="V23" t="s">
        <v>47</v>
      </c>
      <c r="W23" t="s">
        <v>74</v>
      </c>
      <c r="X23" t="s">
        <v>75</v>
      </c>
      <c r="Y23" t="s">
        <v>63</v>
      </c>
      <c r="Z23">
        <v>4</v>
      </c>
      <c r="AA23">
        <v>1.2644987000000001</v>
      </c>
      <c r="AB23">
        <v>3.8340572449999999</v>
      </c>
      <c r="AC23">
        <v>4</v>
      </c>
      <c r="AD23">
        <v>0.18463255000000001</v>
      </c>
      <c r="AE23">
        <v>0.60379729599999998</v>
      </c>
    </row>
    <row r="24" spans="1:31" x14ac:dyDescent="0.2">
      <c r="A24">
        <v>2</v>
      </c>
      <c r="B24" t="s">
        <v>37</v>
      </c>
      <c r="C24" t="s">
        <v>38</v>
      </c>
      <c r="D24">
        <v>2004</v>
      </c>
      <c r="E24" t="s">
        <v>39</v>
      </c>
      <c r="F24" t="s">
        <v>40</v>
      </c>
      <c r="G24" t="s">
        <v>41</v>
      </c>
      <c r="H24">
        <v>29.643946</v>
      </c>
      <c r="I24">
        <v>-82.355659000000003</v>
      </c>
      <c r="J24">
        <v>1328</v>
      </c>
      <c r="K24">
        <v>1647</v>
      </c>
      <c r="L24">
        <f t="shared" si="0"/>
        <v>0.80631451123254405</v>
      </c>
      <c r="M24" t="s">
        <v>787</v>
      </c>
      <c r="N24" t="s">
        <v>67</v>
      </c>
      <c r="O24" t="s">
        <v>43</v>
      </c>
      <c r="P24" t="s">
        <v>44</v>
      </c>
      <c r="Q24" t="s">
        <v>45</v>
      </c>
      <c r="R24" t="s">
        <v>72</v>
      </c>
      <c r="S24" t="s">
        <v>779</v>
      </c>
      <c r="T24" t="s">
        <v>90</v>
      </c>
      <c r="U24">
        <f t="shared" ref="U24" si="20">((92-36)/92)*100</f>
        <v>60.869565217391312</v>
      </c>
      <c r="V24" t="s">
        <v>47</v>
      </c>
      <c r="W24" t="s">
        <v>74</v>
      </c>
      <c r="X24" t="s">
        <v>75</v>
      </c>
      <c r="Y24" t="s">
        <v>63</v>
      </c>
      <c r="Z24">
        <v>4</v>
      </c>
      <c r="AA24">
        <v>1.2644987000000001</v>
      </c>
      <c r="AB24">
        <v>3.8340572449999999</v>
      </c>
      <c r="AC24">
        <v>4</v>
      </c>
      <c r="AD24">
        <v>0.77142100000000002</v>
      </c>
      <c r="AE24">
        <v>2.8831007139999998</v>
      </c>
    </row>
    <row r="25" spans="1:31" x14ac:dyDescent="0.2">
      <c r="A25">
        <v>2</v>
      </c>
      <c r="B25" t="s">
        <v>37</v>
      </c>
      <c r="C25" t="s">
        <v>38</v>
      </c>
      <c r="D25">
        <v>2004</v>
      </c>
      <c r="E25" t="s">
        <v>39</v>
      </c>
      <c r="F25" t="s">
        <v>40</v>
      </c>
      <c r="G25" t="s">
        <v>41</v>
      </c>
      <c r="H25">
        <v>29.643946</v>
      </c>
      <c r="I25">
        <v>-82.355659000000003</v>
      </c>
      <c r="J25">
        <v>1328</v>
      </c>
      <c r="K25">
        <v>1647</v>
      </c>
      <c r="L25">
        <f t="shared" si="0"/>
        <v>0.80631451123254405</v>
      </c>
      <c r="M25" t="s">
        <v>787</v>
      </c>
      <c r="N25" t="s">
        <v>67</v>
      </c>
      <c r="O25" t="s">
        <v>43</v>
      </c>
      <c r="P25" t="s">
        <v>44</v>
      </c>
      <c r="Q25" t="s">
        <v>45</v>
      </c>
      <c r="R25" t="s">
        <v>73</v>
      </c>
      <c r="S25" t="s">
        <v>779</v>
      </c>
      <c r="T25" t="s">
        <v>91</v>
      </c>
      <c r="U25">
        <f t="shared" ref="U25" si="21">((92-64)/92)*100</f>
        <v>30.434782608695656</v>
      </c>
      <c r="V25" t="s">
        <v>47</v>
      </c>
      <c r="W25" t="s">
        <v>74</v>
      </c>
      <c r="X25" t="s">
        <v>75</v>
      </c>
      <c r="Y25" t="s">
        <v>63</v>
      </c>
      <c r="Z25">
        <v>4</v>
      </c>
      <c r="AA25">
        <v>1.2644987000000001</v>
      </c>
      <c r="AB25">
        <v>3.8340572449999999</v>
      </c>
      <c r="AC25">
        <v>4</v>
      </c>
      <c r="AD25">
        <v>2.0386682</v>
      </c>
      <c r="AE25">
        <v>3.275550918</v>
      </c>
    </row>
    <row r="26" spans="1:31" x14ac:dyDescent="0.2">
      <c r="A26">
        <v>2</v>
      </c>
      <c r="B26" t="s">
        <v>37</v>
      </c>
      <c r="C26" t="s">
        <v>38</v>
      </c>
      <c r="D26">
        <v>2004</v>
      </c>
      <c r="E26" t="s">
        <v>39</v>
      </c>
      <c r="F26" t="s">
        <v>40</v>
      </c>
      <c r="G26" t="s">
        <v>41</v>
      </c>
      <c r="H26">
        <v>29.643946</v>
      </c>
      <c r="I26">
        <v>-82.355659000000003</v>
      </c>
      <c r="J26">
        <v>1328</v>
      </c>
      <c r="K26">
        <v>1647</v>
      </c>
      <c r="L26">
        <f t="shared" si="0"/>
        <v>0.80631451123254405</v>
      </c>
      <c r="M26" t="s">
        <v>787</v>
      </c>
      <c r="N26" t="s">
        <v>68</v>
      </c>
      <c r="O26" t="s">
        <v>43</v>
      </c>
      <c r="P26" t="s">
        <v>44</v>
      </c>
      <c r="Q26" t="s">
        <v>45</v>
      </c>
      <c r="R26" t="s">
        <v>46</v>
      </c>
      <c r="S26" t="s">
        <v>779</v>
      </c>
      <c r="T26" t="s">
        <v>89</v>
      </c>
      <c r="U26">
        <f t="shared" ref="U26" si="22">((92-8)/92)*100</f>
        <v>91.304347826086953</v>
      </c>
      <c r="V26" t="s">
        <v>47</v>
      </c>
      <c r="W26" t="s">
        <v>74</v>
      </c>
      <c r="X26" t="s">
        <v>75</v>
      </c>
      <c r="Y26" t="s">
        <v>63</v>
      </c>
      <c r="Z26">
        <v>4</v>
      </c>
      <c r="AA26">
        <v>0.58160449999999997</v>
      </c>
      <c r="AB26">
        <v>2.5623461220000001</v>
      </c>
      <c r="AC26">
        <v>4</v>
      </c>
      <c r="AD26">
        <v>0.11563679</v>
      </c>
      <c r="AE26">
        <v>1.2996641840000001</v>
      </c>
    </row>
    <row r="27" spans="1:31" x14ac:dyDescent="0.2">
      <c r="A27">
        <v>2</v>
      </c>
      <c r="B27" t="s">
        <v>37</v>
      </c>
      <c r="C27" t="s">
        <v>38</v>
      </c>
      <c r="D27">
        <v>2004</v>
      </c>
      <c r="E27" t="s">
        <v>39</v>
      </c>
      <c r="F27" t="s">
        <v>40</v>
      </c>
      <c r="G27" t="s">
        <v>41</v>
      </c>
      <c r="H27">
        <v>29.643946</v>
      </c>
      <c r="I27">
        <v>-82.355659000000003</v>
      </c>
      <c r="J27">
        <v>1328</v>
      </c>
      <c r="K27">
        <v>1647</v>
      </c>
      <c r="L27">
        <f t="shared" si="0"/>
        <v>0.80631451123254405</v>
      </c>
      <c r="M27" t="s">
        <v>787</v>
      </c>
      <c r="N27" t="s">
        <v>68</v>
      </c>
      <c r="O27" t="s">
        <v>43</v>
      </c>
      <c r="P27" t="s">
        <v>44</v>
      </c>
      <c r="Q27" t="s">
        <v>45</v>
      </c>
      <c r="R27" t="s">
        <v>72</v>
      </c>
      <c r="S27" t="s">
        <v>779</v>
      </c>
      <c r="T27" t="s">
        <v>90</v>
      </c>
      <c r="U27">
        <f t="shared" ref="U27" si="23">((92-36)/92)*100</f>
        <v>60.869565217391312</v>
      </c>
      <c r="V27" t="s">
        <v>47</v>
      </c>
      <c r="W27" t="s">
        <v>74</v>
      </c>
      <c r="X27" t="s">
        <v>75</v>
      </c>
      <c r="Y27" t="s">
        <v>63</v>
      </c>
      <c r="Z27">
        <v>4</v>
      </c>
      <c r="AA27">
        <v>0.58160449999999997</v>
      </c>
      <c r="AB27">
        <v>2.5623461220000001</v>
      </c>
      <c r="AC27">
        <v>4</v>
      </c>
      <c r="AD27">
        <v>0.37107079999999998</v>
      </c>
      <c r="AE27">
        <v>2.3985721940000002</v>
      </c>
    </row>
    <row r="28" spans="1:31" x14ac:dyDescent="0.2">
      <c r="A28">
        <v>2</v>
      </c>
      <c r="B28" t="s">
        <v>37</v>
      </c>
      <c r="C28" t="s">
        <v>38</v>
      </c>
      <c r="D28">
        <v>2004</v>
      </c>
      <c r="E28" t="s">
        <v>39</v>
      </c>
      <c r="F28" t="s">
        <v>40</v>
      </c>
      <c r="G28" t="s">
        <v>41</v>
      </c>
      <c r="H28">
        <v>29.643946</v>
      </c>
      <c r="I28">
        <v>-82.355659000000003</v>
      </c>
      <c r="J28">
        <v>1328</v>
      </c>
      <c r="K28">
        <v>1647</v>
      </c>
      <c r="L28">
        <f t="shared" si="0"/>
        <v>0.80631451123254405</v>
      </c>
      <c r="M28" t="s">
        <v>787</v>
      </c>
      <c r="N28" t="s">
        <v>68</v>
      </c>
      <c r="O28" t="s">
        <v>43</v>
      </c>
      <c r="P28" t="s">
        <v>44</v>
      </c>
      <c r="Q28" t="s">
        <v>45</v>
      </c>
      <c r="R28" t="s">
        <v>73</v>
      </c>
      <c r="S28" t="s">
        <v>779</v>
      </c>
      <c r="T28" t="s">
        <v>91</v>
      </c>
      <c r="U28">
        <f t="shared" ref="U28" si="24">((92-64)/92)*100</f>
        <v>30.434782608695656</v>
      </c>
      <c r="V28" t="s">
        <v>47</v>
      </c>
      <c r="W28" t="s">
        <v>74</v>
      </c>
      <c r="X28" t="s">
        <v>75</v>
      </c>
      <c r="Y28" t="s">
        <v>63</v>
      </c>
      <c r="Z28">
        <v>4</v>
      </c>
      <c r="AA28">
        <v>0.58160449999999997</v>
      </c>
      <c r="AB28">
        <v>2.5623461220000001</v>
      </c>
      <c r="AC28">
        <v>4</v>
      </c>
      <c r="AD28">
        <v>0.71967179999999997</v>
      </c>
      <c r="AE28">
        <v>2.9744396430000002</v>
      </c>
    </row>
    <row r="29" spans="1:31" x14ac:dyDescent="0.2">
      <c r="A29">
        <v>2</v>
      </c>
      <c r="B29" t="s">
        <v>37</v>
      </c>
      <c r="C29" t="s">
        <v>38</v>
      </c>
      <c r="D29">
        <v>2004</v>
      </c>
      <c r="E29" t="s">
        <v>39</v>
      </c>
      <c r="F29" t="s">
        <v>40</v>
      </c>
      <c r="G29" t="s">
        <v>41</v>
      </c>
      <c r="H29">
        <v>29.643946</v>
      </c>
      <c r="I29">
        <v>-82.355659000000003</v>
      </c>
      <c r="J29">
        <v>1328</v>
      </c>
      <c r="K29">
        <v>1647</v>
      </c>
      <c r="L29">
        <f t="shared" si="0"/>
        <v>0.80631451123254405</v>
      </c>
      <c r="M29" t="s">
        <v>787</v>
      </c>
      <c r="N29" t="s">
        <v>69</v>
      </c>
      <c r="O29" t="s">
        <v>51</v>
      </c>
      <c r="P29" t="s">
        <v>44</v>
      </c>
      <c r="Q29" t="s">
        <v>45</v>
      </c>
      <c r="R29" t="s">
        <v>46</v>
      </c>
      <c r="S29" t="s">
        <v>779</v>
      </c>
      <c r="T29" t="s">
        <v>89</v>
      </c>
      <c r="U29">
        <f t="shared" ref="U29" si="25">((92-8)/92)*100</f>
        <v>91.304347826086953</v>
      </c>
      <c r="V29" t="s">
        <v>47</v>
      </c>
      <c r="W29" t="s">
        <v>74</v>
      </c>
      <c r="X29" t="s">
        <v>75</v>
      </c>
      <c r="Y29" t="s">
        <v>63</v>
      </c>
      <c r="Z29">
        <v>4</v>
      </c>
      <c r="AA29">
        <v>0.59705156000000004</v>
      </c>
      <c r="AB29">
        <v>0.70038743199999998</v>
      </c>
      <c r="AC29">
        <v>4</v>
      </c>
      <c r="AD29">
        <v>4.0871027999999997E-2</v>
      </c>
      <c r="AE29">
        <v>0.27774422700000001</v>
      </c>
    </row>
    <row r="30" spans="1:31" x14ac:dyDescent="0.2">
      <c r="A30">
        <v>2</v>
      </c>
      <c r="B30" t="s">
        <v>37</v>
      </c>
      <c r="C30" t="s">
        <v>38</v>
      </c>
      <c r="D30">
        <v>2004</v>
      </c>
      <c r="E30" t="s">
        <v>39</v>
      </c>
      <c r="F30" t="s">
        <v>40</v>
      </c>
      <c r="G30" t="s">
        <v>41</v>
      </c>
      <c r="H30">
        <v>29.643946</v>
      </c>
      <c r="I30">
        <v>-82.355659000000003</v>
      </c>
      <c r="J30">
        <v>1328</v>
      </c>
      <c r="K30">
        <v>1647</v>
      </c>
      <c r="L30">
        <f t="shared" si="0"/>
        <v>0.80631451123254405</v>
      </c>
      <c r="M30" t="s">
        <v>787</v>
      </c>
      <c r="N30" t="s">
        <v>69</v>
      </c>
      <c r="O30" t="s">
        <v>51</v>
      </c>
      <c r="P30" t="s">
        <v>44</v>
      </c>
      <c r="Q30" t="s">
        <v>45</v>
      </c>
      <c r="R30" t="s">
        <v>72</v>
      </c>
      <c r="S30" t="s">
        <v>779</v>
      </c>
      <c r="T30" t="s">
        <v>90</v>
      </c>
      <c r="U30">
        <f t="shared" ref="U30" si="26">((92-36)/92)*100</f>
        <v>60.869565217391312</v>
      </c>
      <c r="V30" t="s">
        <v>47</v>
      </c>
      <c r="W30" t="s">
        <v>74</v>
      </c>
      <c r="X30" t="s">
        <v>75</v>
      </c>
      <c r="Y30" t="s">
        <v>63</v>
      </c>
      <c r="Z30">
        <v>4</v>
      </c>
      <c r="AA30">
        <v>0.59705156000000004</v>
      </c>
      <c r="AB30">
        <v>0.70038743199999998</v>
      </c>
      <c r="AC30">
        <v>4</v>
      </c>
      <c r="AD30">
        <v>0.10794301000000001</v>
      </c>
      <c r="AE30">
        <v>1.3283475659999999</v>
      </c>
    </row>
    <row r="31" spans="1:31" x14ac:dyDescent="0.2">
      <c r="A31">
        <v>2</v>
      </c>
      <c r="B31" t="s">
        <v>37</v>
      </c>
      <c r="C31" t="s">
        <v>38</v>
      </c>
      <c r="D31">
        <v>2004</v>
      </c>
      <c r="E31" t="s">
        <v>39</v>
      </c>
      <c r="F31" t="s">
        <v>40</v>
      </c>
      <c r="G31" t="s">
        <v>41</v>
      </c>
      <c r="H31">
        <v>29.643946</v>
      </c>
      <c r="I31">
        <v>-82.355659000000003</v>
      </c>
      <c r="J31">
        <v>1328</v>
      </c>
      <c r="K31">
        <v>1647</v>
      </c>
      <c r="L31">
        <f t="shared" si="0"/>
        <v>0.80631451123254405</v>
      </c>
      <c r="M31" t="s">
        <v>787</v>
      </c>
      <c r="N31" t="s">
        <v>69</v>
      </c>
      <c r="O31" t="s">
        <v>51</v>
      </c>
      <c r="P31" t="s">
        <v>44</v>
      </c>
      <c r="Q31" t="s">
        <v>45</v>
      </c>
      <c r="R31" t="s">
        <v>73</v>
      </c>
      <c r="S31" t="s">
        <v>779</v>
      </c>
      <c r="T31" t="s">
        <v>91</v>
      </c>
      <c r="U31">
        <f t="shared" ref="U31" si="27">((92-64)/92)*100</f>
        <v>30.434782608695656</v>
      </c>
      <c r="V31" t="s">
        <v>47</v>
      </c>
      <c r="W31" t="s">
        <v>74</v>
      </c>
      <c r="X31" t="s">
        <v>75</v>
      </c>
      <c r="Y31" t="s">
        <v>63</v>
      </c>
      <c r="Z31">
        <v>4</v>
      </c>
      <c r="AA31">
        <v>0.59705156000000004</v>
      </c>
      <c r="AB31">
        <v>0.70038743199999998</v>
      </c>
      <c r="AC31">
        <v>4</v>
      </c>
      <c r="AD31">
        <v>0.28150219999999998</v>
      </c>
      <c r="AE31">
        <v>1.684573571</v>
      </c>
    </row>
    <row r="32" spans="1:31" x14ac:dyDescent="0.2">
      <c r="A32">
        <v>2</v>
      </c>
      <c r="B32" t="s">
        <v>37</v>
      </c>
      <c r="C32" t="s">
        <v>38</v>
      </c>
      <c r="D32">
        <v>2004</v>
      </c>
      <c r="E32" t="s">
        <v>39</v>
      </c>
      <c r="F32" t="s">
        <v>40</v>
      </c>
      <c r="G32" t="s">
        <v>41</v>
      </c>
      <c r="H32">
        <v>29.643946</v>
      </c>
      <c r="I32">
        <v>-82.355659000000003</v>
      </c>
      <c r="J32">
        <v>1328</v>
      </c>
      <c r="K32">
        <v>1647</v>
      </c>
      <c r="L32">
        <f t="shared" si="0"/>
        <v>0.80631451123254405</v>
      </c>
      <c r="M32" t="s">
        <v>787</v>
      </c>
      <c r="N32" t="s">
        <v>70</v>
      </c>
      <c r="O32" t="s">
        <v>51</v>
      </c>
      <c r="P32" t="s">
        <v>44</v>
      </c>
      <c r="Q32" t="s">
        <v>45</v>
      </c>
      <c r="R32" t="s">
        <v>46</v>
      </c>
      <c r="S32" t="s">
        <v>779</v>
      </c>
      <c r="T32" t="s">
        <v>89</v>
      </c>
      <c r="U32">
        <f t="shared" ref="U32" si="28">((92-8)/92)*100</f>
        <v>91.304347826086953</v>
      </c>
      <c r="V32" t="s">
        <v>47</v>
      </c>
      <c r="W32" t="s">
        <v>74</v>
      </c>
      <c r="X32" t="s">
        <v>75</v>
      </c>
      <c r="Y32" t="s">
        <v>63</v>
      </c>
      <c r="Z32">
        <v>4</v>
      </c>
      <c r="AA32">
        <v>0.8488772</v>
      </c>
      <c r="AB32">
        <v>3.1321573979999999</v>
      </c>
      <c r="AC32">
        <v>4</v>
      </c>
      <c r="AD32">
        <v>0.19799079999999999</v>
      </c>
      <c r="AE32">
        <v>1.169844541</v>
      </c>
    </row>
    <row r="33" spans="1:39" x14ac:dyDescent="0.2">
      <c r="A33">
        <v>2</v>
      </c>
      <c r="B33" t="s">
        <v>37</v>
      </c>
      <c r="C33" t="s">
        <v>38</v>
      </c>
      <c r="D33">
        <v>2004</v>
      </c>
      <c r="E33" t="s">
        <v>39</v>
      </c>
      <c r="F33" t="s">
        <v>40</v>
      </c>
      <c r="G33" t="s">
        <v>41</v>
      </c>
      <c r="H33">
        <v>29.643946</v>
      </c>
      <c r="I33">
        <v>-82.355659000000003</v>
      </c>
      <c r="J33">
        <v>1328</v>
      </c>
      <c r="K33">
        <v>1647</v>
      </c>
      <c r="L33">
        <f t="shared" si="0"/>
        <v>0.80631451123254405</v>
      </c>
      <c r="M33" t="s">
        <v>787</v>
      </c>
      <c r="N33" t="s">
        <v>70</v>
      </c>
      <c r="O33" t="s">
        <v>51</v>
      </c>
      <c r="P33" t="s">
        <v>44</v>
      </c>
      <c r="Q33" t="s">
        <v>45</v>
      </c>
      <c r="R33" t="s">
        <v>72</v>
      </c>
      <c r="S33" t="s">
        <v>779</v>
      </c>
      <c r="T33" t="s">
        <v>90</v>
      </c>
      <c r="U33">
        <f t="shared" ref="U33" si="29">((92-36)/92)*100</f>
        <v>60.869565217391312</v>
      </c>
      <c r="V33" t="s">
        <v>47</v>
      </c>
      <c r="W33" t="s">
        <v>74</v>
      </c>
      <c r="X33" t="s">
        <v>75</v>
      </c>
      <c r="Y33" t="s">
        <v>63</v>
      </c>
      <c r="Z33">
        <v>4</v>
      </c>
      <c r="AA33">
        <v>0.8488772</v>
      </c>
      <c r="AB33">
        <v>3.1321573979999999</v>
      </c>
      <c r="AC33">
        <v>4</v>
      </c>
      <c r="AD33">
        <v>0.35582656000000001</v>
      </c>
      <c r="AE33">
        <v>2.5359280100000001</v>
      </c>
    </row>
    <row r="34" spans="1:39" x14ac:dyDescent="0.2">
      <c r="A34">
        <v>2</v>
      </c>
      <c r="B34" t="s">
        <v>37</v>
      </c>
      <c r="C34" t="s">
        <v>38</v>
      </c>
      <c r="D34">
        <v>2004</v>
      </c>
      <c r="E34" t="s">
        <v>39</v>
      </c>
      <c r="F34" t="s">
        <v>40</v>
      </c>
      <c r="G34" t="s">
        <v>41</v>
      </c>
      <c r="H34">
        <v>29.643946</v>
      </c>
      <c r="I34">
        <v>-82.355659000000003</v>
      </c>
      <c r="J34">
        <v>1328</v>
      </c>
      <c r="K34">
        <v>1647</v>
      </c>
      <c r="L34">
        <f t="shared" si="0"/>
        <v>0.80631451123254405</v>
      </c>
      <c r="M34" t="s">
        <v>787</v>
      </c>
      <c r="N34" t="s">
        <v>70</v>
      </c>
      <c r="O34" t="s">
        <v>51</v>
      </c>
      <c r="P34" t="s">
        <v>44</v>
      </c>
      <c r="Q34" t="s">
        <v>45</v>
      </c>
      <c r="R34" t="s">
        <v>73</v>
      </c>
      <c r="S34" t="s">
        <v>779</v>
      </c>
      <c r="T34" t="s">
        <v>91</v>
      </c>
      <c r="U34">
        <f t="shared" ref="U34" si="30">((92-64)/92)*100</f>
        <v>30.434782608695656</v>
      </c>
      <c r="V34" t="s">
        <v>47</v>
      </c>
      <c r="W34" t="s">
        <v>74</v>
      </c>
      <c r="X34" t="s">
        <v>75</v>
      </c>
      <c r="Y34" t="s">
        <v>63</v>
      </c>
      <c r="Z34">
        <v>4</v>
      </c>
      <c r="AA34">
        <v>0.8488772</v>
      </c>
      <c r="AB34">
        <v>3.1321573979999999</v>
      </c>
      <c r="AC34">
        <v>4</v>
      </c>
      <c r="AD34">
        <v>0.89820933000000003</v>
      </c>
      <c r="AE34">
        <v>3.8567132649999998</v>
      </c>
    </row>
    <row r="35" spans="1:39" x14ac:dyDescent="0.2">
      <c r="A35">
        <v>2</v>
      </c>
      <c r="B35" t="s">
        <v>37</v>
      </c>
      <c r="C35" t="s">
        <v>38</v>
      </c>
      <c r="D35">
        <v>2004</v>
      </c>
      <c r="E35" t="s">
        <v>39</v>
      </c>
      <c r="F35" t="s">
        <v>40</v>
      </c>
      <c r="G35" t="s">
        <v>41</v>
      </c>
      <c r="H35">
        <v>29.643946</v>
      </c>
      <c r="I35">
        <v>-82.355659000000003</v>
      </c>
      <c r="J35">
        <v>1328</v>
      </c>
      <c r="K35">
        <v>1647</v>
      </c>
      <c r="L35">
        <f t="shared" si="0"/>
        <v>0.80631451123254405</v>
      </c>
      <c r="M35" t="s">
        <v>787</v>
      </c>
      <c r="N35" t="s">
        <v>71</v>
      </c>
      <c r="O35" t="s">
        <v>51</v>
      </c>
      <c r="P35" t="s">
        <v>44</v>
      </c>
      <c r="Q35" t="s">
        <v>45</v>
      </c>
      <c r="R35" t="s">
        <v>46</v>
      </c>
      <c r="S35" t="s">
        <v>779</v>
      </c>
      <c r="T35" t="s">
        <v>89</v>
      </c>
      <c r="U35">
        <f t="shared" ref="U35" si="31">((92-8)/92)*100</f>
        <v>91.304347826086953</v>
      </c>
      <c r="V35" t="s">
        <v>47</v>
      </c>
      <c r="W35" t="s">
        <v>74</v>
      </c>
      <c r="X35" t="s">
        <v>75</v>
      </c>
      <c r="Y35" t="s">
        <v>63</v>
      </c>
      <c r="Z35">
        <v>4</v>
      </c>
      <c r="AA35">
        <v>0.30103197999999998</v>
      </c>
      <c r="AB35">
        <v>1.5902492349999999</v>
      </c>
      <c r="AC35">
        <v>4</v>
      </c>
      <c r="AD35">
        <v>0.10428606999999999</v>
      </c>
      <c r="AE35">
        <v>2.192532602</v>
      </c>
    </row>
    <row r="36" spans="1:39" x14ac:dyDescent="0.2">
      <c r="A36">
        <v>2</v>
      </c>
      <c r="B36" t="s">
        <v>37</v>
      </c>
      <c r="C36" t="s">
        <v>38</v>
      </c>
      <c r="D36">
        <v>2004</v>
      </c>
      <c r="E36" t="s">
        <v>39</v>
      </c>
      <c r="F36" t="s">
        <v>40</v>
      </c>
      <c r="G36" t="s">
        <v>41</v>
      </c>
      <c r="H36">
        <v>29.643946</v>
      </c>
      <c r="I36">
        <v>-82.355659000000003</v>
      </c>
      <c r="J36">
        <v>1328</v>
      </c>
      <c r="K36">
        <v>1647</v>
      </c>
      <c r="L36">
        <f t="shared" si="0"/>
        <v>0.80631451123254405</v>
      </c>
      <c r="M36" t="s">
        <v>787</v>
      </c>
      <c r="N36" t="s">
        <v>71</v>
      </c>
      <c r="O36" t="s">
        <v>51</v>
      </c>
      <c r="P36" t="s">
        <v>44</v>
      </c>
      <c r="Q36" t="s">
        <v>45</v>
      </c>
      <c r="R36" t="s">
        <v>72</v>
      </c>
      <c r="S36" t="s">
        <v>779</v>
      </c>
      <c r="T36" t="s">
        <v>90</v>
      </c>
      <c r="U36">
        <f t="shared" ref="U36" si="32">((92-36)/92)*100</f>
        <v>60.869565217391312</v>
      </c>
      <c r="V36" t="s">
        <v>47</v>
      </c>
      <c r="W36" t="s">
        <v>74</v>
      </c>
      <c r="X36" t="s">
        <v>75</v>
      </c>
      <c r="Y36" t="s">
        <v>63</v>
      </c>
      <c r="Z36">
        <v>4</v>
      </c>
      <c r="AA36">
        <v>0.30103197999999998</v>
      </c>
      <c r="AB36">
        <v>1.5902492349999999</v>
      </c>
      <c r="AC36">
        <v>4</v>
      </c>
      <c r="AD36">
        <v>0.10086283</v>
      </c>
      <c r="AE36">
        <v>2.1978013779999999</v>
      </c>
    </row>
    <row r="37" spans="1:39" x14ac:dyDescent="0.2">
      <c r="A37">
        <v>2</v>
      </c>
      <c r="B37" t="s">
        <v>37</v>
      </c>
      <c r="C37" t="s">
        <v>38</v>
      </c>
      <c r="D37">
        <v>2004</v>
      </c>
      <c r="E37" t="s">
        <v>39</v>
      </c>
      <c r="F37" t="s">
        <v>40</v>
      </c>
      <c r="G37" t="s">
        <v>41</v>
      </c>
      <c r="H37">
        <v>29.643946</v>
      </c>
      <c r="I37">
        <v>-82.355659000000003</v>
      </c>
      <c r="J37">
        <v>1328</v>
      </c>
      <c r="K37">
        <v>1647</v>
      </c>
      <c r="L37">
        <f t="shared" si="0"/>
        <v>0.80631451123254405</v>
      </c>
      <c r="M37" t="s">
        <v>787</v>
      </c>
      <c r="N37" t="s">
        <v>71</v>
      </c>
      <c r="O37" t="s">
        <v>51</v>
      </c>
      <c r="P37" t="s">
        <v>44</v>
      </c>
      <c r="Q37" t="s">
        <v>45</v>
      </c>
      <c r="R37" t="s">
        <v>73</v>
      </c>
      <c r="S37" t="s">
        <v>779</v>
      </c>
      <c r="T37" t="s">
        <v>91</v>
      </c>
      <c r="U37">
        <f t="shared" ref="U37" si="33">((92-64)/92)*100</f>
        <v>30.434782608695656</v>
      </c>
      <c r="V37" t="s">
        <v>47</v>
      </c>
      <c r="W37" t="s">
        <v>74</v>
      </c>
      <c r="X37" t="s">
        <v>75</v>
      </c>
      <c r="Y37" t="s">
        <v>63</v>
      </c>
      <c r="Z37">
        <v>4</v>
      </c>
      <c r="AA37">
        <v>0.30103197999999998</v>
      </c>
      <c r="AB37">
        <v>1.5902492349999999</v>
      </c>
      <c r="AC37">
        <v>4</v>
      </c>
      <c r="AD37">
        <v>0.273428</v>
      </c>
      <c r="AE37">
        <v>1.3841952040000001</v>
      </c>
    </row>
    <row r="38" spans="1:39" x14ac:dyDescent="0.2">
      <c r="A38">
        <v>35</v>
      </c>
      <c r="B38" t="s">
        <v>100</v>
      </c>
      <c r="C38" t="s">
        <v>101</v>
      </c>
      <c r="D38">
        <v>2016</v>
      </c>
      <c r="E38" t="s">
        <v>102</v>
      </c>
      <c r="F38" t="s">
        <v>40</v>
      </c>
      <c r="G38" t="s">
        <v>41</v>
      </c>
      <c r="H38">
        <v>39.0833333</v>
      </c>
      <c r="I38">
        <v>-96.583333330000002</v>
      </c>
      <c r="J38">
        <v>890</v>
      </c>
      <c r="K38">
        <v>1544</v>
      </c>
      <c r="L38">
        <f t="shared" si="0"/>
        <v>0.57642487046632129</v>
      </c>
      <c r="M38" t="s">
        <v>786</v>
      </c>
      <c r="N38" t="s">
        <v>77</v>
      </c>
      <c r="O38" t="s">
        <v>43</v>
      </c>
      <c r="P38" t="s">
        <v>52</v>
      </c>
      <c r="Q38" t="s">
        <v>45</v>
      </c>
      <c r="R38" t="s">
        <v>86</v>
      </c>
      <c r="S38" t="s">
        <v>779</v>
      </c>
      <c r="T38" t="s">
        <v>91</v>
      </c>
      <c r="U38">
        <f>((100-65)/100)*100</f>
        <v>35</v>
      </c>
      <c r="V38" t="s">
        <v>60</v>
      </c>
      <c r="W38" t="s">
        <v>74</v>
      </c>
      <c r="X38" t="s">
        <v>75</v>
      </c>
      <c r="Y38" t="s">
        <v>63</v>
      </c>
      <c r="Z38">
        <v>6</v>
      </c>
      <c r="AA38">
        <v>5.9585084999999998</v>
      </c>
      <c r="AB38">
        <v>3.0732731260000001</v>
      </c>
      <c r="AC38">
        <v>6</v>
      </c>
      <c r="AD38">
        <v>0.98024774000000003</v>
      </c>
      <c r="AE38">
        <v>0.106521352</v>
      </c>
      <c r="AF38">
        <v>6</v>
      </c>
      <c r="AG38">
        <v>5.3995113000000003</v>
      </c>
      <c r="AH38">
        <v>0.130435</v>
      </c>
      <c r="AI38">
        <v>6</v>
      </c>
      <c r="AJ38">
        <v>0.90572249999999999</v>
      </c>
      <c r="AK38">
        <v>0.13663710000000001</v>
      </c>
      <c r="AL38" t="s">
        <v>98</v>
      </c>
      <c r="AM38" t="s">
        <v>99</v>
      </c>
    </row>
    <row r="39" spans="1:39" x14ac:dyDescent="0.2">
      <c r="A39">
        <v>35</v>
      </c>
      <c r="B39" t="s">
        <v>100</v>
      </c>
      <c r="C39" t="s">
        <v>101</v>
      </c>
      <c r="D39">
        <v>2016</v>
      </c>
      <c r="E39" t="s">
        <v>102</v>
      </c>
      <c r="F39" t="s">
        <v>40</v>
      </c>
      <c r="G39" t="s">
        <v>41</v>
      </c>
      <c r="H39">
        <v>39.0833333</v>
      </c>
      <c r="I39">
        <v>-96.583333330000002</v>
      </c>
      <c r="J39">
        <v>890</v>
      </c>
      <c r="K39">
        <v>1544</v>
      </c>
      <c r="L39">
        <f t="shared" si="0"/>
        <v>0.57642487046632129</v>
      </c>
      <c r="M39" t="s">
        <v>786</v>
      </c>
      <c r="N39" t="s">
        <v>78</v>
      </c>
      <c r="O39" t="s">
        <v>51</v>
      </c>
      <c r="P39" t="s">
        <v>52</v>
      </c>
      <c r="Q39" t="s">
        <v>45</v>
      </c>
      <c r="R39" t="s">
        <v>86</v>
      </c>
      <c r="S39" t="s">
        <v>779</v>
      </c>
      <c r="T39" t="s">
        <v>91</v>
      </c>
      <c r="U39">
        <f t="shared" ref="U39:U41" si="34">((100-65)/100)*100</f>
        <v>35</v>
      </c>
      <c r="V39" t="s">
        <v>60</v>
      </c>
      <c r="W39" t="s">
        <v>74</v>
      </c>
      <c r="X39" t="s">
        <v>75</v>
      </c>
      <c r="Y39" t="s">
        <v>63</v>
      </c>
      <c r="Z39">
        <v>6</v>
      </c>
      <c r="AA39">
        <v>3.6035943000000001</v>
      </c>
      <c r="AB39">
        <v>0.80633209699999997</v>
      </c>
      <c r="AC39">
        <v>6</v>
      </c>
      <c r="AD39">
        <v>0.77439279999999999</v>
      </c>
      <c r="AE39">
        <v>0.45644845099999998</v>
      </c>
      <c r="AF39">
        <v>6</v>
      </c>
      <c r="AG39">
        <v>3.3054488000000002</v>
      </c>
      <c r="AH39">
        <v>0.34994855699999999</v>
      </c>
      <c r="AI39">
        <v>6</v>
      </c>
      <c r="AJ39">
        <v>0.47006281999999999</v>
      </c>
      <c r="AK39">
        <v>6.0813064999999999E-2</v>
      </c>
      <c r="AL39" t="s">
        <v>98</v>
      </c>
    </row>
    <row r="40" spans="1:39" x14ac:dyDescent="0.2">
      <c r="A40">
        <v>35</v>
      </c>
      <c r="B40" t="s">
        <v>100</v>
      </c>
      <c r="C40" t="s">
        <v>101</v>
      </c>
      <c r="D40">
        <v>2016</v>
      </c>
      <c r="E40" t="s">
        <v>102</v>
      </c>
      <c r="F40" t="s">
        <v>40</v>
      </c>
      <c r="G40" t="s">
        <v>41</v>
      </c>
      <c r="H40">
        <v>39.0833333</v>
      </c>
      <c r="I40">
        <v>-96.583333330000002</v>
      </c>
      <c r="J40">
        <v>890</v>
      </c>
      <c r="K40">
        <v>1544</v>
      </c>
      <c r="L40">
        <f t="shared" si="0"/>
        <v>0.57642487046632129</v>
      </c>
      <c r="M40" t="s">
        <v>786</v>
      </c>
      <c r="N40" t="s">
        <v>79</v>
      </c>
      <c r="O40" t="s">
        <v>43</v>
      </c>
      <c r="P40" t="s">
        <v>53</v>
      </c>
      <c r="Q40" t="s">
        <v>45</v>
      </c>
      <c r="R40" t="s">
        <v>86</v>
      </c>
      <c r="S40" t="s">
        <v>779</v>
      </c>
      <c r="T40" t="s">
        <v>91</v>
      </c>
      <c r="U40">
        <f t="shared" si="34"/>
        <v>35</v>
      </c>
      <c r="V40" t="s">
        <v>60</v>
      </c>
      <c r="W40" t="s">
        <v>74</v>
      </c>
      <c r="X40" t="s">
        <v>75</v>
      </c>
      <c r="Y40" t="s">
        <v>63</v>
      </c>
      <c r="Z40">
        <v>6</v>
      </c>
      <c r="AA40">
        <v>2.2414372</v>
      </c>
      <c r="AB40">
        <v>0.87291412700000004</v>
      </c>
      <c r="AC40">
        <v>6</v>
      </c>
      <c r="AD40">
        <v>0.96930760000000005</v>
      </c>
      <c r="AE40">
        <v>0.20917809600000001</v>
      </c>
      <c r="AF40">
        <v>6</v>
      </c>
      <c r="AG40">
        <v>1.4238861</v>
      </c>
      <c r="AH40">
        <v>0.15974616799999999</v>
      </c>
      <c r="AI40">
        <v>6</v>
      </c>
      <c r="AJ40">
        <v>0.60828729999999998</v>
      </c>
      <c r="AK40">
        <v>0.35180527</v>
      </c>
      <c r="AL40" t="s">
        <v>98</v>
      </c>
    </row>
    <row r="41" spans="1:39" x14ac:dyDescent="0.2">
      <c r="A41">
        <v>35</v>
      </c>
      <c r="B41" t="s">
        <v>100</v>
      </c>
      <c r="C41" t="s">
        <v>101</v>
      </c>
      <c r="D41">
        <v>2016</v>
      </c>
      <c r="E41" t="s">
        <v>102</v>
      </c>
      <c r="F41" t="s">
        <v>40</v>
      </c>
      <c r="G41" t="s">
        <v>41</v>
      </c>
      <c r="H41">
        <v>39.0833333</v>
      </c>
      <c r="I41">
        <v>-96.583333330000002</v>
      </c>
      <c r="J41">
        <v>890</v>
      </c>
      <c r="K41">
        <v>1544</v>
      </c>
      <c r="L41">
        <f t="shared" si="0"/>
        <v>0.57642487046632129</v>
      </c>
      <c r="M41" t="s">
        <v>786</v>
      </c>
      <c r="N41" t="s">
        <v>80</v>
      </c>
      <c r="O41" t="s">
        <v>51</v>
      </c>
      <c r="P41" t="s">
        <v>53</v>
      </c>
      <c r="Q41" t="s">
        <v>45</v>
      </c>
      <c r="R41" t="s">
        <v>86</v>
      </c>
      <c r="S41" t="s">
        <v>779</v>
      </c>
      <c r="T41" t="s">
        <v>91</v>
      </c>
      <c r="U41">
        <f t="shared" si="34"/>
        <v>35</v>
      </c>
      <c r="V41" t="s">
        <v>60</v>
      </c>
      <c r="W41" t="s">
        <v>74</v>
      </c>
      <c r="X41" t="s">
        <v>75</v>
      </c>
      <c r="Y41" t="s">
        <v>63</v>
      </c>
      <c r="Z41">
        <v>6</v>
      </c>
      <c r="AA41">
        <v>0.23178382</v>
      </c>
      <c r="AB41">
        <v>4.943401E-2</v>
      </c>
      <c r="AC41">
        <v>6</v>
      </c>
      <c r="AD41">
        <v>8.0781244000000002E-2</v>
      </c>
      <c r="AE41">
        <v>5.6706079999999997E-3</v>
      </c>
      <c r="AF41">
        <v>6</v>
      </c>
      <c r="AG41">
        <v>0.12541737</v>
      </c>
      <c r="AH41">
        <v>5.8933474E-2</v>
      </c>
      <c r="AI41">
        <v>6</v>
      </c>
      <c r="AJ41">
        <v>5.5155639999999999E-2</v>
      </c>
      <c r="AK41">
        <v>1.7108535000000001E-2</v>
      </c>
      <c r="AL41" t="s">
        <v>98</v>
      </c>
    </row>
    <row r="42" spans="1:39" x14ac:dyDescent="0.2">
      <c r="A42">
        <v>81</v>
      </c>
      <c r="B42" t="s">
        <v>103</v>
      </c>
      <c r="C42" t="s">
        <v>104</v>
      </c>
      <c r="D42">
        <v>2012</v>
      </c>
      <c r="F42" t="s">
        <v>105</v>
      </c>
      <c r="G42" t="s">
        <v>105</v>
      </c>
      <c r="H42">
        <v>-27.488641999999999</v>
      </c>
      <c r="I42">
        <v>153.068849</v>
      </c>
      <c r="J42">
        <v>1256</v>
      </c>
      <c r="K42">
        <v>1838</v>
      </c>
      <c r="L42">
        <f t="shared" si="0"/>
        <v>0.68335146898803045</v>
      </c>
      <c r="M42" t="s">
        <v>786</v>
      </c>
      <c r="N42" t="s">
        <v>81</v>
      </c>
      <c r="O42" t="s">
        <v>43</v>
      </c>
      <c r="P42" t="s">
        <v>53</v>
      </c>
      <c r="Q42" t="s">
        <v>45</v>
      </c>
      <c r="R42" t="s">
        <v>87</v>
      </c>
      <c r="S42" t="s">
        <v>780</v>
      </c>
      <c r="T42" t="s">
        <v>90</v>
      </c>
      <c r="U42">
        <f>((5-2.33333)/5)*100</f>
        <v>53.333399999999997</v>
      </c>
      <c r="V42" t="s">
        <v>60</v>
      </c>
      <c r="W42" t="s">
        <v>92</v>
      </c>
      <c r="Y42" t="s">
        <v>63</v>
      </c>
      <c r="Z42">
        <v>8</v>
      </c>
      <c r="AA42">
        <v>5.84971</v>
      </c>
      <c r="AB42">
        <v>0.221833539</v>
      </c>
      <c r="AC42">
        <v>8</v>
      </c>
      <c r="AD42">
        <v>5.5955000000000004</v>
      </c>
      <c r="AE42">
        <v>0.32040422499999999</v>
      </c>
    </row>
    <row r="43" spans="1:39" x14ac:dyDescent="0.2">
      <c r="A43">
        <v>81</v>
      </c>
      <c r="B43" t="s">
        <v>103</v>
      </c>
      <c r="C43" t="s">
        <v>104</v>
      </c>
      <c r="D43">
        <v>2012</v>
      </c>
      <c r="F43" t="s">
        <v>105</v>
      </c>
      <c r="G43" t="s">
        <v>105</v>
      </c>
      <c r="H43">
        <v>-27.488641999999999</v>
      </c>
      <c r="I43">
        <v>153.068849</v>
      </c>
      <c r="J43">
        <v>1256</v>
      </c>
      <c r="K43">
        <v>1838</v>
      </c>
      <c r="L43">
        <f t="shared" si="0"/>
        <v>0.68335146898803045</v>
      </c>
      <c r="M43" t="s">
        <v>786</v>
      </c>
      <c r="N43" t="s">
        <v>82</v>
      </c>
      <c r="O43" t="s">
        <v>51</v>
      </c>
      <c r="P43" t="s">
        <v>53</v>
      </c>
      <c r="Q43" t="s">
        <v>45</v>
      </c>
      <c r="R43" t="s">
        <v>87</v>
      </c>
      <c r="S43" t="s">
        <v>780</v>
      </c>
      <c r="T43" t="s">
        <v>90</v>
      </c>
      <c r="U43">
        <f t="shared" ref="U43:U50" si="35">((5-2.33333)/5)*100</f>
        <v>53.333399999999997</v>
      </c>
      <c r="V43" t="s">
        <v>60</v>
      </c>
      <c r="W43" t="s">
        <v>92</v>
      </c>
      <c r="Y43" t="s">
        <v>63</v>
      </c>
      <c r="Z43">
        <v>8</v>
      </c>
      <c r="AA43">
        <v>6.07667</v>
      </c>
      <c r="AB43">
        <v>0.26287401700000002</v>
      </c>
      <c r="AC43">
        <v>8</v>
      </c>
      <c r="AD43">
        <v>5.6365400000000001</v>
      </c>
      <c r="AE43">
        <v>0.36150127100000001</v>
      </c>
    </row>
    <row r="44" spans="1:39" x14ac:dyDescent="0.2">
      <c r="A44">
        <v>81</v>
      </c>
      <c r="B44" t="s">
        <v>103</v>
      </c>
      <c r="C44" t="s">
        <v>104</v>
      </c>
      <c r="D44">
        <v>2012</v>
      </c>
      <c r="F44" t="s">
        <v>105</v>
      </c>
      <c r="G44" t="s">
        <v>105</v>
      </c>
      <c r="H44">
        <v>-27.488641999999999</v>
      </c>
      <c r="I44">
        <v>153.068849</v>
      </c>
      <c r="J44">
        <v>1256</v>
      </c>
      <c r="K44">
        <v>1838</v>
      </c>
      <c r="L44">
        <f t="shared" si="0"/>
        <v>0.68335146898803045</v>
      </c>
      <c r="M44" t="s">
        <v>786</v>
      </c>
      <c r="N44" t="s">
        <v>83</v>
      </c>
      <c r="O44" t="s">
        <v>51</v>
      </c>
      <c r="P44" t="s">
        <v>53</v>
      </c>
      <c r="Q44" t="s">
        <v>45</v>
      </c>
      <c r="R44" t="s">
        <v>87</v>
      </c>
      <c r="S44" t="s">
        <v>780</v>
      </c>
      <c r="T44" t="s">
        <v>90</v>
      </c>
      <c r="U44">
        <f t="shared" si="35"/>
        <v>53.333399999999997</v>
      </c>
      <c r="V44" t="s">
        <v>60</v>
      </c>
      <c r="W44" t="s">
        <v>92</v>
      </c>
      <c r="Y44" t="s">
        <v>63</v>
      </c>
      <c r="Z44">
        <v>8</v>
      </c>
      <c r="AA44">
        <v>5.2114099999999999</v>
      </c>
      <c r="AB44">
        <v>0.47647683299999999</v>
      </c>
      <c r="AC44">
        <v>8</v>
      </c>
      <c r="AD44">
        <v>5.3812899999999999</v>
      </c>
      <c r="AE44">
        <v>0.51760216400000003</v>
      </c>
    </row>
    <row r="45" spans="1:39" x14ac:dyDescent="0.2">
      <c r="A45">
        <v>81</v>
      </c>
      <c r="B45" t="s">
        <v>103</v>
      </c>
      <c r="C45" t="s">
        <v>104</v>
      </c>
      <c r="D45">
        <v>2012</v>
      </c>
      <c r="F45" t="s">
        <v>105</v>
      </c>
      <c r="G45" t="s">
        <v>105</v>
      </c>
      <c r="H45">
        <v>-27.488641999999999</v>
      </c>
      <c r="I45">
        <v>153.068849</v>
      </c>
      <c r="J45">
        <v>1256</v>
      </c>
      <c r="K45">
        <v>1838</v>
      </c>
      <c r="L45">
        <f t="shared" si="0"/>
        <v>0.68335146898803045</v>
      </c>
      <c r="M45" t="s">
        <v>786</v>
      </c>
      <c r="N45" t="s">
        <v>81</v>
      </c>
      <c r="O45" t="s">
        <v>43</v>
      </c>
      <c r="P45" t="s">
        <v>53</v>
      </c>
      <c r="Q45" t="s">
        <v>45</v>
      </c>
      <c r="R45" t="s">
        <v>87</v>
      </c>
      <c r="S45" t="s">
        <v>780</v>
      </c>
      <c r="T45" t="s">
        <v>90</v>
      </c>
      <c r="U45">
        <f t="shared" si="35"/>
        <v>53.333399999999997</v>
      </c>
      <c r="V45" t="s">
        <v>60</v>
      </c>
      <c r="W45" t="s">
        <v>93</v>
      </c>
      <c r="Y45" t="s">
        <v>63</v>
      </c>
      <c r="Z45">
        <v>8</v>
      </c>
      <c r="AA45">
        <v>0.74468213000000005</v>
      </c>
      <c r="AB45">
        <v>0.12817405000000001</v>
      </c>
      <c r="AC45">
        <v>8</v>
      </c>
      <c r="AD45">
        <v>0.82385870000000005</v>
      </c>
      <c r="AE45">
        <v>8.5426871000000001E-2</v>
      </c>
    </row>
    <row r="46" spans="1:39" x14ac:dyDescent="0.2">
      <c r="A46">
        <v>81</v>
      </c>
      <c r="B46" t="s">
        <v>103</v>
      </c>
      <c r="C46" t="s">
        <v>104</v>
      </c>
      <c r="D46">
        <v>2012</v>
      </c>
      <c r="F46" t="s">
        <v>105</v>
      </c>
      <c r="G46" t="s">
        <v>105</v>
      </c>
      <c r="H46">
        <v>-27.488641999999999</v>
      </c>
      <c r="I46">
        <v>153.068849</v>
      </c>
      <c r="J46">
        <v>1256</v>
      </c>
      <c r="K46">
        <v>1838</v>
      </c>
      <c r="L46">
        <f t="shared" si="0"/>
        <v>0.68335146898803045</v>
      </c>
      <c r="M46" t="s">
        <v>786</v>
      </c>
      <c r="N46" t="s">
        <v>82</v>
      </c>
      <c r="O46" t="s">
        <v>51</v>
      </c>
      <c r="P46" t="s">
        <v>53</v>
      </c>
      <c r="Q46" t="s">
        <v>45</v>
      </c>
      <c r="R46" t="s">
        <v>87</v>
      </c>
      <c r="S46" t="s">
        <v>780</v>
      </c>
      <c r="T46" t="s">
        <v>90</v>
      </c>
      <c r="U46">
        <f t="shared" si="35"/>
        <v>53.333399999999997</v>
      </c>
      <c r="V46" t="s">
        <v>60</v>
      </c>
      <c r="W46" t="s">
        <v>93</v>
      </c>
      <c r="Y46" t="s">
        <v>63</v>
      </c>
      <c r="Z46">
        <v>8</v>
      </c>
      <c r="AA46">
        <v>0.47342727000000001</v>
      </c>
      <c r="AB46">
        <v>0.16018381200000001</v>
      </c>
      <c r="AC46">
        <v>8</v>
      </c>
      <c r="AD46">
        <v>0.63568382999999995</v>
      </c>
      <c r="AE46">
        <v>0.17797444900000001</v>
      </c>
    </row>
    <row r="47" spans="1:39" x14ac:dyDescent="0.2">
      <c r="A47">
        <v>81</v>
      </c>
      <c r="B47" t="s">
        <v>103</v>
      </c>
      <c r="C47" t="s">
        <v>104</v>
      </c>
      <c r="D47">
        <v>2012</v>
      </c>
      <c r="F47" t="s">
        <v>105</v>
      </c>
      <c r="G47" t="s">
        <v>105</v>
      </c>
      <c r="H47">
        <v>-27.488641999999999</v>
      </c>
      <c r="I47">
        <v>153.068849</v>
      </c>
      <c r="J47">
        <v>1256</v>
      </c>
      <c r="K47">
        <v>1838</v>
      </c>
      <c r="L47">
        <f t="shared" si="0"/>
        <v>0.68335146898803045</v>
      </c>
      <c r="M47" t="s">
        <v>786</v>
      </c>
      <c r="N47" t="s">
        <v>83</v>
      </c>
      <c r="O47" t="s">
        <v>51</v>
      </c>
      <c r="P47" t="s">
        <v>53</v>
      </c>
      <c r="Q47" t="s">
        <v>45</v>
      </c>
      <c r="R47" t="s">
        <v>87</v>
      </c>
      <c r="S47" t="s">
        <v>780</v>
      </c>
      <c r="T47" t="s">
        <v>90</v>
      </c>
      <c r="U47">
        <f t="shared" si="35"/>
        <v>53.333399999999997</v>
      </c>
      <c r="V47" t="s">
        <v>60</v>
      </c>
      <c r="W47" t="s">
        <v>93</v>
      </c>
      <c r="Y47" t="s">
        <v>63</v>
      </c>
      <c r="Z47">
        <v>8</v>
      </c>
      <c r="AA47">
        <v>1.559769</v>
      </c>
      <c r="AB47">
        <v>0.19756789699999999</v>
      </c>
      <c r="AC47">
        <v>8</v>
      </c>
      <c r="AD47">
        <v>1.5476814999999999</v>
      </c>
      <c r="AE47">
        <v>0.24918216700000001</v>
      </c>
    </row>
    <row r="48" spans="1:39" x14ac:dyDescent="0.2">
      <c r="A48">
        <v>81</v>
      </c>
      <c r="B48" t="s">
        <v>103</v>
      </c>
      <c r="C48" t="s">
        <v>104</v>
      </c>
      <c r="D48">
        <v>2012</v>
      </c>
      <c r="F48" t="s">
        <v>105</v>
      </c>
      <c r="G48" t="s">
        <v>105</v>
      </c>
      <c r="H48">
        <v>-27.488641999999999</v>
      </c>
      <c r="I48">
        <v>153.068849</v>
      </c>
      <c r="J48">
        <v>1256</v>
      </c>
      <c r="K48">
        <v>1838</v>
      </c>
      <c r="L48">
        <f t="shared" si="0"/>
        <v>0.68335146898803045</v>
      </c>
      <c r="M48" t="s">
        <v>786</v>
      </c>
      <c r="N48" t="s">
        <v>81</v>
      </c>
      <c r="O48" t="s">
        <v>43</v>
      </c>
      <c r="P48" t="s">
        <v>53</v>
      </c>
      <c r="Q48" t="s">
        <v>45</v>
      </c>
      <c r="R48" t="s">
        <v>87</v>
      </c>
      <c r="S48" t="s">
        <v>780</v>
      </c>
      <c r="T48" t="s">
        <v>90</v>
      </c>
      <c r="U48">
        <f t="shared" si="35"/>
        <v>53.333399999999997</v>
      </c>
      <c r="V48" t="s">
        <v>60</v>
      </c>
      <c r="W48" t="s">
        <v>94</v>
      </c>
      <c r="X48" t="s">
        <v>96</v>
      </c>
      <c r="Y48" t="s">
        <v>50</v>
      </c>
      <c r="Z48">
        <v>8</v>
      </c>
      <c r="AA48">
        <v>1.9358529</v>
      </c>
      <c r="AB48">
        <v>0.410115428</v>
      </c>
      <c r="AC48">
        <v>8</v>
      </c>
      <c r="AD48">
        <v>2.3194243999999999</v>
      </c>
      <c r="AE48">
        <v>0.61531696700000005</v>
      </c>
    </row>
    <row r="49" spans="1:31" x14ac:dyDescent="0.2">
      <c r="A49">
        <v>81</v>
      </c>
      <c r="B49" t="s">
        <v>103</v>
      </c>
      <c r="C49" t="s">
        <v>104</v>
      </c>
      <c r="D49">
        <v>2012</v>
      </c>
      <c r="F49" t="s">
        <v>105</v>
      </c>
      <c r="G49" t="s">
        <v>105</v>
      </c>
      <c r="H49">
        <v>-27.488641999999999</v>
      </c>
      <c r="I49">
        <v>153.068849</v>
      </c>
      <c r="J49">
        <v>1256</v>
      </c>
      <c r="K49">
        <v>1838</v>
      </c>
      <c r="L49">
        <f t="shared" si="0"/>
        <v>0.68335146898803045</v>
      </c>
      <c r="M49" t="s">
        <v>786</v>
      </c>
      <c r="N49" t="s">
        <v>82</v>
      </c>
      <c r="O49" t="s">
        <v>51</v>
      </c>
      <c r="P49" t="s">
        <v>53</v>
      </c>
      <c r="Q49" t="s">
        <v>45</v>
      </c>
      <c r="R49" t="s">
        <v>87</v>
      </c>
      <c r="S49" t="s">
        <v>780</v>
      </c>
      <c r="T49" t="s">
        <v>90</v>
      </c>
      <c r="U49">
        <f t="shared" si="35"/>
        <v>53.333399999999997</v>
      </c>
      <c r="V49" t="s">
        <v>60</v>
      </c>
      <c r="W49" t="s">
        <v>94</v>
      </c>
      <c r="X49" t="s">
        <v>96</v>
      </c>
      <c r="Y49" t="s">
        <v>50</v>
      </c>
      <c r="Z49">
        <v>8</v>
      </c>
      <c r="AA49">
        <v>1.3248692</v>
      </c>
      <c r="AB49">
        <v>0.41007385000000002</v>
      </c>
      <c r="AC49">
        <v>8</v>
      </c>
      <c r="AD49">
        <v>1.7356596</v>
      </c>
      <c r="AE49">
        <v>0.49975478899999998</v>
      </c>
    </row>
    <row r="50" spans="1:31" x14ac:dyDescent="0.2">
      <c r="A50">
        <v>81</v>
      </c>
      <c r="B50" t="s">
        <v>103</v>
      </c>
      <c r="C50" t="s">
        <v>104</v>
      </c>
      <c r="D50">
        <v>2012</v>
      </c>
      <c r="F50" t="s">
        <v>105</v>
      </c>
      <c r="G50" t="s">
        <v>105</v>
      </c>
      <c r="H50">
        <v>-27.488641999999999</v>
      </c>
      <c r="I50">
        <v>153.068849</v>
      </c>
      <c r="J50">
        <v>1256</v>
      </c>
      <c r="K50">
        <v>1838</v>
      </c>
      <c r="L50">
        <f t="shared" si="0"/>
        <v>0.68335146898803045</v>
      </c>
      <c r="M50" t="s">
        <v>786</v>
      </c>
      <c r="N50" t="s">
        <v>83</v>
      </c>
      <c r="O50" t="s">
        <v>51</v>
      </c>
      <c r="P50" t="s">
        <v>53</v>
      </c>
      <c r="Q50" t="s">
        <v>45</v>
      </c>
      <c r="R50" t="s">
        <v>87</v>
      </c>
      <c r="S50" t="s">
        <v>780</v>
      </c>
      <c r="T50" t="s">
        <v>90</v>
      </c>
      <c r="U50">
        <f t="shared" si="35"/>
        <v>53.333399999999997</v>
      </c>
      <c r="V50" t="s">
        <v>60</v>
      </c>
      <c r="W50" t="s">
        <v>94</v>
      </c>
      <c r="X50" t="s">
        <v>96</v>
      </c>
      <c r="Y50" t="s">
        <v>50</v>
      </c>
      <c r="Z50">
        <v>8</v>
      </c>
      <c r="AA50">
        <v>2.1368038999999999</v>
      </c>
      <c r="AB50">
        <v>0.743409078</v>
      </c>
      <c r="AC50">
        <v>8</v>
      </c>
      <c r="AD50">
        <v>1.7907823</v>
      </c>
      <c r="AE50">
        <v>0.62805252600000006</v>
      </c>
    </row>
    <row r="51" spans="1:31" ht="18" x14ac:dyDescent="0.2">
      <c r="A51">
        <v>113</v>
      </c>
      <c r="B51" t="s">
        <v>106</v>
      </c>
      <c r="C51" t="s">
        <v>107</v>
      </c>
      <c r="D51">
        <v>2017</v>
      </c>
      <c r="F51" t="s">
        <v>108</v>
      </c>
      <c r="G51" t="s">
        <v>109</v>
      </c>
      <c r="H51">
        <v>-20.216666700000001</v>
      </c>
      <c r="I51">
        <v>31.05</v>
      </c>
      <c r="J51">
        <v>810</v>
      </c>
      <c r="K51">
        <v>1866</v>
      </c>
      <c r="L51">
        <f t="shared" si="0"/>
        <v>0.43408360128617363</v>
      </c>
      <c r="M51" t="s">
        <v>785</v>
      </c>
      <c r="N51" t="s">
        <v>84</v>
      </c>
      <c r="O51" t="s">
        <v>43</v>
      </c>
      <c r="P51" t="s">
        <v>54</v>
      </c>
      <c r="Q51" t="s">
        <v>56</v>
      </c>
      <c r="R51" t="s">
        <v>88</v>
      </c>
      <c r="S51" t="s">
        <v>780</v>
      </c>
      <c r="T51" t="s">
        <v>782</v>
      </c>
      <c r="U51">
        <v>23.429319370000002</v>
      </c>
      <c r="V51" t="s">
        <v>62</v>
      </c>
      <c r="W51" t="s">
        <v>95</v>
      </c>
      <c r="X51" s="2" t="s">
        <v>97</v>
      </c>
      <c r="Y51" t="s">
        <v>64</v>
      </c>
      <c r="Z51">
        <v>24</v>
      </c>
      <c r="AA51">
        <v>0.43232366</v>
      </c>
      <c r="AB51">
        <v>0.19033956299999999</v>
      </c>
      <c r="AC51">
        <v>24</v>
      </c>
      <c r="AD51">
        <v>5.5005430000000001E-2</v>
      </c>
      <c r="AE51">
        <v>3.4608513E-2</v>
      </c>
    </row>
    <row r="52" spans="1:31" ht="18" x14ac:dyDescent="0.2">
      <c r="A52">
        <v>113</v>
      </c>
      <c r="B52" t="s">
        <v>106</v>
      </c>
      <c r="C52" t="s">
        <v>107</v>
      </c>
      <c r="D52">
        <v>2017</v>
      </c>
      <c r="F52" t="s">
        <v>108</v>
      </c>
      <c r="G52" t="s">
        <v>109</v>
      </c>
      <c r="H52">
        <v>-20.216666700000001</v>
      </c>
      <c r="I52">
        <v>31.05</v>
      </c>
      <c r="J52">
        <v>810</v>
      </c>
      <c r="K52">
        <v>1866</v>
      </c>
      <c r="L52">
        <f t="shared" si="0"/>
        <v>0.43408360128617363</v>
      </c>
      <c r="M52" t="s">
        <v>785</v>
      </c>
      <c r="N52" t="s">
        <v>85</v>
      </c>
      <c r="O52" t="s">
        <v>51</v>
      </c>
      <c r="P52" t="s">
        <v>54</v>
      </c>
      <c r="Q52" t="s">
        <v>56</v>
      </c>
      <c r="R52" t="s">
        <v>88</v>
      </c>
      <c r="S52" t="s">
        <v>780</v>
      </c>
      <c r="T52" t="s">
        <v>782</v>
      </c>
      <c r="U52">
        <v>23.429319370000002</v>
      </c>
      <c r="V52" t="s">
        <v>62</v>
      </c>
      <c r="W52" t="s">
        <v>95</v>
      </c>
      <c r="X52" s="2" t="s">
        <v>97</v>
      </c>
      <c r="Y52" t="s">
        <v>64</v>
      </c>
      <c r="Z52">
        <v>24</v>
      </c>
      <c r="AA52">
        <v>0.15556229999999999</v>
      </c>
      <c r="AB52">
        <v>9.0366670999999996E-2</v>
      </c>
      <c r="AC52">
        <v>24</v>
      </c>
      <c r="AD52">
        <v>8.2870260000000001E-2</v>
      </c>
      <c r="AE52">
        <v>3.6531202999999998E-2</v>
      </c>
    </row>
    <row r="53" spans="1:31" x14ac:dyDescent="0.2">
      <c r="A53">
        <v>167</v>
      </c>
      <c r="B53" t="s">
        <v>624</v>
      </c>
      <c r="C53" t="s">
        <v>625</v>
      </c>
      <c r="D53">
        <v>2018</v>
      </c>
      <c r="F53" t="s">
        <v>744</v>
      </c>
      <c r="G53" t="s">
        <v>109</v>
      </c>
      <c r="H53">
        <v>-28</v>
      </c>
      <c r="I53">
        <v>32</v>
      </c>
      <c r="J53">
        <v>972</v>
      </c>
      <c r="K53">
        <v>1531</v>
      </c>
      <c r="L53">
        <f t="shared" si="0"/>
        <v>0.63487916394513388</v>
      </c>
      <c r="M53" t="s">
        <v>786</v>
      </c>
      <c r="N53" t="s">
        <v>111</v>
      </c>
      <c r="O53" t="s">
        <v>43</v>
      </c>
      <c r="P53" t="s">
        <v>54</v>
      </c>
      <c r="Q53" t="s">
        <v>55</v>
      </c>
      <c r="R53" t="s">
        <v>112</v>
      </c>
      <c r="S53" t="s">
        <v>780</v>
      </c>
      <c r="T53" t="s">
        <v>91</v>
      </c>
      <c r="U53">
        <f>((100-50)/100)*100</f>
        <v>50</v>
      </c>
      <c r="V53" t="s">
        <v>62</v>
      </c>
      <c r="W53" s="2" t="s">
        <v>74</v>
      </c>
      <c r="X53" s="2" t="s">
        <v>75</v>
      </c>
      <c r="Y53" t="s">
        <v>63</v>
      </c>
      <c r="Z53">
        <v>48</v>
      </c>
      <c r="AA53">
        <v>948.11320000000001</v>
      </c>
      <c r="AB53">
        <v>686.28425610010822</v>
      </c>
      <c r="AC53">
        <v>48</v>
      </c>
      <c r="AD53">
        <v>953.77355999999997</v>
      </c>
      <c r="AE53">
        <v>568.63532853428342</v>
      </c>
    </row>
    <row r="54" spans="1:31" x14ac:dyDescent="0.2">
      <c r="A54">
        <v>167</v>
      </c>
      <c r="B54" t="s">
        <v>624</v>
      </c>
      <c r="C54" t="s">
        <v>625</v>
      </c>
      <c r="D54">
        <v>2018</v>
      </c>
      <c r="F54" t="s">
        <v>744</v>
      </c>
      <c r="G54" t="s">
        <v>109</v>
      </c>
      <c r="H54">
        <v>-28</v>
      </c>
      <c r="I54">
        <v>32</v>
      </c>
      <c r="J54">
        <v>972</v>
      </c>
      <c r="K54">
        <v>1531</v>
      </c>
      <c r="L54">
        <f t="shared" si="0"/>
        <v>0.63487916394513388</v>
      </c>
      <c r="M54" t="s">
        <v>786</v>
      </c>
      <c r="N54" t="s">
        <v>111</v>
      </c>
      <c r="O54" t="s">
        <v>43</v>
      </c>
      <c r="P54" t="s">
        <v>54</v>
      </c>
      <c r="Q54" t="s">
        <v>55</v>
      </c>
      <c r="R54" t="s">
        <v>113</v>
      </c>
      <c r="S54" t="s">
        <v>780</v>
      </c>
      <c r="T54" t="s">
        <v>782</v>
      </c>
      <c r="U54">
        <f>((100-75)/100)*100</f>
        <v>25</v>
      </c>
      <c r="V54" t="s">
        <v>62</v>
      </c>
      <c r="W54" s="2" t="s">
        <v>74</v>
      </c>
      <c r="X54" s="2" t="s">
        <v>75</v>
      </c>
      <c r="Y54" t="s">
        <v>63</v>
      </c>
      <c r="Z54">
        <v>48</v>
      </c>
      <c r="AA54">
        <v>948.11320000000001</v>
      </c>
      <c r="AB54">
        <v>686.28425610010822</v>
      </c>
      <c r="AC54">
        <v>48</v>
      </c>
      <c r="AD54">
        <v>772.64149999999995</v>
      </c>
      <c r="AE54">
        <v>627.45965375313199</v>
      </c>
    </row>
    <row r="55" spans="1:31" x14ac:dyDescent="0.2">
      <c r="A55">
        <v>167</v>
      </c>
      <c r="B55" t="s">
        <v>624</v>
      </c>
      <c r="C55" t="s">
        <v>625</v>
      </c>
      <c r="D55">
        <v>2018</v>
      </c>
      <c r="F55" t="s">
        <v>744</v>
      </c>
      <c r="G55" t="s">
        <v>109</v>
      </c>
      <c r="H55">
        <v>-28</v>
      </c>
      <c r="I55">
        <v>32</v>
      </c>
      <c r="J55">
        <v>972</v>
      </c>
      <c r="K55">
        <v>1531</v>
      </c>
      <c r="L55">
        <f t="shared" si="0"/>
        <v>0.63487916394513388</v>
      </c>
      <c r="M55" t="s">
        <v>786</v>
      </c>
      <c r="N55" t="s">
        <v>111</v>
      </c>
      <c r="O55" t="s">
        <v>43</v>
      </c>
      <c r="P55" t="s">
        <v>54</v>
      </c>
      <c r="Q55" t="s">
        <v>55</v>
      </c>
      <c r="R55" t="s">
        <v>112</v>
      </c>
      <c r="S55" t="s">
        <v>780</v>
      </c>
      <c r="T55" t="s">
        <v>91</v>
      </c>
      <c r="U55">
        <f t="shared" ref="U55" si="36">((100-50)/100)*100</f>
        <v>50</v>
      </c>
      <c r="V55" t="s">
        <v>62</v>
      </c>
      <c r="W55" t="s">
        <v>114</v>
      </c>
      <c r="X55" t="s">
        <v>115</v>
      </c>
      <c r="Y55" t="s">
        <v>50</v>
      </c>
      <c r="Z55">
        <v>48</v>
      </c>
      <c r="AA55" s="3">
        <v>121.2119</v>
      </c>
      <c r="AB55" s="1">
        <v>37.110019936550813</v>
      </c>
      <c r="AC55">
        <v>48</v>
      </c>
      <c r="AD55" s="3">
        <v>133.27251999999999</v>
      </c>
      <c r="AE55" s="1">
        <v>39.595512845412259</v>
      </c>
    </row>
    <row r="56" spans="1:31" x14ac:dyDescent="0.2">
      <c r="A56">
        <v>167</v>
      </c>
      <c r="B56" t="s">
        <v>624</v>
      </c>
      <c r="C56" t="s">
        <v>625</v>
      </c>
      <c r="D56">
        <v>2018</v>
      </c>
      <c r="F56" t="s">
        <v>744</v>
      </c>
      <c r="G56" t="s">
        <v>109</v>
      </c>
      <c r="H56">
        <v>-28</v>
      </c>
      <c r="I56">
        <v>32</v>
      </c>
      <c r="J56">
        <v>972</v>
      </c>
      <c r="K56">
        <v>1531</v>
      </c>
      <c r="L56">
        <f t="shared" si="0"/>
        <v>0.63487916394513388</v>
      </c>
      <c r="M56" t="s">
        <v>786</v>
      </c>
      <c r="N56" t="s">
        <v>111</v>
      </c>
      <c r="O56" t="s">
        <v>43</v>
      </c>
      <c r="P56" t="s">
        <v>54</v>
      </c>
      <c r="Q56" t="s">
        <v>55</v>
      </c>
      <c r="R56" t="s">
        <v>113</v>
      </c>
      <c r="S56" t="s">
        <v>780</v>
      </c>
      <c r="T56" t="s">
        <v>782</v>
      </c>
      <c r="U56">
        <f t="shared" ref="U56" si="37">((100-75)/100)*100</f>
        <v>25</v>
      </c>
      <c r="V56" t="s">
        <v>62</v>
      </c>
      <c r="W56" t="s">
        <v>114</v>
      </c>
      <c r="X56" t="s">
        <v>115</v>
      </c>
      <c r="Y56" t="s">
        <v>50</v>
      </c>
      <c r="Z56">
        <v>48</v>
      </c>
      <c r="AA56" s="3">
        <v>121.2119</v>
      </c>
      <c r="AB56" s="1">
        <v>37.110019936550813</v>
      </c>
      <c r="AC56">
        <v>48</v>
      </c>
      <c r="AD56" s="3">
        <v>112.24173</v>
      </c>
      <c r="AE56" s="1">
        <v>42.064308784488553</v>
      </c>
    </row>
    <row r="57" spans="1:31" x14ac:dyDescent="0.2">
      <c r="A57">
        <v>167</v>
      </c>
      <c r="B57" t="s">
        <v>624</v>
      </c>
      <c r="C57" t="s">
        <v>625</v>
      </c>
      <c r="D57">
        <v>2018</v>
      </c>
      <c r="F57" t="s">
        <v>744</v>
      </c>
      <c r="G57" t="s">
        <v>109</v>
      </c>
      <c r="H57">
        <v>-28</v>
      </c>
      <c r="I57">
        <v>32</v>
      </c>
      <c r="J57">
        <v>972</v>
      </c>
      <c r="K57">
        <v>1531</v>
      </c>
      <c r="L57">
        <f t="shared" si="0"/>
        <v>0.63487916394513388</v>
      </c>
      <c r="M57" t="s">
        <v>786</v>
      </c>
      <c r="N57" t="s">
        <v>111</v>
      </c>
      <c r="O57" t="s">
        <v>43</v>
      </c>
      <c r="P57" t="s">
        <v>54</v>
      </c>
      <c r="Q57" t="s">
        <v>55</v>
      </c>
      <c r="R57" t="s">
        <v>112</v>
      </c>
      <c r="S57" t="s">
        <v>780</v>
      </c>
      <c r="T57" t="s">
        <v>91</v>
      </c>
      <c r="U57">
        <f t="shared" ref="U57" si="38">((100-50)/100)*100</f>
        <v>50</v>
      </c>
      <c r="V57" t="s">
        <v>62</v>
      </c>
      <c r="W57" t="s">
        <v>116</v>
      </c>
      <c r="X57" t="s">
        <v>115</v>
      </c>
      <c r="Y57" t="s">
        <v>50</v>
      </c>
      <c r="Z57">
        <v>48</v>
      </c>
      <c r="AA57" s="3">
        <v>98.604370000000003</v>
      </c>
      <c r="AB57" s="1">
        <v>65.162106969839428</v>
      </c>
      <c r="AC57">
        <v>48</v>
      </c>
      <c r="AD57" s="3">
        <v>113.16746999999999</v>
      </c>
      <c r="AE57" s="1">
        <v>52.55011666069764</v>
      </c>
    </row>
    <row r="58" spans="1:31" x14ac:dyDescent="0.2">
      <c r="A58">
        <v>167</v>
      </c>
      <c r="B58" t="s">
        <v>624</v>
      </c>
      <c r="C58" t="s">
        <v>625</v>
      </c>
      <c r="D58">
        <v>2018</v>
      </c>
      <c r="F58" t="s">
        <v>744</v>
      </c>
      <c r="G58" t="s">
        <v>109</v>
      </c>
      <c r="H58">
        <v>-28</v>
      </c>
      <c r="I58">
        <v>32</v>
      </c>
      <c r="J58">
        <v>972</v>
      </c>
      <c r="K58">
        <v>1531</v>
      </c>
      <c r="L58">
        <f t="shared" si="0"/>
        <v>0.63487916394513388</v>
      </c>
      <c r="M58" t="s">
        <v>786</v>
      </c>
      <c r="N58" t="s">
        <v>111</v>
      </c>
      <c r="O58" t="s">
        <v>43</v>
      </c>
      <c r="P58" t="s">
        <v>54</v>
      </c>
      <c r="Q58" t="s">
        <v>55</v>
      </c>
      <c r="R58" t="s">
        <v>113</v>
      </c>
      <c r="S58" t="s">
        <v>780</v>
      </c>
      <c r="T58" t="s">
        <v>782</v>
      </c>
      <c r="U58">
        <f t="shared" ref="U58" si="39">((100-75)/100)*100</f>
        <v>25</v>
      </c>
      <c r="V58" t="s">
        <v>62</v>
      </c>
      <c r="W58" t="s">
        <v>116</v>
      </c>
      <c r="X58" t="s">
        <v>115</v>
      </c>
      <c r="Y58" t="s">
        <v>50</v>
      </c>
      <c r="Z58">
        <v>48</v>
      </c>
      <c r="AA58" s="3">
        <v>98.604370000000003</v>
      </c>
      <c r="AB58" s="1">
        <v>65.162106969839428</v>
      </c>
      <c r="AC58">
        <v>48</v>
      </c>
      <c r="AD58" s="3">
        <v>82.524270000000001</v>
      </c>
      <c r="AE58" s="1">
        <v>52.550075091478163</v>
      </c>
    </row>
    <row r="59" spans="1:31" ht="18" x14ac:dyDescent="0.2">
      <c r="A59">
        <v>167</v>
      </c>
      <c r="B59" t="s">
        <v>624</v>
      </c>
      <c r="C59" t="s">
        <v>625</v>
      </c>
      <c r="D59">
        <v>2018</v>
      </c>
      <c r="F59" t="s">
        <v>744</v>
      </c>
      <c r="G59" t="s">
        <v>109</v>
      </c>
      <c r="H59">
        <v>-28</v>
      </c>
      <c r="I59">
        <v>32</v>
      </c>
      <c r="J59">
        <v>972</v>
      </c>
      <c r="K59">
        <v>1531</v>
      </c>
      <c r="L59">
        <f t="shared" si="0"/>
        <v>0.63487916394513388</v>
      </c>
      <c r="M59" t="s">
        <v>786</v>
      </c>
      <c r="N59" t="s">
        <v>111</v>
      </c>
      <c r="O59" t="s">
        <v>43</v>
      </c>
      <c r="P59" t="s">
        <v>54</v>
      </c>
      <c r="Q59" t="s">
        <v>55</v>
      </c>
      <c r="R59" t="s">
        <v>112</v>
      </c>
      <c r="S59" t="s">
        <v>780</v>
      </c>
      <c r="T59" t="s">
        <v>91</v>
      </c>
      <c r="U59">
        <f t="shared" ref="U59" si="40">((100-50)/100)*100</f>
        <v>50</v>
      </c>
      <c r="V59" t="s">
        <v>62</v>
      </c>
      <c r="W59" t="s">
        <v>117</v>
      </c>
      <c r="X59" s="2" t="s">
        <v>118</v>
      </c>
      <c r="Y59" t="s">
        <v>64</v>
      </c>
      <c r="Z59">
        <v>48</v>
      </c>
      <c r="AA59" s="3">
        <v>46.493549999999999</v>
      </c>
      <c r="AB59" s="1">
        <v>28.498956141641393</v>
      </c>
      <c r="AC59">
        <v>48</v>
      </c>
      <c r="AD59" s="3">
        <v>46.855266999999998</v>
      </c>
      <c r="AE59" s="1">
        <v>17.689039990116818</v>
      </c>
    </row>
    <row r="60" spans="1:31" ht="18" x14ac:dyDescent="0.2">
      <c r="A60">
        <v>167</v>
      </c>
      <c r="B60" t="s">
        <v>624</v>
      </c>
      <c r="C60" t="s">
        <v>625</v>
      </c>
      <c r="D60">
        <v>2018</v>
      </c>
      <c r="F60" t="s">
        <v>744</v>
      </c>
      <c r="G60" t="s">
        <v>109</v>
      </c>
      <c r="H60">
        <v>-28</v>
      </c>
      <c r="I60">
        <v>32</v>
      </c>
      <c r="J60">
        <v>972</v>
      </c>
      <c r="K60">
        <v>1531</v>
      </c>
      <c r="L60">
        <f t="shared" si="0"/>
        <v>0.63487916394513388</v>
      </c>
      <c r="M60" t="s">
        <v>786</v>
      </c>
      <c r="N60" t="s">
        <v>111</v>
      </c>
      <c r="O60" t="s">
        <v>43</v>
      </c>
      <c r="P60" t="s">
        <v>54</v>
      </c>
      <c r="Q60" t="s">
        <v>55</v>
      </c>
      <c r="R60" t="s">
        <v>113</v>
      </c>
      <c r="S60" t="s">
        <v>780</v>
      </c>
      <c r="T60" t="s">
        <v>782</v>
      </c>
      <c r="U60">
        <f t="shared" ref="U60" si="41">((100-75)/100)*100</f>
        <v>25</v>
      </c>
      <c r="V60" t="s">
        <v>62</v>
      </c>
      <c r="W60" t="s">
        <v>117</v>
      </c>
      <c r="X60" s="2" t="s">
        <v>118</v>
      </c>
      <c r="Y60" t="s">
        <v>64</v>
      </c>
      <c r="Z60">
        <v>48</v>
      </c>
      <c r="AA60" s="3">
        <v>46.493549999999999</v>
      </c>
      <c r="AB60" s="1">
        <v>28.498956141641393</v>
      </c>
      <c r="AC60">
        <v>48</v>
      </c>
      <c r="AD60" s="3">
        <v>50.008685999999997</v>
      </c>
      <c r="AE60" s="1">
        <v>30.455695508171353</v>
      </c>
    </row>
    <row r="61" spans="1:31" x14ac:dyDescent="0.2">
      <c r="A61">
        <v>167</v>
      </c>
      <c r="B61" t="s">
        <v>624</v>
      </c>
      <c r="C61" t="s">
        <v>625</v>
      </c>
      <c r="D61">
        <v>2018</v>
      </c>
      <c r="F61" t="s">
        <v>744</v>
      </c>
      <c r="G61" t="s">
        <v>109</v>
      </c>
      <c r="H61">
        <v>-28</v>
      </c>
      <c r="I61">
        <v>32</v>
      </c>
      <c r="J61">
        <v>972</v>
      </c>
      <c r="K61">
        <v>1531</v>
      </c>
      <c r="L61">
        <f t="shared" si="0"/>
        <v>0.63487916394513388</v>
      </c>
      <c r="M61" t="s">
        <v>786</v>
      </c>
      <c r="N61" t="s">
        <v>111</v>
      </c>
      <c r="O61" t="s">
        <v>43</v>
      </c>
      <c r="P61" t="s">
        <v>54</v>
      </c>
      <c r="Q61" t="s">
        <v>55</v>
      </c>
      <c r="R61" t="s">
        <v>112</v>
      </c>
      <c r="S61" t="s">
        <v>780</v>
      </c>
      <c r="T61" t="s">
        <v>91</v>
      </c>
      <c r="U61">
        <f t="shared" ref="U61" si="42">((100-50)/100)*100</f>
        <v>50</v>
      </c>
      <c r="V61" t="s">
        <v>62</v>
      </c>
      <c r="W61" t="s">
        <v>119</v>
      </c>
      <c r="Y61" t="s">
        <v>63</v>
      </c>
      <c r="Z61">
        <v>48</v>
      </c>
      <c r="AA61" s="3">
        <v>0.16351916</v>
      </c>
      <c r="AB61" s="1">
        <v>0.11152716719155389</v>
      </c>
      <c r="AC61">
        <v>48</v>
      </c>
      <c r="AD61" s="3">
        <v>0.15935104999999999</v>
      </c>
      <c r="AE61" s="1">
        <v>5.7453372363641085E-2</v>
      </c>
    </row>
    <row r="62" spans="1:31" x14ac:dyDescent="0.2">
      <c r="A62">
        <v>167</v>
      </c>
      <c r="B62" t="s">
        <v>624</v>
      </c>
      <c r="C62" t="s">
        <v>625</v>
      </c>
      <c r="D62">
        <v>2018</v>
      </c>
      <c r="F62" t="s">
        <v>744</v>
      </c>
      <c r="G62" t="s">
        <v>109</v>
      </c>
      <c r="H62">
        <v>-28</v>
      </c>
      <c r="I62">
        <v>32</v>
      </c>
      <c r="J62">
        <v>972</v>
      </c>
      <c r="K62">
        <v>1531</v>
      </c>
      <c r="L62">
        <f t="shared" si="0"/>
        <v>0.63487916394513388</v>
      </c>
      <c r="M62" t="s">
        <v>786</v>
      </c>
      <c r="N62" t="s">
        <v>111</v>
      </c>
      <c r="O62" t="s">
        <v>43</v>
      </c>
      <c r="P62" t="s">
        <v>54</v>
      </c>
      <c r="Q62" t="s">
        <v>55</v>
      </c>
      <c r="R62" t="s">
        <v>113</v>
      </c>
      <c r="S62" t="s">
        <v>780</v>
      </c>
      <c r="T62" t="s">
        <v>782</v>
      </c>
      <c r="U62">
        <f t="shared" ref="U62" si="43">((100-75)/100)*100</f>
        <v>25</v>
      </c>
      <c r="V62" t="s">
        <v>62</v>
      </c>
      <c r="W62" t="s">
        <v>119</v>
      </c>
      <c r="Y62" t="s">
        <v>63</v>
      </c>
      <c r="Z62">
        <v>48</v>
      </c>
      <c r="AA62" s="3">
        <v>0.16351916</v>
      </c>
      <c r="AB62" s="1">
        <v>0.11152716719155389</v>
      </c>
      <c r="AC62">
        <v>48</v>
      </c>
      <c r="AD62" s="3">
        <v>0.14460582999999999</v>
      </c>
      <c r="AE62" s="1">
        <v>0.10478311560313909</v>
      </c>
    </row>
    <row r="63" spans="1:31" x14ac:dyDescent="0.2">
      <c r="A63">
        <v>167</v>
      </c>
      <c r="B63" t="s">
        <v>624</v>
      </c>
      <c r="C63" t="s">
        <v>625</v>
      </c>
      <c r="D63">
        <v>2018</v>
      </c>
      <c r="F63" t="s">
        <v>744</v>
      </c>
      <c r="G63" t="s">
        <v>109</v>
      </c>
      <c r="H63">
        <v>-28</v>
      </c>
      <c r="I63">
        <v>32</v>
      </c>
      <c r="J63">
        <v>972</v>
      </c>
      <c r="K63">
        <v>1531</v>
      </c>
      <c r="L63">
        <f t="shared" si="0"/>
        <v>0.63487916394513388</v>
      </c>
      <c r="M63" t="s">
        <v>786</v>
      </c>
      <c r="N63" t="s">
        <v>111</v>
      </c>
      <c r="O63" t="s">
        <v>43</v>
      </c>
      <c r="P63" t="s">
        <v>54</v>
      </c>
      <c r="Q63" t="s">
        <v>55</v>
      </c>
      <c r="R63" t="s">
        <v>112</v>
      </c>
      <c r="S63" t="s">
        <v>780</v>
      </c>
      <c r="T63" t="s">
        <v>91</v>
      </c>
      <c r="U63">
        <f t="shared" ref="U63" si="44">((100-50)/100)*100</f>
        <v>50</v>
      </c>
      <c r="V63" t="s">
        <v>62</v>
      </c>
      <c r="W63" t="s">
        <v>120</v>
      </c>
      <c r="Y63" t="s">
        <v>63</v>
      </c>
      <c r="Z63">
        <v>48</v>
      </c>
      <c r="AA63" s="3">
        <v>0.77859104000000001</v>
      </c>
      <c r="AB63" s="1">
        <v>0.1681226894312223</v>
      </c>
      <c r="AC63">
        <v>48</v>
      </c>
      <c r="AD63" s="3">
        <v>0.78598880000000004</v>
      </c>
      <c r="AE63" s="1">
        <v>0.10089646287298656</v>
      </c>
    </row>
    <row r="64" spans="1:31" x14ac:dyDescent="0.2">
      <c r="A64">
        <v>167</v>
      </c>
      <c r="B64" t="s">
        <v>624</v>
      </c>
      <c r="C64" t="s">
        <v>625</v>
      </c>
      <c r="D64">
        <v>2018</v>
      </c>
      <c r="F64" t="s">
        <v>744</v>
      </c>
      <c r="G64" t="s">
        <v>109</v>
      </c>
      <c r="H64">
        <v>-28</v>
      </c>
      <c r="I64">
        <v>32</v>
      </c>
      <c r="J64">
        <v>972</v>
      </c>
      <c r="K64">
        <v>1531</v>
      </c>
      <c r="L64">
        <f t="shared" si="0"/>
        <v>0.63487916394513388</v>
      </c>
      <c r="M64" t="s">
        <v>786</v>
      </c>
      <c r="N64" t="s">
        <v>111</v>
      </c>
      <c r="O64" t="s">
        <v>43</v>
      </c>
      <c r="P64" t="s">
        <v>54</v>
      </c>
      <c r="Q64" t="s">
        <v>55</v>
      </c>
      <c r="R64" t="s">
        <v>113</v>
      </c>
      <c r="S64" t="s">
        <v>780</v>
      </c>
      <c r="T64" t="s">
        <v>782</v>
      </c>
      <c r="U64">
        <f t="shared" ref="U64" si="45">((100-75)/100)*100</f>
        <v>25</v>
      </c>
      <c r="V64" t="s">
        <v>62</v>
      </c>
      <c r="W64" t="s">
        <v>120</v>
      </c>
      <c r="Y64" t="s">
        <v>63</v>
      </c>
      <c r="Z64">
        <v>48</v>
      </c>
      <c r="AA64" s="3">
        <v>0.77859104000000001</v>
      </c>
      <c r="AB64" s="1">
        <v>0.1681226894312223</v>
      </c>
      <c r="AC64">
        <v>48</v>
      </c>
      <c r="AD64" s="3">
        <v>0.79989509999999997</v>
      </c>
      <c r="AE64" s="1">
        <v>0.11767483904590705</v>
      </c>
    </row>
    <row r="65" spans="1:39" x14ac:dyDescent="0.2">
      <c r="A65">
        <v>167</v>
      </c>
      <c r="B65" t="s">
        <v>624</v>
      </c>
      <c r="C65" t="s">
        <v>625</v>
      </c>
      <c r="D65">
        <v>2018</v>
      </c>
      <c r="F65" t="s">
        <v>744</v>
      </c>
      <c r="G65" t="s">
        <v>109</v>
      </c>
      <c r="H65">
        <v>-28</v>
      </c>
      <c r="I65">
        <v>32</v>
      </c>
      <c r="J65">
        <v>972</v>
      </c>
      <c r="K65">
        <v>1531</v>
      </c>
      <c r="L65">
        <f t="shared" si="0"/>
        <v>0.63487916394513388</v>
      </c>
      <c r="M65" t="s">
        <v>786</v>
      </c>
      <c r="N65" t="s">
        <v>111</v>
      </c>
      <c r="O65" t="s">
        <v>43</v>
      </c>
      <c r="P65" t="s">
        <v>54</v>
      </c>
      <c r="Q65" t="s">
        <v>55</v>
      </c>
      <c r="R65" t="s">
        <v>112</v>
      </c>
      <c r="S65" t="s">
        <v>780</v>
      </c>
      <c r="T65" t="s">
        <v>91</v>
      </c>
      <c r="U65">
        <f t="shared" ref="U65" si="46">((100-50)/100)*100</f>
        <v>50</v>
      </c>
      <c r="V65" t="s">
        <v>62</v>
      </c>
      <c r="W65" t="s">
        <v>121</v>
      </c>
      <c r="Y65" t="s">
        <v>63</v>
      </c>
      <c r="Z65">
        <v>48</v>
      </c>
      <c r="AA65" s="3">
        <v>5.8478262000000003E-2</v>
      </c>
      <c r="AB65" s="1">
        <v>3.1628723453495738E-2</v>
      </c>
      <c r="AC65">
        <v>48</v>
      </c>
      <c r="AD65" s="3">
        <v>5.4565216999999999E-2</v>
      </c>
      <c r="AE65" s="1">
        <v>3.1628751166308693E-2</v>
      </c>
    </row>
    <row r="66" spans="1:39" x14ac:dyDescent="0.2">
      <c r="A66">
        <v>167</v>
      </c>
      <c r="B66" t="s">
        <v>624</v>
      </c>
      <c r="C66" t="s">
        <v>625</v>
      </c>
      <c r="D66">
        <v>2018</v>
      </c>
      <c r="F66" t="s">
        <v>744</v>
      </c>
      <c r="G66" t="s">
        <v>109</v>
      </c>
      <c r="H66">
        <v>-28</v>
      </c>
      <c r="I66">
        <v>32</v>
      </c>
      <c r="J66">
        <v>972</v>
      </c>
      <c r="K66">
        <v>1531</v>
      </c>
      <c r="L66">
        <f t="shared" si="0"/>
        <v>0.63487916394513388</v>
      </c>
      <c r="M66" t="s">
        <v>786</v>
      </c>
      <c r="N66" t="s">
        <v>111</v>
      </c>
      <c r="O66" t="s">
        <v>43</v>
      </c>
      <c r="P66" t="s">
        <v>54</v>
      </c>
      <c r="Q66" t="s">
        <v>55</v>
      </c>
      <c r="R66" t="s">
        <v>113</v>
      </c>
      <c r="S66" t="s">
        <v>779</v>
      </c>
      <c r="T66" t="s">
        <v>782</v>
      </c>
      <c r="U66">
        <f t="shared" ref="U66" si="47">((100-75)/100)*100</f>
        <v>25</v>
      </c>
      <c r="V66" t="s">
        <v>62</v>
      </c>
      <c r="W66" t="s">
        <v>121</v>
      </c>
      <c r="Y66" t="s">
        <v>63</v>
      </c>
      <c r="Z66">
        <v>48</v>
      </c>
      <c r="AA66" s="3">
        <v>5.8478262000000003E-2</v>
      </c>
      <c r="AB66" s="1">
        <v>3.1628723453495738E-2</v>
      </c>
      <c r="AC66">
        <v>48</v>
      </c>
      <c r="AD66" s="3">
        <v>5.8043480000000001E-2</v>
      </c>
      <c r="AE66" s="1">
        <v>3.7653260351836686E-2</v>
      </c>
    </row>
    <row r="67" spans="1:39" ht="18" x14ac:dyDescent="0.2">
      <c r="A67">
        <v>184</v>
      </c>
      <c r="B67" t="s">
        <v>626</v>
      </c>
      <c r="C67" t="s">
        <v>627</v>
      </c>
      <c r="D67">
        <v>2011</v>
      </c>
      <c r="E67" t="s">
        <v>745</v>
      </c>
      <c r="F67" t="s">
        <v>40</v>
      </c>
      <c r="G67" t="s">
        <v>41</v>
      </c>
      <c r="H67">
        <v>36.7682821</v>
      </c>
      <c r="I67">
        <v>-119.9163223</v>
      </c>
      <c r="J67">
        <v>252</v>
      </c>
      <c r="K67">
        <v>2024</v>
      </c>
      <c r="L67">
        <f t="shared" ref="L67:L130" si="48">J67/K67</f>
        <v>0.12450592885375494</v>
      </c>
      <c r="M67" t="s">
        <v>784</v>
      </c>
      <c r="N67" t="s">
        <v>122</v>
      </c>
      <c r="O67" t="s">
        <v>51</v>
      </c>
      <c r="P67" t="s">
        <v>52</v>
      </c>
      <c r="Q67" t="s">
        <v>45</v>
      </c>
      <c r="R67" t="s">
        <v>123</v>
      </c>
      <c r="S67" t="s">
        <v>779</v>
      </c>
      <c r="T67" t="s">
        <v>90</v>
      </c>
      <c r="U67">
        <f>((17-5)/17)*100</f>
        <v>70.588235294117652</v>
      </c>
      <c r="V67" t="s">
        <v>60</v>
      </c>
      <c r="W67" t="s">
        <v>124</v>
      </c>
      <c r="X67" s="2" t="s">
        <v>125</v>
      </c>
      <c r="Y67" t="s">
        <v>777</v>
      </c>
      <c r="Z67">
        <v>12</v>
      </c>
      <c r="AA67" s="3">
        <v>93.767420000000001</v>
      </c>
      <c r="AB67" s="1">
        <v>171.6446761843489</v>
      </c>
      <c r="AC67">
        <v>12</v>
      </c>
      <c r="AD67" s="3">
        <v>66.636989999999997</v>
      </c>
      <c r="AE67" s="1">
        <v>57.222697837089093</v>
      </c>
    </row>
    <row r="68" spans="1:39" ht="18" x14ac:dyDescent="0.2">
      <c r="A68">
        <v>184</v>
      </c>
      <c r="B68" t="s">
        <v>626</v>
      </c>
      <c r="C68" t="s">
        <v>627</v>
      </c>
      <c r="D68">
        <v>2011</v>
      </c>
      <c r="E68" t="s">
        <v>745</v>
      </c>
      <c r="F68" t="s">
        <v>40</v>
      </c>
      <c r="G68" t="s">
        <v>41</v>
      </c>
      <c r="H68">
        <v>36.7682821</v>
      </c>
      <c r="I68">
        <v>-119.9163223</v>
      </c>
      <c r="J68">
        <v>252</v>
      </c>
      <c r="K68">
        <v>2024</v>
      </c>
      <c r="L68">
        <f t="shared" si="48"/>
        <v>0.12450592885375494</v>
      </c>
      <c r="M68" t="s">
        <v>784</v>
      </c>
      <c r="N68" t="s">
        <v>126</v>
      </c>
      <c r="O68" t="s">
        <v>51</v>
      </c>
      <c r="P68" t="s">
        <v>52</v>
      </c>
      <c r="Q68" t="s">
        <v>45</v>
      </c>
      <c r="R68" t="s">
        <v>123</v>
      </c>
      <c r="S68" t="s">
        <v>779</v>
      </c>
      <c r="T68" t="s">
        <v>90</v>
      </c>
      <c r="U68">
        <f t="shared" ref="U68:U69" si="49">((17-5)/17)*100</f>
        <v>70.588235294117652</v>
      </c>
      <c r="V68" t="s">
        <v>60</v>
      </c>
      <c r="W68" t="s">
        <v>124</v>
      </c>
      <c r="X68" s="2" t="s">
        <v>125</v>
      </c>
      <c r="Y68" t="s">
        <v>777</v>
      </c>
      <c r="Z68">
        <v>12</v>
      </c>
      <c r="AA68" s="3">
        <v>190.36475999999999</v>
      </c>
      <c r="AB68" s="1">
        <v>197.65148834202796</v>
      </c>
      <c r="AC68">
        <v>12</v>
      </c>
      <c r="AD68" s="3">
        <v>145.21632</v>
      </c>
      <c r="AE68" s="1">
        <v>117.03824109209266</v>
      </c>
    </row>
    <row r="69" spans="1:39" ht="18" x14ac:dyDescent="0.2">
      <c r="A69">
        <v>184</v>
      </c>
      <c r="B69" t="s">
        <v>626</v>
      </c>
      <c r="C69" t="s">
        <v>627</v>
      </c>
      <c r="D69">
        <v>2011</v>
      </c>
      <c r="E69" t="s">
        <v>745</v>
      </c>
      <c r="F69" t="s">
        <v>40</v>
      </c>
      <c r="G69" t="s">
        <v>41</v>
      </c>
      <c r="H69">
        <v>36.7682821</v>
      </c>
      <c r="I69">
        <v>-119.9163223</v>
      </c>
      <c r="J69">
        <v>252</v>
      </c>
      <c r="K69">
        <v>2024</v>
      </c>
      <c r="L69">
        <f t="shared" si="48"/>
        <v>0.12450592885375494</v>
      </c>
      <c r="M69" t="s">
        <v>784</v>
      </c>
      <c r="N69" t="s">
        <v>127</v>
      </c>
      <c r="O69" t="s">
        <v>43</v>
      </c>
      <c r="P69" t="s">
        <v>52</v>
      </c>
      <c r="Q69" t="s">
        <v>45</v>
      </c>
      <c r="R69" t="s">
        <v>123</v>
      </c>
      <c r="S69" t="s">
        <v>779</v>
      </c>
      <c r="T69" t="s">
        <v>90</v>
      </c>
      <c r="U69">
        <f t="shared" si="49"/>
        <v>70.588235294117652</v>
      </c>
      <c r="V69" t="s">
        <v>60</v>
      </c>
      <c r="W69" t="s">
        <v>124</v>
      </c>
      <c r="X69" s="2" t="s">
        <v>125</v>
      </c>
      <c r="Y69" t="s">
        <v>777</v>
      </c>
      <c r="Z69">
        <v>36</v>
      </c>
      <c r="AA69" s="3">
        <v>199.12201999999999</v>
      </c>
      <c r="AB69" s="1">
        <v>135.14862000000011</v>
      </c>
      <c r="AC69">
        <v>36</v>
      </c>
      <c r="AD69" s="3">
        <v>137.46155999999999</v>
      </c>
      <c r="AE69" s="1">
        <v>121.62162000000006</v>
      </c>
    </row>
    <row r="70" spans="1:39" x14ac:dyDescent="0.2">
      <c r="A70">
        <v>186</v>
      </c>
      <c r="B70" t="s">
        <v>628</v>
      </c>
      <c r="C70" t="s">
        <v>629</v>
      </c>
      <c r="D70">
        <v>2019</v>
      </c>
      <c r="E70" t="s">
        <v>746</v>
      </c>
      <c r="F70" t="s">
        <v>40</v>
      </c>
      <c r="G70" t="s">
        <v>41</v>
      </c>
      <c r="H70">
        <v>42.3010278</v>
      </c>
      <c r="I70">
        <v>-87.882777779999998</v>
      </c>
      <c r="J70">
        <v>879</v>
      </c>
      <c r="K70">
        <v>1078</v>
      </c>
      <c r="L70">
        <f t="shared" si="48"/>
        <v>0.8153988868274582</v>
      </c>
      <c r="M70" t="s">
        <v>787</v>
      </c>
      <c r="O70" t="s">
        <v>51</v>
      </c>
      <c r="P70" t="s">
        <v>778</v>
      </c>
      <c r="Q70" t="s">
        <v>56</v>
      </c>
      <c r="R70" t="s">
        <v>128</v>
      </c>
      <c r="S70" t="s">
        <v>780</v>
      </c>
      <c r="V70" t="s">
        <v>61</v>
      </c>
      <c r="W70" t="s">
        <v>129</v>
      </c>
      <c r="X70" t="s">
        <v>131</v>
      </c>
      <c r="Y70" t="s">
        <v>64</v>
      </c>
      <c r="Z70">
        <v>7</v>
      </c>
      <c r="AA70">
        <f>AVERAGE([1]Sheet1!$H$137:$H$139, [1]Sheet1!$H$141:$H$143)</f>
        <v>27.93412716666667</v>
      </c>
      <c r="AB70">
        <f>AVERAGE([1]Sheet1!$I$137:$I$139, [1]Sheet1!$I$141:$I$143)</f>
        <v>3.9676515662802068</v>
      </c>
      <c r="AC70">
        <v>7</v>
      </c>
      <c r="AD70" s="3">
        <v>25.880281</v>
      </c>
      <c r="AE70" s="1">
        <v>2.282428803775272</v>
      </c>
      <c r="AM70" t="s">
        <v>132</v>
      </c>
    </row>
    <row r="71" spans="1:39" x14ac:dyDescent="0.2">
      <c r="A71">
        <v>186</v>
      </c>
      <c r="B71" t="s">
        <v>628</v>
      </c>
      <c r="C71" t="s">
        <v>629</v>
      </c>
      <c r="D71">
        <v>2019</v>
      </c>
      <c r="E71" t="s">
        <v>746</v>
      </c>
      <c r="F71" t="s">
        <v>40</v>
      </c>
      <c r="G71" t="s">
        <v>41</v>
      </c>
      <c r="H71">
        <v>42.3010278</v>
      </c>
      <c r="I71">
        <v>-87.882777779999998</v>
      </c>
      <c r="J71">
        <v>879</v>
      </c>
      <c r="K71">
        <v>1078</v>
      </c>
      <c r="L71">
        <f t="shared" si="48"/>
        <v>0.8153988868274582</v>
      </c>
      <c r="M71" t="s">
        <v>787</v>
      </c>
      <c r="O71" t="s">
        <v>51</v>
      </c>
      <c r="P71" t="s">
        <v>778</v>
      </c>
      <c r="Q71" t="s">
        <v>56</v>
      </c>
      <c r="R71" t="s">
        <v>128</v>
      </c>
      <c r="S71" t="s">
        <v>780</v>
      </c>
      <c r="V71" t="s">
        <v>61</v>
      </c>
      <c r="W71" t="s">
        <v>129</v>
      </c>
      <c r="X71" t="s">
        <v>131</v>
      </c>
      <c r="Y71" t="s">
        <v>64</v>
      </c>
      <c r="Z71">
        <v>8</v>
      </c>
      <c r="AA71">
        <f>AVERAGE([1]Sheet1!$H$144:$H$146, [1]Sheet1!$H$148:$H$150)</f>
        <v>17.465475333333334</v>
      </c>
      <c r="AB71">
        <f>AVERAGE([1]Sheet1!$I$144:$I$146, [1]Sheet1!$I$148:$I$150)</f>
        <v>4.4699302624367618</v>
      </c>
      <c r="AC71">
        <v>8</v>
      </c>
      <c r="AD71" s="3">
        <v>13.645345000000001</v>
      </c>
      <c r="AE71" s="1">
        <v>4.1977139506698125</v>
      </c>
    </row>
    <row r="72" spans="1:39" x14ac:dyDescent="0.2">
      <c r="A72">
        <v>186</v>
      </c>
      <c r="B72" t="s">
        <v>628</v>
      </c>
      <c r="C72" t="s">
        <v>629</v>
      </c>
      <c r="D72">
        <v>2019</v>
      </c>
      <c r="E72" t="s">
        <v>746</v>
      </c>
      <c r="F72" t="s">
        <v>40</v>
      </c>
      <c r="G72" t="s">
        <v>41</v>
      </c>
      <c r="H72">
        <v>42.3010278</v>
      </c>
      <c r="I72">
        <v>-87.882777779999998</v>
      </c>
      <c r="J72">
        <v>879</v>
      </c>
      <c r="K72">
        <v>1078</v>
      </c>
      <c r="L72">
        <f t="shared" si="48"/>
        <v>0.8153988868274582</v>
      </c>
      <c r="M72" t="s">
        <v>787</v>
      </c>
      <c r="O72" t="s">
        <v>51</v>
      </c>
      <c r="P72" t="s">
        <v>778</v>
      </c>
      <c r="Q72" t="s">
        <v>56</v>
      </c>
      <c r="R72" t="s">
        <v>128</v>
      </c>
      <c r="S72" t="s">
        <v>780</v>
      </c>
      <c r="V72" t="s">
        <v>61</v>
      </c>
      <c r="W72" t="s">
        <v>129</v>
      </c>
      <c r="X72" t="s">
        <v>131</v>
      </c>
      <c r="Y72" t="s">
        <v>64</v>
      </c>
      <c r="Z72">
        <v>29</v>
      </c>
      <c r="AA72">
        <f>AVERAGE([1]Sheet1!$H$151:$H$153, [1]Sheet1!$H$155:$H$157)</f>
        <v>13.980751833333334</v>
      </c>
      <c r="AB72">
        <f>AVERAGE([1]Sheet1!$I$151:$I$153, [1]Sheet1!$I$155:$I$157)</f>
        <v>8.1125667888172153</v>
      </c>
      <c r="AC72">
        <v>29</v>
      </c>
      <c r="AD72" s="3">
        <v>13.843866</v>
      </c>
      <c r="AE72" s="1">
        <v>8.8505022050311357</v>
      </c>
    </row>
    <row r="73" spans="1:39" x14ac:dyDescent="0.2">
      <c r="A73">
        <v>186</v>
      </c>
      <c r="B73" t="s">
        <v>628</v>
      </c>
      <c r="C73" t="s">
        <v>629</v>
      </c>
      <c r="D73">
        <v>2019</v>
      </c>
      <c r="E73" t="s">
        <v>746</v>
      </c>
      <c r="F73" t="s">
        <v>40</v>
      </c>
      <c r="G73" t="s">
        <v>41</v>
      </c>
      <c r="H73">
        <v>42.3010278</v>
      </c>
      <c r="I73">
        <v>-87.882777779999998</v>
      </c>
      <c r="J73">
        <v>879</v>
      </c>
      <c r="K73">
        <v>1078</v>
      </c>
      <c r="L73">
        <f t="shared" si="48"/>
        <v>0.8153988868274582</v>
      </c>
      <c r="M73" t="s">
        <v>787</v>
      </c>
      <c r="O73" t="s">
        <v>43</v>
      </c>
      <c r="P73" t="s">
        <v>778</v>
      </c>
      <c r="Q73" t="s">
        <v>56</v>
      </c>
      <c r="R73" t="s">
        <v>128</v>
      </c>
      <c r="S73" t="s">
        <v>780</v>
      </c>
      <c r="V73" t="s">
        <v>61</v>
      </c>
      <c r="W73" t="s">
        <v>129</v>
      </c>
      <c r="X73" t="s">
        <v>131</v>
      </c>
      <c r="Y73" t="s">
        <v>64</v>
      </c>
      <c r="Z73">
        <v>7</v>
      </c>
      <c r="AA73">
        <f>AVERAGE([1]Sheet1!$H$158:$H$160, [1]Sheet1!$H$162:$H$164)</f>
        <v>5.7243816166666663</v>
      </c>
      <c r="AB73">
        <f>AVERAGE([1]Sheet1!$I$158:$I$160, [1]Sheet1!$I$162:$I$164)</f>
        <v>1.6531885347808311</v>
      </c>
      <c r="AC73">
        <v>7</v>
      </c>
      <c r="AD73" s="3">
        <v>4.5583039999999997</v>
      </c>
      <c r="AE73" s="1">
        <v>1.2153629052558743</v>
      </c>
    </row>
    <row r="74" spans="1:39" x14ac:dyDescent="0.2">
      <c r="A74">
        <v>186</v>
      </c>
      <c r="B74" t="s">
        <v>628</v>
      </c>
      <c r="C74" t="s">
        <v>629</v>
      </c>
      <c r="D74">
        <v>2019</v>
      </c>
      <c r="E74" t="s">
        <v>746</v>
      </c>
      <c r="F74" t="s">
        <v>40</v>
      </c>
      <c r="G74" t="s">
        <v>41</v>
      </c>
      <c r="H74">
        <v>42.3010278</v>
      </c>
      <c r="I74">
        <v>-87.882777779999998</v>
      </c>
      <c r="J74">
        <v>879</v>
      </c>
      <c r="K74">
        <v>1078</v>
      </c>
      <c r="L74">
        <f t="shared" si="48"/>
        <v>0.8153988868274582</v>
      </c>
      <c r="M74" t="s">
        <v>787</v>
      </c>
      <c r="O74" t="s">
        <v>43</v>
      </c>
      <c r="P74" t="s">
        <v>778</v>
      </c>
      <c r="Q74" t="s">
        <v>56</v>
      </c>
      <c r="R74" t="s">
        <v>128</v>
      </c>
      <c r="S74" t="s">
        <v>780</v>
      </c>
      <c r="V74" t="s">
        <v>61</v>
      </c>
      <c r="W74" t="s">
        <v>129</v>
      </c>
      <c r="X74" t="s">
        <v>131</v>
      </c>
      <c r="Y74" t="s">
        <v>64</v>
      </c>
      <c r="Z74">
        <v>8</v>
      </c>
      <c r="AA74">
        <f>AVERAGE([1]Sheet1!$H$165:$H$167, [1]Sheet1!$H$169:$H$171)</f>
        <v>7.1867612333333328</v>
      </c>
      <c r="AB74">
        <f>AVERAGE([1]Sheet1!$I$165:$I$167, [1]Sheet1!$I$169:$I$171)</f>
        <v>1.8889610954637688</v>
      </c>
      <c r="AC74">
        <v>8</v>
      </c>
      <c r="AD74" s="3">
        <v>6.0283689999999996</v>
      </c>
      <c r="AE74" s="1">
        <v>1.2035862512474971</v>
      </c>
    </row>
    <row r="75" spans="1:39" x14ac:dyDescent="0.2">
      <c r="A75">
        <v>186</v>
      </c>
      <c r="B75" t="s">
        <v>628</v>
      </c>
      <c r="C75" t="s">
        <v>629</v>
      </c>
      <c r="D75">
        <v>2019</v>
      </c>
      <c r="E75" t="s">
        <v>746</v>
      </c>
      <c r="F75" t="s">
        <v>40</v>
      </c>
      <c r="G75" t="s">
        <v>41</v>
      </c>
      <c r="H75">
        <v>42.3010278</v>
      </c>
      <c r="I75">
        <v>-87.882777779999998</v>
      </c>
      <c r="J75">
        <v>879</v>
      </c>
      <c r="K75">
        <v>1078</v>
      </c>
      <c r="L75">
        <f t="shared" si="48"/>
        <v>0.8153988868274582</v>
      </c>
      <c r="M75" t="s">
        <v>787</v>
      </c>
      <c r="O75" t="s">
        <v>43</v>
      </c>
      <c r="P75" t="s">
        <v>778</v>
      </c>
      <c r="Q75" t="s">
        <v>56</v>
      </c>
      <c r="R75" t="s">
        <v>128</v>
      </c>
      <c r="S75" t="s">
        <v>780</v>
      </c>
      <c r="V75" t="s">
        <v>61</v>
      </c>
      <c r="W75" t="s">
        <v>129</v>
      </c>
      <c r="X75" t="s">
        <v>131</v>
      </c>
      <c r="Y75" t="s">
        <v>64</v>
      </c>
      <c r="Z75">
        <v>29</v>
      </c>
      <c r="AA75">
        <f>AVERAGE([1]Sheet1!$H$172:$H$174, [1]Sheet1!$H$176:$H$178)</f>
        <v>5.0942278666666665</v>
      </c>
      <c r="AB75">
        <f>AVERAGE([1]Sheet1!$I$172:$I$174, [1]Sheet1!$I$176:$I$178)</f>
        <v>1.9979613039410669</v>
      </c>
      <c r="AC75">
        <v>29</v>
      </c>
      <c r="AD75" s="3">
        <v>5.3180193999999998</v>
      </c>
      <c r="AE75" s="1">
        <v>1.3316801726289105</v>
      </c>
    </row>
    <row r="76" spans="1:39" x14ac:dyDescent="0.2">
      <c r="A76">
        <v>186</v>
      </c>
      <c r="B76" t="s">
        <v>628</v>
      </c>
      <c r="C76" t="s">
        <v>629</v>
      </c>
      <c r="D76">
        <v>2019</v>
      </c>
      <c r="E76" t="s">
        <v>746</v>
      </c>
      <c r="F76" t="s">
        <v>40</v>
      </c>
      <c r="G76" t="s">
        <v>41</v>
      </c>
      <c r="H76">
        <v>42.3010278</v>
      </c>
      <c r="I76">
        <v>-87.882777779999998</v>
      </c>
      <c r="J76">
        <v>879</v>
      </c>
      <c r="K76">
        <v>1078</v>
      </c>
      <c r="L76">
        <f t="shared" si="48"/>
        <v>0.8153988868274582</v>
      </c>
      <c r="M76" t="s">
        <v>787</v>
      </c>
      <c r="O76" t="s">
        <v>51</v>
      </c>
      <c r="P76" t="s">
        <v>778</v>
      </c>
      <c r="Q76" t="s">
        <v>56</v>
      </c>
      <c r="R76" t="s">
        <v>128</v>
      </c>
      <c r="S76" t="s">
        <v>780</v>
      </c>
      <c r="V76" t="s">
        <v>61</v>
      </c>
      <c r="W76" t="s">
        <v>130</v>
      </c>
      <c r="Y76" t="s">
        <v>64</v>
      </c>
      <c r="Z76">
        <v>7</v>
      </c>
      <c r="AA76">
        <f>AVERAGE([1]Sheet1!$H$179:$H$181, [1]Sheet1!$H$183:$H$185)</f>
        <v>44.136409833333339</v>
      </c>
      <c r="AB76">
        <f>AVERAGE([1]Sheet1!$I$179:$I$181, [1]Sheet1!$I$183:$I$185)</f>
        <v>5.8055566683197144</v>
      </c>
      <c r="AC76">
        <v>7</v>
      </c>
      <c r="AD76" s="3">
        <v>41.762135000000001</v>
      </c>
      <c r="AE76" s="1">
        <v>3.9971481657301542</v>
      </c>
    </row>
    <row r="77" spans="1:39" x14ac:dyDescent="0.2">
      <c r="A77">
        <v>186</v>
      </c>
      <c r="B77" t="s">
        <v>628</v>
      </c>
      <c r="C77" t="s">
        <v>629</v>
      </c>
      <c r="D77">
        <v>2019</v>
      </c>
      <c r="E77" t="s">
        <v>746</v>
      </c>
      <c r="F77" t="s">
        <v>40</v>
      </c>
      <c r="G77" t="s">
        <v>41</v>
      </c>
      <c r="H77">
        <v>42.3010278</v>
      </c>
      <c r="I77">
        <v>-87.882777779999998</v>
      </c>
      <c r="J77">
        <v>879</v>
      </c>
      <c r="K77">
        <v>1078</v>
      </c>
      <c r="L77">
        <f t="shared" si="48"/>
        <v>0.8153988868274582</v>
      </c>
      <c r="M77" t="s">
        <v>787</v>
      </c>
      <c r="O77" t="s">
        <v>51</v>
      </c>
      <c r="P77" t="s">
        <v>778</v>
      </c>
      <c r="Q77" t="s">
        <v>56</v>
      </c>
      <c r="R77" t="s">
        <v>128</v>
      </c>
      <c r="S77" t="s">
        <v>780</v>
      </c>
      <c r="V77" t="s">
        <v>61</v>
      </c>
      <c r="W77" t="s">
        <v>130</v>
      </c>
      <c r="Y77" t="s">
        <v>64</v>
      </c>
      <c r="Z77">
        <v>8</v>
      </c>
      <c r="AA77">
        <f>AVERAGE([1]Sheet1!$H$186:$H$188, [1]Sheet1!$H$190:$H$192)</f>
        <v>29.410221333333329</v>
      </c>
      <c r="AB77">
        <f>AVERAGE([1]Sheet1!$I$186:$I$188, [1]Sheet1!$I$190:$I$192)</f>
        <v>5.8373083714557055</v>
      </c>
      <c r="AC77">
        <v>8</v>
      </c>
      <c r="AD77" s="3">
        <v>26.317496999999999</v>
      </c>
      <c r="AE77" s="1">
        <v>4.2885941426150369</v>
      </c>
    </row>
    <row r="78" spans="1:39" x14ac:dyDescent="0.2">
      <c r="A78">
        <v>186</v>
      </c>
      <c r="B78" t="s">
        <v>628</v>
      </c>
      <c r="C78" t="s">
        <v>629</v>
      </c>
      <c r="D78">
        <v>2019</v>
      </c>
      <c r="E78" t="s">
        <v>746</v>
      </c>
      <c r="F78" t="s">
        <v>40</v>
      </c>
      <c r="G78" t="s">
        <v>41</v>
      </c>
      <c r="H78">
        <v>42.3010278</v>
      </c>
      <c r="I78">
        <v>-87.882777779999998</v>
      </c>
      <c r="J78">
        <v>879</v>
      </c>
      <c r="K78">
        <v>1078</v>
      </c>
      <c r="L78">
        <f t="shared" si="48"/>
        <v>0.8153988868274582</v>
      </c>
      <c r="M78" t="s">
        <v>787</v>
      </c>
      <c r="O78" t="s">
        <v>51</v>
      </c>
      <c r="P78" t="s">
        <v>778</v>
      </c>
      <c r="Q78" t="s">
        <v>56</v>
      </c>
      <c r="R78" t="s">
        <v>128</v>
      </c>
      <c r="S78" t="s">
        <v>780</v>
      </c>
      <c r="V78" t="s">
        <v>61</v>
      </c>
      <c r="W78" t="s">
        <v>130</v>
      </c>
      <c r="Y78" t="s">
        <v>64</v>
      </c>
      <c r="Z78">
        <v>29</v>
      </c>
      <c r="AA78">
        <f>AVERAGE([1]Sheet1!$H$193:$H$195, [1]Sheet1!$H$197:$H$199)</f>
        <v>24.951551666666671</v>
      </c>
      <c r="AB78">
        <f>AVERAGE([1]Sheet1!$I$193:$I$195, [1]Sheet1!$I$197:$I$199)</f>
        <v>11.420015642206003</v>
      </c>
      <c r="AC78">
        <v>29</v>
      </c>
      <c r="AD78" s="3">
        <v>26.204643000000001</v>
      </c>
      <c r="AE78" s="1">
        <v>14.792923866407904</v>
      </c>
    </row>
    <row r="79" spans="1:39" x14ac:dyDescent="0.2">
      <c r="A79">
        <v>186</v>
      </c>
      <c r="B79" t="s">
        <v>628</v>
      </c>
      <c r="C79" t="s">
        <v>629</v>
      </c>
      <c r="D79">
        <v>2019</v>
      </c>
      <c r="E79" t="s">
        <v>746</v>
      </c>
      <c r="F79" t="s">
        <v>40</v>
      </c>
      <c r="G79" t="s">
        <v>41</v>
      </c>
      <c r="H79">
        <v>42.3010278</v>
      </c>
      <c r="I79">
        <v>-87.882777779999998</v>
      </c>
      <c r="J79">
        <v>879</v>
      </c>
      <c r="K79">
        <v>1078</v>
      </c>
      <c r="L79">
        <f t="shared" si="48"/>
        <v>0.8153988868274582</v>
      </c>
      <c r="M79" t="s">
        <v>787</v>
      </c>
      <c r="O79" t="s">
        <v>43</v>
      </c>
      <c r="P79" t="s">
        <v>778</v>
      </c>
      <c r="Q79" t="s">
        <v>56</v>
      </c>
      <c r="R79" t="s">
        <v>128</v>
      </c>
      <c r="S79" t="s">
        <v>780</v>
      </c>
      <c r="V79" t="s">
        <v>61</v>
      </c>
      <c r="W79" t="s">
        <v>130</v>
      </c>
      <c r="Y79" t="s">
        <v>64</v>
      </c>
      <c r="Z79">
        <v>7</v>
      </c>
      <c r="AA79">
        <f>AVERAGE([1]Sheet1!$H$200:$H$202, [1]Sheet1!$H$204:$H$206)</f>
        <v>7.4961893333333336</v>
      </c>
      <c r="AB79">
        <f>AVERAGE([1]Sheet1!$I$200:$I$202, [1]Sheet1!$I$204:$I$206)</f>
        <v>2.4961114532501782</v>
      </c>
      <c r="AC79">
        <v>7</v>
      </c>
      <c r="AD79" s="3">
        <v>6.5848373999999996</v>
      </c>
      <c r="AE79" s="1">
        <v>1.3244673395210329</v>
      </c>
    </row>
    <row r="80" spans="1:39" x14ac:dyDescent="0.2">
      <c r="A80">
        <v>186</v>
      </c>
      <c r="B80" t="s">
        <v>628</v>
      </c>
      <c r="C80" t="s">
        <v>629</v>
      </c>
      <c r="D80">
        <v>2019</v>
      </c>
      <c r="E80" t="s">
        <v>746</v>
      </c>
      <c r="F80" t="s">
        <v>40</v>
      </c>
      <c r="G80" t="s">
        <v>41</v>
      </c>
      <c r="H80">
        <v>42.3010278</v>
      </c>
      <c r="I80">
        <v>-87.882777779999998</v>
      </c>
      <c r="J80">
        <v>879</v>
      </c>
      <c r="K80">
        <v>1078</v>
      </c>
      <c r="L80">
        <f t="shared" si="48"/>
        <v>0.8153988868274582</v>
      </c>
      <c r="M80" t="s">
        <v>787</v>
      </c>
      <c r="O80" t="s">
        <v>43</v>
      </c>
      <c r="P80" t="s">
        <v>778</v>
      </c>
      <c r="Q80" t="s">
        <v>56</v>
      </c>
      <c r="R80" t="s">
        <v>128</v>
      </c>
      <c r="S80" t="s">
        <v>780</v>
      </c>
      <c r="V80" t="s">
        <v>61</v>
      </c>
      <c r="W80" t="s">
        <v>130</v>
      </c>
      <c r="Y80" t="s">
        <v>64</v>
      </c>
      <c r="Z80">
        <v>8</v>
      </c>
      <c r="AA80">
        <f>AVERAGE([1]Sheet1!$H$207:$H$209, [1]Sheet1!$H$211:$H$213)</f>
        <v>11.187849833333333</v>
      </c>
      <c r="AB80">
        <f>AVERAGE([1]Sheet1!$I$207:$I$209, [1]Sheet1!$I$211:$I$213)</f>
        <v>2.8668621495398465</v>
      </c>
      <c r="AC80">
        <v>8</v>
      </c>
      <c r="AD80" s="3">
        <v>9.6115110000000001</v>
      </c>
      <c r="AE80" s="1">
        <v>2.767381182112794</v>
      </c>
    </row>
    <row r="81" spans="1:31" x14ac:dyDescent="0.2">
      <c r="A81">
        <v>186</v>
      </c>
      <c r="B81" t="s">
        <v>628</v>
      </c>
      <c r="C81" t="s">
        <v>629</v>
      </c>
      <c r="D81">
        <v>2019</v>
      </c>
      <c r="E81" t="s">
        <v>746</v>
      </c>
      <c r="F81" t="s">
        <v>40</v>
      </c>
      <c r="G81" t="s">
        <v>41</v>
      </c>
      <c r="H81">
        <v>42.3010278</v>
      </c>
      <c r="I81">
        <v>-87.882777779999998</v>
      </c>
      <c r="J81">
        <v>879</v>
      </c>
      <c r="K81">
        <v>1078</v>
      </c>
      <c r="L81">
        <f t="shared" si="48"/>
        <v>0.8153988868274582</v>
      </c>
      <c r="M81" t="s">
        <v>787</v>
      </c>
      <c r="O81" t="s">
        <v>43</v>
      </c>
      <c r="P81" t="s">
        <v>778</v>
      </c>
      <c r="Q81" t="s">
        <v>56</v>
      </c>
      <c r="R81" t="s">
        <v>128</v>
      </c>
      <c r="S81" t="s">
        <v>780</v>
      </c>
      <c r="V81" t="s">
        <v>61</v>
      </c>
      <c r="W81" t="s">
        <v>130</v>
      </c>
      <c r="Y81" t="s">
        <v>64</v>
      </c>
      <c r="Z81">
        <v>29</v>
      </c>
      <c r="AA81">
        <f>AVERAGE([1]Sheet1!$H$214:$H$216, [1]Sheet1!$H$218:$H$220)</f>
        <v>8.537170333333334</v>
      </c>
      <c r="AB81">
        <f>AVERAGE([1]Sheet1!$I$214:$I$216, [1]Sheet1!$I$218:$I$220)</f>
        <v>3.1682505106243171</v>
      </c>
      <c r="AC81">
        <v>29</v>
      </c>
      <c r="AD81" s="3">
        <v>9.0551560000000002</v>
      </c>
      <c r="AE81" s="1">
        <v>2.4794968173137457</v>
      </c>
    </row>
    <row r="82" spans="1:31" ht="18" x14ac:dyDescent="0.2">
      <c r="A82">
        <v>194</v>
      </c>
      <c r="B82" t="s">
        <v>630</v>
      </c>
      <c r="C82" t="s">
        <v>631</v>
      </c>
      <c r="D82">
        <v>2014</v>
      </c>
      <c r="F82" t="s">
        <v>747</v>
      </c>
      <c r="G82" t="s">
        <v>743</v>
      </c>
      <c r="H82">
        <v>46.597162300000001</v>
      </c>
      <c r="I82">
        <v>24.374029499999999</v>
      </c>
      <c r="J82">
        <v>611</v>
      </c>
      <c r="K82">
        <v>957</v>
      </c>
      <c r="L82">
        <f t="shared" si="48"/>
        <v>0.63845350052246608</v>
      </c>
      <c r="M82" t="s">
        <v>786</v>
      </c>
      <c r="N82" t="s">
        <v>134</v>
      </c>
      <c r="O82" t="s">
        <v>43</v>
      </c>
      <c r="P82" t="s">
        <v>44</v>
      </c>
      <c r="Q82" t="s">
        <v>45</v>
      </c>
      <c r="R82" t="s">
        <v>133</v>
      </c>
      <c r="S82" t="s">
        <v>779</v>
      </c>
      <c r="T82" t="s">
        <v>90</v>
      </c>
      <c r="U82">
        <f>((68-18)/68)*100</f>
        <v>73.529411764705884</v>
      </c>
      <c r="V82" t="s">
        <v>60</v>
      </c>
      <c r="W82" t="s">
        <v>136</v>
      </c>
      <c r="X82" s="2" t="s">
        <v>137</v>
      </c>
      <c r="Y82" t="s">
        <v>50</v>
      </c>
      <c r="Z82">
        <v>16</v>
      </c>
      <c r="AA82" s="3">
        <v>4.0641712999999999</v>
      </c>
      <c r="AB82" s="1">
        <v>0.77005199999999974</v>
      </c>
      <c r="AC82">
        <v>16</v>
      </c>
      <c r="AD82" s="3">
        <v>7.3582890000000001</v>
      </c>
      <c r="AE82" s="1">
        <v>1.5401068000000002</v>
      </c>
    </row>
    <row r="83" spans="1:31" ht="18" x14ac:dyDescent="0.2">
      <c r="A83">
        <v>194</v>
      </c>
      <c r="B83" t="s">
        <v>630</v>
      </c>
      <c r="C83" t="s">
        <v>631</v>
      </c>
      <c r="D83">
        <v>2014</v>
      </c>
      <c r="F83" t="s">
        <v>747</v>
      </c>
      <c r="G83" t="s">
        <v>743</v>
      </c>
      <c r="H83">
        <v>46.597162300000001</v>
      </c>
      <c r="I83">
        <v>24.374029499999999</v>
      </c>
      <c r="J83">
        <v>611</v>
      </c>
      <c r="K83">
        <v>957</v>
      </c>
      <c r="L83">
        <f t="shared" si="48"/>
        <v>0.63845350052246608</v>
      </c>
      <c r="M83" t="s">
        <v>786</v>
      </c>
      <c r="N83" s="2" t="s">
        <v>135</v>
      </c>
      <c r="O83" s="2" t="s">
        <v>43</v>
      </c>
      <c r="P83" t="s">
        <v>44</v>
      </c>
      <c r="Q83" t="s">
        <v>45</v>
      </c>
      <c r="R83" t="s">
        <v>133</v>
      </c>
      <c r="S83" t="s">
        <v>779</v>
      </c>
      <c r="T83" t="s">
        <v>90</v>
      </c>
      <c r="U83">
        <f t="shared" ref="U83:U97" si="50">((68-18)/68)*100</f>
        <v>73.529411764705884</v>
      </c>
      <c r="V83" t="s">
        <v>60</v>
      </c>
      <c r="W83" t="s">
        <v>136</v>
      </c>
      <c r="X83" s="2" t="s">
        <v>137</v>
      </c>
      <c r="Y83" t="s">
        <v>50</v>
      </c>
      <c r="Z83">
        <v>16</v>
      </c>
      <c r="AA83" s="3">
        <v>6.1109442999999999</v>
      </c>
      <c r="AB83" s="1">
        <v>0.51060680000000147</v>
      </c>
      <c r="AC83">
        <v>16</v>
      </c>
      <c r="AD83" s="3">
        <v>8.1863089999999996</v>
      </c>
      <c r="AE83" s="1">
        <v>2.2977360000000004</v>
      </c>
    </row>
    <row r="84" spans="1:31" x14ac:dyDescent="0.2">
      <c r="A84">
        <v>194</v>
      </c>
      <c r="B84" t="s">
        <v>630</v>
      </c>
      <c r="C84" t="s">
        <v>631</v>
      </c>
      <c r="D84">
        <v>2014</v>
      </c>
      <c r="F84" t="s">
        <v>747</v>
      </c>
      <c r="G84" t="s">
        <v>743</v>
      </c>
      <c r="H84">
        <v>46.597162300000001</v>
      </c>
      <c r="I84">
        <v>24.374029499999999</v>
      </c>
      <c r="J84">
        <v>611</v>
      </c>
      <c r="K84">
        <v>957</v>
      </c>
      <c r="L84">
        <f t="shared" si="48"/>
        <v>0.63845350052246608</v>
      </c>
      <c r="M84" t="s">
        <v>786</v>
      </c>
      <c r="N84" t="s">
        <v>134</v>
      </c>
      <c r="O84" t="s">
        <v>43</v>
      </c>
      <c r="P84" t="s">
        <v>44</v>
      </c>
      <c r="Q84" t="s">
        <v>45</v>
      </c>
      <c r="R84" t="s">
        <v>133</v>
      </c>
      <c r="S84" t="s">
        <v>779</v>
      </c>
      <c r="T84" t="s">
        <v>90</v>
      </c>
      <c r="U84">
        <f t="shared" si="50"/>
        <v>73.529411764705884</v>
      </c>
      <c r="V84" t="s">
        <v>60</v>
      </c>
      <c r="W84" s="2" t="s">
        <v>138</v>
      </c>
      <c r="Y84" t="s">
        <v>63</v>
      </c>
      <c r="Z84">
        <v>16</v>
      </c>
      <c r="AA84" s="3">
        <v>4.8328319999999998</v>
      </c>
      <c r="AB84" s="1">
        <v>1.8484452000000005</v>
      </c>
      <c r="AC84">
        <v>16</v>
      </c>
      <c r="AD84" s="3">
        <v>7.5264287000000003</v>
      </c>
      <c r="AE84" s="1">
        <v>4.3065471999999971</v>
      </c>
    </row>
    <row r="85" spans="1:31" x14ac:dyDescent="0.2">
      <c r="A85">
        <v>194</v>
      </c>
      <c r="B85" t="s">
        <v>630</v>
      </c>
      <c r="C85" t="s">
        <v>631</v>
      </c>
      <c r="D85">
        <v>2014</v>
      </c>
      <c r="F85" t="s">
        <v>747</v>
      </c>
      <c r="G85" t="s">
        <v>743</v>
      </c>
      <c r="H85">
        <v>46.597162300000001</v>
      </c>
      <c r="I85">
        <v>24.374029499999999</v>
      </c>
      <c r="J85">
        <v>611</v>
      </c>
      <c r="K85">
        <v>957</v>
      </c>
      <c r="L85">
        <f t="shared" si="48"/>
        <v>0.63845350052246608</v>
      </c>
      <c r="M85" t="s">
        <v>786</v>
      </c>
      <c r="N85" s="2" t="s">
        <v>135</v>
      </c>
      <c r="O85" s="2" t="s">
        <v>43</v>
      </c>
      <c r="P85" t="s">
        <v>44</v>
      </c>
      <c r="Q85" t="s">
        <v>45</v>
      </c>
      <c r="R85" t="s">
        <v>133</v>
      </c>
      <c r="S85" t="s">
        <v>779</v>
      </c>
      <c r="T85" t="s">
        <v>90</v>
      </c>
      <c r="U85">
        <f t="shared" si="50"/>
        <v>73.529411764705884</v>
      </c>
      <c r="V85" t="s">
        <v>60</v>
      </c>
      <c r="W85" s="2" t="s">
        <v>138</v>
      </c>
      <c r="Y85" t="s">
        <v>63</v>
      </c>
      <c r="Z85">
        <v>16</v>
      </c>
      <c r="AA85" s="3">
        <v>9.6145779999999998</v>
      </c>
      <c r="AB85" s="1">
        <v>1.8653960000000041</v>
      </c>
      <c r="AC85">
        <v>16</v>
      </c>
      <c r="AD85" s="3">
        <v>20.181066999999999</v>
      </c>
      <c r="AE85" s="1">
        <v>4.7694440000000071</v>
      </c>
    </row>
    <row r="86" spans="1:31" x14ac:dyDescent="0.2">
      <c r="A86">
        <v>194</v>
      </c>
      <c r="B86" t="s">
        <v>630</v>
      </c>
      <c r="C86" t="s">
        <v>631</v>
      </c>
      <c r="D86">
        <v>2014</v>
      </c>
      <c r="F86" t="s">
        <v>747</v>
      </c>
      <c r="G86" t="s">
        <v>743</v>
      </c>
      <c r="H86">
        <v>46.597162300000001</v>
      </c>
      <c r="I86">
        <v>24.374029499999999</v>
      </c>
      <c r="J86">
        <v>611</v>
      </c>
      <c r="K86">
        <v>957</v>
      </c>
      <c r="L86">
        <f t="shared" si="48"/>
        <v>0.63845350052246608</v>
      </c>
      <c r="M86" t="s">
        <v>786</v>
      </c>
      <c r="N86" t="s">
        <v>134</v>
      </c>
      <c r="O86" t="s">
        <v>43</v>
      </c>
      <c r="P86" t="s">
        <v>44</v>
      </c>
      <c r="Q86" t="s">
        <v>45</v>
      </c>
      <c r="R86" t="s">
        <v>133</v>
      </c>
      <c r="S86" t="s">
        <v>779</v>
      </c>
      <c r="T86" t="s">
        <v>90</v>
      </c>
      <c r="U86">
        <f t="shared" si="50"/>
        <v>73.529411764705884</v>
      </c>
      <c r="V86" t="s">
        <v>60</v>
      </c>
      <c r="W86" s="2" t="s">
        <v>74</v>
      </c>
      <c r="X86" s="2" t="s">
        <v>75</v>
      </c>
      <c r="Y86" t="s">
        <v>63</v>
      </c>
      <c r="Z86">
        <v>16</v>
      </c>
      <c r="AA86" s="3">
        <v>1.8518517999999999</v>
      </c>
      <c r="AB86" s="1">
        <v>0.9278227999999995</v>
      </c>
      <c r="AC86">
        <v>16</v>
      </c>
      <c r="AD86" s="3">
        <v>6.6247271999999997</v>
      </c>
      <c r="AE86" s="1">
        <v>0.97906520000000086</v>
      </c>
    </row>
    <row r="87" spans="1:31" x14ac:dyDescent="0.2">
      <c r="A87">
        <v>194</v>
      </c>
      <c r="B87" t="s">
        <v>630</v>
      </c>
      <c r="C87" t="s">
        <v>631</v>
      </c>
      <c r="D87">
        <v>2014</v>
      </c>
      <c r="F87" t="s">
        <v>747</v>
      </c>
      <c r="G87" t="s">
        <v>743</v>
      </c>
      <c r="H87">
        <v>46.597162300000001</v>
      </c>
      <c r="I87">
        <v>24.374029499999999</v>
      </c>
      <c r="J87">
        <v>611</v>
      </c>
      <c r="K87">
        <v>957</v>
      </c>
      <c r="L87">
        <f t="shared" si="48"/>
        <v>0.63845350052246608</v>
      </c>
      <c r="M87" t="s">
        <v>786</v>
      </c>
      <c r="N87" s="2" t="s">
        <v>135</v>
      </c>
      <c r="O87" s="2" t="s">
        <v>43</v>
      </c>
      <c r="P87" t="s">
        <v>44</v>
      </c>
      <c r="Q87" t="s">
        <v>45</v>
      </c>
      <c r="R87" t="s">
        <v>133</v>
      </c>
      <c r="S87" t="s">
        <v>779</v>
      </c>
      <c r="T87" t="s">
        <v>90</v>
      </c>
      <c r="U87">
        <f t="shared" si="50"/>
        <v>73.529411764705884</v>
      </c>
      <c r="V87" t="s">
        <v>60</v>
      </c>
      <c r="W87" s="2" t="s">
        <v>74</v>
      </c>
      <c r="X87" s="2" t="s">
        <v>75</v>
      </c>
      <c r="Y87" t="s">
        <v>63</v>
      </c>
      <c r="Z87">
        <v>16</v>
      </c>
      <c r="AA87" s="3">
        <v>1.1666666000000001</v>
      </c>
      <c r="AB87" s="1">
        <v>0.61538479999999929</v>
      </c>
      <c r="AC87">
        <v>16</v>
      </c>
      <c r="AD87" s="3">
        <v>2.8974359999999999</v>
      </c>
      <c r="AE87" s="1">
        <v>1.4358976000000006</v>
      </c>
    </row>
    <row r="88" spans="1:31" x14ac:dyDescent="0.2">
      <c r="A88">
        <v>194</v>
      </c>
      <c r="B88" t="s">
        <v>630</v>
      </c>
      <c r="C88" t="s">
        <v>631</v>
      </c>
      <c r="D88">
        <v>2014</v>
      </c>
      <c r="F88" t="s">
        <v>747</v>
      </c>
      <c r="G88" t="s">
        <v>743</v>
      </c>
      <c r="H88">
        <v>46.597162300000001</v>
      </c>
      <c r="I88">
        <v>24.374029499999999</v>
      </c>
      <c r="J88">
        <v>611</v>
      </c>
      <c r="K88">
        <v>957</v>
      </c>
      <c r="L88">
        <f t="shared" si="48"/>
        <v>0.63845350052246608</v>
      </c>
      <c r="M88" t="s">
        <v>786</v>
      </c>
      <c r="N88" t="s">
        <v>134</v>
      </c>
      <c r="O88" t="s">
        <v>43</v>
      </c>
      <c r="P88" t="s">
        <v>44</v>
      </c>
      <c r="Q88" t="s">
        <v>45</v>
      </c>
      <c r="R88" t="s">
        <v>133</v>
      </c>
      <c r="S88" t="s">
        <v>779</v>
      </c>
      <c r="T88" t="s">
        <v>90</v>
      </c>
      <c r="U88">
        <f t="shared" si="50"/>
        <v>73.529411764705884</v>
      </c>
      <c r="V88" t="s">
        <v>60</v>
      </c>
      <c r="W88" s="2" t="s">
        <v>139</v>
      </c>
      <c r="Y88" t="s">
        <v>64</v>
      </c>
      <c r="Z88">
        <v>16</v>
      </c>
      <c r="AA88" s="3">
        <v>0.36470767999999998</v>
      </c>
      <c r="AB88" s="1">
        <v>0.48090359999999999</v>
      </c>
      <c r="AC88">
        <v>16</v>
      </c>
      <c r="AD88" s="3">
        <v>1.7991146</v>
      </c>
      <c r="AE88" s="1">
        <v>0.74309280000000033</v>
      </c>
    </row>
    <row r="89" spans="1:31" x14ac:dyDescent="0.2">
      <c r="A89">
        <v>194</v>
      </c>
      <c r="B89" t="s">
        <v>630</v>
      </c>
      <c r="C89" t="s">
        <v>631</v>
      </c>
      <c r="D89">
        <v>2014</v>
      </c>
      <c r="F89" t="s">
        <v>747</v>
      </c>
      <c r="G89" t="s">
        <v>743</v>
      </c>
      <c r="H89">
        <v>46.597162300000001</v>
      </c>
      <c r="I89">
        <v>24.374029499999999</v>
      </c>
      <c r="J89">
        <v>611</v>
      </c>
      <c r="K89">
        <v>957</v>
      </c>
      <c r="L89">
        <f t="shared" si="48"/>
        <v>0.63845350052246608</v>
      </c>
      <c r="M89" t="s">
        <v>786</v>
      </c>
      <c r="N89" s="2" t="s">
        <v>135</v>
      </c>
      <c r="O89" s="2" t="s">
        <v>43</v>
      </c>
      <c r="P89" t="s">
        <v>44</v>
      </c>
      <c r="Q89" t="s">
        <v>45</v>
      </c>
      <c r="R89" t="s">
        <v>133</v>
      </c>
      <c r="S89" t="s">
        <v>779</v>
      </c>
      <c r="T89" t="s">
        <v>90</v>
      </c>
      <c r="U89">
        <f t="shared" si="50"/>
        <v>73.529411764705884</v>
      </c>
      <c r="V89" t="s">
        <v>60</v>
      </c>
      <c r="W89" s="2" t="s">
        <v>139</v>
      </c>
      <c r="Y89" t="s">
        <v>64</v>
      </c>
      <c r="Z89">
        <v>16</v>
      </c>
      <c r="AA89" s="3">
        <v>0.40217389999999997</v>
      </c>
      <c r="AB89" s="1">
        <v>0.47826080000000015</v>
      </c>
      <c r="AC89">
        <v>16</v>
      </c>
      <c r="AD89" s="3">
        <v>1.548913</v>
      </c>
      <c r="AE89" s="1">
        <v>0.95652199999999965</v>
      </c>
    </row>
    <row r="90" spans="1:31" ht="18" x14ac:dyDescent="0.2">
      <c r="A90">
        <v>194</v>
      </c>
      <c r="B90" t="s">
        <v>630</v>
      </c>
      <c r="C90" t="s">
        <v>631</v>
      </c>
      <c r="D90">
        <v>2014</v>
      </c>
      <c r="F90" t="s">
        <v>747</v>
      </c>
      <c r="G90" t="s">
        <v>743</v>
      </c>
      <c r="H90">
        <v>46.597162300000001</v>
      </c>
      <c r="I90">
        <v>24.374029499999999</v>
      </c>
      <c r="J90">
        <v>611</v>
      </c>
      <c r="K90">
        <v>957</v>
      </c>
      <c r="L90">
        <f t="shared" si="48"/>
        <v>0.63845350052246608</v>
      </c>
      <c r="M90" t="s">
        <v>786</v>
      </c>
      <c r="N90" s="2" t="s">
        <v>140</v>
      </c>
      <c r="O90" t="s">
        <v>43</v>
      </c>
      <c r="P90" t="s">
        <v>44</v>
      </c>
      <c r="Q90" t="s">
        <v>45</v>
      </c>
      <c r="R90" t="s">
        <v>133</v>
      </c>
      <c r="S90" t="s">
        <v>779</v>
      </c>
      <c r="T90" t="s">
        <v>90</v>
      </c>
      <c r="U90">
        <f t="shared" si="50"/>
        <v>73.529411764705884</v>
      </c>
      <c r="V90" t="s">
        <v>60</v>
      </c>
      <c r="W90" t="s">
        <v>136</v>
      </c>
      <c r="X90" s="2" t="s">
        <v>137</v>
      </c>
      <c r="Y90" t="s">
        <v>50</v>
      </c>
      <c r="Z90">
        <v>16</v>
      </c>
      <c r="AA90" s="3">
        <v>15.756098</v>
      </c>
      <c r="AB90" s="1">
        <v>5.0731720000000067</v>
      </c>
      <c r="AC90">
        <v>16</v>
      </c>
      <c r="AD90" s="3">
        <v>18.780487000000001</v>
      </c>
      <c r="AE90" s="1">
        <v>3.5121999999999929</v>
      </c>
    </row>
    <row r="91" spans="1:31" ht="18" x14ac:dyDescent="0.2">
      <c r="A91">
        <v>194</v>
      </c>
      <c r="B91" t="s">
        <v>630</v>
      </c>
      <c r="C91" t="s">
        <v>631</v>
      </c>
      <c r="D91">
        <v>2014</v>
      </c>
      <c r="F91" t="s">
        <v>747</v>
      </c>
      <c r="G91" t="s">
        <v>743</v>
      </c>
      <c r="H91">
        <v>46.597162300000001</v>
      </c>
      <c r="I91">
        <v>24.374029499999999</v>
      </c>
      <c r="J91">
        <v>611</v>
      </c>
      <c r="K91">
        <v>957</v>
      </c>
      <c r="L91">
        <f t="shared" si="48"/>
        <v>0.63845350052246608</v>
      </c>
      <c r="M91" t="s">
        <v>786</v>
      </c>
      <c r="N91" s="2" t="s">
        <v>141</v>
      </c>
      <c r="O91" s="2" t="s">
        <v>43</v>
      </c>
      <c r="P91" t="s">
        <v>44</v>
      </c>
      <c r="Q91" t="s">
        <v>45</v>
      </c>
      <c r="R91" t="s">
        <v>133</v>
      </c>
      <c r="S91" t="s">
        <v>779</v>
      </c>
      <c r="T91" t="s">
        <v>90</v>
      </c>
      <c r="U91">
        <f t="shared" si="50"/>
        <v>73.529411764705884</v>
      </c>
      <c r="V91" t="s">
        <v>60</v>
      </c>
      <c r="W91" t="s">
        <v>136</v>
      </c>
      <c r="X91" s="2" t="s">
        <v>137</v>
      </c>
      <c r="Y91" t="s">
        <v>50</v>
      </c>
      <c r="Z91">
        <v>16</v>
      </c>
      <c r="AA91" s="3">
        <v>11.865233</v>
      </c>
      <c r="AB91" s="1">
        <v>2.1452439999999982</v>
      </c>
      <c r="AC91">
        <v>16</v>
      </c>
      <c r="AD91" s="3">
        <v>13.646686000000001</v>
      </c>
      <c r="AE91" s="1">
        <v>3.7073159999999987</v>
      </c>
    </row>
    <row r="92" spans="1:31" x14ac:dyDescent="0.2">
      <c r="A92">
        <v>194</v>
      </c>
      <c r="B92" t="s">
        <v>630</v>
      </c>
      <c r="C92" t="s">
        <v>631</v>
      </c>
      <c r="D92">
        <v>2014</v>
      </c>
      <c r="F92" t="s">
        <v>747</v>
      </c>
      <c r="G92" t="s">
        <v>743</v>
      </c>
      <c r="H92">
        <v>46.597162300000001</v>
      </c>
      <c r="I92">
        <v>24.374029499999999</v>
      </c>
      <c r="J92">
        <v>611</v>
      </c>
      <c r="K92">
        <v>957</v>
      </c>
      <c r="L92">
        <f t="shared" si="48"/>
        <v>0.63845350052246608</v>
      </c>
      <c r="M92" t="s">
        <v>786</v>
      </c>
      <c r="N92" s="2" t="s">
        <v>140</v>
      </c>
      <c r="O92" t="s">
        <v>43</v>
      </c>
      <c r="P92" t="s">
        <v>44</v>
      </c>
      <c r="Q92" t="s">
        <v>45</v>
      </c>
      <c r="R92" t="s">
        <v>133</v>
      </c>
      <c r="S92" t="s">
        <v>779</v>
      </c>
      <c r="T92" t="s">
        <v>90</v>
      </c>
      <c r="U92">
        <f t="shared" si="50"/>
        <v>73.529411764705884</v>
      </c>
      <c r="V92" t="s">
        <v>60</v>
      </c>
      <c r="W92" s="2" t="s">
        <v>138</v>
      </c>
      <c r="Y92" t="s">
        <v>63</v>
      </c>
      <c r="Z92">
        <v>16</v>
      </c>
      <c r="AA92" s="3">
        <v>2.7418901999999998</v>
      </c>
      <c r="AB92" s="1">
        <v>1.5610620000000015</v>
      </c>
      <c r="AC92">
        <v>16</v>
      </c>
      <c r="AD92" s="3">
        <v>7.1120910000000004</v>
      </c>
      <c r="AE92" s="1">
        <v>3.9807079999999964</v>
      </c>
    </row>
    <row r="93" spans="1:31" x14ac:dyDescent="0.2">
      <c r="A93">
        <v>194</v>
      </c>
      <c r="B93" t="s">
        <v>630</v>
      </c>
      <c r="C93" t="s">
        <v>631</v>
      </c>
      <c r="D93">
        <v>2014</v>
      </c>
      <c r="F93" t="s">
        <v>747</v>
      </c>
      <c r="G93" t="s">
        <v>743</v>
      </c>
      <c r="H93">
        <v>46.597162300000001</v>
      </c>
      <c r="I93">
        <v>24.374029499999999</v>
      </c>
      <c r="J93">
        <v>611</v>
      </c>
      <c r="K93">
        <v>957</v>
      </c>
      <c r="L93">
        <f t="shared" si="48"/>
        <v>0.63845350052246608</v>
      </c>
      <c r="M93" t="s">
        <v>786</v>
      </c>
      <c r="N93" s="2" t="s">
        <v>141</v>
      </c>
      <c r="O93" s="2" t="s">
        <v>43</v>
      </c>
      <c r="P93" t="s">
        <v>44</v>
      </c>
      <c r="Q93" t="s">
        <v>45</v>
      </c>
      <c r="R93" t="s">
        <v>133</v>
      </c>
      <c r="S93" t="s">
        <v>779</v>
      </c>
      <c r="T93" t="s">
        <v>90</v>
      </c>
      <c r="U93">
        <f t="shared" si="50"/>
        <v>73.529411764705884</v>
      </c>
      <c r="V93" t="s">
        <v>60</v>
      </c>
      <c r="W93" s="2" t="s">
        <v>138</v>
      </c>
      <c r="Y93" t="s">
        <v>63</v>
      </c>
      <c r="Z93">
        <v>16</v>
      </c>
      <c r="AA93" s="3">
        <v>1.1839966</v>
      </c>
      <c r="AB93" s="1">
        <v>0.92702319999999983</v>
      </c>
      <c r="AC93">
        <v>16</v>
      </c>
      <c r="AD93" s="3">
        <v>7.7828720000000002</v>
      </c>
      <c r="AE93" s="1">
        <v>2.7823799999999999</v>
      </c>
    </row>
    <row r="94" spans="1:31" x14ac:dyDescent="0.2">
      <c r="A94">
        <v>194</v>
      </c>
      <c r="B94" t="s">
        <v>630</v>
      </c>
      <c r="C94" t="s">
        <v>631</v>
      </c>
      <c r="D94">
        <v>2014</v>
      </c>
      <c r="F94" t="s">
        <v>747</v>
      </c>
      <c r="G94" t="s">
        <v>743</v>
      </c>
      <c r="H94">
        <v>46.597162300000001</v>
      </c>
      <c r="I94">
        <v>24.374029499999999</v>
      </c>
      <c r="J94">
        <v>611</v>
      </c>
      <c r="K94">
        <v>957</v>
      </c>
      <c r="L94">
        <f t="shared" si="48"/>
        <v>0.63845350052246608</v>
      </c>
      <c r="M94" t="s">
        <v>786</v>
      </c>
      <c r="N94" s="2" t="s">
        <v>140</v>
      </c>
      <c r="O94" t="s">
        <v>43</v>
      </c>
      <c r="P94" t="s">
        <v>44</v>
      </c>
      <c r="Q94" t="s">
        <v>45</v>
      </c>
      <c r="R94" t="s">
        <v>133</v>
      </c>
      <c r="S94" t="s">
        <v>779</v>
      </c>
      <c r="T94" t="s">
        <v>90</v>
      </c>
      <c r="U94">
        <f t="shared" si="50"/>
        <v>73.529411764705884</v>
      </c>
      <c r="V94" t="s">
        <v>60</v>
      </c>
      <c r="W94" s="2" t="s">
        <v>74</v>
      </c>
      <c r="X94" s="2" t="s">
        <v>75</v>
      </c>
      <c r="Y94" t="s">
        <v>63</v>
      </c>
      <c r="Z94">
        <v>16</v>
      </c>
      <c r="AA94" s="3">
        <v>0.79393740000000002</v>
      </c>
      <c r="AB94" s="1">
        <v>0.28228419999999987</v>
      </c>
      <c r="AC94">
        <v>16</v>
      </c>
      <c r="AD94" s="3">
        <v>0.34879386000000001</v>
      </c>
      <c r="AE94" s="1">
        <v>0.23685803999999999</v>
      </c>
    </row>
    <row r="95" spans="1:31" x14ac:dyDescent="0.2">
      <c r="A95">
        <v>194</v>
      </c>
      <c r="B95" t="s">
        <v>630</v>
      </c>
      <c r="C95" t="s">
        <v>631</v>
      </c>
      <c r="D95">
        <v>2014</v>
      </c>
      <c r="F95" t="s">
        <v>747</v>
      </c>
      <c r="G95" t="s">
        <v>743</v>
      </c>
      <c r="H95">
        <v>46.597162300000001</v>
      </c>
      <c r="I95">
        <v>24.374029499999999</v>
      </c>
      <c r="J95">
        <v>611</v>
      </c>
      <c r="K95">
        <v>957</v>
      </c>
      <c r="L95">
        <f t="shared" si="48"/>
        <v>0.63845350052246608</v>
      </c>
      <c r="M95" t="s">
        <v>786</v>
      </c>
      <c r="N95" s="2" t="s">
        <v>141</v>
      </c>
      <c r="O95" s="2" t="s">
        <v>43</v>
      </c>
      <c r="P95" t="s">
        <v>44</v>
      </c>
      <c r="Q95" t="s">
        <v>45</v>
      </c>
      <c r="R95" t="s">
        <v>133</v>
      </c>
      <c r="S95" t="s">
        <v>779</v>
      </c>
      <c r="T95" t="s">
        <v>90</v>
      </c>
      <c r="U95">
        <f t="shared" si="50"/>
        <v>73.529411764705884</v>
      </c>
      <c r="V95" t="s">
        <v>60</v>
      </c>
      <c r="W95" s="2" t="s">
        <v>74</v>
      </c>
      <c r="X95" s="2" t="s">
        <v>75</v>
      </c>
      <c r="Y95" t="s">
        <v>63</v>
      </c>
      <c r="Z95">
        <v>16</v>
      </c>
      <c r="AA95" s="3">
        <v>0.64336570000000004</v>
      </c>
      <c r="AB95" s="1">
        <v>0.21747579999999989</v>
      </c>
      <c r="AC95">
        <v>16</v>
      </c>
      <c r="AD95" s="3">
        <v>0.27637539999999999</v>
      </c>
      <c r="AE95" s="1">
        <v>0.28996771999999993</v>
      </c>
    </row>
    <row r="96" spans="1:31" x14ac:dyDescent="0.2">
      <c r="A96">
        <v>194</v>
      </c>
      <c r="B96" t="s">
        <v>630</v>
      </c>
      <c r="C96" t="s">
        <v>631</v>
      </c>
      <c r="D96">
        <v>2014</v>
      </c>
      <c r="F96" t="s">
        <v>747</v>
      </c>
      <c r="G96" t="s">
        <v>743</v>
      </c>
      <c r="H96">
        <v>46.597162300000001</v>
      </c>
      <c r="I96">
        <v>24.374029499999999</v>
      </c>
      <c r="J96">
        <v>611</v>
      </c>
      <c r="K96">
        <v>957</v>
      </c>
      <c r="L96">
        <f t="shared" si="48"/>
        <v>0.63845350052246608</v>
      </c>
      <c r="M96" t="s">
        <v>786</v>
      </c>
      <c r="N96" s="2" t="s">
        <v>140</v>
      </c>
      <c r="O96" t="s">
        <v>43</v>
      </c>
      <c r="P96" t="s">
        <v>44</v>
      </c>
      <c r="Q96" t="s">
        <v>45</v>
      </c>
      <c r="R96" t="s">
        <v>133</v>
      </c>
      <c r="S96" t="s">
        <v>779</v>
      </c>
      <c r="T96" t="s">
        <v>90</v>
      </c>
      <c r="U96">
        <f t="shared" si="50"/>
        <v>73.529411764705884</v>
      </c>
      <c r="V96" t="s">
        <v>60</v>
      </c>
      <c r="W96" s="2" t="s">
        <v>139</v>
      </c>
      <c r="Y96" t="s">
        <v>64</v>
      </c>
      <c r="Z96">
        <v>16</v>
      </c>
      <c r="AA96" s="3">
        <v>1.2121211999999999</v>
      </c>
      <c r="AB96" s="1">
        <v>0.77441080000000007</v>
      </c>
      <c r="AC96">
        <v>16</v>
      </c>
      <c r="AD96" s="3">
        <v>0.32828283000000003</v>
      </c>
      <c r="AE96" s="1">
        <v>0.30303027999999999</v>
      </c>
    </row>
    <row r="97" spans="1:31" x14ac:dyDescent="0.2">
      <c r="A97">
        <v>194</v>
      </c>
      <c r="B97" t="s">
        <v>630</v>
      </c>
      <c r="C97" t="s">
        <v>631</v>
      </c>
      <c r="D97">
        <v>2014</v>
      </c>
      <c r="F97" t="s">
        <v>747</v>
      </c>
      <c r="G97" t="s">
        <v>743</v>
      </c>
      <c r="H97">
        <v>46.597162300000001</v>
      </c>
      <c r="I97">
        <v>24.374029499999999</v>
      </c>
      <c r="J97">
        <v>611</v>
      </c>
      <c r="K97">
        <v>957</v>
      </c>
      <c r="L97">
        <f t="shared" si="48"/>
        <v>0.63845350052246608</v>
      </c>
      <c r="M97" t="s">
        <v>786</v>
      </c>
      <c r="N97" s="2" t="s">
        <v>141</v>
      </c>
      <c r="O97" s="2" t="s">
        <v>43</v>
      </c>
      <c r="P97" t="s">
        <v>44</v>
      </c>
      <c r="Q97" t="s">
        <v>45</v>
      </c>
      <c r="R97" t="s">
        <v>133</v>
      </c>
      <c r="S97" t="s">
        <v>779</v>
      </c>
      <c r="T97" t="s">
        <v>90</v>
      </c>
      <c r="U97">
        <f t="shared" si="50"/>
        <v>73.529411764705884</v>
      </c>
      <c r="V97" t="s">
        <v>60</v>
      </c>
      <c r="W97" s="2" t="s">
        <v>139</v>
      </c>
      <c r="Y97" t="s">
        <v>64</v>
      </c>
      <c r="Z97">
        <v>16</v>
      </c>
      <c r="AA97" s="3">
        <v>1.1963265999999999</v>
      </c>
      <c r="AB97" s="1">
        <v>0.43780480000000033</v>
      </c>
      <c r="AC97">
        <v>16</v>
      </c>
      <c r="AD97" s="3">
        <v>0.58402379999999998</v>
      </c>
      <c r="AE97" s="1">
        <v>0.45463980000000026</v>
      </c>
    </row>
    <row r="98" spans="1:31" x14ac:dyDescent="0.2">
      <c r="A98">
        <v>269</v>
      </c>
      <c r="B98" t="s">
        <v>632</v>
      </c>
      <c r="C98" t="s">
        <v>633</v>
      </c>
      <c r="D98">
        <v>2010</v>
      </c>
      <c r="E98" t="s">
        <v>745</v>
      </c>
      <c r="F98" t="s">
        <v>40</v>
      </c>
      <c r="G98" t="s">
        <v>41</v>
      </c>
      <c r="H98">
        <v>34.126111100000003</v>
      </c>
      <c r="I98">
        <v>-116.4163889</v>
      </c>
      <c r="J98">
        <v>235</v>
      </c>
      <c r="K98">
        <v>2627</v>
      </c>
      <c r="L98">
        <f t="shared" si="48"/>
        <v>8.9455652835934527E-2</v>
      </c>
      <c r="M98" t="s">
        <v>784</v>
      </c>
      <c r="N98" s="2" t="s">
        <v>142</v>
      </c>
      <c r="O98" s="2" t="s">
        <v>51</v>
      </c>
      <c r="P98" t="s">
        <v>44</v>
      </c>
      <c r="Q98" t="s">
        <v>55</v>
      </c>
      <c r="R98" t="s">
        <v>143</v>
      </c>
      <c r="S98" t="s">
        <v>780</v>
      </c>
      <c r="T98" t="s">
        <v>91</v>
      </c>
      <c r="U98">
        <f>((16-9)/16)*100</f>
        <v>43.75</v>
      </c>
      <c r="V98" t="s">
        <v>61</v>
      </c>
      <c r="W98" s="2" t="s">
        <v>144</v>
      </c>
      <c r="X98" t="s">
        <v>75</v>
      </c>
      <c r="Y98" t="s">
        <v>63</v>
      </c>
      <c r="Z98">
        <v>48</v>
      </c>
      <c r="AA98" s="3">
        <v>0.11607671</v>
      </c>
      <c r="AB98" s="1">
        <v>0.24248704377761057</v>
      </c>
      <c r="AC98">
        <v>48</v>
      </c>
      <c r="AD98" s="3">
        <v>5.4303030000000002E-2</v>
      </c>
      <c r="AE98" s="1">
        <v>7.054171821408374E-2</v>
      </c>
    </row>
    <row r="99" spans="1:31" x14ac:dyDescent="0.2">
      <c r="A99">
        <v>269</v>
      </c>
      <c r="B99" t="s">
        <v>632</v>
      </c>
      <c r="C99" t="s">
        <v>633</v>
      </c>
      <c r="D99">
        <v>2010</v>
      </c>
      <c r="E99" t="s">
        <v>745</v>
      </c>
      <c r="F99" t="s">
        <v>40</v>
      </c>
      <c r="G99" t="s">
        <v>41</v>
      </c>
      <c r="H99">
        <v>34.126111100000003</v>
      </c>
      <c r="I99">
        <v>-116.4163889</v>
      </c>
      <c r="J99">
        <v>235</v>
      </c>
      <c r="K99">
        <v>2627</v>
      </c>
      <c r="L99">
        <f t="shared" si="48"/>
        <v>8.9455652835934527E-2</v>
      </c>
      <c r="M99" t="s">
        <v>784</v>
      </c>
      <c r="N99" s="2" t="s">
        <v>145</v>
      </c>
      <c r="O99" s="2" t="s">
        <v>43</v>
      </c>
      <c r="P99" t="s">
        <v>52</v>
      </c>
      <c r="Q99" t="s">
        <v>55</v>
      </c>
      <c r="R99" t="s">
        <v>143</v>
      </c>
      <c r="S99" t="s">
        <v>780</v>
      </c>
      <c r="T99" t="s">
        <v>91</v>
      </c>
      <c r="U99">
        <f>((16-9)/16)*100</f>
        <v>43.75</v>
      </c>
      <c r="V99" t="s">
        <v>61</v>
      </c>
      <c r="W99" s="2" t="s">
        <v>144</v>
      </c>
      <c r="X99" t="s">
        <v>75</v>
      </c>
      <c r="Y99" t="s">
        <v>63</v>
      </c>
      <c r="Z99">
        <v>48</v>
      </c>
      <c r="AA99" s="3">
        <v>0.109848484</v>
      </c>
      <c r="AB99" s="1">
        <v>0.15308534301725776</v>
      </c>
      <c r="AC99">
        <v>48</v>
      </c>
      <c r="AD99" s="3">
        <v>2.4621212999999999E-2</v>
      </c>
      <c r="AE99" s="1">
        <v>3.0617053361404453E-2</v>
      </c>
    </row>
    <row r="100" spans="1:31" x14ac:dyDescent="0.2">
      <c r="A100">
        <v>329</v>
      </c>
      <c r="B100" t="s">
        <v>634</v>
      </c>
      <c r="C100" t="s">
        <v>635</v>
      </c>
      <c r="D100">
        <v>2018</v>
      </c>
      <c r="F100" t="s">
        <v>748</v>
      </c>
      <c r="G100" t="s">
        <v>41</v>
      </c>
      <c r="H100">
        <v>52.666666669999998</v>
      </c>
      <c r="I100">
        <v>-114.33333330000001</v>
      </c>
      <c r="J100">
        <v>527</v>
      </c>
      <c r="K100">
        <v>954</v>
      </c>
      <c r="L100">
        <f t="shared" si="48"/>
        <v>0.55241090146750527</v>
      </c>
      <c r="M100" t="s">
        <v>786</v>
      </c>
      <c r="N100" s="2" t="s">
        <v>148</v>
      </c>
      <c r="O100" s="2" t="s">
        <v>51</v>
      </c>
      <c r="P100" t="s">
        <v>778</v>
      </c>
      <c r="Q100" t="s">
        <v>56</v>
      </c>
      <c r="R100" t="s">
        <v>151</v>
      </c>
      <c r="S100" t="s">
        <v>780</v>
      </c>
      <c r="T100" t="s">
        <v>91</v>
      </c>
      <c r="U100">
        <f>((431.8-266.5)/431.8)*100</f>
        <v>38.28161185734136</v>
      </c>
      <c r="V100" t="s">
        <v>61</v>
      </c>
      <c r="W100" s="2" t="s">
        <v>146</v>
      </c>
      <c r="X100" s="2" t="s">
        <v>147</v>
      </c>
      <c r="Y100" t="s">
        <v>63</v>
      </c>
      <c r="Z100">
        <v>12</v>
      </c>
      <c r="AA100" s="3">
        <v>2727.2727</v>
      </c>
      <c r="AB100" s="1">
        <v>954.29868037186384</v>
      </c>
      <c r="AC100">
        <v>12</v>
      </c>
      <c r="AD100" s="3">
        <v>1368.2277999999999</v>
      </c>
      <c r="AE100" s="1">
        <v>763.43811291310328</v>
      </c>
    </row>
    <row r="101" spans="1:31" x14ac:dyDescent="0.2">
      <c r="A101">
        <v>329</v>
      </c>
      <c r="B101" t="s">
        <v>634</v>
      </c>
      <c r="C101" t="s">
        <v>635</v>
      </c>
      <c r="D101">
        <v>2018</v>
      </c>
      <c r="F101" t="s">
        <v>748</v>
      </c>
      <c r="G101" t="s">
        <v>41</v>
      </c>
      <c r="H101">
        <v>52.666666669999998</v>
      </c>
      <c r="I101">
        <v>-114.33333330000001</v>
      </c>
      <c r="J101">
        <v>527</v>
      </c>
      <c r="K101">
        <v>954</v>
      </c>
      <c r="L101">
        <f t="shared" si="48"/>
        <v>0.55241090146750527</v>
      </c>
      <c r="M101" t="s">
        <v>786</v>
      </c>
      <c r="N101" s="2" t="s">
        <v>149</v>
      </c>
      <c r="O101" s="2" t="s">
        <v>51</v>
      </c>
      <c r="P101" t="s">
        <v>778</v>
      </c>
      <c r="Q101" t="s">
        <v>56</v>
      </c>
      <c r="R101" t="s">
        <v>151</v>
      </c>
      <c r="S101" t="s">
        <v>780</v>
      </c>
      <c r="T101" t="s">
        <v>91</v>
      </c>
      <c r="U101">
        <f t="shared" ref="U101:U112" si="51">((431.8-266.5)/431.8)*100</f>
        <v>38.28161185734136</v>
      </c>
      <c r="V101" t="s">
        <v>61</v>
      </c>
      <c r="W101" s="2" t="s">
        <v>146</v>
      </c>
      <c r="X101" s="2" t="s">
        <v>147</v>
      </c>
      <c r="Y101" t="s">
        <v>63</v>
      </c>
      <c r="Z101">
        <v>12</v>
      </c>
      <c r="AA101" s="3">
        <v>2580.3489</v>
      </c>
      <c r="AB101" s="1">
        <v>572.57893109498855</v>
      </c>
      <c r="AC101">
        <v>12</v>
      </c>
      <c r="AD101" s="3">
        <v>1166.2075</v>
      </c>
      <c r="AE101" s="1">
        <v>572.57893109498855</v>
      </c>
    </row>
    <row r="102" spans="1:31" x14ac:dyDescent="0.2">
      <c r="A102">
        <v>329</v>
      </c>
      <c r="B102" t="s">
        <v>634</v>
      </c>
      <c r="C102" t="s">
        <v>635</v>
      </c>
      <c r="D102">
        <v>2018</v>
      </c>
      <c r="F102" t="s">
        <v>748</v>
      </c>
      <c r="G102" t="s">
        <v>41</v>
      </c>
      <c r="H102">
        <v>52.666666669999998</v>
      </c>
      <c r="I102">
        <v>-114.33333330000001</v>
      </c>
      <c r="J102">
        <v>527</v>
      </c>
      <c r="K102">
        <v>954</v>
      </c>
      <c r="L102">
        <f t="shared" si="48"/>
        <v>0.55241090146750527</v>
      </c>
      <c r="M102" t="s">
        <v>786</v>
      </c>
      <c r="N102" s="2" t="s">
        <v>150</v>
      </c>
      <c r="O102" s="2" t="s">
        <v>43</v>
      </c>
      <c r="P102" t="s">
        <v>778</v>
      </c>
      <c r="Q102" t="s">
        <v>56</v>
      </c>
      <c r="R102" t="s">
        <v>151</v>
      </c>
      <c r="S102" t="s">
        <v>780</v>
      </c>
      <c r="T102" t="s">
        <v>91</v>
      </c>
      <c r="U102">
        <f t="shared" si="51"/>
        <v>38.28161185734136</v>
      </c>
      <c r="V102" t="s">
        <v>61</v>
      </c>
      <c r="W102" s="2" t="s">
        <v>146</v>
      </c>
      <c r="X102" s="2" t="s">
        <v>147</v>
      </c>
      <c r="Y102" t="s">
        <v>63</v>
      </c>
      <c r="Z102">
        <v>12</v>
      </c>
      <c r="AA102" s="3">
        <v>3241.5059000000001</v>
      </c>
      <c r="AB102" s="1">
        <v>890.67837574888961</v>
      </c>
      <c r="AC102">
        <v>12</v>
      </c>
      <c r="AD102" s="3">
        <v>2745.6381999999999</v>
      </c>
      <c r="AE102" s="1">
        <v>1717.7361004646443</v>
      </c>
    </row>
    <row r="103" spans="1:31" x14ac:dyDescent="0.2">
      <c r="A103">
        <v>329</v>
      </c>
      <c r="B103" t="s">
        <v>634</v>
      </c>
      <c r="C103" t="s">
        <v>635</v>
      </c>
      <c r="D103">
        <v>2018</v>
      </c>
      <c r="F103" t="s">
        <v>748</v>
      </c>
      <c r="G103" t="s">
        <v>41</v>
      </c>
      <c r="H103">
        <v>52.666666669999998</v>
      </c>
      <c r="I103">
        <v>-114.33333330000001</v>
      </c>
      <c r="J103">
        <v>527</v>
      </c>
      <c r="K103">
        <v>954</v>
      </c>
      <c r="L103">
        <f t="shared" si="48"/>
        <v>0.55241090146750527</v>
      </c>
      <c r="M103" t="s">
        <v>786</v>
      </c>
      <c r="N103" s="2" t="s">
        <v>148</v>
      </c>
      <c r="O103" s="2" t="s">
        <v>51</v>
      </c>
      <c r="P103" t="s">
        <v>778</v>
      </c>
      <c r="Q103" t="s">
        <v>56</v>
      </c>
      <c r="R103" t="s">
        <v>151</v>
      </c>
      <c r="S103" t="s">
        <v>780</v>
      </c>
      <c r="T103" t="s">
        <v>91</v>
      </c>
      <c r="U103">
        <f t="shared" si="51"/>
        <v>38.28161185734136</v>
      </c>
      <c r="V103" t="s">
        <v>61</v>
      </c>
      <c r="W103" s="2" t="s">
        <v>152</v>
      </c>
      <c r="X103" s="2" t="s">
        <v>147</v>
      </c>
      <c r="Y103" t="s">
        <v>777</v>
      </c>
      <c r="Z103">
        <v>12</v>
      </c>
      <c r="AA103" s="3">
        <v>17.797373</v>
      </c>
      <c r="AB103" s="1">
        <v>5.23978971075252</v>
      </c>
      <c r="AC103">
        <v>12</v>
      </c>
      <c r="AD103" s="3">
        <v>9.4126949999999994</v>
      </c>
      <c r="AE103" s="1">
        <v>2.3287942723005868</v>
      </c>
    </row>
    <row r="104" spans="1:31" x14ac:dyDescent="0.2">
      <c r="A104">
        <v>329</v>
      </c>
      <c r="B104" t="s">
        <v>634</v>
      </c>
      <c r="C104" t="s">
        <v>635</v>
      </c>
      <c r="D104">
        <v>2018</v>
      </c>
      <c r="F104" t="s">
        <v>748</v>
      </c>
      <c r="G104" t="s">
        <v>41</v>
      </c>
      <c r="H104">
        <v>52.666666669999998</v>
      </c>
      <c r="I104">
        <v>-114.33333330000001</v>
      </c>
      <c r="J104">
        <v>527</v>
      </c>
      <c r="K104">
        <v>954</v>
      </c>
      <c r="L104">
        <f t="shared" si="48"/>
        <v>0.55241090146750527</v>
      </c>
      <c r="M104" t="s">
        <v>786</v>
      </c>
      <c r="N104" s="2" t="s">
        <v>149</v>
      </c>
      <c r="O104" s="2" t="s">
        <v>51</v>
      </c>
      <c r="P104" t="s">
        <v>778</v>
      </c>
      <c r="Q104" t="s">
        <v>56</v>
      </c>
      <c r="R104" t="s">
        <v>151</v>
      </c>
      <c r="S104" t="s">
        <v>780</v>
      </c>
      <c r="T104" t="s">
        <v>91</v>
      </c>
      <c r="U104">
        <f t="shared" si="51"/>
        <v>38.28161185734136</v>
      </c>
      <c r="V104" t="s">
        <v>61</v>
      </c>
      <c r="W104" s="2" t="s">
        <v>152</v>
      </c>
      <c r="X104" s="2" t="s">
        <v>147</v>
      </c>
      <c r="Y104" t="s">
        <v>777</v>
      </c>
      <c r="Z104">
        <v>12</v>
      </c>
      <c r="AA104" s="3">
        <v>17.770434999999999</v>
      </c>
      <c r="AB104" s="1">
        <v>6.1130931920303624</v>
      </c>
      <c r="AC104">
        <v>12</v>
      </c>
      <c r="AD104" s="3">
        <v>8.5454249999999998</v>
      </c>
      <c r="AE104" s="1">
        <v>1.7465965702508401</v>
      </c>
    </row>
    <row r="105" spans="1:31" x14ac:dyDescent="0.2">
      <c r="A105">
        <v>329</v>
      </c>
      <c r="B105" t="s">
        <v>634</v>
      </c>
      <c r="C105" t="s">
        <v>635</v>
      </c>
      <c r="D105">
        <v>2018</v>
      </c>
      <c r="F105" t="s">
        <v>748</v>
      </c>
      <c r="G105" t="s">
        <v>41</v>
      </c>
      <c r="H105">
        <v>52.666666669999998</v>
      </c>
      <c r="I105">
        <v>-114.33333330000001</v>
      </c>
      <c r="J105">
        <v>527</v>
      </c>
      <c r="K105">
        <v>954</v>
      </c>
      <c r="L105">
        <f t="shared" si="48"/>
        <v>0.55241090146750527</v>
      </c>
      <c r="M105" t="s">
        <v>786</v>
      </c>
      <c r="N105" s="2" t="s">
        <v>150</v>
      </c>
      <c r="O105" s="2" t="s">
        <v>43</v>
      </c>
      <c r="P105" t="s">
        <v>52</v>
      </c>
      <c r="Q105" t="s">
        <v>56</v>
      </c>
      <c r="R105" t="s">
        <v>151</v>
      </c>
      <c r="S105" t="s">
        <v>780</v>
      </c>
      <c r="T105" t="s">
        <v>91</v>
      </c>
      <c r="U105">
        <f t="shared" si="51"/>
        <v>38.28161185734136</v>
      </c>
      <c r="V105" t="s">
        <v>61</v>
      </c>
      <c r="W105" s="2" t="s">
        <v>152</v>
      </c>
      <c r="X105" s="2" t="s">
        <v>147</v>
      </c>
      <c r="Y105" t="s">
        <v>777</v>
      </c>
      <c r="Z105">
        <v>12</v>
      </c>
      <c r="AA105" s="3">
        <v>26.327476999999998</v>
      </c>
      <c r="AB105" s="1">
        <v>9.60627594022721</v>
      </c>
      <c r="AC105">
        <v>12</v>
      </c>
      <c r="AD105" s="3">
        <v>25.842796</v>
      </c>
      <c r="AE105" s="1">
        <v>13.391257287975161</v>
      </c>
    </row>
    <row r="106" spans="1:31" x14ac:dyDescent="0.2">
      <c r="A106">
        <v>329</v>
      </c>
      <c r="B106" t="s">
        <v>634</v>
      </c>
      <c r="C106" t="s">
        <v>635</v>
      </c>
      <c r="D106">
        <v>2018</v>
      </c>
      <c r="F106" t="s">
        <v>748</v>
      </c>
      <c r="G106" t="s">
        <v>41</v>
      </c>
      <c r="H106">
        <v>52.666666669999998</v>
      </c>
      <c r="I106">
        <v>-114.33333330000001</v>
      </c>
      <c r="J106">
        <v>527</v>
      </c>
      <c r="K106">
        <v>954</v>
      </c>
      <c r="L106">
        <f t="shared" si="48"/>
        <v>0.55241090146750527</v>
      </c>
      <c r="M106" t="s">
        <v>786</v>
      </c>
      <c r="N106" s="2" t="s">
        <v>148</v>
      </c>
      <c r="O106" s="2" t="s">
        <v>51</v>
      </c>
      <c r="P106" t="s">
        <v>778</v>
      </c>
      <c r="Q106" t="s">
        <v>56</v>
      </c>
      <c r="R106" t="s">
        <v>151</v>
      </c>
      <c r="S106" t="s">
        <v>780</v>
      </c>
      <c r="T106" t="s">
        <v>91</v>
      </c>
      <c r="U106">
        <f t="shared" si="51"/>
        <v>38.28161185734136</v>
      </c>
      <c r="V106" t="s">
        <v>61</v>
      </c>
      <c r="W106" s="2" t="s">
        <v>153</v>
      </c>
      <c r="X106" s="2" t="s">
        <v>147</v>
      </c>
      <c r="Y106" t="s">
        <v>777</v>
      </c>
      <c r="Z106">
        <v>12</v>
      </c>
      <c r="AA106" s="3">
        <v>6.446256</v>
      </c>
      <c r="AB106" s="1">
        <v>1.0982206709455065</v>
      </c>
      <c r="AC106">
        <v>12</v>
      </c>
      <c r="AD106" s="3">
        <v>6.7632849999999998</v>
      </c>
      <c r="AE106" s="1">
        <v>0.73214653661340323</v>
      </c>
    </row>
    <row r="107" spans="1:31" x14ac:dyDescent="0.2">
      <c r="A107">
        <v>329</v>
      </c>
      <c r="B107" t="s">
        <v>634</v>
      </c>
      <c r="C107" t="s">
        <v>635</v>
      </c>
      <c r="D107">
        <v>2018</v>
      </c>
      <c r="F107" t="s">
        <v>748</v>
      </c>
      <c r="G107" t="s">
        <v>41</v>
      </c>
      <c r="H107">
        <v>52.666666669999998</v>
      </c>
      <c r="I107">
        <v>-114.33333330000001</v>
      </c>
      <c r="J107">
        <v>527</v>
      </c>
      <c r="K107">
        <v>954</v>
      </c>
      <c r="L107">
        <f t="shared" si="48"/>
        <v>0.55241090146750527</v>
      </c>
      <c r="M107" t="s">
        <v>786</v>
      </c>
      <c r="N107" s="2" t="s">
        <v>149</v>
      </c>
      <c r="O107" s="2" t="s">
        <v>51</v>
      </c>
      <c r="P107" t="s">
        <v>778</v>
      </c>
      <c r="Q107" t="s">
        <v>56</v>
      </c>
      <c r="R107" t="s">
        <v>151</v>
      </c>
      <c r="S107" t="s">
        <v>780</v>
      </c>
      <c r="T107" t="s">
        <v>91</v>
      </c>
      <c r="U107">
        <f t="shared" si="51"/>
        <v>38.28161185734136</v>
      </c>
      <c r="V107" t="s">
        <v>61</v>
      </c>
      <c r="W107" s="2" t="s">
        <v>153</v>
      </c>
      <c r="X107" s="2" t="s">
        <v>147</v>
      </c>
      <c r="Y107" t="s">
        <v>777</v>
      </c>
      <c r="Z107">
        <v>12</v>
      </c>
      <c r="AA107" s="3">
        <v>6.9897340000000003</v>
      </c>
      <c r="AB107" s="1">
        <v>0.94133393366704698</v>
      </c>
      <c r="AC107">
        <v>12</v>
      </c>
      <c r="AD107" s="3">
        <v>7.1557969999999997</v>
      </c>
      <c r="AE107" s="1">
        <v>1.2551098330950969</v>
      </c>
    </row>
    <row r="108" spans="1:31" x14ac:dyDescent="0.2">
      <c r="A108">
        <v>329</v>
      </c>
      <c r="B108" t="s">
        <v>634</v>
      </c>
      <c r="C108" t="s">
        <v>635</v>
      </c>
      <c r="D108">
        <v>2018</v>
      </c>
      <c r="F108" t="s">
        <v>748</v>
      </c>
      <c r="G108" t="s">
        <v>41</v>
      </c>
      <c r="H108">
        <v>52.666666669999998</v>
      </c>
      <c r="I108">
        <v>-114.33333330000001</v>
      </c>
      <c r="J108">
        <v>527</v>
      </c>
      <c r="K108">
        <v>954</v>
      </c>
      <c r="L108">
        <f t="shared" si="48"/>
        <v>0.55241090146750527</v>
      </c>
      <c r="M108" t="s">
        <v>786</v>
      </c>
      <c r="N108" s="2" t="s">
        <v>150</v>
      </c>
      <c r="O108" s="2" t="s">
        <v>43</v>
      </c>
      <c r="P108" t="s">
        <v>52</v>
      </c>
      <c r="Q108" t="s">
        <v>56</v>
      </c>
      <c r="R108" t="s">
        <v>151</v>
      </c>
      <c r="S108" t="s">
        <v>780</v>
      </c>
      <c r="T108" t="s">
        <v>91</v>
      </c>
      <c r="U108">
        <f t="shared" si="51"/>
        <v>38.28161185734136</v>
      </c>
      <c r="V108" t="s">
        <v>61</v>
      </c>
      <c r="W108" s="2" t="s">
        <v>153</v>
      </c>
      <c r="X108" s="2" t="s">
        <v>147</v>
      </c>
      <c r="Y108" t="s">
        <v>777</v>
      </c>
      <c r="Z108">
        <v>12</v>
      </c>
      <c r="AA108" s="3">
        <v>8.2125610000000009</v>
      </c>
      <c r="AB108" s="1">
        <v>1.411995531143069</v>
      </c>
      <c r="AC108">
        <v>12</v>
      </c>
      <c r="AD108" s="3">
        <v>9.4202899999999996</v>
      </c>
      <c r="AE108" s="1">
        <v>1.9872546376576938</v>
      </c>
    </row>
    <row r="109" spans="1:31" x14ac:dyDescent="0.2">
      <c r="A109">
        <v>329</v>
      </c>
      <c r="B109" t="s">
        <v>634</v>
      </c>
      <c r="C109" t="s">
        <v>635</v>
      </c>
      <c r="D109">
        <v>2018</v>
      </c>
      <c r="F109" t="s">
        <v>748</v>
      </c>
      <c r="G109" t="s">
        <v>41</v>
      </c>
      <c r="H109">
        <v>52.666666669999998</v>
      </c>
      <c r="I109">
        <v>-114.33333330000001</v>
      </c>
      <c r="J109">
        <v>527</v>
      </c>
      <c r="K109">
        <v>954</v>
      </c>
      <c r="L109">
        <f t="shared" si="48"/>
        <v>0.55241090146750527</v>
      </c>
      <c r="M109" t="s">
        <v>786</v>
      </c>
      <c r="N109" s="2" t="s">
        <v>148</v>
      </c>
      <c r="O109" s="2" t="s">
        <v>51</v>
      </c>
      <c r="P109" t="s">
        <v>778</v>
      </c>
      <c r="Q109" t="s">
        <v>56</v>
      </c>
      <c r="R109" t="s">
        <v>151</v>
      </c>
      <c r="S109" t="s">
        <v>780</v>
      </c>
      <c r="T109" t="s">
        <v>91</v>
      </c>
      <c r="U109">
        <f t="shared" si="51"/>
        <v>38.28161185734136</v>
      </c>
      <c r="V109" t="s">
        <v>61</v>
      </c>
      <c r="W109" s="2" t="s">
        <v>153</v>
      </c>
      <c r="X109" s="2" t="s">
        <v>147</v>
      </c>
      <c r="Y109" t="s">
        <v>777</v>
      </c>
      <c r="Z109">
        <v>12</v>
      </c>
      <c r="AA109" s="3">
        <v>6.4613529999999999</v>
      </c>
      <c r="AB109" s="1">
        <v>0.52296156443088748</v>
      </c>
      <c r="AC109">
        <v>12</v>
      </c>
      <c r="AD109" s="3">
        <v>6.7330920000000001</v>
      </c>
      <c r="AE109" s="1">
        <v>0.83673815667925633</v>
      </c>
    </row>
    <row r="110" spans="1:31" x14ac:dyDescent="0.2">
      <c r="A110">
        <v>329</v>
      </c>
      <c r="B110" t="s">
        <v>634</v>
      </c>
      <c r="C110" t="s">
        <v>635</v>
      </c>
      <c r="D110">
        <v>2018</v>
      </c>
      <c r="F110" t="s">
        <v>748</v>
      </c>
      <c r="G110" t="s">
        <v>41</v>
      </c>
      <c r="H110">
        <v>52.666666669999998</v>
      </c>
      <c r="I110">
        <v>-114.33333330000001</v>
      </c>
      <c r="J110">
        <v>527</v>
      </c>
      <c r="K110">
        <v>954</v>
      </c>
      <c r="L110">
        <f t="shared" si="48"/>
        <v>0.55241090146750527</v>
      </c>
      <c r="M110" t="s">
        <v>786</v>
      </c>
      <c r="N110" s="2" t="s">
        <v>150</v>
      </c>
      <c r="O110" s="2" t="s">
        <v>43</v>
      </c>
      <c r="P110" t="s">
        <v>52</v>
      </c>
      <c r="Q110" t="s">
        <v>56</v>
      </c>
      <c r="R110" t="s">
        <v>151</v>
      </c>
      <c r="S110" t="s">
        <v>780</v>
      </c>
      <c r="T110" t="s">
        <v>91</v>
      </c>
      <c r="U110">
        <f t="shared" si="51"/>
        <v>38.28161185734136</v>
      </c>
      <c r="V110" t="s">
        <v>61</v>
      </c>
      <c r="W110" s="2" t="s">
        <v>153</v>
      </c>
      <c r="X110" s="2" t="s">
        <v>147</v>
      </c>
      <c r="Y110" t="s">
        <v>777</v>
      </c>
      <c r="Z110">
        <v>12</v>
      </c>
      <c r="AA110" s="3">
        <v>6.7028984999999999</v>
      </c>
      <c r="AB110" s="1">
        <v>0.62755491654754691</v>
      </c>
      <c r="AC110">
        <v>12</v>
      </c>
      <c r="AD110" s="3">
        <v>6.5821256999999997</v>
      </c>
      <c r="AE110" s="1">
        <v>0.94133150879591887</v>
      </c>
    </row>
    <row r="111" spans="1:31" x14ac:dyDescent="0.2">
      <c r="A111">
        <v>329</v>
      </c>
      <c r="B111" t="s">
        <v>634</v>
      </c>
      <c r="C111" t="s">
        <v>635</v>
      </c>
      <c r="D111">
        <v>2018</v>
      </c>
      <c r="F111" t="s">
        <v>748</v>
      </c>
      <c r="G111" t="s">
        <v>41</v>
      </c>
      <c r="H111">
        <v>52.666666669999998</v>
      </c>
      <c r="I111">
        <v>-114.33333330000001</v>
      </c>
      <c r="J111">
        <v>527</v>
      </c>
      <c r="K111">
        <v>954</v>
      </c>
      <c r="L111">
        <f t="shared" si="48"/>
        <v>0.55241090146750527</v>
      </c>
      <c r="M111" t="s">
        <v>786</v>
      </c>
      <c r="N111" s="2" t="s">
        <v>149</v>
      </c>
      <c r="O111" s="2" t="s">
        <v>51</v>
      </c>
      <c r="P111" t="s">
        <v>778</v>
      </c>
      <c r="Q111" t="s">
        <v>56</v>
      </c>
      <c r="R111" t="s">
        <v>151</v>
      </c>
      <c r="S111" t="s">
        <v>780</v>
      </c>
      <c r="T111" t="s">
        <v>91</v>
      </c>
      <c r="U111">
        <f t="shared" si="51"/>
        <v>38.28161185734136</v>
      </c>
      <c r="V111" t="s">
        <v>61</v>
      </c>
      <c r="W111" s="2" t="s">
        <v>153</v>
      </c>
      <c r="X111" s="2" t="s">
        <v>147</v>
      </c>
      <c r="Y111" t="s">
        <v>777</v>
      </c>
      <c r="Z111">
        <v>12</v>
      </c>
      <c r="AA111" s="3">
        <v>9.6316419999999994</v>
      </c>
      <c r="AB111" s="1">
        <v>1.7780748616276001</v>
      </c>
      <c r="AC111">
        <v>12</v>
      </c>
      <c r="AD111" s="3">
        <v>10.628019</v>
      </c>
      <c r="AE111" s="1">
        <v>1.3597049172625626</v>
      </c>
    </row>
    <row r="112" spans="1:31" x14ac:dyDescent="0.2">
      <c r="A112">
        <v>329</v>
      </c>
      <c r="B112" t="s">
        <v>634</v>
      </c>
      <c r="C112" t="s">
        <v>635</v>
      </c>
      <c r="D112">
        <v>2018</v>
      </c>
      <c r="F112" t="s">
        <v>748</v>
      </c>
      <c r="G112" t="s">
        <v>41</v>
      </c>
      <c r="H112">
        <v>52.666666669999998</v>
      </c>
      <c r="I112">
        <v>-114.33333330000001</v>
      </c>
      <c r="J112">
        <v>527</v>
      </c>
      <c r="K112">
        <v>954</v>
      </c>
      <c r="L112">
        <f t="shared" si="48"/>
        <v>0.55241090146750527</v>
      </c>
      <c r="M112" t="s">
        <v>786</v>
      </c>
      <c r="N112" s="2" t="s">
        <v>150</v>
      </c>
      <c r="O112" s="2" t="s">
        <v>43</v>
      </c>
      <c r="P112" t="s">
        <v>52</v>
      </c>
      <c r="Q112" t="s">
        <v>56</v>
      </c>
      <c r="R112" t="s">
        <v>151</v>
      </c>
      <c r="S112" t="s">
        <v>780</v>
      </c>
      <c r="T112" t="s">
        <v>91</v>
      </c>
      <c r="U112">
        <f t="shared" si="51"/>
        <v>38.28161185734136</v>
      </c>
      <c r="V112" t="s">
        <v>61</v>
      </c>
      <c r="W112" s="2" t="s">
        <v>153</v>
      </c>
      <c r="X112" s="2" t="s">
        <v>147</v>
      </c>
      <c r="Y112" t="s">
        <v>777</v>
      </c>
      <c r="Z112">
        <v>12</v>
      </c>
      <c r="AA112" s="3">
        <v>17.934781999999998</v>
      </c>
      <c r="AB112" s="1">
        <v>2.5102196661902001</v>
      </c>
      <c r="AC112">
        <v>12</v>
      </c>
      <c r="AD112" s="3">
        <v>13.013285</v>
      </c>
      <c r="AE112" s="1">
        <v>3.0331812306210817</v>
      </c>
    </row>
    <row r="113" spans="1:39" x14ac:dyDescent="0.2">
      <c r="A113">
        <v>418</v>
      </c>
      <c r="B113" t="s">
        <v>636</v>
      </c>
      <c r="C113" t="s">
        <v>637</v>
      </c>
      <c r="D113">
        <v>2016</v>
      </c>
      <c r="E113" t="s">
        <v>749</v>
      </c>
      <c r="F113" t="s">
        <v>40</v>
      </c>
      <c r="G113" t="s">
        <v>41</v>
      </c>
      <c r="H113">
        <v>43.45</v>
      </c>
      <c r="I113">
        <v>-119.7</v>
      </c>
      <c r="J113">
        <v>259</v>
      </c>
      <c r="K113">
        <v>1470</v>
      </c>
      <c r="L113">
        <f t="shared" si="48"/>
        <v>0.1761904761904762</v>
      </c>
      <c r="M113" t="s">
        <v>784</v>
      </c>
      <c r="N113" t="s">
        <v>154</v>
      </c>
      <c r="O113" s="2" t="s">
        <v>51</v>
      </c>
      <c r="P113" t="s">
        <v>52</v>
      </c>
      <c r="Q113" t="s">
        <v>55</v>
      </c>
      <c r="R113" t="s">
        <v>178</v>
      </c>
      <c r="S113" t="s">
        <v>780</v>
      </c>
      <c r="T113" t="s">
        <v>91</v>
      </c>
      <c r="U113">
        <f>((195-130)/195)*100</f>
        <v>33.333333333333329</v>
      </c>
      <c r="V113" t="s">
        <v>47</v>
      </c>
      <c r="W113" s="2" t="s">
        <v>179</v>
      </c>
      <c r="Y113" t="s">
        <v>776</v>
      </c>
      <c r="Z113">
        <v>6</v>
      </c>
      <c r="AA113" s="3">
        <v>0.74</v>
      </c>
      <c r="AB113" s="1">
        <v>6.0000000000000053E-2</v>
      </c>
      <c r="AC113">
        <v>6</v>
      </c>
      <c r="AD113" s="3">
        <v>0.82</v>
      </c>
      <c r="AE113" s="1">
        <v>5.9999999999999942E-2</v>
      </c>
      <c r="AM113" t="s">
        <v>185</v>
      </c>
    </row>
    <row r="114" spans="1:39" x14ac:dyDescent="0.2">
      <c r="A114">
        <v>418</v>
      </c>
      <c r="B114" t="s">
        <v>636</v>
      </c>
      <c r="C114" t="s">
        <v>637</v>
      </c>
      <c r="D114">
        <v>2016</v>
      </c>
      <c r="E114" t="s">
        <v>749</v>
      </c>
      <c r="F114" t="s">
        <v>40</v>
      </c>
      <c r="G114" t="s">
        <v>41</v>
      </c>
      <c r="H114">
        <v>43.45</v>
      </c>
      <c r="I114">
        <v>-119.7</v>
      </c>
      <c r="J114">
        <v>259</v>
      </c>
      <c r="K114">
        <v>1470</v>
      </c>
      <c r="L114">
        <f t="shared" si="48"/>
        <v>0.1761904761904762</v>
      </c>
      <c r="M114" t="s">
        <v>784</v>
      </c>
      <c r="N114" t="s">
        <v>155</v>
      </c>
      <c r="O114" s="2" t="s">
        <v>43</v>
      </c>
      <c r="P114" t="s">
        <v>52</v>
      </c>
      <c r="Q114" t="s">
        <v>55</v>
      </c>
      <c r="R114" t="s">
        <v>178</v>
      </c>
      <c r="S114" t="s">
        <v>780</v>
      </c>
      <c r="T114" t="s">
        <v>91</v>
      </c>
      <c r="U114">
        <f t="shared" ref="U114:U177" si="52">((195-130)/195)*100</f>
        <v>33.333333333333329</v>
      </c>
      <c r="V114" t="s">
        <v>47</v>
      </c>
      <c r="W114" s="2" t="s">
        <v>179</v>
      </c>
      <c r="Y114" t="s">
        <v>776</v>
      </c>
      <c r="Z114">
        <v>6</v>
      </c>
      <c r="AA114" s="3">
        <v>0.31</v>
      </c>
      <c r="AB114" s="1">
        <v>7.0000000000000007E-2</v>
      </c>
      <c r="AC114">
        <v>6</v>
      </c>
      <c r="AD114" s="3">
        <v>0.36</v>
      </c>
      <c r="AE114" s="1">
        <v>8.9999999999999969E-2</v>
      </c>
    </row>
    <row r="115" spans="1:39" x14ac:dyDescent="0.2">
      <c r="A115">
        <v>418</v>
      </c>
      <c r="B115" t="s">
        <v>636</v>
      </c>
      <c r="C115" t="s">
        <v>637</v>
      </c>
      <c r="D115">
        <v>2016</v>
      </c>
      <c r="E115" t="s">
        <v>749</v>
      </c>
      <c r="F115" t="s">
        <v>40</v>
      </c>
      <c r="G115" t="s">
        <v>41</v>
      </c>
      <c r="H115">
        <v>43.45</v>
      </c>
      <c r="I115">
        <v>-119.7</v>
      </c>
      <c r="J115">
        <v>259</v>
      </c>
      <c r="K115">
        <v>1470</v>
      </c>
      <c r="L115">
        <f t="shared" si="48"/>
        <v>0.1761904761904762</v>
      </c>
      <c r="M115" t="s">
        <v>784</v>
      </c>
      <c r="N115" t="s">
        <v>155</v>
      </c>
      <c r="O115" s="2" t="s">
        <v>43</v>
      </c>
      <c r="P115" t="s">
        <v>52</v>
      </c>
      <c r="Q115" t="s">
        <v>55</v>
      </c>
      <c r="R115" t="s">
        <v>178</v>
      </c>
      <c r="S115" t="s">
        <v>780</v>
      </c>
      <c r="T115" t="s">
        <v>91</v>
      </c>
      <c r="U115">
        <f t="shared" si="52"/>
        <v>33.333333333333329</v>
      </c>
      <c r="V115" t="s">
        <v>47</v>
      </c>
      <c r="W115" s="2" t="s">
        <v>179</v>
      </c>
      <c r="Y115" t="s">
        <v>776</v>
      </c>
      <c r="Z115">
        <v>6</v>
      </c>
      <c r="AA115" s="3">
        <v>0.54</v>
      </c>
      <c r="AB115" s="1">
        <v>6.0000000000000053E-2</v>
      </c>
      <c r="AC115">
        <v>6</v>
      </c>
      <c r="AD115" s="3">
        <v>0.47</v>
      </c>
      <c r="AE115" s="1">
        <v>5.0000000000000044E-2</v>
      </c>
    </row>
    <row r="116" spans="1:39" x14ac:dyDescent="0.2">
      <c r="A116">
        <v>418</v>
      </c>
      <c r="B116" t="s">
        <v>636</v>
      </c>
      <c r="C116" t="s">
        <v>637</v>
      </c>
      <c r="D116">
        <v>2016</v>
      </c>
      <c r="E116" t="s">
        <v>749</v>
      </c>
      <c r="F116" t="s">
        <v>40</v>
      </c>
      <c r="G116" t="s">
        <v>41</v>
      </c>
      <c r="H116">
        <v>43.45</v>
      </c>
      <c r="I116">
        <v>-119.7</v>
      </c>
      <c r="J116">
        <v>259</v>
      </c>
      <c r="K116">
        <v>1470</v>
      </c>
      <c r="L116">
        <f t="shared" si="48"/>
        <v>0.1761904761904762</v>
      </c>
      <c r="M116" t="s">
        <v>784</v>
      </c>
      <c r="N116" t="s">
        <v>156</v>
      </c>
      <c r="O116" s="2" t="s">
        <v>43</v>
      </c>
      <c r="P116" t="s">
        <v>52</v>
      </c>
      <c r="Q116" t="s">
        <v>55</v>
      </c>
      <c r="R116" t="s">
        <v>178</v>
      </c>
      <c r="S116" t="s">
        <v>780</v>
      </c>
      <c r="T116" t="s">
        <v>91</v>
      </c>
      <c r="U116">
        <f t="shared" si="52"/>
        <v>33.333333333333329</v>
      </c>
      <c r="V116" t="s">
        <v>47</v>
      </c>
      <c r="W116" s="2" t="s">
        <v>179</v>
      </c>
      <c r="Y116" t="s">
        <v>776</v>
      </c>
      <c r="Z116">
        <v>6</v>
      </c>
      <c r="AA116" s="3">
        <v>0.23</v>
      </c>
      <c r="AB116" s="1">
        <v>4.0000000000000008E-2</v>
      </c>
      <c r="AC116">
        <v>6</v>
      </c>
      <c r="AD116" s="3">
        <v>0.34</v>
      </c>
      <c r="AE116" s="1">
        <v>0.15999999999999998</v>
      </c>
    </row>
    <row r="117" spans="1:39" x14ac:dyDescent="0.2">
      <c r="A117">
        <v>418</v>
      </c>
      <c r="B117" t="s">
        <v>636</v>
      </c>
      <c r="C117" t="s">
        <v>637</v>
      </c>
      <c r="D117">
        <v>2016</v>
      </c>
      <c r="E117" t="s">
        <v>749</v>
      </c>
      <c r="F117" t="s">
        <v>40</v>
      </c>
      <c r="G117" t="s">
        <v>41</v>
      </c>
      <c r="H117">
        <v>43.45</v>
      </c>
      <c r="I117">
        <v>-119.7</v>
      </c>
      <c r="J117">
        <v>259</v>
      </c>
      <c r="K117">
        <v>1470</v>
      </c>
      <c r="L117">
        <f t="shared" si="48"/>
        <v>0.1761904761904762</v>
      </c>
      <c r="M117" t="s">
        <v>784</v>
      </c>
      <c r="N117" t="s">
        <v>156</v>
      </c>
      <c r="O117" s="2" t="s">
        <v>43</v>
      </c>
      <c r="P117" t="s">
        <v>52</v>
      </c>
      <c r="Q117" t="s">
        <v>55</v>
      </c>
      <c r="R117" t="s">
        <v>178</v>
      </c>
      <c r="S117" t="s">
        <v>780</v>
      </c>
      <c r="T117" t="s">
        <v>91</v>
      </c>
      <c r="U117">
        <f t="shared" si="52"/>
        <v>33.333333333333329</v>
      </c>
      <c r="V117" t="s">
        <v>47</v>
      </c>
      <c r="W117" s="2" t="s">
        <v>179</v>
      </c>
      <c r="Y117" t="s">
        <v>776</v>
      </c>
      <c r="Z117">
        <v>6</v>
      </c>
      <c r="AA117" s="3">
        <v>0.73</v>
      </c>
      <c r="AB117" s="1">
        <v>4.0000000000000036E-2</v>
      </c>
      <c r="AC117">
        <v>6</v>
      </c>
      <c r="AD117" s="3">
        <v>0.69</v>
      </c>
      <c r="AE117" s="1">
        <v>7.0000000000000062E-2</v>
      </c>
    </row>
    <row r="118" spans="1:39" x14ac:dyDescent="0.2">
      <c r="A118">
        <v>418</v>
      </c>
      <c r="B118" t="s">
        <v>636</v>
      </c>
      <c r="C118" t="s">
        <v>637</v>
      </c>
      <c r="D118">
        <v>2016</v>
      </c>
      <c r="E118" t="s">
        <v>749</v>
      </c>
      <c r="F118" t="s">
        <v>40</v>
      </c>
      <c r="G118" t="s">
        <v>41</v>
      </c>
      <c r="H118">
        <v>43.45</v>
      </c>
      <c r="I118">
        <v>-119.7</v>
      </c>
      <c r="J118">
        <v>259</v>
      </c>
      <c r="K118">
        <v>1470</v>
      </c>
      <c r="L118">
        <f t="shared" si="48"/>
        <v>0.1761904761904762</v>
      </c>
      <c r="M118" t="s">
        <v>784</v>
      </c>
      <c r="N118" t="s">
        <v>156</v>
      </c>
      <c r="O118" s="2" t="s">
        <v>43</v>
      </c>
      <c r="P118" t="s">
        <v>52</v>
      </c>
      <c r="Q118" t="s">
        <v>55</v>
      </c>
      <c r="R118" t="s">
        <v>178</v>
      </c>
      <c r="S118" t="s">
        <v>780</v>
      </c>
      <c r="T118" t="s">
        <v>91</v>
      </c>
      <c r="U118">
        <f t="shared" si="52"/>
        <v>33.333333333333329</v>
      </c>
      <c r="V118" t="s">
        <v>47</v>
      </c>
      <c r="W118" s="2" t="s">
        <v>179</v>
      </c>
      <c r="Y118" t="s">
        <v>776</v>
      </c>
      <c r="Z118">
        <v>6</v>
      </c>
      <c r="AA118" s="3">
        <v>0.38</v>
      </c>
      <c r="AB118" s="1">
        <v>0.13</v>
      </c>
      <c r="AC118">
        <v>6</v>
      </c>
      <c r="AD118" s="3">
        <v>0.42</v>
      </c>
      <c r="AE118" s="1">
        <v>2.9999999999999971E-2</v>
      </c>
    </row>
    <row r="119" spans="1:39" x14ac:dyDescent="0.2">
      <c r="A119">
        <v>418</v>
      </c>
      <c r="B119" t="s">
        <v>636</v>
      </c>
      <c r="C119" t="s">
        <v>637</v>
      </c>
      <c r="D119">
        <v>2016</v>
      </c>
      <c r="E119" t="s">
        <v>749</v>
      </c>
      <c r="F119" t="s">
        <v>40</v>
      </c>
      <c r="G119" t="s">
        <v>41</v>
      </c>
      <c r="H119">
        <v>43.45</v>
      </c>
      <c r="I119">
        <v>-119.7</v>
      </c>
      <c r="J119">
        <v>259</v>
      </c>
      <c r="K119">
        <v>1470</v>
      </c>
      <c r="L119">
        <f t="shared" si="48"/>
        <v>0.1761904761904762</v>
      </c>
      <c r="M119" t="s">
        <v>784</v>
      </c>
      <c r="N119" t="s">
        <v>157</v>
      </c>
      <c r="O119" s="2" t="s">
        <v>43</v>
      </c>
      <c r="P119" t="s">
        <v>52</v>
      </c>
      <c r="Q119" t="s">
        <v>55</v>
      </c>
      <c r="R119" t="s">
        <v>178</v>
      </c>
      <c r="S119" t="s">
        <v>780</v>
      </c>
      <c r="T119" t="s">
        <v>91</v>
      </c>
      <c r="U119">
        <f t="shared" si="52"/>
        <v>33.333333333333329</v>
      </c>
      <c r="V119" t="s">
        <v>47</v>
      </c>
      <c r="W119" s="2" t="s">
        <v>179</v>
      </c>
      <c r="Y119" t="s">
        <v>776</v>
      </c>
      <c r="Z119">
        <v>6</v>
      </c>
      <c r="AA119" s="3">
        <v>0.56999999999999995</v>
      </c>
      <c r="AB119" s="1">
        <v>0.12</v>
      </c>
      <c r="AC119">
        <v>6</v>
      </c>
      <c r="AD119" s="3">
        <v>0.54</v>
      </c>
      <c r="AE119" s="1">
        <v>7.999999999999996E-2</v>
      </c>
    </row>
    <row r="120" spans="1:39" x14ac:dyDescent="0.2">
      <c r="A120">
        <v>418</v>
      </c>
      <c r="B120" t="s">
        <v>636</v>
      </c>
      <c r="C120" t="s">
        <v>637</v>
      </c>
      <c r="D120">
        <v>2016</v>
      </c>
      <c r="E120" t="s">
        <v>749</v>
      </c>
      <c r="F120" t="s">
        <v>40</v>
      </c>
      <c r="G120" t="s">
        <v>41</v>
      </c>
      <c r="H120">
        <v>43.45</v>
      </c>
      <c r="I120">
        <v>-119.7</v>
      </c>
      <c r="J120">
        <v>259</v>
      </c>
      <c r="K120">
        <v>1470</v>
      </c>
      <c r="L120">
        <f t="shared" si="48"/>
        <v>0.1761904761904762</v>
      </c>
      <c r="M120" t="s">
        <v>784</v>
      </c>
      <c r="N120" t="s">
        <v>157</v>
      </c>
      <c r="O120" s="2" t="s">
        <v>43</v>
      </c>
      <c r="P120" t="s">
        <v>52</v>
      </c>
      <c r="Q120" t="s">
        <v>55</v>
      </c>
      <c r="R120" t="s">
        <v>178</v>
      </c>
      <c r="S120" t="s">
        <v>780</v>
      </c>
      <c r="T120" t="s">
        <v>91</v>
      </c>
      <c r="U120">
        <f t="shared" si="52"/>
        <v>33.333333333333329</v>
      </c>
      <c r="V120" t="s">
        <v>47</v>
      </c>
      <c r="W120" s="2" t="s">
        <v>179</v>
      </c>
      <c r="Y120" t="s">
        <v>776</v>
      </c>
      <c r="Z120">
        <v>6</v>
      </c>
      <c r="AA120" s="3">
        <v>0.42</v>
      </c>
      <c r="AB120" s="1">
        <v>0.26999999999999996</v>
      </c>
      <c r="AC120">
        <v>6</v>
      </c>
      <c r="AD120" s="3">
        <v>0.44</v>
      </c>
      <c r="AE120" s="1">
        <v>0.11000000000000004</v>
      </c>
    </row>
    <row r="121" spans="1:39" x14ac:dyDescent="0.2">
      <c r="A121">
        <v>418</v>
      </c>
      <c r="B121" t="s">
        <v>636</v>
      </c>
      <c r="C121" t="s">
        <v>637</v>
      </c>
      <c r="D121">
        <v>2016</v>
      </c>
      <c r="E121" t="s">
        <v>749</v>
      </c>
      <c r="F121" t="s">
        <v>40</v>
      </c>
      <c r="G121" t="s">
        <v>41</v>
      </c>
      <c r="H121">
        <v>43.45</v>
      </c>
      <c r="I121">
        <v>-119.7</v>
      </c>
      <c r="J121">
        <v>259</v>
      </c>
      <c r="K121">
        <v>1470</v>
      </c>
      <c r="L121">
        <f t="shared" si="48"/>
        <v>0.1761904761904762</v>
      </c>
      <c r="M121" t="s">
        <v>784</v>
      </c>
      <c r="N121" t="s">
        <v>157</v>
      </c>
      <c r="O121" s="2" t="s">
        <v>43</v>
      </c>
      <c r="P121" t="s">
        <v>52</v>
      </c>
      <c r="Q121" t="s">
        <v>55</v>
      </c>
      <c r="R121" t="s">
        <v>178</v>
      </c>
      <c r="S121" t="s">
        <v>780</v>
      </c>
      <c r="T121" t="s">
        <v>91</v>
      </c>
      <c r="U121">
        <f t="shared" si="52"/>
        <v>33.333333333333329</v>
      </c>
      <c r="V121" t="s">
        <v>47</v>
      </c>
      <c r="W121" s="2" t="s">
        <v>179</v>
      </c>
      <c r="Y121" t="s">
        <v>776</v>
      </c>
      <c r="Z121">
        <v>6</v>
      </c>
      <c r="AA121" s="3">
        <v>0.32</v>
      </c>
      <c r="AB121" s="1">
        <v>0.22000000000000003</v>
      </c>
      <c r="AC121">
        <v>6</v>
      </c>
      <c r="AD121" s="3">
        <v>0.24</v>
      </c>
      <c r="AE121" s="1">
        <v>9.9999999999999978E-2</v>
      </c>
    </row>
    <row r="122" spans="1:39" x14ac:dyDescent="0.2">
      <c r="A122">
        <v>418</v>
      </c>
      <c r="B122" t="s">
        <v>636</v>
      </c>
      <c r="C122" t="s">
        <v>637</v>
      </c>
      <c r="D122">
        <v>2016</v>
      </c>
      <c r="E122" t="s">
        <v>749</v>
      </c>
      <c r="F122" t="s">
        <v>40</v>
      </c>
      <c r="G122" t="s">
        <v>41</v>
      </c>
      <c r="H122">
        <v>43.45</v>
      </c>
      <c r="I122">
        <v>-119.7</v>
      </c>
      <c r="J122">
        <v>259</v>
      </c>
      <c r="K122">
        <v>1470</v>
      </c>
      <c r="L122">
        <f t="shared" si="48"/>
        <v>0.1761904761904762</v>
      </c>
      <c r="M122" t="s">
        <v>784</v>
      </c>
      <c r="N122" t="s">
        <v>77</v>
      </c>
      <c r="O122" s="2" t="s">
        <v>43</v>
      </c>
      <c r="P122" t="s">
        <v>52</v>
      </c>
      <c r="Q122" t="s">
        <v>55</v>
      </c>
      <c r="R122" t="s">
        <v>178</v>
      </c>
      <c r="S122" t="s">
        <v>780</v>
      </c>
      <c r="T122" t="s">
        <v>91</v>
      </c>
      <c r="U122">
        <f t="shared" si="52"/>
        <v>33.333333333333329</v>
      </c>
      <c r="V122" t="s">
        <v>47</v>
      </c>
      <c r="W122" s="2" t="s">
        <v>179</v>
      </c>
      <c r="Y122" t="s">
        <v>776</v>
      </c>
      <c r="Z122">
        <v>6</v>
      </c>
      <c r="AA122" s="3">
        <v>0.84</v>
      </c>
      <c r="AB122" s="1">
        <v>7.999999999999996E-2</v>
      </c>
      <c r="AC122">
        <v>6</v>
      </c>
      <c r="AD122" s="3">
        <v>0.85</v>
      </c>
      <c r="AE122" s="1">
        <v>5.0000000000000044E-2</v>
      </c>
    </row>
    <row r="123" spans="1:39" x14ac:dyDescent="0.2">
      <c r="A123">
        <v>418</v>
      </c>
      <c r="B123" t="s">
        <v>636</v>
      </c>
      <c r="C123" t="s">
        <v>637</v>
      </c>
      <c r="D123">
        <v>2016</v>
      </c>
      <c r="E123" t="s">
        <v>749</v>
      </c>
      <c r="F123" t="s">
        <v>40</v>
      </c>
      <c r="G123" t="s">
        <v>41</v>
      </c>
      <c r="H123">
        <v>43.45</v>
      </c>
      <c r="I123">
        <v>-119.7</v>
      </c>
      <c r="J123">
        <v>259</v>
      </c>
      <c r="K123">
        <v>1470</v>
      </c>
      <c r="L123">
        <f t="shared" si="48"/>
        <v>0.1761904761904762</v>
      </c>
      <c r="M123" t="s">
        <v>784</v>
      </c>
      <c r="N123" t="s">
        <v>77</v>
      </c>
      <c r="O123" s="2" t="s">
        <v>43</v>
      </c>
      <c r="P123" t="s">
        <v>52</v>
      </c>
      <c r="Q123" t="s">
        <v>55</v>
      </c>
      <c r="R123" t="s">
        <v>178</v>
      </c>
      <c r="S123" t="s">
        <v>780</v>
      </c>
      <c r="T123" t="s">
        <v>91</v>
      </c>
      <c r="U123">
        <f t="shared" si="52"/>
        <v>33.333333333333329</v>
      </c>
      <c r="V123" t="s">
        <v>47</v>
      </c>
      <c r="W123" s="2" t="s">
        <v>179</v>
      </c>
      <c r="Y123" t="s">
        <v>776</v>
      </c>
      <c r="Z123">
        <v>6</v>
      </c>
      <c r="AA123" s="3">
        <v>0.48</v>
      </c>
      <c r="AB123" s="1">
        <v>3.0000000000000027E-2</v>
      </c>
      <c r="AC123">
        <v>6</v>
      </c>
      <c r="AD123" s="3">
        <v>0.53</v>
      </c>
      <c r="AE123" s="1">
        <v>7.999999999999996E-2</v>
      </c>
    </row>
    <row r="124" spans="1:39" x14ac:dyDescent="0.2">
      <c r="A124">
        <v>418</v>
      </c>
      <c r="B124" t="s">
        <v>636</v>
      </c>
      <c r="C124" t="s">
        <v>637</v>
      </c>
      <c r="D124">
        <v>2016</v>
      </c>
      <c r="E124" t="s">
        <v>749</v>
      </c>
      <c r="F124" t="s">
        <v>40</v>
      </c>
      <c r="G124" t="s">
        <v>41</v>
      </c>
      <c r="H124">
        <v>43.45</v>
      </c>
      <c r="I124">
        <v>-119.7</v>
      </c>
      <c r="J124">
        <v>259</v>
      </c>
      <c r="K124">
        <v>1470</v>
      </c>
      <c r="L124">
        <f t="shared" si="48"/>
        <v>0.1761904761904762</v>
      </c>
      <c r="M124" t="s">
        <v>784</v>
      </c>
      <c r="N124" t="s">
        <v>158</v>
      </c>
      <c r="O124" s="2" t="s">
        <v>43</v>
      </c>
      <c r="P124" t="s">
        <v>52</v>
      </c>
      <c r="Q124" t="s">
        <v>55</v>
      </c>
      <c r="R124" t="s">
        <v>178</v>
      </c>
      <c r="S124" t="s">
        <v>780</v>
      </c>
      <c r="T124" t="s">
        <v>91</v>
      </c>
      <c r="U124">
        <f t="shared" si="52"/>
        <v>33.333333333333329</v>
      </c>
      <c r="V124" t="s">
        <v>47</v>
      </c>
      <c r="W124" s="2" t="s">
        <v>179</v>
      </c>
      <c r="Y124" t="s">
        <v>776</v>
      </c>
      <c r="Z124">
        <v>6</v>
      </c>
      <c r="AA124" s="3">
        <v>0.28999999999999998</v>
      </c>
      <c r="AB124" s="1">
        <v>0.24000000000000005</v>
      </c>
      <c r="AC124">
        <v>6</v>
      </c>
      <c r="AD124" s="3">
        <v>0.47</v>
      </c>
      <c r="AE124" s="1">
        <v>0.14000000000000001</v>
      </c>
    </row>
    <row r="125" spans="1:39" x14ac:dyDescent="0.2">
      <c r="A125">
        <v>418</v>
      </c>
      <c r="B125" t="s">
        <v>636</v>
      </c>
      <c r="C125" t="s">
        <v>637</v>
      </c>
      <c r="D125">
        <v>2016</v>
      </c>
      <c r="E125" t="s">
        <v>749</v>
      </c>
      <c r="F125" t="s">
        <v>40</v>
      </c>
      <c r="G125" t="s">
        <v>41</v>
      </c>
      <c r="H125">
        <v>43.45</v>
      </c>
      <c r="I125">
        <v>-119.7</v>
      </c>
      <c r="J125">
        <v>259</v>
      </c>
      <c r="K125">
        <v>1470</v>
      </c>
      <c r="L125">
        <f t="shared" si="48"/>
        <v>0.1761904761904762</v>
      </c>
      <c r="M125" t="s">
        <v>784</v>
      </c>
      <c r="N125" t="s">
        <v>159</v>
      </c>
      <c r="O125" s="2" t="s">
        <v>43</v>
      </c>
      <c r="P125" t="s">
        <v>52</v>
      </c>
      <c r="Q125" t="s">
        <v>55</v>
      </c>
      <c r="R125" t="s">
        <v>178</v>
      </c>
      <c r="S125" t="s">
        <v>780</v>
      </c>
      <c r="T125" t="s">
        <v>91</v>
      </c>
      <c r="U125">
        <f t="shared" si="52"/>
        <v>33.333333333333329</v>
      </c>
      <c r="V125" t="s">
        <v>47</v>
      </c>
      <c r="W125" s="2" t="s">
        <v>179</v>
      </c>
      <c r="Y125" t="s">
        <v>776</v>
      </c>
      <c r="Z125">
        <v>6</v>
      </c>
      <c r="AA125" s="3">
        <v>0.89</v>
      </c>
      <c r="AB125" s="1">
        <v>5.9999999999999942E-2</v>
      </c>
      <c r="AC125">
        <v>6</v>
      </c>
      <c r="AD125" s="3">
        <v>0.94</v>
      </c>
      <c r="AE125" s="1">
        <v>7.0000000000000062E-2</v>
      </c>
    </row>
    <row r="126" spans="1:39" x14ac:dyDescent="0.2">
      <c r="A126">
        <v>418</v>
      </c>
      <c r="B126" t="s">
        <v>636</v>
      </c>
      <c r="C126" t="s">
        <v>637</v>
      </c>
      <c r="D126">
        <v>2016</v>
      </c>
      <c r="E126" t="s">
        <v>749</v>
      </c>
      <c r="F126" t="s">
        <v>40</v>
      </c>
      <c r="G126" t="s">
        <v>41</v>
      </c>
      <c r="H126">
        <v>43.45</v>
      </c>
      <c r="I126">
        <v>-119.7</v>
      </c>
      <c r="J126">
        <v>259</v>
      </c>
      <c r="K126">
        <v>1470</v>
      </c>
      <c r="L126">
        <f t="shared" si="48"/>
        <v>0.1761904761904762</v>
      </c>
      <c r="M126" t="s">
        <v>784</v>
      </c>
      <c r="N126" t="s">
        <v>159</v>
      </c>
      <c r="O126" s="2" t="s">
        <v>43</v>
      </c>
      <c r="P126" t="s">
        <v>52</v>
      </c>
      <c r="Q126" t="s">
        <v>55</v>
      </c>
      <c r="R126" t="s">
        <v>178</v>
      </c>
      <c r="S126" t="s">
        <v>780</v>
      </c>
      <c r="T126" t="s">
        <v>91</v>
      </c>
      <c r="U126">
        <f t="shared" si="52"/>
        <v>33.333333333333329</v>
      </c>
      <c r="V126" t="s">
        <v>47</v>
      </c>
      <c r="W126" s="2" t="s">
        <v>179</v>
      </c>
      <c r="Y126" t="s">
        <v>776</v>
      </c>
      <c r="Z126">
        <v>6</v>
      </c>
      <c r="AA126" s="3">
        <v>0.73</v>
      </c>
      <c r="AB126" s="1">
        <v>2.0000000000000018E-2</v>
      </c>
      <c r="AC126">
        <v>6</v>
      </c>
      <c r="AD126" s="3">
        <v>0.79</v>
      </c>
      <c r="AE126" s="1">
        <v>5.0000000000000044E-2</v>
      </c>
    </row>
    <row r="127" spans="1:39" x14ac:dyDescent="0.2">
      <c r="A127">
        <v>418</v>
      </c>
      <c r="B127" t="s">
        <v>636</v>
      </c>
      <c r="C127" t="s">
        <v>637</v>
      </c>
      <c r="D127">
        <v>2016</v>
      </c>
      <c r="E127" t="s">
        <v>749</v>
      </c>
      <c r="F127" t="s">
        <v>40</v>
      </c>
      <c r="G127" t="s">
        <v>41</v>
      </c>
      <c r="H127">
        <v>43.45</v>
      </c>
      <c r="I127">
        <v>-119.7</v>
      </c>
      <c r="J127">
        <v>259</v>
      </c>
      <c r="K127">
        <v>1470</v>
      </c>
      <c r="L127">
        <f t="shared" si="48"/>
        <v>0.1761904761904762</v>
      </c>
      <c r="M127" t="s">
        <v>784</v>
      </c>
      <c r="N127" t="s">
        <v>160</v>
      </c>
      <c r="O127" s="2" t="s">
        <v>43</v>
      </c>
      <c r="P127" t="s">
        <v>52</v>
      </c>
      <c r="Q127" t="s">
        <v>55</v>
      </c>
      <c r="R127" t="s">
        <v>178</v>
      </c>
      <c r="S127" t="s">
        <v>780</v>
      </c>
      <c r="T127" t="s">
        <v>91</v>
      </c>
      <c r="U127">
        <f t="shared" si="52"/>
        <v>33.333333333333329</v>
      </c>
      <c r="V127" t="s">
        <v>47</v>
      </c>
      <c r="W127" s="2" t="s">
        <v>179</v>
      </c>
      <c r="Y127" t="s">
        <v>776</v>
      </c>
      <c r="Z127">
        <v>6</v>
      </c>
      <c r="AA127" s="3">
        <v>0.45</v>
      </c>
      <c r="AB127" s="1">
        <v>0.27999999999999997</v>
      </c>
      <c r="AC127">
        <v>6</v>
      </c>
      <c r="AD127" s="3">
        <v>0.35</v>
      </c>
      <c r="AE127" s="1">
        <v>8.0000000000000016E-2</v>
      </c>
    </row>
    <row r="128" spans="1:39" x14ac:dyDescent="0.2">
      <c r="A128">
        <v>418</v>
      </c>
      <c r="B128" t="s">
        <v>636</v>
      </c>
      <c r="C128" t="s">
        <v>637</v>
      </c>
      <c r="D128">
        <v>2016</v>
      </c>
      <c r="E128" t="s">
        <v>749</v>
      </c>
      <c r="F128" t="s">
        <v>40</v>
      </c>
      <c r="G128" t="s">
        <v>41</v>
      </c>
      <c r="H128">
        <v>43.45</v>
      </c>
      <c r="I128">
        <v>-119.7</v>
      </c>
      <c r="J128">
        <v>259</v>
      </c>
      <c r="K128">
        <v>1470</v>
      </c>
      <c r="L128">
        <f t="shared" si="48"/>
        <v>0.1761904761904762</v>
      </c>
      <c r="M128" t="s">
        <v>784</v>
      </c>
      <c r="N128" t="s">
        <v>161</v>
      </c>
      <c r="O128" s="2" t="s">
        <v>51</v>
      </c>
      <c r="P128" t="s">
        <v>52</v>
      </c>
      <c r="Q128" t="s">
        <v>55</v>
      </c>
      <c r="R128" t="s">
        <v>178</v>
      </c>
      <c r="S128" t="s">
        <v>780</v>
      </c>
      <c r="T128" t="s">
        <v>91</v>
      </c>
      <c r="U128">
        <f t="shared" si="52"/>
        <v>33.333333333333329</v>
      </c>
      <c r="V128" t="s">
        <v>47</v>
      </c>
      <c r="W128" s="2" t="s">
        <v>179</v>
      </c>
      <c r="Y128" t="s">
        <v>776</v>
      </c>
      <c r="Z128">
        <v>6</v>
      </c>
      <c r="AA128" s="3">
        <v>0.79</v>
      </c>
      <c r="AB128" s="1">
        <v>4.0000000000000036E-2</v>
      </c>
      <c r="AC128">
        <v>6</v>
      </c>
      <c r="AD128" s="3">
        <v>0.88</v>
      </c>
      <c r="AE128" s="1">
        <v>6.9999999999999951E-2</v>
      </c>
    </row>
    <row r="129" spans="1:31" x14ac:dyDescent="0.2">
      <c r="A129">
        <v>418</v>
      </c>
      <c r="B129" t="s">
        <v>636</v>
      </c>
      <c r="C129" t="s">
        <v>637</v>
      </c>
      <c r="D129">
        <v>2016</v>
      </c>
      <c r="E129" t="s">
        <v>749</v>
      </c>
      <c r="F129" t="s">
        <v>40</v>
      </c>
      <c r="G129" t="s">
        <v>41</v>
      </c>
      <c r="H129">
        <v>43.45</v>
      </c>
      <c r="I129">
        <v>-119.7</v>
      </c>
      <c r="J129">
        <v>259</v>
      </c>
      <c r="K129">
        <v>1470</v>
      </c>
      <c r="L129">
        <f t="shared" si="48"/>
        <v>0.1761904761904762</v>
      </c>
      <c r="M129" t="s">
        <v>784</v>
      </c>
      <c r="N129" t="s">
        <v>161</v>
      </c>
      <c r="O129" s="2" t="s">
        <v>51</v>
      </c>
      <c r="P129" t="s">
        <v>52</v>
      </c>
      <c r="Q129" t="s">
        <v>55</v>
      </c>
      <c r="R129" t="s">
        <v>178</v>
      </c>
      <c r="S129" t="s">
        <v>780</v>
      </c>
      <c r="T129" t="s">
        <v>91</v>
      </c>
      <c r="U129">
        <f t="shared" si="52"/>
        <v>33.333333333333329</v>
      </c>
      <c r="V129" t="s">
        <v>47</v>
      </c>
      <c r="W129" s="2" t="s">
        <v>179</v>
      </c>
      <c r="Y129" t="s">
        <v>776</v>
      </c>
      <c r="Z129">
        <v>6</v>
      </c>
      <c r="AA129" s="3">
        <v>0.5</v>
      </c>
      <c r="AB129" s="1">
        <v>0.14000000000000001</v>
      </c>
      <c r="AC129">
        <v>6</v>
      </c>
      <c r="AD129" s="3">
        <v>0.65</v>
      </c>
      <c r="AE129" s="1">
        <v>5.0000000000000044E-2</v>
      </c>
    </row>
    <row r="130" spans="1:31" x14ac:dyDescent="0.2">
      <c r="A130">
        <v>418</v>
      </c>
      <c r="B130" t="s">
        <v>636</v>
      </c>
      <c r="C130" t="s">
        <v>637</v>
      </c>
      <c r="D130">
        <v>2016</v>
      </c>
      <c r="E130" t="s">
        <v>749</v>
      </c>
      <c r="F130" t="s">
        <v>40</v>
      </c>
      <c r="G130" t="s">
        <v>41</v>
      </c>
      <c r="H130">
        <v>43.45</v>
      </c>
      <c r="I130">
        <v>-119.7</v>
      </c>
      <c r="J130">
        <v>259</v>
      </c>
      <c r="K130">
        <v>1470</v>
      </c>
      <c r="L130">
        <f t="shared" si="48"/>
        <v>0.1761904761904762</v>
      </c>
      <c r="M130" t="s">
        <v>784</v>
      </c>
      <c r="N130" t="s">
        <v>161</v>
      </c>
      <c r="O130" s="2" t="s">
        <v>51</v>
      </c>
      <c r="P130" t="s">
        <v>52</v>
      </c>
      <c r="Q130" t="s">
        <v>55</v>
      </c>
      <c r="R130" t="s">
        <v>178</v>
      </c>
      <c r="S130" t="s">
        <v>780</v>
      </c>
      <c r="T130" t="s">
        <v>91</v>
      </c>
      <c r="U130">
        <f t="shared" si="52"/>
        <v>33.333333333333329</v>
      </c>
      <c r="V130" t="s">
        <v>47</v>
      </c>
      <c r="W130" s="2" t="s">
        <v>179</v>
      </c>
      <c r="Y130" t="s">
        <v>776</v>
      </c>
      <c r="Z130">
        <v>6</v>
      </c>
      <c r="AA130" s="3">
        <v>0.9</v>
      </c>
      <c r="AB130" s="1">
        <v>5.0000000000000044E-2</v>
      </c>
      <c r="AC130">
        <v>6</v>
      </c>
      <c r="AD130" s="3">
        <v>0.87</v>
      </c>
      <c r="AE130" s="1">
        <v>0.18000000000000005</v>
      </c>
    </row>
    <row r="131" spans="1:31" x14ac:dyDescent="0.2">
      <c r="A131">
        <v>418</v>
      </c>
      <c r="B131" t="s">
        <v>636</v>
      </c>
      <c r="C131" t="s">
        <v>637</v>
      </c>
      <c r="D131">
        <v>2016</v>
      </c>
      <c r="E131" t="s">
        <v>749</v>
      </c>
      <c r="F131" t="s">
        <v>40</v>
      </c>
      <c r="G131" t="s">
        <v>41</v>
      </c>
      <c r="H131">
        <v>43.45</v>
      </c>
      <c r="I131">
        <v>-119.7</v>
      </c>
      <c r="J131">
        <v>259</v>
      </c>
      <c r="K131">
        <v>1470</v>
      </c>
      <c r="L131">
        <f t="shared" ref="L131:L194" si="53">J131/K131</f>
        <v>0.1761904761904762</v>
      </c>
      <c r="M131" t="s">
        <v>784</v>
      </c>
      <c r="N131" t="s">
        <v>161</v>
      </c>
      <c r="O131" s="2" t="s">
        <v>51</v>
      </c>
      <c r="P131" t="s">
        <v>52</v>
      </c>
      <c r="Q131" t="s">
        <v>55</v>
      </c>
      <c r="R131" t="s">
        <v>178</v>
      </c>
      <c r="S131" t="s">
        <v>780</v>
      </c>
      <c r="T131" t="s">
        <v>91</v>
      </c>
      <c r="U131">
        <f t="shared" si="52"/>
        <v>33.333333333333329</v>
      </c>
      <c r="V131" t="s">
        <v>47</v>
      </c>
      <c r="W131" s="2" t="s">
        <v>179</v>
      </c>
      <c r="Y131" t="s">
        <v>776</v>
      </c>
      <c r="Z131">
        <v>6</v>
      </c>
      <c r="AA131" s="3">
        <v>0.49</v>
      </c>
      <c r="AB131" s="1">
        <v>0.12</v>
      </c>
      <c r="AC131">
        <v>6</v>
      </c>
      <c r="AD131" s="3">
        <v>0.72</v>
      </c>
      <c r="AE131" s="1">
        <v>0.10999999999999999</v>
      </c>
    </row>
    <row r="132" spans="1:31" x14ac:dyDescent="0.2">
      <c r="A132">
        <v>418</v>
      </c>
      <c r="B132" t="s">
        <v>636</v>
      </c>
      <c r="C132" t="s">
        <v>637</v>
      </c>
      <c r="D132">
        <v>2016</v>
      </c>
      <c r="E132" t="s">
        <v>749</v>
      </c>
      <c r="F132" t="s">
        <v>40</v>
      </c>
      <c r="G132" t="s">
        <v>41</v>
      </c>
      <c r="H132">
        <v>43.45</v>
      </c>
      <c r="I132">
        <v>-119.7</v>
      </c>
      <c r="J132">
        <v>259</v>
      </c>
      <c r="K132">
        <v>1470</v>
      </c>
      <c r="L132">
        <f t="shared" si="53"/>
        <v>0.1761904761904762</v>
      </c>
      <c r="M132" t="s">
        <v>784</v>
      </c>
      <c r="N132" t="s">
        <v>162</v>
      </c>
      <c r="O132" s="2" t="s">
        <v>51</v>
      </c>
      <c r="P132" t="s">
        <v>52</v>
      </c>
      <c r="Q132" t="s">
        <v>55</v>
      </c>
      <c r="R132" t="s">
        <v>178</v>
      </c>
      <c r="S132" t="s">
        <v>780</v>
      </c>
      <c r="T132" t="s">
        <v>91</v>
      </c>
      <c r="U132">
        <f t="shared" si="52"/>
        <v>33.333333333333329</v>
      </c>
      <c r="V132" t="s">
        <v>47</v>
      </c>
      <c r="W132" s="2" t="s">
        <v>179</v>
      </c>
      <c r="Y132" t="s">
        <v>776</v>
      </c>
      <c r="Z132">
        <v>6</v>
      </c>
      <c r="AA132" s="3">
        <v>0.85</v>
      </c>
      <c r="AB132" s="1">
        <v>7.999999999999996E-2</v>
      </c>
      <c r="AC132">
        <v>6</v>
      </c>
      <c r="AD132" s="3">
        <v>0.8</v>
      </c>
      <c r="AE132" s="1">
        <v>2.0000000000000018E-2</v>
      </c>
    </row>
    <row r="133" spans="1:31" x14ac:dyDescent="0.2">
      <c r="A133">
        <v>418</v>
      </c>
      <c r="B133" t="s">
        <v>636</v>
      </c>
      <c r="C133" t="s">
        <v>637</v>
      </c>
      <c r="D133">
        <v>2016</v>
      </c>
      <c r="E133" t="s">
        <v>749</v>
      </c>
      <c r="F133" t="s">
        <v>40</v>
      </c>
      <c r="G133" t="s">
        <v>41</v>
      </c>
      <c r="H133">
        <v>43.45</v>
      </c>
      <c r="I133">
        <v>-119.7</v>
      </c>
      <c r="J133">
        <v>259</v>
      </c>
      <c r="K133">
        <v>1470</v>
      </c>
      <c r="L133">
        <f t="shared" si="53"/>
        <v>0.1761904761904762</v>
      </c>
      <c r="M133" t="s">
        <v>784</v>
      </c>
      <c r="N133" t="s">
        <v>162</v>
      </c>
      <c r="O133" s="2" t="s">
        <v>51</v>
      </c>
      <c r="P133" t="s">
        <v>52</v>
      </c>
      <c r="Q133" t="s">
        <v>55</v>
      </c>
      <c r="R133" t="s">
        <v>178</v>
      </c>
      <c r="S133" t="s">
        <v>780</v>
      </c>
      <c r="T133" t="s">
        <v>91</v>
      </c>
      <c r="U133">
        <f t="shared" si="52"/>
        <v>33.333333333333329</v>
      </c>
      <c r="V133" t="s">
        <v>47</v>
      </c>
      <c r="W133" s="2" t="s">
        <v>179</v>
      </c>
      <c r="Y133" t="s">
        <v>776</v>
      </c>
      <c r="Z133">
        <v>6</v>
      </c>
      <c r="AA133" s="3">
        <v>0.94</v>
      </c>
      <c r="AB133" s="1">
        <v>5.0000000000000044E-2</v>
      </c>
      <c r="AC133">
        <v>6</v>
      </c>
      <c r="AD133" s="3">
        <v>0.88</v>
      </c>
      <c r="AE133" s="1">
        <v>7.999999999999996E-2</v>
      </c>
    </row>
    <row r="134" spans="1:31" x14ac:dyDescent="0.2">
      <c r="A134">
        <v>418</v>
      </c>
      <c r="B134" t="s">
        <v>636</v>
      </c>
      <c r="C134" t="s">
        <v>637</v>
      </c>
      <c r="D134">
        <v>2016</v>
      </c>
      <c r="E134" t="s">
        <v>749</v>
      </c>
      <c r="F134" t="s">
        <v>40</v>
      </c>
      <c r="G134" t="s">
        <v>41</v>
      </c>
      <c r="H134">
        <v>43.45</v>
      </c>
      <c r="I134">
        <v>-119.7</v>
      </c>
      <c r="J134">
        <v>259</v>
      </c>
      <c r="K134">
        <v>1470</v>
      </c>
      <c r="L134">
        <f t="shared" si="53"/>
        <v>0.1761904761904762</v>
      </c>
      <c r="M134" t="s">
        <v>784</v>
      </c>
      <c r="N134" t="s">
        <v>163</v>
      </c>
      <c r="O134" s="2" t="s">
        <v>51</v>
      </c>
      <c r="P134" t="s">
        <v>52</v>
      </c>
      <c r="Q134" t="s">
        <v>55</v>
      </c>
      <c r="R134" t="s">
        <v>178</v>
      </c>
      <c r="S134" t="s">
        <v>780</v>
      </c>
      <c r="T134" t="s">
        <v>91</v>
      </c>
      <c r="U134">
        <f t="shared" si="52"/>
        <v>33.333333333333329</v>
      </c>
      <c r="V134" t="s">
        <v>47</v>
      </c>
      <c r="W134" s="2" t="s">
        <v>179</v>
      </c>
      <c r="Y134" t="s">
        <v>776</v>
      </c>
      <c r="Z134">
        <v>6</v>
      </c>
      <c r="AA134" s="3">
        <v>0.21</v>
      </c>
      <c r="AB134" s="1">
        <v>0.09</v>
      </c>
      <c r="AC134">
        <v>6</v>
      </c>
      <c r="AD134" s="3">
        <v>0.33</v>
      </c>
      <c r="AE134" s="1">
        <v>0.10999999999999999</v>
      </c>
    </row>
    <row r="135" spans="1:31" x14ac:dyDescent="0.2">
      <c r="A135">
        <v>418</v>
      </c>
      <c r="B135" t="s">
        <v>636</v>
      </c>
      <c r="C135" t="s">
        <v>637</v>
      </c>
      <c r="D135">
        <v>2016</v>
      </c>
      <c r="E135" t="s">
        <v>749</v>
      </c>
      <c r="F135" t="s">
        <v>40</v>
      </c>
      <c r="G135" t="s">
        <v>41</v>
      </c>
      <c r="H135">
        <v>43.45</v>
      </c>
      <c r="I135">
        <v>-119.7</v>
      </c>
      <c r="J135">
        <v>259</v>
      </c>
      <c r="K135">
        <v>1470</v>
      </c>
      <c r="L135">
        <f t="shared" si="53"/>
        <v>0.1761904761904762</v>
      </c>
      <c r="M135" t="s">
        <v>784</v>
      </c>
      <c r="N135" t="s">
        <v>164</v>
      </c>
      <c r="O135" s="2" t="s">
        <v>51</v>
      </c>
      <c r="P135" t="s">
        <v>52</v>
      </c>
      <c r="Q135" t="s">
        <v>55</v>
      </c>
      <c r="R135" t="s">
        <v>178</v>
      </c>
      <c r="S135" t="s">
        <v>780</v>
      </c>
      <c r="T135" t="s">
        <v>91</v>
      </c>
      <c r="U135">
        <f t="shared" si="52"/>
        <v>33.333333333333329</v>
      </c>
      <c r="V135" t="s">
        <v>47</v>
      </c>
      <c r="W135" s="2" t="s">
        <v>179</v>
      </c>
      <c r="Y135" t="s">
        <v>776</v>
      </c>
      <c r="Z135">
        <v>6</v>
      </c>
      <c r="AA135" s="3">
        <v>0.97</v>
      </c>
      <c r="AB135" s="1">
        <v>4.0000000000000036E-2</v>
      </c>
      <c r="AC135">
        <v>6</v>
      </c>
      <c r="AD135" s="3">
        <v>0.98</v>
      </c>
      <c r="AE135" s="1">
        <v>0</v>
      </c>
    </row>
    <row r="136" spans="1:31" x14ac:dyDescent="0.2">
      <c r="A136">
        <v>418</v>
      </c>
      <c r="B136" t="s">
        <v>636</v>
      </c>
      <c r="C136" t="s">
        <v>637</v>
      </c>
      <c r="D136">
        <v>2016</v>
      </c>
      <c r="E136" t="s">
        <v>749</v>
      </c>
      <c r="F136" t="s">
        <v>40</v>
      </c>
      <c r="G136" t="s">
        <v>41</v>
      </c>
      <c r="H136">
        <v>43.45</v>
      </c>
      <c r="I136">
        <v>-119.7</v>
      </c>
      <c r="J136">
        <v>259</v>
      </c>
      <c r="K136">
        <v>1470</v>
      </c>
      <c r="L136">
        <f t="shared" si="53"/>
        <v>0.1761904761904762</v>
      </c>
      <c r="M136" t="s">
        <v>784</v>
      </c>
      <c r="N136" t="s">
        <v>164</v>
      </c>
      <c r="O136" s="2" t="s">
        <v>51</v>
      </c>
      <c r="P136" t="s">
        <v>52</v>
      </c>
      <c r="Q136" t="s">
        <v>55</v>
      </c>
      <c r="R136" t="s">
        <v>178</v>
      </c>
      <c r="S136" t="s">
        <v>780</v>
      </c>
      <c r="T136" t="s">
        <v>91</v>
      </c>
      <c r="U136">
        <f t="shared" si="52"/>
        <v>33.333333333333329</v>
      </c>
      <c r="V136" t="s">
        <v>47</v>
      </c>
      <c r="W136" s="2" t="s">
        <v>179</v>
      </c>
      <c r="Y136" t="s">
        <v>776</v>
      </c>
      <c r="Z136">
        <v>6</v>
      </c>
      <c r="AA136" s="3">
        <v>0.57999999999999996</v>
      </c>
      <c r="AB136" s="1">
        <v>3.0000000000000027E-2</v>
      </c>
      <c r="AC136">
        <v>6</v>
      </c>
      <c r="AD136" s="3">
        <v>0.6</v>
      </c>
      <c r="AE136" s="1">
        <v>7.999999999999996E-2</v>
      </c>
    </row>
    <row r="137" spans="1:31" x14ac:dyDescent="0.2">
      <c r="A137">
        <v>418</v>
      </c>
      <c r="B137" t="s">
        <v>636</v>
      </c>
      <c r="C137" t="s">
        <v>637</v>
      </c>
      <c r="D137">
        <v>2016</v>
      </c>
      <c r="E137" t="s">
        <v>749</v>
      </c>
      <c r="F137" t="s">
        <v>40</v>
      </c>
      <c r="G137" t="s">
        <v>41</v>
      </c>
      <c r="H137">
        <v>43.45</v>
      </c>
      <c r="I137">
        <v>-119.7</v>
      </c>
      <c r="J137">
        <v>259</v>
      </c>
      <c r="K137">
        <v>1470</v>
      </c>
      <c r="L137">
        <f t="shared" si="53"/>
        <v>0.1761904761904762</v>
      </c>
      <c r="M137" t="s">
        <v>784</v>
      </c>
      <c r="N137" t="s">
        <v>165</v>
      </c>
      <c r="O137" s="2" t="s">
        <v>51</v>
      </c>
      <c r="P137" t="s">
        <v>52</v>
      </c>
      <c r="Q137" t="s">
        <v>55</v>
      </c>
      <c r="R137" t="s">
        <v>178</v>
      </c>
      <c r="S137" t="s">
        <v>780</v>
      </c>
      <c r="T137" t="s">
        <v>91</v>
      </c>
      <c r="U137">
        <f t="shared" si="52"/>
        <v>33.333333333333329</v>
      </c>
      <c r="V137" t="s">
        <v>47</v>
      </c>
      <c r="W137" s="2" t="s">
        <v>179</v>
      </c>
      <c r="Y137" t="s">
        <v>776</v>
      </c>
      <c r="Z137">
        <v>6</v>
      </c>
      <c r="AA137" s="3">
        <v>0.49</v>
      </c>
      <c r="AB137" s="1">
        <v>7.999999999999996E-2</v>
      </c>
      <c r="AC137">
        <v>6</v>
      </c>
      <c r="AD137" s="3">
        <v>0.6</v>
      </c>
      <c r="AE137" s="1">
        <v>6.9999999999999951E-2</v>
      </c>
    </row>
    <row r="138" spans="1:31" x14ac:dyDescent="0.2">
      <c r="A138">
        <v>418</v>
      </c>
      <c r="B138" t="s">
        <v>636</v>
      </c>
      <c r="C138" t="s">
        <v>637</v>
      </c>
      <c r="D138">
        <v>2016</v>
      </c>
      <c r="E138" t="s">
        <v>749</v>
      </c>
      <c r="F138" t="s">
        <v>40</v>
      </c>
      <c r="G138" t="s">
        <v>41</v>
      </c>
      <c r="H138">
        <v>43.45</v>
      </c>
      <c r="I138">
        <v>-119.7</v>
      </c>
      <c r="J138">
        <v>259</v>
      </c>
      <c r="K138">
        <v>1470</v>
      </c>
      <c r="L138">
        <f t="shared" si="53"/>
        <v>0.1761904761904762</v>
      </c>
      <c r="M138" t="s">
        <v>784</v>
      </c>
      <c r="N138" t="s">
        <v>166</v>
      </c>
      <c r="O138" s="2" t="s">
        <v>43</v>
      </c>
      <c r="P138" t="s">
        <v>52</v>
      </c>
      <c r="Q138" t="s">
        <v>55</v>
      </c>
      <c r="R138" t="s">
        <v>178</v>
      </c>
      <c r="S138" t="s">
        <v>780</v>
      </c>
      <c r="T138" t="s">
        <v>91</v>
      </c>
      <c r="U138">
        <f t="shared" si="52"/>
        <v>33.333333333333329</v>
      </c>
      <c r="V138" t="s">
        <v>47</v>
      </c>
      <c r="W138" s="2" t="s">
        <v>179</v>
      </c>
      <c r="Y138" t="s">
        <v>776</v>
      </c>
      <c r="Z138">
        <v>6</v>
      </c>
      <c r="AA138" s="3">
        <v>0.16</v>
      </c>
      <c r="AB138" s="1">
        <v>0</v>
      </c>
      <c r="AC138">
        <v>6</v>
      </c>
      <c r="AD138" s="3">
        <v>0.22</v>
      </c>
      <c r="AE138" s="1">
        <v>0</v>
      </c>
    </row>
    <row r="139" spans="1:31" x14ac:dyDescent="0.2">
      <c r="A139">
        <v>418</v>
      </c>
      <c r="B139" t="s">
        <v>636</v>
      </c>
      <c r="C139" t="s">
        <v>637</v>
      </c>
      <c r="D139">
        <v>2016</v>
      </c>
      <c r="E139" t="s">
        <v>749</v>
      </c>
      <c r="F139" t="s">
        <v>40</v>
      </c>
      <c r="G139" t="s">
        <v>41</v>
      </c>
      <c r="H139">
        <v>43.45</v>
      </c>
      <c r="I139">
        <v>-119.7</v>
      </c>
      <c r="J139">
        <v>259</v>
      </c>
      <c r="K139">
        <v>1470</v>
      </c>
      <c r="L139">
        <f t="shared" si="53"/>
        <v>0.1761904761904762</v>
      </c>
      <c r="M139" t="s">
        <v>784</v>
      </c>
      <c r="N139" t="s">
        <v>167</v>
      </c>
      <c r="O139" s="2" t="s">
        <v>51</v>
      </c>
      <c r="P139" t="s">
        <v>52</v>
      </c>
      <c r="Q139" t="s">
        <v>55</v>
      </c>
      <c r="R139" t="s">
        <v>178</v>
      </c>
      <c r="S139" t="s">
        <v>780</v>
      </c>
      <c r="T139" t="s">
        <v>91</v>
      </c>
      <c r="U139">
        <f t="shared" si="52"/>
        <v>33.333333333333329</v>
      </c>
      <c r="V139" t="s">
        <v>47</v>
      </c>
      <c r="W139" s="2" t="s">
        <v>179</v>
      </c>
      <c r="Y139" t="s">
        <v>776</v>
      </c>
      <c r="Z139">
        <v>6</v>
      </c>
      <c r="AA139" s="3">
        <v>0.9</v>
      </c>
      <c r="AB139" s="1">
        <v>6.9999999999999951E-2</v>
      </c>
      <c r="AC139">
        <v>6</v>
      </c>
      <c r="AD139" s="3">
        <v>1</v>
      </c>
      <c r="AE139" s="1">
        <v>3.0000000000000027E-2</v>
      </c>
    </row>
    <row r="140" spans="1:31" x14ac:dyDescent="0.2">
      <c r="A140">
        <v>418</v>
      </c>
      <c r="B140" t="s">
        <v>636</v>
      </c>
      <c r="C140" t="s">
        <v>637</v>
      </c>
      <c r="D140">
        <v>2016</v>
      </c>
      <c r="E140" t="s">
        <v>749</v>
      </c>
      <c r="F140" t="s">
        <v>40</v>
      </c>
      <c r="G140" t="s">
        <v>41</v>
      </c>
      <c r="H140">
        <v>43.45</v>
      </c>
      <c r="I140">
        <v>-119.7</v>
      </c>
      <c r="J140">
        <v>259</v>
      </c>
      <c r="K140">
        <v>1470</v>
      </c>
      <c r="L140">
        <f t="shared" si="53"/>
        <v>0.1761904761904762</v>
      </c>
      <c r="M140" t="s">
        <v>784</v>
      </c>
      <c r="N140" t="s">
        <v>168</v>
      </c>
      <c r="O140" s="2" t="s">
        <v>43</v>
      </c>
      <c r="P140" t="s">
        <v>52</v>
      </c>
      <c r="Q140" t="s">
        <v>55</v>
      </c>
      <c r="R140" t="s">
        <v>178</v>
      </c>
      <c r="S140" t="s">
        <v>780</v>
      </c>
      <c r="T140" t="s">
        <v>91</v>
      </c>
      <c r="U140">
        <f t="shared" si="52"/>
        <v>33.333333333333329</v>
      </c>
      <c r="V140" t="s">
        <v>47</v>
      </c>
      <c r="W140" s="2" t="s">
        <v>179</v>
      </c>
      <c r="Y140" t="s">
        <v>776</v>
      </c>
      <c r="Z140">
        <v>6</v>
      </c>
      <c r="AA140" s="3">
        <v>0.74</v>
      </c>
      <c r="AB140" s="1">
        <v>8.9999999999999969E-2</v>
      </c>
      <c r="AC140">
        <v>6</v>
      </c>
      <c r="AD140" s="3">
        <v>0.78</v>
      </c>
      <c r="AE140" s="1">
        <v>0.13</v>
      </c>
    </row>
    <row r="141" spans="1:31" x14ac:dyDescent="0.2">
      <c r="A141">
        <v>418</v>
      </c>
      <c r="B141" t="s">
        <v>636</v>
      </c>
      <c r="C141" t="s">
        <v>637</v>
      </c>
      <c r="D141">
        <v>2016</v>
      </c>
      <c r="E141" t="s">
        <v>749</v>
      </c>
      <c r="F141" t="s">
        <v>40</v>
      </c>
      <c r="G141" t="s">
        <v>41</v>
      </c>
      <c r="H141">
        <v>43.45</v>
      </c>
      <c r="I141">
        <v>-119.7</v>
      </c>
      <c r="J141">
        <v>259</v>
      </c>
      <c r="K141">
        <v>1470</v>
      </c>
      <c r="L141">
        <f t="shared" si="53"/>
        <v>0.1761904761904762</v>
      </c>
      <c r="M141" t="s">
        <v>784</v>
      </c>
      <c r="N141" t="s">
        <v>169</v>
      </c>
      <c r="O141" s="2" t="s">
        <v>51</v>
      </c>
      <c r="P141" t="s">
        <v>52</v>
      </c>
      <c r="Q141" t="s">
        <v>55</v>
      </c>
      <c r="R141" t="s">
        <v>178</v>
      </c>
      <c r="S141" t="s">
        <v>780</v>
      </c>
      <c r="T141" t="s">
        <v>91</v>
      </c>
      <c r="U141">
        <f t="shared" si="52"/>
        <v>33.333333333333329</v>
      </c>
      <c r="V141" t="s">
        <v>47</v>
      </c>
      <c r="W141" s="2" t="s">
        <v>179</v>
      </c>
      <c r="Y141" t="s">
        <v>776</v>
      </c>
      <c r="Z141">
        <v>6</v>
      </c>
      <c r="AA141" s="3">
        <v>0.54</v>
      </c>
      <c r="AB141" s="1">
        <v>6.0000000000000053E-2</v>
      </c>
      <c r="AC141">
        <v>6</v>
      </c>
      <c r="AD141" s="3">
        <v>0.49</v>
      </c>
      <c r="AE141" s="1">
        <v>0.17000000000000004</v>
      </c>
    </row>
    <row r="142" spans="1:31" x14ac:dyDescent="0.2">
      <c r="A142">
        <v>418</v>
      </c>
      <c r="B142" t="s">
        <v>636</v>
      </c>
      <c r="C142" t="s">
        <v>637</v>
      </c>
      <c r="D142">
        <v>2016</v>
      </c>
      <c r="E142" t="s">
        <v>749</v>
      </c>
      <c r="F142" t="s">
        <v>40</v>
      </c>
      <c r="G142" t="s">
        <v>41</v>
      </c>
      <c r="H142">
        <v>43.45</v>
      </c>
      <c r="I142">
        <v>-119.7</v>
      </c>
      <c r="J142">
        <v>259</v>
      </c>
      <c r="K142">
        <v>1470</v>
      </c>
      <c r="L142">
        <f t="shared" si="53"/>
        <v>0.1761904761904762</v>
      </c>
      <c r="M142" t="s">
        <v>784</v>
      </c>
      <c r="N142" t="s">
        <v>170</v>
      </c>
      <c r="O142" s="2" t="s">
        <v>51</v>
      </c>
      <c r="P142" t="s">
        <v>52</v>
      </c>
      <c r="Q142" t="s">
        <v>55</v>
      </c>
      <c r="R142" t="s">
        <v>178</v>
      </c>
      <c r="S142" t="s">
        <v>780</v>
      </c>
      <c r="T142" t="s">
        <v>91</v>
      </c>
      <c r="U142">
        <f t="shared" si="52"/>
        <v>33.333333333333329</v>
      </c>
      <c r="V142" t="s">
        <v>47</v>
      </c>
      <c r="W142" s="2" t="s">
        <v>179</v>
      </c>
      <c r="Y142" t="s">
        <v>776</v>
      </c>
      <c r="Z142">
        <v>6</v>
      </c>
      <c r="AA142" s="3">
        <v>0.85</v>
      </c>
      <c r="AB142" s="1">
        <v>2.0000000000000018E-2</v>
      </c>
      <c r="AC142">
        <v>6</v>
      </c>
      <c r="AD142" s="3">
        <v>0.83</v>
      </c>
      <c r="AE142" s="1">
        <v>0.12</v>
      </c>
    </row>
    <row r="143" spans="1:31" x14ac:dyDescent="0.2">
      <c r="A143">
        <v>418</v>
      </c>
      <c r="B143" t="s">
        <v>636</v>
      </c>
      <c r="C143" t="s">
        <v>637</v>
      </c>
      <c r="D143">
        <v>2016</v>
      </c>
      <c r="E143" t="s">
        <v>749</v>
      </c>
      <c r="F143" t="s">
        <v>40</v>
      </c>
      <c r="G143" t="s">
        <v>41</v>
      </c>
      <c r="H143">
        <v>43.45</v>
      </c>
      <c r="I143">
        <v>-119.7</v>
      </c>
      <c r="J143">
        <v>259</v>
      </c>
      <c r="K143">
        <v>1470</v>
      </c>
      <c r="L143">
        <f t="shared" si="53"/>
        <v>0.1761904761904762</v>
      </c>
      <c r="M143" t="s">
        <v>784</v>
      </c>
      <c r="N143" t="s">
        <v>171</v>
      </c>
      <c r="O143" s="2" t="s">
        <v>51</v>
      </c>
      <c r="P143" t="s">
        <v>52</v>
      </c>
      <c r="Q143" t="s">
        <v>55</v>
      </c>
      <c r="R143" t="s">
        <v>178</v>
      </c>
      <c r="S143" t="s">
        <v>780</v>
      </c>
      <c r="T143" t="s">
        <v>91</v>
      </c>
      <c r="U143">
        <f t="shared" si="52"/>
        <v>33.333333333333329</v>
      </c>
      <c r="V143" t="s">
        <v>47</v>
      </c>
      <c r="W143" s="2" t="s">
        <v>179</v>
      </c>
      <c r="Y143" t="s">
        <v>776</v>
      </c>
      <c r="Z143">
        <v>6</v>
      </c>
      <c r="AA143" s="3">
        <v>0.91</v>
      </c>
      <c r="AB143" s="1">
        <v>5.9999999999999942E-2</v>
      </c>
      <c r="AC143">
        <v>6</v>
      </c>
      <c r="AD143" s="3">
        <v>0.91</v>
      </c>
      <c r="AE143" s="1">
        <v>2.0000000000000018E-2</v>
      </c>
    </row>
    <row r="144" spans="1:31" x14ac:dyDescent="0.2">
      <c r="A144">
        <v>418</v>
      </c>
      <c r="B144" t="s">
        <v>636</v>
      </c>
      <c r="C144" t="s">
        <v>637</v>
      </c>
      <c r="D144">
        <v>2016</v>
      </c>
      <c r="E144" t="s">
        <v>749</v>
      </c>
      <c r="F144" t="s">
        <v>40</v>
      </c>
      <c r="G144" t="s">
        <v>41</v>
      </c>
      <c r="H144">
        <v>43.45</v>
      </c>
      <c r="I144">
        <v>-119.7</v>
      </c>
      <c r="J144">
        <v>259</v>
      </c>
      <c r="K144">
        <v>1470</v>
      </c>
      <c r="L144">
        <f t="shared" si="53"/>
        <v>0.1761904761904762</v>
      </c>
      <c r="M144" t="s">
        <v>784</v>
      </c>
      <c r="N144" t="s">
        <v>172</v>
      </c>
      <c r="O144" s="2" t="s">
        <v>43</v>
      </c>
      <c r="P144" t="s">
        <v>52</v>
      </c>
      <c r="Q144" t="s">
        <v>55</v>
      </c>
      <c r="R144" t="s">
        <v>178</v>
      </c>
      <c r="S144" t="s">
        <v>780</v>
      </c>
      <c r="T144" t="s">
        <v>91</v>
      </c>
      <c r="U144">
        <f t="shared" si="52"/>
        <v>33.333333333333329</v>
      </c>
      <c r="V144" t="s">
        <v>47</v>
      </c>
      <c r="W144" s="2" t="s">
        <v>179</v>
      </c>
      <c r="Y144" t="s">
        <v>776</v>
      </c>
      <c r="Z144">
        <v>6</v>
      </c>
      <c r="AA144" s="3">
        <v>0.35</v>
      </c>
      <c r="AB144" s="1">
        <v>1.0000000000000009E-2</v>
      </c>
      <c r="AC144">
        <v>6</v>
      </c>
      <c r="AD144" s="3">
        <v>0.24</v>
      </c>
      <c r="AE144" s="1">
        <v>0.13</v>
      </c>
    </row>
    <row r="145" spans="1:31" x14ac:dyDescent="0.2">
      <c r="A145">
        <v>418</v>
      </c>
      <c r="B145" t="s">
        <v>636</v>
      </c>
      <c r="C145" t="s">
        <v>637</v>
      </c>
      <c r="D145">
        <v>2016</v>
      </c>
      <c r="E145" t="s">
        <v>749</v>
      </c>
      <c r="F145" t="s">
        <v>40</v>
      </c>
      <c r="G145" t="s">
        <v>41</v>
      </c>
      <c r="H145">
        <v>43.45</v>
      </c>
      <c r="I145">
        <v>-119.7</v>
      </c>
      <c r="J145">
        <v>259</v>
      </c>
      <c r="K145">
        <v>1470</v>
      </c>
      <c r="L145">
        <f t="shared" si="53"/>
        <v>0.1761904761904762</v>
      </c>
      <c r="M145" t="s">
        <v>784</v>
      </c>
      <c r="N145" t="s">
        <v>78</v>
      </c>
      <c r="O145" s="2" t="s">
        <v>51</v>
      </c>
      <c r="P145" t="s">
        <v>52</v>
      </c>
      <c r="Q145" t="s">
        <v>55</v>
      </c>
      <c r="R145" t="s">
        <v>178</v>
      </c>
      <c r="S145" t="s">
        <v>780</v>
      </c>
      <c r="T145" t="s">
        <v>91</v>
      </c>
      <c r="U145">
        <f t="shared" si="52"/>
        <v>33.333333333333329</v>
      </c>
      <c r="V145" t="s">
        <v>47</v>
      </c>
      <c r="W145" s="2" t="s">
        <v>179</v>
      </c>
      <c r="Y145" t="s">
        <v>776</v>
      </c>
      <c r="Z145">
        <v>6</v>
      </c>
      <c r="AA145" s="3">
        <v>0.89</v>
      </c>
      <c r="AB145" s="1">
        <v>6.9999999999999951E-2</v>
      </c>
      <c r="AC145">
        <v>6</v>
      </c>
      <c r="AD145" s="3">
        <v>0.96</v>
      </c>
      <c r="AE145" s="1">
        <v>0.10000000000000009</v>
      </c>
    </row>
    <row r="146" spans="1:31" x14ac:dyDescent="0.2">
      <c r="A146">
        <v>418</v>
      </c>
      <c r="B146" t="s">
        <v>636</v>
      </c>
      <c r="C146" t="s">
        <v>637</v>
      </c>
      <c r="D146">
        <v>2016</v>
      </c>
      <c r="E146" t="s">
        <v>749</v>
      </c>
      <c r="F146" t="s">
        <v>40</v>
      </c>
      <c r="G146" t="s">
        <v>41</v>
      </c>
      <c r="H146">
        <v>43.45</v>
      </c>
      <c r="I146">
        <v>-119.7</v>
      </c>
      <c r="J146">
        <v>259</v>
      </c>
      <c r="K146">
        <v>1470</v>
      </c>
      <c r="L146">
        <f t="shared" si="53"/>
        <v>0.1761904761904762</v>
      </c>
      <c r="M146" t="s">
        <v>784</v>
      </c>
      <c r="N146" t="s">
        <v>78</v>
      </c>
      <c r="O146" s="2" t="s">
        <v>51</v>
      </c>
      <c r="P146" t="s">
        <v>52</v>
      </c>
      <c r="Q146" t="s">
        <v>55</v>
      </c>
      <c r="R146" t="s">
        <v>178</v>
      </c>
      <c r="S146" t="s">
        <v>780</v>
      </c>
      <c r="T146" t="s">
        <v>91</v>
      </c>
      <c r="U146">
        <f t="shared" si="52"/>
        <v>33.333333333333329</v>
      </c>
      <c r="V146" t="s">
        <v>47</v>
      </c>
      <c r="W146" s="2" t="s">
        <v>179</v>
      </c>
      <c r="Y146" t="s">
        <v>776</v>
      </c>
      <c r="Z146">
        <v>6</v>
      </c>
      <c r="AA146" s="3">
        <v>0.75</v>
      </c>
      <c r="AB146" s="1">
        <v>5.0000000000000044E-2</v>
      </c>
      <c r="AC146">
        <v>6</v>
      </c>
      <c r="AD146" s="3">
        <v>0.68</v>
      </c>
      <c r="AE146" s="1">
        <v>5.0000000000000044E-2</v>
      </c>
    </row>
    <row r="147" spans="1:31" x14ac:dyDescent="0.2">
      <c r="A147">
        <v>418</v>
      </c>
      <c r="B147" t="s">
        <v>636</v>
      </c>
      <c r="C147" t="s">
        <v>637</v>
      </c>
      <c r="D147">
        <v>2016</v>
      </c>
      <c r="E147" t="s">
        <v>749</v>
      </c>
      <c r="F147" t="s">
        <v>40</v>
      </c>
      <c r="G147" t="s">
        <v>41</v>
      </c>
      <c r="H147">
        <v>43.45</v>
      </c>
      <c r="I147">
        <v>-119.7</v>
      </c>
      <c r="J147">
        <v>259</v>
      </c>
      <c r="K147">
        <v>1470</v>
      </c>
      <c r="L147">
        <f t="shared" si="53"/>
        <v>0.1761904761904762</v>
      </c>
      <c r="M147" t="s">
        <v>784</v>
      </c>
      <c r="N147" t="s">
        <v>173</v>
      </c>
      <c r="O147" s="2" t="s">
        <v>51</v>
      </c>
      <c r="P147" t="s">
        <v>52</v>
      </c>
      <c r="Q147" t="s">
        <v>55</v>
      </c>
      <c r="R147" t="s">
        <v>178</v>
      </c>
      <c r="S147" t="s">
        <v>780</v>
      </c>
      <c r="T147" t="s">
        <v>91</v>
      </c>
      <c r="U147">
        <f t="shared" si="52"/>
        <v>33.333333333333329</v>
      </c>
      <c r="V147" t="s">
        <v>47</v>
      </c>
      <c r="W147" s="2" t="s">
        <v>179</v>
      </c>
      <c r="Y147" t="s">
        <v>776</v>
      </c>
      <c r="Z147">
        <v>6</v>
      </c>
      <c r="AA147" s="3">
        <v>0.44</v>
      </c>
      <c r="AB147" s="1">
        <v>0.06</v>
      </c>
      <c r="AC147">
        <v>6</v>
      </c>
      <c r="AD147" s="3">
        <v>0.52</v>
      </c>
      <c r="AE147" s="1">
        <v>0.15000000000000002</v>
      </c>
    </row>
    <row r="148" spans="1:31" x14ac:dyDescent="0.2">
      <c r="A148">
        <v>418</v>
      </c>
      <c r="B148" t="s">
        <v>636</v>
      </c>
      <c r="C148" t="s">
        <v>637</v>
      </c>
      <c r="D148">
        <v>2016</v>
      </c>
      <c r="E148" t="s">
        <v>749</v>
      </c>
      <c r="F148" t="s">
        <v>40</v>
      </c>
      <c r="G148" t="s">
        <v>41</v>
      </c>
      <c r="H148">
        <v>43.45</v>
      </c>
      <c r="I148">
        <v>-119.7</v>
      </c>
      <c r="J148">
        <v>259</v>
      </c>
      <c r="K148">
        <v>1470</v>
      </c>
      <c r="L148">
        <f t="shared" si="53"/>
        <v>0.1761904761904762</v>
      </c>
      <c r="M148" t="s">
        <v>784</v>
      </c>
      <c r="N148" t="s">
        <v>173</v>
      </c>
      <c r="O148" s="2" t="s">
        <v>51</v>
      </c>
      <c r="P148" t="s">
        <v>52</v>
      </c>
      <c r="Q148" t="s">
        <v>55</v>
      </c>
      <c r="R148" t="s">
        <v>178</v>
      </c>
      <c r="S148" t="s">
        <v>780</v>
      </c>
      <c r="T148" t="s">
        <v>91</v>
      </c>
      <c r="U148">
        <f t="shared" si="52"/>
        <v>33.333333333333329</v>
      </c>
      <c r="V148" t="s">
        <v>47</v>
      </c>
      <c r="W148" s="2" t="s">
        <v>179</v>
      </c>
      <c r="Y148" t="s">
        <v>776</v>
      </c>
      <c r="Z148">
        <v>6</v>
      </c>
      <c r="AA148" s="3">
        <v>0.79</v>
      </c>
      <c r="AB148" s="1">
        <v>3.0000000000000027E-2</v>
      </c>
      <c r="AC148">
        <v>6</v>
      </c>
      <c r="AD148" s="3">
        <v>0.89</v>
      </c>
      <c r="AE148" s="1">
        <v>2.0000000000000018E-2</v>
      </c>
    </row>
    <row r="149" spans="1:31" x14ac:dyDescent="0.2">
      <c r="A149">
        <v>418</v>
      </c>
      <c r="B149" t="s">
        <v>636</v>
      </c>
      <c r="C149" t="s">
        <v>637</v>
      </c>
      <c r="D149">
        <v>2016</v>
      </c>
      <c r="E149" t="s">
        <v>749</v>
      </c>
      <c r="F149" t="s">
        <v>40</v>
      </c>
      <c r="G149" t="s">
        <v>41</v>
      </c>
      <c r="H149">
        <v>43.45</v>
      </c>
      <c r="I149">
        <v>-119.7</v>
      </c>
      <c r="J149">
        <v>259</v>
      </c>
      <c r="K149">
        <v>1470</v>
      </c>
      <c r="L149">
        <f t="shared" si="53"/>
        <v>0.1761904761904762</v>
      </c>
      <c r="M149" t="s">
        <v>784</v>
      </c>
      <c r="N149" t="s">
        <v>173</v>
      </c>
      <c r="O149" s="2" t="s">
        <v>51</v>
      </c>
      <c r="P149" t="s">
        <v>52</v>
      </c>
      <c r="Q149" t="s">
        <v>55</v>
      </c>
      <c r="R149" t="s">
        <v>178</v>
      </c>
      <c r="S149" t="s">
        <v>780</v>
      </c>
      <c r="T149" t="s">
        <v>91</v>
      </c>
      <c r="U149">
        <f t="shared" si="52"/>
        <v>33.333333333333329</v>
      </c>
      <c r="V149" t="s">
        <v>47</v>
      </c>
      <c r="W149" s="2" t="s">
        <v>179</v>
      </c>
      <c r="Y149" t="s">
        <v>776</v>
      </c>
      <c r="Z149">
        <v>6</v>
      </c>
      <c r="AA149" s="3">
        <v>0.45</v>
      </c>
      <c r="AB149" s="1">
        <v>0.13000000000000006</v>
      </c>
      <c r="AC149">
        <v>6</v>
      </c>
      <c r="AD149" s="3">
        <v>0.43</v>
      </c>
      <c r="AE149" s="1">
        <v>2.9999999999999971E-2</v>
      </c>
    </row>
    <row r="150" spans="1:31" x14ac:dyDescent="0.2">
      <c r="A150">
        <v>418</v>
      </c>
      <c r="B150" t="s">
        <v>636</v>
      </c>
      <c r="C150" t="s">
        <v>637</v>
      </c>
      <c r="D150">
        <v>2016</v>
      </c>
      <c r="E150" t="s">
        <v>749</v>
      </c>
      <c r="F150" t="s">
        <v>40</v>
      </c>
      <c r="G150" t="s">
        <v>41</v>
      </c>
      <c r="H150">
        <v>43.45</v>
      </c>
      <c r="I150">
        <v>-119.7</v>
      </c>
      <c r="J150">
        <v>259</v>
      </c>
      <c r="K150">
        <v>1470</v>
      </c>
      <c r="L150">
        <f t="shared" si="53"/>
        <v>0.1761904761904762</v>
      </c>
      <c r="M150" t="s">
        <v>784</v>
      </c>
      <c r="N150" t="s">
        <v>173</v>
      </c>
      <c r="O150" s="2" t="s">
        <v>51</v>
      </c>
      <c r="P150" t="s">
        <v>52</v>
      </c>
      <c r="Q150" t="s">
        <v>55</v>
      </c>
      <c r="R150" t="s">
        <v>178</v>
      </c>
      <c r="S150" t="s">
        <v>780</v>
      </c>
      <c r="T150" t="s">
        <v>91</v>
      </c>
      <c r="U150">
        <f t="shared" si="52"/>
        <v>33.333333333333329</v>
      </c>
      <c r="V150" t="s">
        <v>47</v>
      </c>
      <c r="W150" s="2" t="s">
        <v>179</v>
      </c>
      <c r="Y150" t="s">
        <v>776</v>
      </c>
      <c r="Z150">
        <v>6</v>
      </c>
      <c r="AA150" s="3">
        <v>0.23</v>
      </c>
      <c r="AB150" s="1">
        <v>0.03</v>
      </c>
      <c r="AC150">
        <v>6</v>
      </c>
      <c r="AD150" s="3">
        <v>0.2</v>
      </c>
      <c r="AE150" s="1">
        <v>1.999999999999999E-2</v>
      </c>
    </row>
    <row r="151" spans="1:31" x14ac:dyDescent="0.2">
      <c r="A151">
        <v>418</v>
      </c>
      <c r="B151" t="s">
        <v>636</v>
      </c>
      <c r="C151" t="s">
        <v>637</v>
      </c>
      <c r="D151">
        <v>2016</v>
      </c>
      <c r="E151" t="s">
        <v>749</v>
      </c>
      <c r="F151" t="s">
        <v>40</v>
      </c>
      <c r="G151" t="s">
        <v>41</v>
      </c>
      <c r="H151">
        <v>43.45</v>
      </c>
      <c r="I151">
        <v>-119.7</v>
      </c>
      <c r="J151">
        <v>259</v>
      </c>
      <c r="K151">
        <v>1470</v>
      </c>
      <c r="L151">
        <f t="shared" si="53"/>
        <v>0.1761904761904762</v>
      </c>
      <c r="M151" t="s">
        <v>784</v>
      </c>
      <c r="N151" t="s">
        <v>174</v>
      </c>
      <c r="O151" s="2" t="s">
        <v>43</v>
      </c>
      <c r="P151" t="s">
        <v>52</v>
      </c>
      <c r="Q151" t="s">
        <v>55</v>
      </c>
      <c r="R151" t="s">
        <v>178</v>
      </c>
      <c r="S151" t="s">
        <v>780</v>
      </c>
      <c r="T151" t="s">
        <v>91</v>
      </c>
      <c r="U151">
        <f t="shared" si="52"/>
        <v>33.333333333333329</v>
      </c>
      <c r="V151" t="s">
        <v>47</v>
      </c>
      <c r="W151" s="2" t="s">
        <v>179</v>
      </c>
      <c r="Y151" t="s">
        <v>776</v>
      </c>
      <c r="Z151">
        <v>6</v>
      </c>
      <c r="AA151" s="3">
        <v>0.97</v>
      </c>
      <c r="AB151" s="1">
        <v>7.0000000000000062E-2</v>
      </c>
      <c r="AC151">
        <v>6</v>
      </c>
      <c r="AD151" s="3">
        <v>0.99</v>
      </c>
      <c r="AE151" s="1">
        <v>3.0000000000000027E-2</v>
      </c>
    </row>
    <row r="152" spans="1:31" x14ac:dyDescent="0.2">
      <c r="A152">
        <v>418</v>
      </c>
      <c r="B152" t="s">
        <v>636</v>
      </c>
      <c r="C152" t="s">
        <v>637</v>
      </c>
      <c r="D152">
        <v>2016</v>
      </c>
      <c r="E152" t="s">
        <v>749</v>
      </c>
      <c r="F152" t="s">
        <v>40</v>
      </c>
      <c r="G152" t="s">
        <v>41</v>
      </c>
      <c r="H152">
        <v>43.45</v>
      </c>
      <c r="I152">
        <v>-119.7</v>
      </c>
      <c r="J152">
        <v>259</v>
      </c>
      <c r="K152">
        <v>1470</v>
      </c>
      <c r="L152">
        <f t="shared" si="53"/>
        <v>0.1761904761904762</v>
      </c>
      <c r="M152" t="s">
        <v>784</v>
      </c>
      <c r="N152" t="s">
        <v>174</v>
      </c>
      <c r="O152" s="2" t="s">
        <v>43</v>
      </c>
      <c r="P152" t="s">
        <v>52</v>
      </c>
      <c r="Q152" t="s">
        <v>55</v>
      </c>
      <c r="R152" t="s">
        <v>178</v>
      </c>
      <c r="S152" t="s">
        <v>780</v>
      </c>
      <c r="T152" t="s">
        <v>91</v>
      </c>
      <c r="U152">
        <f t="shared" si="52"/>
        <v>33.333333333333329</v>
      </c>
      <c r="V152" t="s">
        <v>47</v>
      </c>
      <c r="W152" s="2" t="s">
        <v>179</v>
      </c>
      <c r="Y152" t="s">
        <v>776</v>
      </c>
      <c r="Z152">
        <v>6</v>
      </c>
      <c r="AA152" s="3">
        <v>0.98</v>
      </c>
      <c r="AB152" s="1">
        <v>6.0000000000000053E-2</v>
      </c>
      <c r="AC152">
        <v>6</v>
      </c>
      <c r="AD152" s="3">
        <v>0.88</v>
      </c>
      <c r="AE152" s="1">
        <v>0</v>
      </c>
    </row>
    <row r="153" spans="1:31" x14ac:dyDescent="0.2">
      <c r="A153">
        <v>418</v>
      </c>
      <c r="B153" t="s">
        <v>636</v>
      </c>
      <c r="C153" t="s">
        <v>637</v>
      </c>
      <c r="D153">
        <v>2016</v>
      </c>
      <c r="E153" t="s">
        <v>749</v>
      </c>
      <c r="F153" t="s">
        <v>40</v>
      </c>
      <c r="G153" t="s">
        <v>41</v>
      </c>
      <c r="H153">
        <v>43.45</v>
      </c>
      <c r="I153">
        <v>-119.7</v>
      </c>
      <c r="J153">
        <v>259</v>
      </c>
      <c r="K153">
        <v>1470</v>
      </c>
      <c r="L153">
        <f t="shared" si="53"/>
        <v>0.1761904761904762</v>
      </c>
      <c r="M153" t="s">
        <v>784</v>
      </c>
      <c r="N153" t="s">
        <v>174</v>
      </c>
      <c r="O153" s="2" t="s">
        <v>43</v>
      </c>
      <c r="P153" t="s">
        <v>52</v>
      </c>
      <c r="Q153" t="s">
        <v>55</v>
      </c>
      <c r="R153" t="s">
        <v>178</v>
      </c>
      <c r="S153" t="s">
        <v>780</v>
      </c>
      <c r="T153" t="s">
        <v>91</v>
      </c>
      <c r="U153">
        <f t="shared" si="52"/>
        <v>33.333333333333329</v>
      </c>
      <c r="V153" t="s">
        <v>47</v>
      </c>
      <c r="W153" s="2" t="s">
        <v>179</v>
      </c>
      <c r="Y153" t="s">
        <v>776</v>
      </c>
      <c r="Z153">
        <v>6</v>
      </c>
      <c r="AA153" s="3">
        <v>0.12</v>
      </c>
      <c r="AB153" s="1">
        <v>0.1</v>
      </c>
      <c r="AC153">
        <v>6</v>
      </c>
      <c r="AD153" s="3">
        <v>0.17</v>
      </c>
      <c r="AE153" s="1">
        <v>1.999999999999999E-2</v>
      </c>
    </row>
    <row r="154" spans="1:31" x14ac:dyDescent="0.2">
      <c r="A154">
        <v>418</v>
      </c>
      <c r="B154" t="s">
        <v>636</v>
      </c>
      <c r="C154" t="s">
        <v>637</v>
      </c>
      <c r="D154">
        <v>2016</v>
      </c>
      <c r="E154" t="s">
        <v>749</v>
      </c>
      <c r="F154" t="s">
        <v>40</v>
      </c>
      <c r="G154" t="s">
        <v>41</v>
      </c>
      <c r="H154">
        <v>43.45</v>
      </c>
      <c r="I154">
        <v>-119.7</v>
      </c>
      <c r="J154">
        <v>259</v>
      </c>
      <c r="K154">
        <v>1470</v>
      </c>
      <c r="L154">
        <f t="shared" si="53"/>
        <v>0.1761904761904762</v>
      </c>
      <c r="M154" t="s">
        <v>784</v>
      </c>
      <c r="N154" t="s">
        <v>175</v>
      </c>
      <c r="O154" s="2" t="s">
        <v>51</v>
      </c>
      <c r="P154" t="s">
        <v>52</v>
      </c>
      <c r="Q154" t="s">
        <v>55</v>
      </c>
      <c r="R154" t="s">
        <v>178</v>
      </c>
      <c r="S154" t="s">
        <v>780</v>
      </c>
      <c r="T154" t="s">
        <v>91</v>
      </c>
      <c r="U154">
        <f t="shared" si="52"/>
        <v>33.333333333333329</v>
      </c>
      <c r="V154" t="s">
        <v>47</v>
      </c>
      <c r="W154" s="2" t="s">
        <v>179</v>
      </c>
      <c r="Y154" t="s">
        <v>776</v>
      </c>
      <c r="Z154">
        <v>6</v>
      </c>
      <c r="AA154" s="3">
        <v>0.77</v>
      </c>
      <c r="AB154" s="1">
        <v>0.10999999999999999</v>
      </c>
      <c r="AC154">
        <v>6</v>
      </c>
      <c r="AD154" s="3">
        <v>0.77</v>
      </c>
      <c r="AE154" s="1">
        <v>6.0000000000000053E-2</v>
      </c>
    </row>
    <row r="155" spans="1:31" x14ac:dyDescent="0.2">
      <c r="A155">
        <v>418</v>
      </c>
      <c r="B155" t="s">
        <v>636</v>
      </c>
      <c r="C155" t="s">
        <v>637</v>
      </c>
      <c r="D155">
        <v>2016</v>
      </c>
      <c r="E155" t="s">
        <v>749</v>
      </c>
      <c r="F155" t="s">
        <v>40</v>
      </c>
      <c r="G155" t="s">
        <v>41</v>
      </c>
      <c r="H155">
        <v>43.45</v>
      </c>
      <c r="I155">
        <v>-119.7</v>
      </c>
      <c r="J155">
        <v>259</v>
      </c>
      <c r="K155">
        <v>1470</v>
      </c>
      <c r="L155">
        <f t="shared" si="53"/>
        <v>0.1761904761904762</v>
      </c>
      <c r="M155" t="s">
        <v>784</v>
      </c>
      <c r="N155" t="s">
        <v>175</v>
      </c>
      <c r="O155" s="2" t="s">
        <v>51</v>
      </c>
      <c r="P155" t="s">
        <v>52</v>
      </c>
      <c r="Q155" t="s">
        <v>55</v>
      </c>
      <c r="R155" t="s">
        <v>178</v>
      </c>
      <c r="S155" t="s">
        <v>780</v>
      </c>
      <c r="T155" t="s">
        <v>91</v>
      </c>
      <c r="U155">
        <f t="shared" si="52"/>
        <v>33.333333333333329</v>
      </c>
      <c r="V155" t="s">
        <v>47</v>
      </c>
      <c r="W155" s="2" t="s">
        <v>179</v>
      </c>
      <c r="Y155" t="s">
        <v>776</v>
      </c>
      <c r="Z155">
        <v>6</v>
      </c>
      <c r="AA155" s="3">
        <v>0.67</v>
      </c>
      <c r="AB155" s="1">
        <v>0.12</v>
      </c>
      <c r="AC155">
        <v>6</v>
      </c>
      <c r="AD155" s="3">
        <v>0.73</v>
      </c>
      <c r="AE155" s="1">
        <v>5.0000000000000044E-2</v>
      </c>
    </row>
    <row r="156" spans="1:31" x14ac:dyDescent="0.2">
      <c r="A156">
        <v>418</v>
      </c>
      <c r="B156" t="s">
        <v>636</v>
      </c>
      <c r="C156" t="s">
        <v>637</v>
      </c>
      <c r="D156">
        <v>2016</v>
      </c>
      <c r="E156" t="s">
        <v>749</v>
      </c>
      <c r="F156" t="s">
        <v>40</v>
      </c>
      <c r="G156" t="s">
        <v>41</v>
      </c>
      <c r="H156">
        <v>43.45</v>
      </c>
      <c r="I156">
        <v>-119.7</v>
      </c>
      <c r="J156">
        <v>259</v>
      </c>
      <c r="K156">
        <v>1470</v>
      </c>
      <c r="L156">
        <f t="shared" si="53"/>
        <v>0.1761904761904762</v>
      </c>
      <c r="M156" t="s">
        <v>784</v>
      </c>
      <c r="N156" t="s">
        <v>175</v>
      </c>
      <c r="O156" s="2" t="s">
        <v>51</v>
      </c>
      <c r="P156" t="s">
        <v>52</v>
      </c>
      <c r="Q156" t="s">
        <v>55</v>
      </c>
      <c r="R156" t="s">
        <v>178</v>
      </c>
      <c r="S156" t="s">
        <v>780</v>
      </c>
      <c r="T156" t="s">
        <v>91</v>
      </c>
      <c r="U156">
        <f t="shared" si="52"/>
        <v>33.333333333333329</v>
      </c>
      <c r="V156" t="s">
        <v>47</v>
      </c>
      <c r="W156" s="2" t="s">
        <v>179</v>
      </c>
      <c r="Y156" t="s">
        <v>776</v>
      </c>
      <c r="Z156">
        <v>6</v>
      </c>
      <c r="AA156" s="3">
        <v>0.81</v>
      </c>
      <c r="AB156" s="1">
        <v>4.0000000000000036E-2</v>
      </c>
      <c r="AC156">
        <v>6</v>
      </c>
      <c r="AD156" s="3">
        <v>0.77</v>
      </c>
      <c r="AE156" s="1">
        <v>6.0000000000000053E-2</v>
      </c>
    </row>
    <row r="157" spans="1:31" x14ac:dyDescent="0.2">
      <c r="A157">
        <v>418</v>
      </c>
      <c r="B157" t="s">
        <v>636</v>
      </c>
      <c r="C157" t="s">
        <v>637</v>
      </c>
      <c r="D157">
        <v>2016</v>
      </c>
      <c r="E157" t="s">
        <v>749</v>
      </c>
      <c r="F157" t="s">
        <v>40</v>
      </c>
      <c r="G157" t="s">
        <v>41</v>
      </c>
      <c r="H157">
        <v>43.45</v>
      </c>
      <c r="I157">
        <v>-119.7</v>
      </c>
      <c r="J157">
        <v>259</v>
      </c>
      <c r="K157">
        <v>1470</v>
      </c>
      <c r="L157">
        <f t="shared" si="53"/>
        <v>0.1761904761904762</v>
      </c>
      <c r="M157" t="s">
        <v>784</v>
      </c>
      <c r="N157" t="s">
        <v>175</v>
      </c>
      <c r="O157" s="2" t="s">
        <v>51</v>
      </c>
      <c r="P157" t="s">
        <v>52</v>
      </c>
      <c r="Q157" t="s">
        <v>55</v>
      </c>
      <c r="R157" t="s">
        <v>178</v>
      </c>
      <c r="S157" t="s">
        <v>780</v>
      </c>
      <c r="T157" t="s">
        <v>91</v>
      </c>
      <c r="U157">
        <f t="shared" si="52"/>
        <v>33.333333333333329</v>
      </c>
      <c r="V157" t="s">
        <v>47</v>
      </c>
      <c r="W157" s="2" t="s">
        <v>179</v>
      </c>
      <c r="Y157" t="s">
        <v>776</v>
      </c>
      <c r="Z157">
        <v>6</v>
      </c>
      <c r="AA157" s="3">
        <v>0.91</v>
      </c>
      <c r="AB157" s="1">
        <v>6.9999999999999951E-2</v>
      </c>
      <c r="AC157">
        <v>6</v>
      </c>
      <c r="AD157" s="3">
        <v>0.93</v>
      </c>
      <c r="AE157" s="1">
        <v>4.0000000000000036E-2</v>
      </c>
    </row>
    <row r="158" spans="1:31" x14ac:dyDescent="0.2">
      <c r="A158">
        <v>418</v>
      </c>
      <c r="B158" t="s">
        <v>636</v>
      </c>
      <c r="C158" t="s">
        <v>637</v>
      </c>
      <c r="D158">
        <v>2016</v>
      </c>
      <c r="E158" t="s">
        <v>749</v>
      </c>
      <c r="F158" t="s">
        <v>40</v>
      </c>
      <c r="G158" t="s">
        <v>41</v>
      </c>
      <c r="H158">
        <v>43.45</v>
      </c>
      <c r="I158">
        <v>-119.7</v>
      </c>
      <c r="J158">
        <v>259</v>
      </c>
      <c r="K158">
        <v>1470</v>
      </c>
      <c r="L158">
        <f t="shared" si="53"/>
        <v>0.1761904761904762</v>
      </c>
      <c r="M158" t="s">
        <v>784</v>
      </c>
      <c r="N158" t="s">
        <v>176</v>
      </c>
      <c r="O158" s="2" t="s">
        <v>43</v>
      </c>
      <c r="P158" t="s">
        <v>52</v>
      </c>
      <c r="Q158" t="s">
        <v>55</v>
      </c>
      <c r="R158" t="s">
        <v>178</v>
      </c>
      <c r="S158" t="s">
        <v>780</v>
      </c>
      <c r="T158" t="s">
        <v>91</v>
      </c>
      <c r="U158">
        <f t="shared" si="52"/>
        <v>33.333333333333329</v>
      </c>
      <c r="V158" t="s">
        <v>47</v>
      </c>
      <c r="W158" s="2" t="s">
        <v>179</v>
      </c>
      <c r="Y158" t="s">
        <v>776</v>
      </c>
      <c r="Z158">
        <v>6</v>
      </c>
      <c r="AA158" s="3">
        <v>0.92</v>
      </c>
      <c r="AB158" s="1">
        <v>8.9999999999999969E-2</v>
      </c>
      <c r="AC158">
        <v>6</v>
      </c>
      <c r="AD158" s="3">
        <v>0.93</v>
      </c>
      <c r="AE158" s="1">
        <v>4.0000000000000036E-2</v>
      </c>
    </row>
    <row r="159" spans="1:31" x14ac:dyDescent="0.2">
      <c r="A159">
        <v>418</v>
      </c>
      <c r="B159" t="s">
        <v>636</v>
      </c>
      <c r="C159" t="s">
        <v>637</v>
      </c>
      <c r="D159">
        <v>2016</v>
      </c>
      <c r="E159" t="s">
        <v>749</v>
      </c>
      <c r="F159" t="s">
        <v>40</v>
      </c>
      <c r="G159" t="s">
        <v>41</v>
      </c>
      <c r="H159">
        <v>43.45</v>
      </c>
      <c r="I159">
        <v>-119.7</v>
      </c>
      <c r="J159">
        <v>259</v>
      </c>
      <c r="K159">
        <v>1470</v>
      </c>
      <c r="L159">
        <f t="shared" si="53"/>
        <v>0.1761904761904762</v>
      </c>
      <c r="M159" t="s">
        <v>784</v>
      </c>
      <c r="N159" t="s">
        <v>177</v>
      </c>
      <c r="O159" s="2" t="s">
        <v>43</v>
      </c>
      <c r="P159" t="s">
        <v>52</v>
      </c>
      <c r="Q159" t="s">
        <v>55</v>
      </c>
      <c r="R159" t="s">
        <v>178</v>
      </c>
      <c r="S159" t="s">
        <v>780</v>
      </c>
      <c r="T159" t="s">
        <v>91</v>
      </c>
      <c r="U159">
        <f t="shared" si="52"/>
        <v>33.333333333333329</v>
      </c>
      <c r="V159" t="s">
        <v>47</v>
      </c>
      <c r="W159" s="2" t="s">
        <v>179</v>
      </c>
      <c r="Y159" t="s">
        <v>776</v>
      </c>
      <c r="Z159">
        <v>6</v>
      </c>
      <c r="AA159" s="3">
        <v>0.92</v>
      </c>
      <c r="AB159" s="1">
        <v>5.0000000000000044E-2</v>
      </c>
      <c r="AC159">
        <v>6</v>
      </c>
      <c r="AD159" s="3">
        <v>0.88</v>
      </c>
      <c r="AE159" s="1">
        <v>0.13</v>
      </c>
    </row>
    <row r="160" spans="1:31" x14ac:dyDescent="0.2">
      <c r="A160">
        <v>418</v>
      </c>
      <c r="B160" t="s">
        <v>636</v>
      </c>
      <c r="C160" t="s">
        <v>637</v>
      </c>
      <c r="D160">
        <v>2016</v>
      </c>
      <c r="E160" t="s">
        <v>749</v>
      </c>
      <c r="F160" t="s">
        <v>40</v>
      </c>
      <c r="G160" t="s">
        <v>41</v>
      </c>
      <c r="H160">
        <v>43.45</v>
      </c>
      <c r="I160">
        <v>-119.7</v>
      </c>
      <c r="J160">
        <v>259</v>
      </c>
      <c r="K160">
        <v>1470</v>
      </c>
      <c r="L160">
        <f t="shared" si="53"/>
        <v>0.1761904761904762</v>
      </c>
      <c r="M160" t="s">
        <v>784</v>
      </c>
      <c r="N160" t="s">
        <v>154</v>
      </c>
      <c r="O160" s="2" t="s">
        <v>51</v>
      </c>
      <c r="P160" t="s">
        <v>52</v>
      </c>
      <c r="Q160" t="s">
        <v>55</v>
      </c>
      <c r="R160" t="s">
        <v>178</v>
      </c>
      <c r="S160" t="s">
        <v>780</v>
      </c>
      <c r="T160" t="s">
        <v>91</v>
      </c>
      <c r="U160">
        <f t="shared" si="52"/>
        <v>33.333333333333329</v>
      </c>
      <c r="V160" t="s">
        <v>47</v>
      </c>
      <c r="W160" s="2" t="s">
        <v>180</v>
      </c>
      <c r="Y160" t="s">
        <v>776</v>
      </c>
      <c r="Z160">
        <v>6</v>
      </c>
      <c r="AA160" s="3">
        <v>0.06</v>
      </c>
      <c r="AB160" s="1">
        <v>0.03</v>
      </c>
      <c r="AC160">
        <v>6</v>
      </c>
      <c r="AD160" s="3">
        <v>0.02</v>
      </c>
      <c r="AE160" s="1">
        <v>0.02</v>
      </c>
    </row>
    <row r="161" spans="1:31" x14ac:dyDescent="0.2">
      <c r="A161">
        <v>418</v>
      </c>
      <c r="B161" t="s">
        <v>636</v>
      </c>
      <c r="C161" t="s">
        <v>637</v>
      </c>
      <c r="D161">
        <v>2016</v>
      </c>
      <c r="E161" t="s">
        <v>749</v>
      </c>
      <c r="F161" t="s">
        <v>40</v>
      </c>
      <c r="G161" t="s">
        <v>41</v>
      </c>
      <c r="H161">
        <v>43.45</v>
      </c>
      <c r="I161">
        <v>-119.7</v>
      </c>
      <c r="J161">
        <v>259</v>
      </c>
      <c r="K161">
        <v>1470</v>
      </c>
      <c r="L161">
        <f t="shared" si="53"/>
        <v>0.1761904761904762</v>
      </c>
      <c r="M161" t="s">
        <v>784</v>
      </c>
      <c r="N161" t="s">
        <v>155</v>
      </c>
      <c r="O161" s="2" t="s">
        <v>43</v>
      </c>
      <c r="P161" t="s">
        <v>52</v>
      </c>
      <c r="Q161" t="s">
        <v>55</v>
      </c>
      <c r="R161" t="s">
        <v>178</v>
      </c>
      <c r="S161" t="s">
        <v>780</v>
      </c>
      <c r="T161" t="s">
        <v>91</v>
      </c>
      <c r="U161">
        <f t="shared" si="52"/>
        <v>33.333333333333329</v>
      </c>
      <c r="V161" t="s">
        <v>47</v>
      </c>
      <c r="W161" s="2" t="s">
        <v>180</v>
      </c>
      <c r="Y161" t="s">
        <v>776</v>
      </c>
      <c r="Z161">
        <v>6</v>
      </c>
      <c r="AA161" s="3">
        <v>0.5</v>
      </c>
      <c r="AB161" s="1">
        <v>0.20999999999999996</v>
      </c>
      <c r="AC161">
        <v>6</v>
      </c>
      <c r="AD161" s="3">
        <v>0.47</v>
      </c>
      <c r="AE161" s="1">
        <v>8.9999999999999969E-2</v>
      </c>
    </row>
    <row r="162" spans="1:31" x14ac:dyDescent="0.2">
      <c r="A162">
        <v>418</v>
      </c>
      <c r="B162" t="s">
        <v>636</v>
      </c>
      <c r="C162" t="s">
        <v>637</v>
      </c>
      <c r="D162">
        <v>2016</v>
      </c>
      <c r="E162" t="s">
        <v>749</v>
      </c>
      <c r="F162" t="s">
        <v>40</v>
      </c>
      <c r="G162" t="s">
        <v>41</v>
      </c>
      <c r="H162">
        <v>43.45</v>
      </c>
      <c r="I162">
        <v>-119.7</v>
      </c>
      <c r="J162">
        <v>259</v>
      </c>
      <c r="K162">
        <v>1470</v>
      </c>
      <c r="L162">
        <f t="shared" si="53"/>
        <v>0.1761904761904762</v>
      </c>
      <c r="M162" t="s">
        <v>784</v>
      </c>
      <c r="N162" t="s">
        <v>155</v>
      </c>
      <c r="O162" s="2" t="s">
        <v>43</v>
      </c>
      <c r="P162" t="s">
        <v>52</v>
      </c>
      <c r="Q162" t="s">
        <v>55</v>
      </c>
      <c r="R162" t="s">
        <v>178</v>
      </c>
      <c r="S162" t="s">
        <v>780</v>
      </c>
      <c r="T162" t="s">
        <v>91</v>
      </c>
      <c r="U162">
        <f t="shared" si="52"/>
        <v>33.333333333333329</v>
      </c>
      <c r="V162" t="s">
        <v>47</v>
      </c>
      <c r="W162" s="2" t="s">
        <v>180</v>
      </c>
      <c r="Y162" t="s">
        <v>776</v>
      </c>
      <c r="Z162">
        <v>6</v>
      </c>
      <c r="AA162" s="3">
        <v>0.49</v>
      </c>
      <c r="AB162" s="1">
        <v>0.15000000000000002</v>
      </c>
      <c r="AC162">
        <v>6</v>
      </c>
      <c r="AD162" s="3">
        <v>0.57999999999999996</v>
      </c>
      <c r="AE162" s="1">
        <v>0.10999999999999999</v>
      </c>
    </row>
    <row r="163" spans="1:31" x14ac:dyDescent="0.2">
      <c r="A163">
        <v>418</v>
      </c>
      <c r="B163" t="s">
        <v>636</v>
      </c>
      <c r="C163" t="s">
        <v>637</v>
      </c>
      <c r="D163">
        <v>2016</v>
      </c>
      <c r="E163" t="s">
        <v>749</v>
      </c>
      <c r="F163" t="s">
        <v>40</v>
      </c>
      <c r="G163" t="s">
        <v>41</v>
      </c>
      <c r="H163">
        <v>43.45</v>
      </c>
      <c r="I163">
        <v>-119.7</v>
      </c>
      <c r="J163">
        <v>259</v>
      </c>
      <c r="K163">
        <v>1470</v>
      </c>
      <c r="L163">
        <f t="shared" si="53"/>
        <v>0.1761904761904762</v>
      </c>
      <c r="M163" t="s">
        <v>784</v>
      </c>
      <c r="N163" t="s">
        <v>156</v>
      </c>
      <c r="O163" s="2" t="s">
        <v>43</v>
      </c>
      <c r="P163" t="s">
        <v>52</v>
      </c>
      <c r="Q163" t="s">
        <v>55</v>
      </c>
      <c r="R163" t="s">
        <v>178</v>
      </c>
      <c r="S163" t="s">
        <v>780</v>
      </c>
      <c r="T163" t="s">
        <v>91</v>
      </c>
      <c r="U163">
        <f t="shared" si="52"/>
        <v>33.333333333333329</v>
      </c>
      <c r="V163" t="s">
        <v>47</v>
      </c>
      <c r="W163" s="2" t="s">
        <v>180</v>
      </c>
      <c r="Y163" t="s">
        <v>776</v>
      </c>
      <c r="Z163">
        <v>6</v>
      </c>
      <c r="AA163" s="3">
        <v>0.36</v>
      </c>
      <c r="AB163" s="1">
        <v>0.14000000000000001</v>
      </c>
      <c r="AC163">
        <v>6</v>
      </c>
      <c r="AD163" s="3">
        <v>0.22</v>
      </c>
      <c r="AE163" s="1">
        <v>7.9999999999999988E-2</v>
      </c>
    </row>
    <row r="164" spans="1:31" x14ac:dyDescent="0.2">
      <c r="A164">
        <v>418</v>
      </c>
      <c r="B164" t="s">
        <v>636</v>
      </c>
      <c r="C164" t="s">
        <v>637</v>
      </c>
      <c r="D164">
        <v>2016</v>
      </c>
      <c r="E164" t="s">
        <v>749</v>
      </c>
      <c r="F164" t="s">
        <v>40</v>
      </c>
      <c r="G164" t="s">
        <v>41</v>
      </c>
      <c r="H164">
        <v>43.45</v>
      </c>
      <c r="I164">
        <v>-119.7</v>
      </c>
      <c r="J164">
        <v>259</v>
      </c>
      <c r="K164">
        <v>1470</v>
      </c>
      <c r="L164">
        <f t="shared" si="53"/>
        <v>0.1761904761904762</v>
      </c>
      <c r="M164" t="s">
        <v>784</v>
      </c>
      <c r="N164" t="s">
        <v>156</v>
      </c>
      <c r="O164" s="2" t="s">
        <v>43</v>
      </c>
      <c r="P164" t="s">
        <v>52</v>
      </c>
      <c r="Q164" t="s">
        <v>55</v>
      </c>
      <c r="R164" t="s">
        <v>178</v>
      </c>
      <c r="S164" t="s">
        <v>780</v>
      </c>
      <c r="T164" t="s">
        <v>91</v>
      </c>
      <c r="U164">
        <f t="shared" si="52"/>
        <v>33.333333333333329</v>
      </c>
      <c r="V164" t="s">
        <v>47</v>
      </c>
      <c r="W164" s="2" t="s">
        <v>180</v>
      </c>
      <c r="Y164" t="s">
        <v>776</v>
      </c>
      <c r="Z164">
        <v>6</v>
      </c>
      <c r="AA164" s="3">
        <v>0.5</v>
      </c>
      <c r="AB164" s="1">
        <v>0.10999999999999999</v>
      </c>
      <c r="AC164">
        <v>6</v>
      </c>
      <c r="AD164" s="3">
        <v>0.59</v>
      </c>
      <c r="AE164" s="1">
        <v>9.9999999999999978E-2</v>
      </c>
    </row>
    <row r="165" spans="1:31" x14ac:dyDescent="0.2">
      <c r="A165">
        <v>418</v>
      </c>
      <c r="B165" t="s">
        <v>636</v>
      </c>
      <c r="C165" t="s">
        <v>637</v>
      </c>
      <c r="D165">
        <v>2016</v>
      </c>
      <c r="E165" t="s">
        <v>749</v>
      </c>
      <c r="F165" t="s">
        <v>40</v>
      </c>
      <c r="G165" t="s">
        <v>41</v>
      </c>
      <c r="H165">
        <v>43.45</v>
      </c>
      <c r="I165">
        <v>-119.7</v>
      </c>
      <c r="J165">
        <v>259</v>
      </c>
      <c r="K165">
        <v>1470</v>
      </c>
      <c r="L165">
        <f t="shared" si="53"/>
        <v>0.1761904761904762</v>
      </c>
      <c r="M165" t="s">
        <v>784</v>
      </c>
      <c r="N165" t="s">
        <v>156</v>
      </c>
      <c r="O165" s="2" t="s">
        <v>43</v>
      </c>
      <c r="P165" t="s">
        <v>52</v>
      </c>
      <c r="Q165" t="s">
        <v>55</v>
      </c>
      <c r="R165" t="s">
        <v>178</v>
      </c>
      <c r="S165" t="s">
        <v>780</v>
      </c>
      <c r="T165" t="s">
        <v>91</v>
      </c>
      <c r="U165">
        <f t="shared" si="52"/>
        <v>33.333333333333329</v>
      </c>
      <c r="V165" t="s">
        <v>47</v>
      </c>
      <c r="W165" s="2" t="s">
        <v>180</v>
      </c>
      <c r="Y165" t="s">
        <v>776</v>
      </c>
      <c r="Z165">
        <v>6</v>
      </c>
      <c r="AA165" s="3">
        <v>0.69</v>
      </c>
      <c r="AB165" s="1">
        <v>0.18999999999999995</v>
      </c>
      <c r="AC165">
        <v>6</v>
      </c>
      <c r="AD165" s="3">
        <v>0.47</v>
      </c>
      <c r="AE165" s="1">
        <v>3.0000000000000027E-2</v>
      </c>
    </row>
    <row r="166" spans="1:31" x14ac:dyDescent="0.2">
      <c r="A166">
        <v>418</v>
      </c>
      <c r="B166" t="s">
        <v>636</v>
      </c>
      <c r="C166" t="s">
        <v>637</v>
      </c>
      <c r="D166">
        <v>2016</v>
      </c>
      <c r="E166" t="s">
        <v>749</v>
      </c>
      <c r="F166" t="s">
        <v>40</v>
      </c>
      <c r="G166" t="s">
        <v>41</v>
      </c>
      <c r="H166">
        <v>43.45</v>
      </c>
      <c r="I166">
        <v>-119.7</v>
      </c>
      <c r="J166">
        <v>259</v>
      </c>
      <c r="K166">
        <v>1470</v>
      </c>
      <c r="L166">
        <f t="shared" si="53"/>
        <v>0.1761904761904762</v>
      </c>
      <c r="M166" t="s">
        <v>784</v>
      </c>
      <c r="N166" t="s">
        <v>157</v>
      </c>
      <c r="O166" s="2" t="s">
        <v>43</v>
      </c>
      <c r="P166" t="s">
        <v>52</v>
      </c>
      <c r="Q166" t="s">
        <v>55</v>
      </c>
      <c r="R166" t="s">
        <v>178</v>
      </c>
      <c r="S166" t="s">
        <v>780</v>
      </c>
      <c r="T166" t="s">
        <v>91</v>
      </c>
      <c r="U166">
        <f t="shared" si="52"/>
        <v>33.333333333333329</v>
      </c>
      <c r="V166" t="s">
        <v>47</v>
      </c>
      <c r="W166" s="2" t="s">
        <v>180</v>
      </c>
      <c r="Y166" t="s">
        <v>776</v>
      </c>
      <c r="Z166">
        <v>6</v>
      </c>
      <c r="AA166" s="3">
        <v>0.39</v>
      </c>
      <c r="AB166" s="1">
        <v>2.0000000000000018E-2</v>
      </c>
      <c r="AC166">
        <v>6</v>
      </c>
      <c r="AD166" s="3">
        <v>0.33</v>
      </c>
      <c r="AE166" s="1">
        <v>2.0000000000000018E-2</v>
      </c>
    </row>
    <row r="167" spans="1:31" x14ac:dyDescent="0.2">
      <c r="A167">
        <v>418</v>
      </c>
      <c r="B167" t="s">
        <v>636</v>
      </c>
      <c r="C167" t="s">
        <v>637</v>
      </c>
      <c r="D167">
        <v>2016</v>
      </c>
      <c r="E167" t="s">
        <v>749</v>
      </c>
      <c r="F167" t="s">
        <v>40</v>
      </c>
      <c r="G167" t="s">
        <v>41</v>
      </c>
      <c r="H167">
        <v>43.45</v>
      </c>
      <c r="I167">
        <v>-119.7</v>
      </c>
      <c r="J167">
        <v>259</v>
      </c>
      <c r="K167">
        <v>1470</v>
      </c>
      <c r="L167">
        <f t="shared" si="53"/>
        <v>0.1761904761904762</v>
      </c>
      <c r="M167" t="s">
        <v>784</v>
      </c>
      <c r="N167" t="s">
        <v>157</v>
      </c>
      <c r="O167" s="2" t="s">
        <v>43</v>
      </c>
      <c r="P167" t="s">
        <v>52</v>
      </c>
      <c r="Q167" t="s">
        <v>55</v>
      </c>
      <c r="R167" t="s">
        <v>178</v>
      </c>
      <c r="S167" t="s">
        <v>780</v>
      </c>
      <c r="T167" t="s">
        <v>91</v>
      </c>
      <c r="U167">
        <f t="shared" si="52"/>
        <v>33.333333333333329</v>
      </c>
      <c r="V167" t="s">
        <v>47</v>
      </c>
      <c r="W167" s="2" t="s">
        <v>180</v>
      </c>
      <c r="Y167" t="s">
        <v>776</v>
      </c>
      <c r="Z167">
        <v>6</v>
      </c>
      <c r="AA167" s="3">
        <v>0.45</v>
      </c>
      <c r="AB167" s="1">
        <v>0.13000000000000006</v>
      </c>
      <c r="AC167">
        <v>6</v>
      </c>
      <c r="AD167" s="3">
        <v>0.54</v>
      </c>
      <c r="AE167" s="1">
        <v>7.0000000000000062E-2</v>
      </c>
    </row>
    <row r="168" spans="1:31" x14ac:dyDescent="0.2">
      <c r="A168">
        <v>418</v>
      </c>
      <c r="B168" t="s">
        <v>636</v>
      </c>
      <c r="C168" t="s">
        <v>637</v>
      </c>
      <c r="D168">
        <v>2016</v>
      </c>
      <c r="E168" t="s">
        <v>749</v>
      </c>
      <c r="F168" t="s">
        <v>40</v>
      </c>
      <c r="G168" t="s">
        <v>41</v>
      </c>
      <c r="H168">
        <v>43.45</v>
      </c>
      <c r="I168">
        <v>-119.7</v>
      </c>
      <c r="J168">
        <v>259</v>
      </c>
      <c r="K168">
        <v>1470</v>
      </c>
      <c r="L168">
        <f t="shared" si="53"/>
        <v>0.1761904761904762</v>
      </c>
      <c r="M168" t="s">
        <v>784</v>
      </c>
      <c r="N168" t="s">
        <v>157</v>
      </c>
      <c r="O168" s="2" t="s">
        <v>43</v>
      </c>
      <c r="P168" t="s">
        <v>52</v>
      </c>
      <c r="Q168" t="s">
        <v>55</v>
      </c>
      <c r="R168" t="s">
        <v>178</v>
      </c>
      <c r="S168" t="s">
        <v>780</v>
      </c>
      <c r="T168" t="s">
        <v>91</v>
      </c>
      <c r="U168">
        <f t="shared" si="52"/>
        <v>33.333333333333329</v>
      </c>
      <c r="V168" t="s">
        <v>47</v>
      </c>
      <c r="W168" s="2" t="s">
        <v>180</v>
      </c>
      <c r="Y168" t="s">
        <v>776</v>
      </c>
      <c r="Z168">
        <v>6</v>
      </c>
      <c r="AA168" s="3">
        <v>0.23</v>
      </c>
      <c r="AB168" s="1">
        <v>4.0000000000000008E-2</v>
      </c>
      <c r="AC168">
        <v>6</v>
      </c>
      <c r="AD168" s="3">
        <v>0.45</v>
      </c>
      <c r="AE168" s="1">
        <v>0.2</v>
      </c>
    </row>
    <row r="169" spans="1:31" x14ac:dyDescent="0.2">
      <c r="A169">
        <v>418</v>
      </c>
      <c r="B169" t="s">
        <v>636</v>
      </c>
      <c r="C169" t="s">
        <v>637</v>
      </c>
      <c r="D169">
        <v>2016</v>
      </c>
      <c r="E169" t="s">
        <v>749</v>
      </c>
      <c r="F169" t="s">
        <v>40</v>
      </c>
      <c r="G169" t="s">
        <v>41</v>
      </c>
      <c r="H169">
        <v>43.45</v>
      </c>
      <c r="I169">
        <v>-119.7</v>
      </c>
      <c r="J169">
        <v>259</v>
      </c>
      <c r="K169">
        <v>1470</v>
      </c>
      <c r="L169">
        <f t="shared" si="53"/>
        <v>0.1761904761904762</v>
      </c>
      <c r="M169" t="s">
        <v>784</v>
      </c>
      <c r="N169" t="s">
        <v>77</v>
      </c>
      <c r="O169" s="2" t="s">
        <v>43</v>
      </c>
      <c r="P169" t="s">
        <v>52</v>
      </c>
      <c r="Q169" t="s">
        <v>55</v>
      </c>
      <c r="R169" t="s">
        <v>178</v>
      </c>
      <c r="S169" t="s">
        <v>780</v>
      </c>
      <c r="T169" t="s">
        <v>91</v>
      </c>
      <c r="U169">
        <f t="shared" si="52"/>
        <v>33.333333333333329</v>
      </c>
      <c r="V169" t="s">
        <v>47</v>
      </c>
      <c r="W169" s="2" t="s">
        <v>180</v>
      </c>
      <c r="Y169" t="s">
        <v>776</v>
      </c>
      <c r="Z169">
        <v>6</v>
      </c>
      <c r="AA169" s="3">
        <v>0.33</v>
      </c>
      <c r="AB169" s="1">
        <v>1.0000000000000009E-2</v>
      </c>
      <c r="AC169">
        <v>6</v>
      </c>
      <c r="AD169" s="3">
        <v>0.43</v>
      </c>
      <c r="AE169" s="1">
        <v>0.14000000000000007</v>
      </c>
    </row>
    <row r="170" spans="1:31" x14ac:dyDescent="0.2">
      <c r="A170">
        <v>418</v>
      </c>
      <c r="B170" t="s">
        <v>636</v>
      </c>
      <c r="C170" t="s">
        <v>637</v>
      </c>
      <c r="D170">
        <v>2016</v>
      </c>
      <c r="E170" t="s">
        <v>749</v>
      </c>
      <c r="F170" t="s">
        <v>40</v>
      </c>
      <c r="G170" t="s">
        <v>41</v>
      </c>
      <c r="H170">
        <v>43.45</v>
      </c>
      <c r="I170">
        <v>-119.7</v>
      </c>
      <c r="J170">
        <v>259</v>
      </c>
      <c r="K170">
        <v>1470</v>
      </c>
      <c r="L170">
        <f t="shared" si="53"/>
        <v>0.1761904761904762</v>
      </c>
      <c r="M170" t="s">
        <v>784</v>
      </c>
      <c r="N170" t="s">
        <v>77</v>
      </c>
      <c r="O170" s="2" t="s">
        <v>43</v>
      </c>
      <c r="P170" t="s">
        <v>52</v>
      </c>
      <c r="Q170" t="s">
        <v>55</v>
      </c>
      <c r="R170" t="s">
        <v>178</v>
      </c>
      <c r="S170" t="s">
        <v>780</v>
      </c>
      <c r="T170" t="s">
        <v>91</v>
      </c>
      <c r="U170">
        <f t="shared" si="52"/>
        <v>33.333333333333329</v>
      </c>
      <c r="V170" t="s">
        <v>47</v>
      </c>
      <c r="W170" s="2" t="s">
        <v>180</v>
      </c>
      <c r="Y170" t="s">
        <v>776</v>
      </c>
      <c r="Z170">
        <v>6</v>
      </c>
      <c r="AA170" s="3">
        <v>0.74</v>
      </c>
      <c r="AB170" s="1">
        <v>0.22999999999999998</v>
      </c>
      <c r="AC170">
        <v>6</v>
      </c>
      <c r="AD170" s="3">
        <v>0.54</v>
      </c>
      <c r="AE170" s="1">
        <v>0.27</v>
      </c>
    </row>
    <row r="171" spans="1:31" x14ac:dyDescent="0.2">
      <c r="A171">
        <v>418</v>
      </c>
      <c r="B171" t="s">
        <v>636</v>
      </c>
      <c r="C171" t="s">
        <v>637</v>
      </c>
      <c r="D171">
        <v>2016</v>
      </c>
      <c r="E171" t="s">
        <v>749</v>
      </c>
      <c r="F171" t="s">
        <v>40</v>
      </c>
      <c r="G171" t="s">
        <v>41</v>
      </c>
      <c r="H171">
        <v>43.45</v>
      </c>
      <c r="I171">
        <v>-119.7</v>
      </c>
      <c r="J171">
        <v>259</v>
      </c>
      <c r="K171">
        <v>1470</v>
      </c>
      <c r="L171">
        <f t="shared" si="53"/>
        <v>0.1761904761904762</v>
      </c>
      <c r="M171" t="s">
        <v>784</v>
      </c>
      <c r="N171" t="s">
        <v>158</v>
      </c>
      <c r="O171" s="2" t="s">
        <v>43</v>
      </c>
      <c r="P171" t="s">
        <v>52</v>
      </c>
      <c r="Q171" t="s">
        <v>55</v>
      </c>
      <c r="R171" t="s">
        <v>178</v>
      </c>
      <c r="S171" t="s">
        <v>780</v>
      </c>
      <c r="T171" t="s">
        <v>91</v>
      </c>
      <c r="U171">
        <f t="shared" si="52"/>
        <v>33.333333333333329</v>
      </c>
      <c r="V171" t="s">
        <v>47</v>
      </c>
      <c r="W171" s="2" t="s">
        <v>180</v>
      </c>
      <c r="Y171" t="s">
        <v>776</v>
      </c>
      <c r="Z171">
        <v>6</v>
      </c>
      <c r="AA171" s="3">
        <v>0.15</v>
      </c>
      <c r="AB171" s="1">
        <v>7.0000000000000007E-2</v>
      </c>
      <c r="AC171">
        <v>6</v>
      </c>
      <c r="AD171" s="3">
        <v>0.11</v>
      </c>
      <c r="AE171" s="1">
        <v>3.9999999999999994E-2</v>
      </c>
    </row>
    <row r="172" spans="1:31" x14ac:dyDescent="0.2">
      <c r="A172">
        <v>418</v>
      </c>
      <c r="B172" t="s">
        <v>636</v>
      </c>
      <c r="C172" t="s">
        <v>637</v>
      </c>
      <c r="D172">
        <v>2016</v>
      </c>
      <c r="E172" t="s">
        <v>749</v>
      </c>
      <c r="F172" t="s">
        <v>40</v>
      </c>
      <c r="G172" t="s">
        <v>41</v>
      </c>
      <c r="H172">
        <v>43.45</v>
      </c>
      <c r="I172">
        <v>-119.7</v>
      </c>
      <c r="J172">
        <v>259</v>
      </c>
      <c r="K172">
        <v>1470</v>
      </c>
      <c r="L172">
        <f t="shared" si="53"/>
        <v>0.1761904761904762</v>
      </c>
      <c r="M172" t="s">
        <v>784</v>
      </c>
      <c r="N172" t="s">
        <v>159</v>
      </c>
      <c r="O172" s="2" t="s">
        <v>43</v>
      </c>
      <c r="P172" t="s">
        <v>52</v>
      </c>
      <c r="Q172" t="s">
        <v>55</v>
      </c>
      <c r="R172" t="s">
        <v>178</v>
      </c>
      <c r="S172" t="s">
        <v>780</v>
      </c>
      <c r="T172" t="s">
        <v>91</v>
      </c>
      <c r="U172">
        <f t="shared" si="52"/>
        <v>33.333333333333329</v>
      </c>
      <c r="V172" t="s">
        <v>47</v>
      </c>
      <c r="W172" s="2" t="s">
        <v>180</v>
      </c>
      <c r="Y172" t="s">
        <v>776</v>
      </c>
      <c r="Z172">
        <v>6</v>
      </c>
      <c r="AA172" s="3">
        <v>0.37</v>
      </c>
      <c r="AB172" s="1">
        <v>4.9999999999999989E-2</v>
      </c>
      <c r="AC172">
        <v>6</v>
      </c>
      <c r="AD172" s="3">
        <v>0.31</v>
      </c>
      <c r="AE172" s="1">
        <v>0.12</v>
      </c>
    </row>
    <row r="173" spans="1:31" x14ac:dyDescent="0.2">
      <c r="A173">
        <v>418</v>
      </c>
      <c r="B173" t="s">
        <v>636</v>
      </c>
      <c r="C173" t="s">
        <v>637</v>
      </c>
      <c r="D173">
        <v>2016</v>
      </c>
      <c r="E173" t="s">
        <v>749</v>
      </c>
      <c r="F173" t="s">
        <v>40</v>
      </c>
      <c r="G173" t="s">
        <v>41</v>
      </c>
      <c r="H173">
        <v>43.45</v>
      </c>
      <c r="I173">
        <v>-119.7</v>
      </c>
      <c r="J173">
        <v>259</v>
      </c>
      <c r="K173">
        <v>1470</v>
      </c>
      <c r="L173">
        <f t="shared" si="53"/>
        <v>0.1761904761904762</v>
      </c>
      <c r="M173" t="s">
        <v>784</v>
      </c>
      <c r="N173" t="s">
        <v>159</v>
      </c>
      <c r="O173" s="2" t="s">
        <v>43</v>
      </c>
      <c r="P173" t="s">
        <v>52</v>
      </c>
      <c r="Q173" t="s">
        <v>55</v>
      </c>
      <c r="R173" t="s">
        <v>178</v>
      </c>
      <c r="S173" t="s">
        <v>780</v>
      </c>
      <c r="T173" t="s">
        <v>91</v>
      </c>
      <c r="U173">
        <f t="shared" si="52"/>
        <v>33.333333333333329</v>
      </c>
      <c r="V173" t="s">
        <v>47</v>
      </c>
      <c r="W173" s="2" t="s">
        <v>180</v>
      </c>
      <c r="Y173" t="s">
        <v>776</v>
      </c>
      <c r="Z173">
        <v>6</v>
      </c>
      <c r="AA173" s="3">
        <v>0.36</v>
      </c>
      <c r="AB173" s="1">
        <v>0.15000000000000002</v>
      </c>
      <c r="AC173">
        <v>6</v>
      </c>
      <c r="AD173" s="3">
        <v>0.33</v>
      </c>
      <c r="AE173" s="1">
        <v>2.9999999999999971E-2</v>
      </c>
    </row>
    <row r="174" spans="1:31" x14ac:dyDescent="0.2">
      <c r="A174">
        <v>418</v>
      </c>
      <c r="B174" t="s">
        <v>636</v>
      </c>
      <c r="C174" t="s">
        <v>637</v>
      </c>
      <c r="D174">
        <v>2016</v>
      </c>
      <c r="E174" t="s">
        <v>749</v>
      </c>
      <c r="F174" t="s">
        <v>40</v>
      </c>
      <c r="G174" t="s">
        <v>41</v>
      </c>
      <c r="H174">
        <v>43.45</v>
      </c>
      <c r="I174">
        <v>-119.7</v>
      </c>
      <c r="J174">
        <v>259</v>
      </c>
      <c r="K174">
        <v>1470</v>
      </c>
      <c r="L174">
        <f t="shared" si="53"/>
        <v>0.1761904761904762</v>
      </c>
      <c r="M174" t="s">
        <v>784</v>
      </c>
      <c r="N174" t="s">
        <v>160</v>
      </c>
      <c r="O174" s="2" t="s">
        <v>43</v>
      </c>
      <c r="P174" t="s">
        <v>52</v>
      </c>
      <c r="Q174" t="s">
        <v>55</v>
      </c>
      <c r="R174" t="s">
        <v>178</v>
      </c>
      <c r="S174" t="s">
        <v>780</v>
      </c>
      <c r="T174" t="s">
        <v>91</v>
      </c>
      <c r="U174">
        <f t="shared" si="52"/>
        <v>33.333333333333329</v>
      </c>
      <c r="V174" t="s">
        <v>47</v>
      </c>
      <c r="W174" s="2" t="s">
        <v>180</v>
      </c>
      <c r="Y174" t="s">
        <v>776</v>
      </c>
      <c r="Z174">
        <v>6</v>
      </c>
      <c r="AA174" s="3">
        <v>0.09</v>
      </c>
      <c r="AB174" s="1">
        <v>0.03</v>
      </c>
      <c r="AC174">
        <v>6</v>
      </c>
      <c r="AD174" s="3">
        <v>0.18</v>
      </c>
      <c r="AE174" s="1">
        <v>0.03</v>
      </c>
    </row>
    <row r="175" spans="1:31" x14ac:dyDescent="0.2">
      <c r="A175">
        <v>418</v>
      </c>
      <c r="B175" t="s">
        <v>636</v>
      </c>
      <c r="C175" t="s">
        <v>637</v>
      </c>
      <c r="D175">
        <v>2016</v>
      </c>
      <c r="E175" t="s">
        <v>749</v>
      </c>
      <c r="F175" t="s">
        <v>40</v>
      </c>
      <c r="G175" t="s">
        <v>41</v>
      </c>
      <c r="H175">
        <v>43.45</v>
      </c>
      <c r="I175">
        <v>-119.7</v>
      </c>
      <c r="J175">
        <v>259</v>
      </c>
      <c r="K175">
        <v>1470</v>
      </c>
      <c r="L175">
        <f t="shared" si="53"/>
        <v>0.1761904761904762</v>
      </c>
      <c r="M175" t="s">
        <v>784</v>
      </c>
      <c r="N175" t="s">
        <v>161</v>
      </c>
      <c r="O175" s="2" t="s">
        <v>51</v>
      </c>
      <c r="P175" t="s">
        <v>52</v>
      </c>
      <c r="Q175" t="s">
        <v>55</v>
      </c>
      <c r="R175" t="s">
        <v>178</v>
      </c>
      <c r="S175" t="s">
        <v>780</v>
      </c>
      <c r="T175" t="s">
        <v>91</v>
      </c>
      <c r="U175">
        <f t="shared" si="52"/>
        <v>33.333333333333329</v>
      </c>
      <c r="V175" t="s">
        <v>47</v>
      </c>
      <c r="W175" s="2" t="s">
        <v>180</v>
      </c>
      <c r="Y175" t="s">
        <v>776</v>
      </c>
      <c r="Z175">
        <v>6</v>
      </c>
      <c r="AA175" s="3">
        <v>0.06</v>
      </c>
      <c r="AB175" s="1">
        <v>2.0000000000000004E-2</v>
      </c>
      <c r="AC175">
        <v>6</v>
      </c>
      <c r="AD175" s="3">
        <v>0.04</v>
      </c>
      <c r="AE175" s="1">
        <v>1.9999999999999997E-2</v>
      </c>
    </row>
    <row r="176" spans="1:31" x14ac:dyDescent="0.2">
      <c r="A176">
        <v>418</v>
      </c>
      <c r="B176" t="s">
        <v>636</v>
      </c>
      <c r="C176" t="s">
        <v>637</v>
      </c>
      <c r="D176">
        <v>2016</v>
      </c>
      <c r="E176" t="s">
        <v>749</v>
      </c>
      <c r="F176" t="s">
        <v>40</v>
      </c>
      <c r="G176" t="s">
        <v>41</v>
      </c>
      <c r="H176">
        <v>43.45</v>
      </c>
      <c r="I176">
        <v>-119.7</v>
      </c>
      <c r="J176">
        <v>259</v>
      </c>
      <c r="K176">
        <v>1470</v>
      </c>
      <c r="L176">
        <f t="shared" si="53"/>
        <v>0.1761904761904762</v>
      </c>
      <c r="M176" t="s">
        <v>784</v>
      </c>
      <c r="N176" t="s">
        <v>161</v>
      </c>
      <c r="O176" s="2" t="s">
        <v>51</v>
      </c>
      <c r="P176" t="s">
        <v>52</v>
      </c>
      <c r="Q176" t="s">
        <v>55</v>
      </c>
      <c r="R176" t="s">
        <v>178</v>
      </c>
      <c r="S176" t="s">
        <v>780</v>
      </c>
      <c r="T176" t="s">
        <v>91</v>
      </c>
      <c r="U176">
        <f t="shared" si="52"/>
        <v>33.333333333333329</v>
      </c>
      <c r="V176" t="s">
        <v>47</v>
      </c>
      <c r="W176" s="2" t="s">
        <v>180</v>
      </c>
      <c r="Y176" t="s">
        <v>776</v>
      </c>
      <c r="Z176">
        <v>6</v>
      </c>
      <c r="AA176" s="3">
        <v>0.15</v>
      </c>
      <c r="AB176" s="1">
        <v>1.0000000000000009E-2</v>
      </c>
      <c r="AC176">
        <v>6</v>
      </c>
      <c r="AD176" s="3">
        <v>0.09</v>
      </c>
      <c r="AE176" s="1">
        <v>9.999999999999995E-3</v>
      </c>
    </row>
    <row r="177" spans="1:31" x14ac:dyDescent="0.2">
      <c r="A177">
        <v>418</v>
      </c>
      <c r="B177" t="s">
        <v>636</v>
      </c>
      <c r="C177" t="s">
        <v>637</v>
      </c>
      <c r="D177">
        <v>2016</v>
      </c>
      <c r="E177" t="s">
        <v>749</v>
      </c>
      <c r="F177" t="s">
        <v>40</v>
      </c>
      <c r="G177" t="s">
        <v>41</v>
      </c>
      <c r="H177">
        <v>43.45</v>
      </c>
      <c r="I177">
        <v>-119.7</v>
      </c>
      <c r="J177">
        <v>259</v>
      </c>
      <c r="K177">
        <v>1470</v>
      </c>
      <c r="L177">
        <f t="shared" si="53"/>
        <v>0.1761904761904762</v>
      </c>
      <c r="M177" t="s">
        <v>784</v>
      </c>
      <c r="N177" t="s">
        <v>161</v>
      </c>
      <c r="O177" s="2" t="s">
        <v>51</v>
      </c>
      <c r="P177" t="s">
        <v>52</v>
      </c>
      <c r="Q177" t="s">
        <v>55</v>
      </c>
      <c r="R177" t="s">
        <v>178</v>
      </c>
      <c r="S177" t="s">
        <v>780</v>
      </c>
      <c r="T177" t="s">
        <v>91</v>
      </c>
      <c r="U177">
        <f t="shared" si="52"/>
        <v>33.333333333333329</v>
      </c>
      <c r="V177" t="s">
        <v>47</v>
      </c>
      <c r="W177" s="2" t="s">
        <v>180</v>
      </c>
      <c r="Y177" t="s">
        <v>776</v>
      </c>
      <c r="Z177">
        <v>6</v>
      </c>
      <c r="AA177" s="3">
        <v>0.18</v>
      </c>
      <c r="AB177" s="1">
        <v>4.0000000000000008E-2</v>
      </c>
      <c r="AC177">
        <v>6</v>
      </c>
      <c r="AD177" s="3">
        <v>0.14000000000000001</v>
      </c>
      <c r="AE177" s="1">
        <v>1.999999999999999E-2</v>
      </c>
    </row>
    <row r="178" spans="1:31" x14ac:dyDescent="0.2">
      <c r="A178">
        <v>418</v>
      </c>
      <c r="B178" t="s">
        <v>636</v>
      </c>
      <c r="C178" t="s">
        <v>637</v>
      </c>
      <c r="D178">
        <v>2016</v>
      </c>
      <c r="E178" t="s">
        <v>749</v>
      </c>
      <c r="F178" t="s">
        <v>40</v>
      </c>
      <c r="G178" t="s">
        <v>41</v>
      </c>
      <c r="H178">
        <v>43.45</v>
      </c>
      <c r="I178">
        <v>-119.7</v>
      </c>
      <c r="J178">
        <v>259</v>
      </c>
      <c r="K178">
        <v>1470</v>
      </c>
      <c r="L178">
        <f t="shared" si="53"/>
        <v>0.1761904761904762</v>
      </c>
      <c r="M178" t="s">
        <v>784</v>
      </c>
      <c r="N178" t="s">
        <v>161</v>
      </c>
      <c r="O178" s="2" t="s">
        <v>51</v>
      </c>
      <c r="P178" t="s">
        <v>52</v>
      </c>
      <c r="Q178" t="s">
        <v>55</v>
      </c>
      <c r="R178" t="s">
        <v>178</v>
      </c>
      <c r="S178" t="s">
        <v>780</v>
      </c>
      <c r="T178" t="s">
        <v>91</v>
      </c>
      <c r="U178">
        <f t="shared" ref="U178:U241" si="54">((195-130)/195)*100</f>
        <v>33.333333333333329</v>
      </c>
      <c r="V178" t="s">
        <v>47</v>
      </c>
      <c r="W178" s="2" t="s">
        <v>180</v>
      </c>
      <c r="Y178" t="s">
        <v>776</v>
      </c>
      <c r="Z178">
        <v>6</v>
      </c>
      <c r="AA178" s="3">
        <v>0.31</v>
      </c>
      <c r="AB178" s="1">
        <v>0.12</v>
      </c>
      <c r="AC178">
        <v>6</v>
      </c>
      <c r="AD178" s="3">
        <v>0.14000000000000001</v>
      </c>
      <c r="AE178" s="1">
        <v>0.06</v>
      </c>
    </row>
    <row r="179" spans="1:31" x14ac:dyDescent="0.2">
      <c r="A179">
        <v>418</v>
      </c>
      <c r="B179" t="s">
        <v>636</v>
      </c>
      <c r="C179" t="s">
        <v>637</v>
      </c>
      <c r="D179">
        <v>2016</v>
      </c>
      <c r="E179" t="s">
        <v>749</v>
      </c>
      <c r="F179" t="s">
        <v>40</v>
      </c>
      <c r="G179" t="s">
        <v>41</v>
      </c>
      <c r="H179">
        <v>43.45</v>
      </c>
      <c r="I179">
        <v>-119.7</v>
      </c>
      <c r="J179">
        <v>259</v>
      </c>
      <c r="K179">
        <v>1470</v>
      </c>
      <c r="L179">
        <f t="shared" si="53"/>
        <v>0.1761904761904762</v>
      </c>
      <c r="M179" t="s">
        <v>784</v>
      </c>
      <c r="N179" t="s">
        <v>162</v>
      </c>
      <c r="O179" s="2" t="s">
        <v>51</v>
      </c>
      <c r="P179" t="s">
        <v>52</v>
      </c>
      <c r="Q179" t="s">
        <v>55</v>
      </c>
      <c r="R179" t="s">
        <v>178</v>
      </c>
      <c r="S179" t="s">
        <v>780</v>
      </c>
      <c r="T179" t="s">
        <v>91</v>
      </c>
      <c r="U179">
        <f t="shared" si="54"/>
        <v>33.333333333333329</v>
      </c>
      <c r="V179" t="s">
        <v>47</v>
      </c>
      <c r="W179" s="2" t="s">
        <v>180</v>
      </c>
      <c r="Y179" t="s">
        <v>776</v>
      </c>
      <c r="Z179">
        <v>6</v>
      </c>
      <c r="AA179" s="3">
        <v>0.49</v>
      </c>
      <c r="AB179" s="1">
        <v>6.0000000000000053E-2</v>
      </c>
      <c r="AC179">
        <v>6</v>
      </c>
      <c r="AD179" s="3">
        <v>0.47</v>
      </c>
      <c r="AE179" s="1">
        <v>7.0000000000000062E-2</v>
      </c>
    </row>
    <row r="180" spans="1:31" x14ac:dyDescent="0.2">
      <c r="A180">
        <v>418</v>
      </c>
      <c r="B180" t="s">
        <v>636</v>
      </c>
      <c r="C180" t="s">
        <v>637</v>
      </c>
      <c r="D180">
        <v>2016</v>
      </c>
      <c r="E180" t="s">
        <v>749</v>
      </c>
      <c r="F180" t="s">
        <v>40</v>
      </c>
      <c r="G180" t="s">
        <v>41</v>
      </c>
      <c r="H180">
        <v>43.45</v>
      </c>
      <c r="I180">
        <v>-119.7</v>
      </c>
      <c r="J180">
        <v>259</v>
      </c>
      <c r="K180">
        <v>1470</v>
      </c>
      <c r="L180">
        <f t="shared" si="53"/>
        <v>0.1761904761904762</v>
      </c>
      <c r="M180" t="s">
        <v>784</v>
      </c>
      <c r="N180" t="s">
        <v>162</v>
      </c>
      <c r="O180" s="2" t="s">
        <v>51</v>
      </c>
      <c r="P180" t="s">
        <v>52</v>
      </c>
      <c r="Q180" t="s">
        <v>55</v>
      </c>
      <c r="R180" t="s">
        <v>178</v>
      </c>
      <c r="S180" t="s">
        <v>780</v>
      </c>
      <c r="T180" t="s">
        <v>91</v>
      </c>
      <c r="U180">
        <f t="shared" si="54"/>
        <v>33.333333333333329</v>
      </c>
      <c r="V180" t="s">
        <v>47</v>
      </c>
      <c r="W180" s="2" t="s">
        <v>180</v>
      </c>
      <c r="Y180" t="s">
        <v>776</v>
      </c>
      <c r="Z180">
        <v>6</v>
      </c>
      <c r="AA180" s="3">
        <v>0.4</v>
      </c>
      <c r="AB180" s="1">
        <v>0.14000000000000001</v>
      </c>
      <c r="AC180">
        <v>6</v>
      </c>
      <c r="AD180" s="3">
        <v>0.47</v>
      </c>
      <c r="AE180" s="1">
        <v>0.12</v>
      </c>
    </row>
    <row r="181" spans="1:31" x14ac:dyDescent="0.2">
      <c r="A181">
        <v>418</v>
      </c>
      <c r="B181" t="s">
        <v>636</v>
      </c>
      <c r="C181" t="s">
        <v>637</v>
      </c>
      <c r="D181">
        <v>2016</v>
      </c>
      <c r="E181" t="s">
        <v>749</v>
      </c>
      <c r="F181" t="s">
        <v>40</v>
      </c>
      <c r="G181" t="s">
        <v>41</v>
      </c>
      <c r="H181">
        <v>43.45</v>
      </c>
      <c r="I181">
        <v>-119.7</v>
      </c>
      <c r="J181">
        <v>259</v>
      </c>
      <c r="K181">
        <v>1470</v>
      </c>
      <c r="L181">
        <f t="shared" si="53"/>
        <v>0.1761904761904762</v>
      </c>
      <c r="M181" t="s">
        <v>784</v>
      </c>
      <c r="N181" t="s">
        <v>163</v>
      </c>
      <c r="O181" s="2" t="s">
        <v>51</v>
      </c>
      <c r="P181" t="s">
        <v>52</v>
      </c>
      <c r="Q181" t="s">
        <v>55</v>
      </c>
      <c r="R181" t="s">
        <v>178</v>
      </c>
      <c r="S181" t="s">
        <v>780</v>
      </c>
      <c r="T181" t="s">
        <v>91</v>
      </c>
      <c r="U181">
        <f t="shared" si="54"/>
        <v>33.333333333333329</v>
      </c>
      <c r="V181" t="s">
        <v>47</v>
      </c>
      <c r="W181" s="2" t="s">
        <v>180</v>
      </c>
      <c r="Y181" t="s">
        <v>776</v>
      </c>
      <c r="Z181">
        <v>6</v>
      </c>
      <c r="AA181" s="3">
        <v>0.56999999999999995</v>
      </c>
      <c r="AB181" s="1">
        <v>0.15000000000000002</v>
      </c>
      <c r="AC181">
        <v>6</v>
      </c>
      <c r="AD181" s="3">
        <v>0.24</v>
      </c>
      <c r="AE181" s="1">
        <v>0.12</v>
      </c>
    </row>
    <row r="182" spans="1:31" x14ac:dyDescent="0.2">
      <c r="A182">
        <v>418</v>
      </c>
      <c r="B182" t="s">
        <v>636</v>
      </c>
      <c r="C182" t="s">
        <v>637</v>
      </c>
      <c r="D182">
        <v>2016</v>
      </c>
      <c r="E182" t="s">
        <v>749</v>
      </c>
      <c r="F182" t="s">
        <v>40</v>
      </c>
      <c r="G182" t="s">
        <v>41</v>
      </c>
      <c r="H182">
        <v>43.45</v>
      </c>
      <c r="I182">
        <v>-119.7</v>
      </c>
      <c r="J182">
        <v>259</v>
      </c>
      <c r="K182">
        <v>1470</v>
      </c>
      <c r="L182">
        <f t="shared" si="53"/>
        <v>0.1761904761904762</v>
      </c>
      <c r="M182" t="s">
        <v>784</v>
      </c>
      <c r="N182" t="s">
        <v>164</v>
      </c>
      <c r="O182" s="2" t="s">
        <v>51</v>
      </c>
      <c r="P182" t="s">
        <v>52</v>
      </c>
      <c r="Q182" t="s">
        <v>55</v>
      </c>
      <c r="R182" t="s">
        <v>178</v>
      </c>
      <c r="S182" t="s">
        <v>780</v>
      </c>
      <c r="T182" t="s">
        <v>91</v>
      </c>
      <c r="U182">
        <f t="shared" si="54"/>
        <v>33.333333333333329</v>
      </c>
      <c r="V182" t="s">
        <v>47</v>
      </c>
      <c r="W182" s="2" t="s">
        <v>180</v>
      </c>
      <c r="Y182" t="s">
        <v>776</v>
      </c>
      <c r="Z182">
        <v>6</v>
      </c>
      <c r="AA182" s="3">
        <v>0.31</v>
      </c>
      <c r="AB182" s="1">
        <v>0.13</v>
      </c>
      <c r="AC182">
        <v>6</v>
      </c>
      <c r="AD182" s="3">
        <v>0.09</v>
      </c>
      <c r="AE182" s="1">
        <v>5.0000000000000017E-2</v>
      </c>
    </row>
    <row r="183" spans="1:31" x14ac:dyDescent="0.2">
      <c r="A183">
        <v>418</v>
      </c>
      <c r="B183" t="s">
        <v>636</v>
      </c>
      <c r="C183" t="s">
        <v>637</v>
      </c>
      <c r="D183">
        <v>2016</v>
      </c>
      <c r="E183" t="s">
        <v>749</v>
      </c>
      <c r="F183" t="s">
        <v>40</v>
      </c>
      <c r="G183" t="s">
        <v>41</v>
      </c>
      <c r="H183">
        <v>43.45</v>
      </c>
      <c r="I183">
        <v>-119.7</v>
      </c>
      <c r="J183">
        <v>259</v>
      </c>
      <c r="K183">
        <v>1470</v>
      </c>
      <c r="L183">
        <f t="shared" si="53"/>
        <v>0.1761904761904762</v>
      </c>
      <c r="M183" t="s">
        <v>784</v>
      </c>
      <c r="N183" t="s">
        <v>164</v>
      </c>
      <c r="O183" s="2" t="s">
        <v>51</v>
      </c>
      <c r="P183" t="s">
        <v>52</v>
      </c>
      <c r="Q183" t="s">
        <v>55</v>
      </c>
      <c r="R183" t="s">
        <v>178</v>
      </c>
      <c r="S183" t="s">
        <v>780</v>
      </c>
      <c r="T183" t="s">
        <v>91</v>
      </c>
      <c r="U183">
        <f t="shared" si="54"/>
        <v>33.333333333333329</v>
      </c>
      <c r="V183" t="s">
        <v>47</v>
      </c>
      <c r="W183" s="2" t="s">
        <v>180</v>
      </c>
      <c r="Y183" t="s">
        <v>776</v>
      </c>
      <c r="Z183">
        <v>6</v>
      </c>
      <c r="AA183" s="3">
        <v>0.77</v>
      </c>
      <c r="AB183" s="1">
        <v>0.25</v>
      </c>
      <c r="AC183">
        <v>6</v>
      </c>
      <c r="AD183" s="3">
        <v>0.64</v>
      </c>
      <c r="AE183" s="1">
        <v>0.20999999999999996</v>
      </c>
    </row>
    <row r="184" spans="1:31" x14ac:dyDescent="0.2">
      <c r="A184">
        <v>418</v>
      </c>
      <c r="B184" t="s">
        <v>636</v>
      </c>
      <c r="C184" t="s">
        <v>637</v>
      </c>
      <c r="D184">
        <v>2016</v>
      </c>
      <c r="E184" t="s">
        <v>749</v>
      </c>
      <c r="F184" t="s">
        <v>40</v>
      </c>
      <c r="G184" t="s">
        <v>41</v>
      </c>
      <c r="H184">
        <v>43.45</v>
      </c>
      <c r="I184">
        <v>-119.7</v>
      </c>
      <c r="J184">
        <v>259</v>
      </c>
      <c r="K184">
        <v>1470</v>
      </c>
      <c r="L184">
        <f t="shared" si="53"/>
        <v>0.1761904761904762</v>
      </c>
      <c r="M184" t="s">
        <v>784</v>
      </c>
      <c r="N184" t="s">
        <v>165</v>
      </c>
      <c r="O184" s="2" t="s">
        <v>51</v>
      </c>
      <c r="P184" t="s">
        <v>52</v>
      </c>
      <c r="Q184" t="s">
        <v>55</v>
      </c>
      <c r="R184" t="s">
        <v>178</v>
      </c>
      <c r="S184" t="s">
        <v>780</v>
      </c>
      <c r="T184" t="s">
        <v>91</v>
      </c>
      <c r="U184">
        <f t="shared" si="54"/>
        <v>33.333333333333329</v>
      </c>
      <c r="V184" t="s">
        <v>47</v>
      </c>
      <c r="W184" s="2" t="s">
        <v>180</v>
      </c>
      <c r="Y184" t="s">
        <v>776</v>
      </c>
      <c r="Z184">
        <v>6</v>
      </c>
      <c r="AA184" s="3">
        <v>0.25</v>
      </c>
      <c r="AB184" s="1">
        <v>0.06</v>
      </c>
      <c r="AC184">
        <v>6</v>
      </c>
      <c r="AD184" s="3">
        <v>0.15</v>
      </c>
      <c r="AE184" s="1">
        <v>0.06</v>
      </c>
    </row>
    <row r="185" spans="1:31" x14ac:dyDescent="0.2">
      <c r="A185">
        <v>418</v>
      </c>
      <c r="B185" t="s">
        <v>636</v>
      </c>
      <c r="C185" t="s">
        <v>637</v>
      </c>
      <c r="D185">
        <v>2016</v>
      </c>
      <c r="E185" t="s">
        <v>749</v>
      </c>
      <c r="F185" t="s">
        <v>40</v>
      </c>
      <c r="G185" t="s">
        <v>41</v>
      </c>
      <c r="H185">
        <v>43.45</v>
      </c>
      <c r="I185">
        <v>-119.7</v>
      </c>
      <c r="J185">
        <v>259</v>
      </c>
      <c r="K185">
        <v>1470</v>
      </c>
      <c r="L185">
        <f t="shared" si="53"/>
        <v>0.1761904761904762</v>
      </c>
      <c r="M185" t="s">
        <v>784</v>
      </c>
      <c r="N185" t="s">
        <v>166</v>
      </c>
      <c r="O185" s="2" t="s">
        <v>43</v>
      </c>
      <c r="P185" t="s">
        <v>52</v>
      </c>
      <c r="Q185" t="s">
        <v>55</v>
      </c>
      <c r="R185" t="s">
        <v>178</v>
      </c>
      <c r="S185" t="s">
        <v>780</v>
      </c>
      <c r="T185" t="s">
        <v>91</v>
      </c>
      <c r="U185">
        <f t="shared" si="54"/>
        <v>33.333333333333329</v>
      </c>
      <c r="V185" t="s">
        <v>47</v>
      </c>
      <c r="W185" s="2" t="s">
        <v>180</v>
      </c>
      <c r="Y185" t="s">
        <v>776</v>
      </c>
      <c r="Z185">
        <v>6</v>
      </c>
      <c r="AA185" s="3">
        <v>0.63</v>
      </c>
      <c r="AB185" s="1">
        <v>0</v>
      </c>
      <c r="AC185">
        <v>6</v>
      </c>
      <c r="AD185" s="3">
        <v>0.43</v>
      </c>
      <c r="AE185" s="1">
        <v>0</v>
      </c>
    </row>
    <row r="186" spans="1:31" x14ac:dyDescent="0.2">
      <c r="A186">
        <v>418</v>
      </c>
      <c r="B186" t="s">
        <v>636</v>
      </c>
      <c r="C186" t="s">
        <v>637</v>
      </c>
      <c r="D186">
        <v>2016</v>
      </c>
      <c r="E186" t="s">
        <v>749</v>
      </c>
      <c r="F186" t="s">
        <v>40</v>
      </c>
      <c r="G186" t="s">
        <v>41</v>
      </c>
      <c r="H186">
        <v>43.45</v>
      </c>
      <c r="I186">
        <v>-119.7</v>
      </c>
      <c r="J186">
        <v>259</v>
      </c>
      <c r="K186">
        <v>1470</v>
      </c>
      <c r="L186">
        <f t="shared" si="53"/>
        <v>0.1761904761904762</v>
      </c>
      <c r="M186" t="s">
        <v>784</v>
      </c>
      <c r="N186" t="s">
        <v>167</v>
      </c>
      <c r="O186" s="2" t="s">
        <v>51</v>
      </c>
      <c r="P186" t="s">
        <v>52</v>
      </c>
      <c r="Q186" t="s">
        <v>55</v>
      </c>
      <c r="R186" t="s">
        <v>178</v>
      </c>
      <c r="S186" t="s">
        <v>780</v>
      </c>
      <c r="T186" t="s">
        <v>91</v>
      </c>
      <c r="U186">
        <f t="shared" si="54"/>
        <v>33.333333333333329</v>
      </c>
      <c r="V186" t="s">
        <v>47</v>
      </c>
      <c r="W186" s="2" t="s">
        <v>180</v>
      </c>
      <c r="Y186" t="s">
        <v>776</v>
      </c>
      <c r="Z186">
        <v>6</v>
      </c>
      <c r="AA186" s="3">
        <v>0.35</v>
      </c>
      <c r="AB186" s="1">
        <v>0.18000000000000005</v>
      </c>
      <c r="AC186">
        <v>6</v>
      </c>
      <c r="AD186" s="3">
        <v>0.34</v>
      </c>
      <c r="AE186" s="1">
        <v>7.0000000000000007E-2</v>
      </c>
    </row>
    <row r="187" spans="1:31" x14ac:dyDescent="0.2">
      <c r="A187">
        <v>418</v>
      </c>
      <c r="B187" t="s">
        <v>636</v>
      </c>
      <c r="C187" t="s">
        <v>637</v>
      </c>
      <c r="D187">
        <v>2016</v>
      </c>
      <c r="E187" t="s">
        <v>749</v>
      </c>
      <c r="F187" t="s">
        <v>40</v>
      </c>
      <c r="G187" t="s">
        <v>41</v>
      </c>
      <c r="H187">
        <v>43.45</v>
      </c>
      <c r="I187">
        <v>-119.7</v>
      </c>
      <c r="J187">
        <v>259</v>
      </c>
      <c r="K187">
        <v>1470</v>
      </c>
      <c r="L187">
        <f t="shared" si="53"/>
        <v>0.1761904761904762</v>
      </c>
      <c r="M187" t="s">
        <v>784</v>
      </c>
      <c r="N187" t="s">
        <v>168</v>
      </c>
      <c r="O187" s="2" t="s">
        <v>43</v>
      </c>
      <c r="P187" t="s">
        <v>52</v>
      </c>
      <c r="Q187" t="s">
        <v>55</v>
      </c>
      <c r="R187" t="s">
        <v>178</v>
      </c>
      <c r="S187" t="s">
        <v>780</v>
      </c>
      <c r="T187" t="s">
        <v>91</v>
      </c>
      <c r="U187">
        <f t="shared" si="54"/>
        <v>33.333333333333329</v>
      </c>
      <c r="V187" t="s">
        <v>47</v>
      </c>
      <c r="W187" s="2" t="s">
        <v>180</v>
      </c>
      <c r="Y187" t="s">
        <v>776</v>
      </c>
      <c r="Z187">
        <v>6</v>
      </c>
      <c r="AA187" s="3">
        <v>0.27</v>
      </c>
      <c r="AB187" s="1">
        <v>0.22999999999999998</v>
      </c>
      <c r="AC187">
        <v>6</v>
      </c>
      <c r="AD187" s="3">
        <v>0.38</v>
      </c>
      <c r="AE187" s="1">
        <v>3.0000000000000027E-2</v>
      </c>
    </row>
    <row r="188" spans="1:31" x14ac:dyDescent="0.2">
      <c r="A188">
        <v>418</v>
      </c>
      <c r="B188" t="s">
        <v>636</v>
      </c>
      <c r="C188" t="s">
        <v>637</v>
      </c>
      <c r="D188">
        <v>2016</v>
      </c>
      <c r="E188" t="s">
        <v>749</v>
      </c>
      <c r="F188" t="s">
        <v>40</v>
      </c>
      <c r="G188" t="s">
        <v>41</v>
      </c>
      <c r="H188">
        <v>43.45</v>
      </c>
      <c r="I188">
        <v>-119.7</v>
      </c>
      <c r="J188">
        <v>259</v>
      </c>
      <c r="K188">
        <v>1470</v>
      </c>
      <c r="L188">
        <f t="shared" si="53"/>
        <v>0.1761904761904762</v>
      </c>
      <c r="M188" t="s">
        <v>784</v>
      </c>
      <c r="N188" t="s">
        <v>169</v>
      </c>
      <c r="O188" s="2" t="s">
        <v>51</v>
      </c>
      <c r="P188" t="s">
        <v>52</v>
      </c>
      <c r="Q188" t="s">
        <v>55</v>
      </c>
      <c r="R188" t="s">
        <v>178</v>
      </c>
      <c r="S188" t="s">
        <v>780</v>
      </c>
      <c r="T188" t="s">
        <v>91</v>
      </c>
      <c r="U188">
        <f t="shared" si="54"/>
        <v>33.333333333333329</v>
      </c>
      <c r="V188" t="s">
        <v>47</v>
      </c>
      <c r="W188" s="2" t="s">
        <v>180</v>
      </c>
      <c r="Y188" t="s">
        <v>776</v>
      </c>
      <c r="Z188">
        <v>6</v>
      </c>
      <c r="AA188" s="3">
        <v>0.4</v>
      </c>
      <c r="AB188" s="1">
        <v>0.16000000000000003</v>
      </c>
      <c r="AC188">
        <v>6</v>
      </c>
      <c r="AD188" s="3">
        <v>0.37</v>
      </c>
      <c r="AE188" s="1">
        <v>7.0000000000000007E-2</v>
      </c>
    </row>
    <row r="189" spans="1:31" x14ac:dyDescent="0.2">
      <c r="A189">
        <v>418</v>
      </c>
      <c r="B189" t="s">
        <v>636</v>
      </c>
      <c r="C189" t="s">
        <v>637</v>
      </c>
      <c r="D189">
        <v>2016</v>
      </c>
      <c r="E189" t="s">
        <v>749</v>
      </c>
      <c r="F189" t="s">
        <v>40</v>
      </c>
      <c r="G189" t="s">
        <v>41</v>
      </c>
      <c r="H189">
        <v>43.45</v>
      </c>
      <c r="I189">
        <v>-119.7</v>
      </c>
      <c r="J189">
        <v>259</v>
      </c>
      <c r="K189">
        <v>1470</v>
      </c>
      <c r="L189">
        <f t="shared" si="53"/>
        <v>0.1761904761904762</v>
      </c>
      <c r="M189" t="s">
        <v>784</v>
      </c>
      <c r="N189" t="s">
        <v>170</v>
      </c>
      <c r="O189" s="2" t="s">
        <v>51</v>
      </c>
      <c r="P189" t="s">
        <v>52</v>
      </c>
      <c r="Q189" t="s">
        <v>55</v>
      </c>
      <c r="R189" t="s">
        <v>178</v>
      </c>
      <c r="S189" t="s">
        <v>780</v>
      </c>
      <c r="T189" t="s">
        <v>91</v>
      </c>
      <c r="U189">
        <f t="shared" si="54"/>
        <v>33.333333333333329</v>
      </c>
      <c r="V189" t="s">
        <v>47</v>
      </c>
      <c r="W189" s="2" t="s">
        <v>180</v>
      </c>
      <c r="Y189" t="s">
        <v>776</v>
      </c>
      <c r="Z189">
        <v>6</v>
      </c>
      <c r="AA189" s="3">
        <v>0.31</v>
      </c>
      <c r="AB189" s="1">
        <v>0.13</v>
      </c>
      <c r="AC189">
        <v>6</v>
      </c>
      <c r="AD189" s="3">
        <v>0.22</v>
      </c>
      <c r="AE189" s="1">
        <v>0.15</v>
      </c>
    </row>
    <row r="190" spans="1:31" x14ac:dyDescent="0.2">
      <c r="A190">
        <v>418</v>
      </c>
      <c r="B190" t="s">
        <v>636</v>
      </c>
      <c r="C190" t="s">
        <v>637</v>
      </c>
      <c r="D190">
        <v>2016</v>
      </c>
      <c r="E190" t="s">
        <v>749</v>
      </c>
      <c r="F190" t="s">
        <v>40</v>
      </c>
      <c r="G190" t="s">
        <v>41</v>
      </c>
      <c r="H190">
        <v>43.45</v>
      </c>
      <c r="I190">
        <v>-119.7</v>
      </c>
      <c r="J190">
        <v>259</v>
      </c>
      <c r="K190">
        <v>1470</v>
      </c>
      <c r="L190">
        <f t="shared" si="53"/>
        <v>0.1761904761904762</v>
      </c>
      <c r="M190" t="s">
        <v>784</v>
      </c>
      <c r="N190" t="s">
        <v>171</v>
      </c>
      <c r="O190" s="2" t="s">
        <v>51</v>
      </c>
      <c r="P190" t="s">
        <v>52</v>
      </c>
      <c r="Q190" t="s">
        <v>55</v>
      </c>
      <c r="R190" t="s">
        <v>178</v>
      </c>
      <c r="S190" t="s">
        <v>780</v>
      </c>
      <c r="T190" t="s">
        <v>91</v>
      </c>
      <c r="U190">
        <f t="shared" si="54"/>
        <v>33.333333333333329</v>
      </c>
      <c r="V190" t="s">
        <v>47</v>
      </c>
      <c r="W190" s="2" t="s">
        <v>180</v>
      </c>
      <c r="Y190" t="s">
        <v>776</v>
      </c>
      <c r="Z190">
        <v>6</v>
      </c>
      <c r="AA190" s="3">
        <v>0.15</v>
      </c>
      <c r="AB190" s="1">
        <v>0.1</v>
      </c>
      <c r="AC190">
        <v>6</v>
      </c>
      <c r="AD190" s="3">
        <v>0.24</v>
      </c>
      <c r="AE190" s="1">
        <v>8.0000000000000016E-2</v>
      </c>
    </row>
    <row r="191" spans="1:31" x14ac:dyDescent="0.2">
      <c r="A191">
        <v>418</v>
      </c>
      <c r="B191" t="s">
        <v>636</v>
      </c>
      <c r="C191" t="s">
        <v>637</v>
      </c>
      <c r="D191">
        <v>2016</v>
      </c>
      <c r="E191" t="s">
        <v>749</v>
      </c>
      <c r="F191" t="s">
        <v>40</v>
      </c>
      <c r="G191" t="s">
        <v>41</v>
      </c>
      <c r="H191">
        <v>43.45</v>
      </c>
      <c r="I191">
        <v>-119.7</v>
      </c>
      <c r="J191">
        <v>259</v>
      </c>
      <c r="K191">
        <v>1470</v>
      </c>
      <c r="L191">
        <f t="shared" si="53"/>
        <v>0.1761904761904762</v>
      </c>
      <c r="M191" t="s">
        <v>784</v>
      </c>
      <c r="N191" t="s">
        <v>172</v>
      </c>
      <c r="O191" s="2" t="s">
        <v>43</v>
      </c>
      <c r="P191" t="s">
        <v>52</v>
      </c>
      <c r="Q191" t="s">
        <v>55</v>
      </c>
      <c r="R191" t="s">
        <v>178</v>
      </c>
      <c r="S191" t="s">
        <v>780</v>
      </c>
      <c r="T191" t="s">
        <v>91</v>
      </c>
      <c r="U191">
        <f t="shared" si="54"/>
        <v>33.333333333333329</v>
      </c>
      <c r="V191" t="s">
        <v>47</v>
      </c>
      <c r="W191" s="2" t="s">
        <v>180</v>
      </c>
      <c r="Y191" t="s">
        <v>776</v>
      </c>
      <c r="Z191">
        <v>6</v>
      </c>
      <c r="AA191" s="3">
        <v>0.12</v>
      </c>
      <c r="AB191" s="1">
        <v>1.999999999999999E-2</v>
      </c>
      <c r="AC191">
        <v>6</v>
      </c>
      <c r="AD191" s="3">
        <v>0.33</v>
      </c>
      <c r="AE191" s="1">
        <v>0.14999999999999997</v>
      </c>
    </row>
    <row r="192" spans="1:31" x14ac:dyDescent="0.2">
      <c r="A192">
        <v>418</v>
      </c>
      <c r="B192" t="s">
        <v>636</v>
      </c>
      <c r="C192" t="s">
        <v>637</v>
      </c>
      <c r="D192">
        <v>2016</v>
      </c>
      <c r="E192" t="s">
        <v>749</v>
      </c>
      <c r="F192" t="s">
        <v>40</v>
      </c>
      <c r="G192" t="s">
        <v>41</v>
      </c>
      <c r="H192">
        <v>43.45</v>
      </c>
      <c r="I192">
        <v>-119.7</v>
      </c>
      <c r="J192">
        <v>259</v>
      </c>
      <c r="K192">
        <v>1470</v>
      </c>
      <c r="L192">
        <f t="shared" si="53"/>
        <v>0.1761904761904762</v>
      </c>
      <c r="M192" t="s">
        <v>784</v>
      </c>
      <c r="N192" t="s">
        <v>78</v>
      </c>
      <c r="O192" s="2" t="s">
        <v>51</v>
      </c>
      <c r="P192" t="s">
        <v>52</v>
      </c>
      <c r="Q192" t="s">
        <v>55</v>
      </c>
      <c r="R192" t="s">
        <v>178</v>
      </c>
      <c r="S192" t="s">
        <v>780</v>
      </c>
      <c r="T192" t="s">
        <v>91</v>
      </c>
      <c r="U192">
        <f t="shared" si="54"/>
        <v>33.333333333333329</v>
      </c>
      <c r="V192" t="s">
        <v>47</v>
      </c>
      <c r="W192" s="2" t="s">
        <v>180</v>
      </c>
      <c r="Y192" t="s">
        <v>776</v>
      </c>
      <c r="Z192">
        <v>6</v>
      </c>
      <c r="AA192" s="3">
        <v>0.1</v>
      </c>
      <c r="AB192" s="1">
        <v>4.0000000000000008E-2</v>
      </c>
      <c r="AC192">
        <v>6</v>
      </c>
      <c r="AD192" s="3">
        <v>0.1</v>
      </c>
      <c r="AE192" s="1">
        <v>5.0000000000000017E-2</v>
      </c>
    </row>
    <row r="193" spans="1:31" x14ac:dyDescent="0.2">
      <c r="A193">
        <v>418</v>
      </c>
      <c r="B193" t="s">
        <v>636</v>
      </c>
      <c r="C193" t="s">
        <v>637</v>
      </c>
      <c r="D193">
        <v>2016</v>
      </c>
      <c r="E193" t="s">
        <v>749</v>
      </c>
      <c r="F193" t="s">
        <v>40</v>
      </c>
      <c r="G193" t="s">
        <v>41</v>
      </c>
      <c r="H193">
        <v>43.45</v>
      </c>
      <c r="I193">
        <v>-119.7</v>
      </c>
      <c r="J193">
        <v>259</v>
      </c>
      <c r="K193">
        <v>1470</v>
      </c>
      <c r="L193">
        <f t="shared" si="53"/>
        <v>0.1761904761904762</v>
      </c>
      <c r="M193" t="s">
        <v>784</v>
      </c>
      <c r="N193" t="s">
        <v>78</v>
      </c>
      <c r="O193" s="2" t="s">
        <v>51</v>
      </c>
      <c r="P193" t="s">
        <v>52</v>
      </c>
      <c r="Q193" t="s">
        <v>55</v>
      </c>
      <c r="R193" t="s">
        <v>178</v>
      </c>
      <c r="S193" t="s">
        <v>780</v>
      </c>
      <c r="T193" t="s">
        <v>91</v>
      </c>
      <c r="U193">
        <f t="shared" si="54"/>
        <v>33.333333333333329</v>
      </c>
      <c r="V193" t="s">
        <v>47</v>
      </c>
      <c r="W193" s="2" t="s">
        <v>180</v>
      </c>
      <c r="Y193" t="s">
        <v>776</v>
      </c>
      <c r="Z193">
        <v>6</v>
      </c>
      <c r="AA193" s="3">
        <v>0.17</v>
      </c>
      <c r="AB193" s="1">
        <v>0.11000000000000001</v>
      </c>
      <c r="AC193">
        <v>6</v>
      </c>
      <c r="AD193" s="3">
        <v>7.0000000000000007E-2</v>
      </c>
      <c r="AE193" s="1">
        <v>4.0000000000000008E-2</v>
      </c>
    </row>
    <row r="194" spans="1:31" x14ac:dyDescent="0.2">
      <c r="A194">
        <v>418</v>
      </c>
      <c r="B194" t="s">
        <v>636</v>
      </c>
      <c r="C194" t="s">
        <v>637</v>
      </c>
      <c r="D194">
        <v>2016</v>
      </c>
      <c r="E194" t="s">
        <v>749</v>
      </c>
      <c r="F194" t="s">
        <v>40</v>
      </c>
      <c r="G194" t="s">
        <v>41</v>
      </c>
      <c r="H194">
        <v>43.45</v>
      </c>
      <c r="I194">
        <v>-119.7</v>
      </c>
      <c r="J194">
        <v>259</v>
      </c>
      <c r="K194">
        <v>1470</v>
      </c>
      <c r="L194">
        <f t="shared" si="53"/>
        <v>0.1761904761904762</v>
      </c>
      <c r="M194" t="s">
        <v>784</v>
      </c>
      <c r="N194" t="s">
        <v>173</v>
      </c>
      <c r="O194" s="2" t="s">
        <v>51</v>
      </c>
      <c r="P194" t="s">
        <v>52</v>
      </c>
      <c r="Q194" t="s">
        <v>55</v>
      </c>
      <c r="R194" t="s">
        <v>178</v>
      </c>
      <c r="S194" t="s">
        <v>780</v>
      </c>
      <c r="T194" t="s">
        <v>91</v>
      </c>
      <c r="U194">
        <f t="shared" si="54"/>
        <v>33.333333333333329</v>
      </c>
      <c r="V194" t="s">
        <v>47</v>
      </c>
      <c r="W194" s="2" t="s">
        <v>180</v>
      </c>
      <c r="Y194" t="s">
        <v>776</v>
      </c>
      <c r="Z194">
        <v>6</v>
      </c>
      <c r="AA194" s="3">
        <v>0.12</v>
      </c>
      <c r="AB194" s="1">
        <v>0.06</v>
      </c>
      <c r="AC194">
        <v>6</v>
      </c>
      <c r="AD194" s="3">
        <v>7.0000000000000007E-2</v>
      </c>
      <c r="AE194" s="1">
        <v>9.999999999999995E-3</v>
      </c>
    </row>
    <row r="195" spans="1:31" x14ac:dyDescent="0.2">
      <c r="A195">
        <v>418</v>
      </c>
      <c r="B195" t="s">
        <v>636</v>
      </c>
      <c r="C195" t="s">
        <v>637</v>
      </c>
      <c r="D195">
        <v>2016</v>
      </c>
      <c r="E195" t="s">
        <v>749</v>
      </c>
      <c r="F195" t="s">
        <v>40</v>
      </c>
      <c r="G195" t="s">
        <v>41</v>
      </c>
      <c r="H195">
        <v>43.45</v>
      </c>
      <c r="I195">
        <v>-119.7</v>
      </c>
      <c r="J195">
        <v>259</v>
      </c>
      <c r="K195">
        <v>1470</v>
      </c>
      <c r="L195">
        <f t="shared" ref="L195:L258" si="55">J195/K195</f>
        <v>0.1761904761904762</v>
      </c>
      <c r="M195" t="s">
        <v>784</v>
      </c>
      <c r="N195" t="s">
        <v>173</v>
      </c>
      <c r="O195" s="2" t="s">
        <v>51</v>
      </c>
      <c r="P195" t="s">
        <v>52</v>
      </c>
      <c r="Q195" t="s">
        <v>55</v>
      </c>
      <c r="R195" t="s">
        <v>178</v>
      </c>
      <c r="S195" t="s">
        <v>780</v>
      </c>
      <c r="T195" t="s">
        <v>91</v>
      </c>
      <c r="U195">
        <f t="shared" si="54"/>
        <v>33.333333333333329</v>
      </c>
      <c r="V195" t="s">
        <v>47</v>
      </c>
      <c r="W195" s="2" t="s">
        <v>180</v>
      </c>
      <c r="Y195" t="s">
        <v>776</v>
      </c>
      <c r="Z195">
        <v>6</v>
      </c>
      <c r="AA195" s="3">
        <v>0.61</v>
      </c>
      <c r="AB195" s="1">
        <v>9.9999999999999978E-2</v>
      </c>
      <c r="AC195">
        <v>6</v>
      </c>
      <c r="AD195" s="3">
        <v>0.46</v>
      </c>
      <c r="AE195" s="1">
        <v>8.0000000000000016E-2</v>
      </c>
    </row>
    <row r="196" spans="1:31" x14ac:dyDescent="0.2">
      <c r="A196">
        <v>418</v>
      </c>
      <c r="B196" t="s">
        <v>636</v>
      </c>
      <c r="C196" t="s">
        <v>637</v>
      </c>
      <c r="D196">
        <v>2016</v>
      </c>
      <c r="E196" t="s">
        <v>749</v>
      </c>
      <c r="F196" t="s">
        <v>40</v>
      </c>
      <c r="G196" t="s">
        <v>41</v>
      </c>
      <c r="H196">
        <v>43.45</v>
      </c>
      <c r="I196">
        <v>-119.7</v>
      </c>
      <c r="J196">
        <v>259</v>
      </c>
      <c r="K196">
        <v>1470</v>
      </c>
      <c r="L196">
        <f t="shared" si="55"/>
        <v>0.1761904761904762</v>
      </c>
      <c r="M196" t="s">
        <v>784</v>
      </c>
      <c r="N196" t="s">
        <v>173</v>
      </c>
      <c r="O196" s="2" t="s">
        <v>51</v>
      </c>
      <c r="P196" t="s">
        <v>52</v>
      </c>
      <c r="Q196" t="s">
        <v>55</v>
      </c>
      <c r="R196" t="s">
        <v>178</v>
      </c>
      <c r="S196" t="s">
        <v>780</v>
      </c>
      <c r="T196" t="s">
        <v>91</v>
      </c>
      <c r="U196">
        <f t="shared" si="54"/>
        <v>33.333333333333329</v>
      </c>
      <c r="V196" t="s">
        <v>47</v>
      </c>
      <c r="W196" s="2" t="s">
        <v>180</v>
      </c>
      <c r="Y196" t="s">
        <v>776</v>
      </c>
      <c r="Z196">
        <v>6</v>
      </c>
      <c r="AA196" s="3">
        <v>0.1</v>
      </c>
      <c r="AB196" s="1">
        <v>0.03</v>
      </c>
      <c r="AC196">
        <v>6</v>
      </c>
      <c r="AD196" s="3">
        <v>0.09</v>
      </c>
      <c r="AE196" s="1">
        <v>0.06</v>
      </c>
    </row>
    <row r="197" spans="1:31" x14ac:dyDescent="0.2">
      <c r="A197">
        <v>418</v>
      </c>
      <c r="B197" t="s">
        <v>636</v>
      </c>
      <c r="C197" t="s">
        <v>637</v>
      </c>
      <c r="D197">
        <v>2016</v>
      </c>
      <c r="E197" t="s">
        <v>749</v>
      </c>
      <c r="F197" t="s">
        <v>40</v>
      </c>
      <c r="G197" t="s">
        <v>41</v>
      </c>
      <c r="H197">
        <v>43.45</v>
      </c>
      <c r="I197">
        <v>-119.7</v>
      </c>
      <c r="J197">
        <v>259</v>
      </c>
      <c r="K197">
        <v>1470</v>
      </c>
      <c r="L197">
        <f t="shared" si="55"/>
        <v>0.1761904761904762</v>
      </c>
      <c r="M197" t="s">
        <v>784</v>
      </c>
      <c r="N197" t="s">
        <v>173</v>
      </c>
      <c r="O197" s="2" t="s">
        <v>51</v>
      </c>
      <c r="P197" t="s">
        <v>52</v>
      </c>
      <c r="Q197" t="s">
        <v>55</v>
      </c>
      <c r="R197" t="s">
        <v>178</v>
      </c>
      <c r="S197" t="s">
        <v>780</v>
      </c>
      <c r="T197" t="s">
        <v>91</v>
      </c>
      <c r="U197">
        <f t="shared" si="54"/>
        <v>33.333333333333329</v>
      </c>
      <c r="V197" t="s">
        <v>47</v>
      </c>
      <c r="W197" s="2" t="s">
        <v>180</v>
      </c>
      <c r="Y197" t="s">
        <v>776</v>
      </c>
      <c r="Z197">
        <v>6</v>
      </c>
      <c r="AA197" s="3">
        <v>0.21</v>
      </c>
      <c r="AB197" s="1">
        <v>0.11000000000000001</v>
      </c>
      <c r="AC197">
        <v>6</v>
      </c>
      <c r="AD197" s="3">
        <v>0.16</v>
      </c>
      <c r="AE197" s="1">
        <v>4.0000000000000008E-2</v>
      </c>
    </row>
    <row r="198" spans="1:31" x14ac:dyDescent="0.2">
      <c r="A198">
        <v>418</v>
      </c>
      <c r="B198" t="s">
        <v>636</v>
      </c>
      <c r="C198" t="s">
        <v>637</v>
      </c>
      <c r="D198">
        <v>2016</v>
      </c>
      <c r="E198" t="s">
        <v>749</v>
      </c>
      <c r="F198" t="s">
        <v>40</v>
      </c>
      <c r="G198" t="s">
        <v>41</v>
      </c>
      <c r="H198">
        <v>43.45</v>
      </c>
      <c r="I198">
        <v>-119.7</v>
      </c>
      <c r="J198">
        <v>259</v>
      </c>
      <c r="K198">
        <v>1470</v>
      </c>
      <c r="L198">
        <f t="shared" si="55"/>
        <v>0.1761904761904762</v>
      </c>
      <c r="M198" t="s">
        <v>784</v>
      </c>
      <c r="N198" t="s">
        <v>174</v>
      </c>
      <c r="O198" s="2" t="s">
        <v>43</v>
      </c>
      <c r="P198" t="s">
        <v>52</v>
      </c>
      <c r="Q198" t="s">
        <v>55</v>
      </c>
      <c r="R198" t="s">
        <v>178</v>
      </c>
      <c r="S198" t="s">
        <v>780</v>
      </c>
      <c r="T198" t="s">
        <v>91</v>
      </c>
      <c r="U198">
        <f t="shared" si="54"/>
        <v>33.333333333333329</v>
      </c>
      <c r="V198" t="s">
        <v>47</v>
      </c>
      <c r="W198" s="2" t="s">
        <v>180</v>
      </c>
      <c r="Y198" t="s">
        <v>776</v>
      </c>
      <c r="Z198">
        <v>6</v>
      </c>
      <c r="AA198" s="3">
        <v>0.28000000000000003</v>
      </c>
      <c r="AB198" s="1">
        <v>9.9999999999999978E-2</v>
      </c>
      <c r="AC198">
        <v>6</v>
      </c>
      <c r="AD198" s="3">
        <v>0.47</v>
      </c>
      <c r="AE198" s="1">
        <v>0.15000000000000002</v>
      </c>
    </row>
    <row r="199" spans="1:31" x14ac:dyDescent="0.2">
      <c r="A199">
        <v>418</v>
      </c>
      <c r="B199" t="s">
        <v>636</v>
      </c>
      <c r="C199" t="s">
        <v>637</v>
      </c>
      <c r="D199">
        <v>2016</v>
      </c>
      <c r="E199" t="s">
        <v>749</v>
      </c>
      <c r="F199" t="s">
        <v>40</v>
      </c>
      <c r="G199" t="s">
        <v>41</v>
      </c>
      <c r="H199">
        <v>43.45</v>
      </c>
      <c r="I199">
        <v>-119.7</v>
      </c>
      <c r="J199">
        <v>259</v>
      </c>
      <c r="K199">
        <v>1470</v>
      </c>
      <c r="L199">
        <f t="shared" si="55"/>
        <v>0.1761904761904762</v>
      </c>
      <c r="M199" t="s">
        <v>784</v>
      </c>
      <c r="N199" t="s">
        <v>174</v>
      </c>
      <c r="O199" s="2" t="s">
        <v>43</v>
      </c>
      <c r="P199" t="s">
        <v>52</v>
      </c>
      <c r="Q199" t="s">
        <v>55</v>
      </c>
      <c r="R199" t="s">
        <v>178</v>
      </c>
      <c r="S199" t="s">
        <v>780</v>
      </c>
      <c r="T199" t="s">
        <v>91</v>
      </c>
      <c r="U199">
        <f t="shared" si="54"/>
        <v>33.333333333333329</v>
      </c>
      <c r="V199" t="s">
        <v>47</v>
      </c>
      <c r="W199" s="2" t="s">
        <v>180</v>
      </c>
      <c r="Y199" t="s">
        <v>776</v>
      </c>
      <c r="Z199">
        <v>6</v>
      </c>
      <c r="AA199" s="3">
        <v>0.42</v>
      </c>
      <c r="AB199" s="1">
        <v>8.0000000000000016E-2</v>
      </c>
      <c r="AC199">
        <v>6</v>
      </c>
      <c r="AD199" s="3">
        <v>0.33</v>
      </c>
      <c r="AE199" s="1">
        <v>7.0000000000000007E-2</v>
      </c>
    </row>
    <row r="200" spans="1:31" x14ac:dyDescent="0.2">
      <c r="A200">
        <v>418</v>
      </c>
      <c r="B200" t="s">
        <v>636</v>
      </c>
      <c r="C200" t="s">
        <v>637</v>
      </c>
      <c r="D200">
        <v>2016</v>
      </c>
      <c r="E200" t="s">
        <v>749</v>
      </c>
      <c r="F200" t="s">
        <v>40</v>
      </c>
      <c r="G200" t="s">
        <v>41</v>
      </c>
      <c r="H200">
        <v>43.45</v>
      </c>
      <c r="I200">
        <v>-119.7</v>
      </c>
      <c r="J200">
        <v>259</v>
      </c>
      <c r="K200">
        <v>1470</v>
      </c>
      <c r="L200">
        <f t="shared" si="55"/>
        <v>0.1761904761904762</v>
      </c>
      <c r="M200" t="s">
        <v>784</v>
      </c>
      <c r="N200" t="s">
        <v>174</v>
      </c>
      <c r="O200" s="2" t="s">
        <v>43</v>
      </c>
      <c r="P200" t="s">
        <v>52</v>
      </c>
      <c r="Q200" t="s">
        <v>55</v>
      </c>
      <c r="R200" t="s">
        <v>178</v>
      </c>
      <c r="S200" t="s">
        <v>780</v>
      </c>
      <c r="T200" t="s">
        <v>91</v>
      </c>
      <c r="U200">
        <f t="shared" si="54"/>
        <v>33.333333333333329</v>
      </c>
      <c r="V200" t="s">
        <v>47</v>
      </c>
      <c r="W200" s="2" t="s">
        <v>180</v>
      </c>
      <c r="Y200" t="s">
        <v>776</v>
      </c>
      <c r="Z200">
        <v>6</v>
      </c>
      <c r="AA200" s="3">
        <v>0.8</v>
      </c>
      <c r="AB200" s="1">
        <v>0.20999999999999996</v>
      </c>
      <c r="AC200">
        <v>6</v>
      </c>
      <c r="AD200" s="3">
        <v>0.63</v>
      </c>
      <c r="AE200" s="1">
        <v>0.13</v>
      </c>
    </row>
    <row r="201" spans="1:31" x14ac:dyDescent="0.2">
      <c r="A201">
        <v>418</v>
      </c>
      <c r="B201" t="s">
        <v>636</v>
      </c>
      <c r="C201" t="s">
        <v>637</v>
      </c>
      <c r="D201">
        <v>2016</v>
      </c>
      <c r="E201" t="s">
        <v>749</v>
      </c>
      <c r="F201" t="s">
        <v>40</v>
      </c>
      <c r="G201" t="s">
        <v>41</v>
      </c>
      <c r="H201">
        <v>43.45</v>
      </c>
      <c r="I201">
        <v>-119.7</v>
      </c>
      <c r="J201">
        <v>259</v>
      </c>
      <c r="K201">
        <v>1470</v>
      </c>
      <c r="L201">
        <f t="shared" si="55"/>
        <v>0.1761904761904762</v>
      </c>
      <c r="M201" t="s">
        <v>784</v>
      </c>
      <c r="N201" t="s">
        <v>175</v>
      </c>
      <c r="O201" s="2" t="s">
        <v>51</v>
      </c>
      <c r="P201" t="s">
        <v>52</v>
      </c>
      <c r="Q201" t="s">
        <v>55</v>
      </c>
      <c r="R201" t="s">
        <v>178</v>
      </c>
      <c r="S201" t="s">
        <v>780</v>
      </c>
      <c r="T201" t="s">
        <v>91</v>
      </c>
      <c r="U201">
        <f t="shared" si="54"/>
        <v>33.333333333333329</v>
      </c>
      <c r="V201" t="s">
        <v>47</v>
      </c>
      <c r="W201" s="2" t="s">
        <v>180</v>
      </c>
      <c r="Y201" t="s">
        <v>776</v>
      </c>
      <c r="Z201">
        <v>6</v>
      </c>
      <c r="AA201" s="3">
        <v>0.32</v>
      </c>
      <c r="AB201" s="1">
        <v>8.0000000000000016E-2</v>
      </c>
      <c r="AC201">
        <v>6</v>
      </c>
      <c r="AD201" s="3">
        <v>0.25</v>
      </c>
      <c r="AE201" s="1">
        <v>4.9999999999999989E-2</v>
      </c>
    </row>
    <row r="202" spans="1:31" x14ac:dyDescent="0.2">
      <c r="A202">
        <v>418</v>
      </c>
      <c r="B202" t="s">
        <v>636</v>
      </c>
      <c r="C202" t="s">
        <v>637</v>
      </c>
      <c r="D202">
        <v>2016</v>
      </c>
      <c r="E202" t="s">
        <v>749</v>
      </c>
      <c r="F202" t="s">
        <v>40</v>
      </c>
      <c r="G202" t="s">
        <v>41</v>
      </c>
      <c r="H202">
        <v>43.45</v>
      </c>
      <c r="I202">
        <v>-119.7</v>
      </c>
      <c r="J202">
        <v>259</v>
      </c>
      <c r="K202">
        <v>1470</v>
      </c>
      <c r="L202">
        <f t="shared" si="55"/>
        <v>0.1761904761904762</v>
      </c>
      <c r="M202" t="s">
        <v>784</v>
      </c>
      <c r="N202" t="s">
        <v>175</v>
      </c>
      <c r="O202" s="2" t="s">
        <v>51</v>
      </c>
      <c r="P202" t="s">
        <v>52</v>
      </c>
      <c r="Q202" t="s">
        <v>55</v>
      </c>
      <c r="R202" t="s">
        <v>178</v>
      </c>
      <c r="S202" t="s">
        <v>780</v>
      </c>
      <c r="T202" t="s">
        <v>91</v>
      </c>
      <c r="U202">
        <f t="shared" si="54"/>
        <v>33.333333333333329</v>
      </c>
      <c r="V202" t="s">
        <v>47</v>
      </c>
      <c r="W202" s="2" t="s">
        <v>180</v>
      </c>
      <c r="Y202" t="s">
        <v>776</v>
      </c>
      <c r="Z202">
        <v>6</v>
      </c>
      <c r="AA202" s="3">
        <v>0.25</v>
      </c>
      <c r="AB202" s="1">
        <v>2.0000000000000018E-2</v>
      </c>
      <c r="AC202">
        <v>6</v>
      </c>
      <c r="AD202" s="3">
        <v>0.16</v>
      </c>
      <c r="AE202" s="1">
        <v>7.0000000000000007E-2</v>
      </c>
    </row>
    <row r="203" spans="1:31" x14ac:dyDescent="0.2">
      <c r="A203">
        <v>418</v>
      </c>
      <c r="B203" t="s">
        <v>636</v>
      </c>
      <c r="C203" t="s">
        <v>637</v>
      </c>
      <c r="D203">
        <v>2016</v>
      </c>
      <c r="E203" t="s">
        <v>749</v>
      </c>
      <c r="F203" t="s">
        <v>40</v>
      </c>
      <c r="G203" t="s">
        <v>41</v>
      </c>
      <c r="H203">
        <v>43.45</v>
      </c>
      <c r="I203">
        <v>-119.7</v>
      </c>
      <c r="J203">
        <v>259</v>
      </c>
      <c r="K203">
        <v>1470</v>
      </c>
      <c r="L203">
        <f t="shared" si="55"/>
        <v>0.1761904761904762</v>
      </c>
      <c r="M203" t="s">
        <v>784</v>
      </c>
      <c r="N203" t="s">
        <v>175</v>
      </c>
      <c r="O203" s="2" t="s">
        <v>51</v>
      </c>
      <c r="P203" t="s">
        <v>52</v>
      </c>
      <c r="Q203" t="s">
        <v>55</v>
      </c>
      <c r="R203" t="s">
        <v>178</v>
      </c>
      <c r="S203" t="s">
        <v>780</v>
      </c>
      <c r="T203" t="s">
        <v>91</v>
      </c>
      <c r="U203">
        <f t="shared" si="54"/>
        <v>33.333333333333329</v>
      </c>
      <c r="V203" t="s">
        <v>47</v>
      </c>
      <c r="W203" s="2" t="s">
        <v>180</v>
      </c>
      <c r="Y203" t="s">
        <v>776</v>
      </c>
      <c r="Z203">
        <v>6</v>
      </c>
      <c r="AA203" s="3">
        <v>0.25</v>
      </c>
      <c r="AB203" s="1">
        <v>2.0000000000000018E-2</v>
      </c>
      <c r="AC203">
        <v>6</v>
      </c>
      <c r="AD203" s="3">
        <v>0.36</v>
      </c>
      <c r="AE203" s="1">
        <v>0.15000000000000002</v>
      </c>
    </row>
    <row r="204" spans="1:31" x14ac:dyDescent="0.2">
      <c r="A204">
        <v>418</v>
      </c>
      <c r="B204" t="s">
        <v>636</v>
      </c>
      <c r="C204" t="s">
        <v>637</v>
      </c>
      <c r="D204">
        <v>2016</v>
      </c>
      <c r="E204" t="s">
        <v>749</v>
      </c>
      <c r="F204" t="s">
        <v>40</v>
      </c>
      <c r="G204" t="s">
        <v>41</v>
      </c>
      <c r="H204">
        <v>43.45</v>
      </c>
      <c r="I204">
        <v>-119.7</v>
      </c>
      <c r="J204">
        <v>259</v>
      </c>
      <c r="K204">
        <v>1470</v>
      </c>
      <c r="L204">
        <f t="shared" si="55"/>
        <v>0.1761904761904762</v>
      </c>
      <c r="M204" t="s">
        <v>784</v>
      </c>
      <c r="N204" t="s">
        <v>175</v>
      </c>
      <c r="O204" s="2" t="s">
        <v>51</v>
      </c>
      <c r="P204" t="s">
        <v>52</v>
      </c>
      <c r="Q204" t="s">
        <v>55</v>
      </c>
      <c r="R204" t="s">
        <v>178</v>
      </c>
      <c r="S204" t="s">
        <v>780</v>
      </c>
      <c r="T204" t="s">
        <v>91</v>
      </c>
      <c r="U204">
        <f t="shared" si="54"/>
        <v>33.333333333333329</v>
      </c>
      <c r="V204" t="s">
        <v>47</v>
      </c>
      <c r="W204" s="2" t="s">
        <v>180</v>
      </c>
      <c r="Y204" t="s">
        <v>776</v>
      </c>
      <c r="Z204">
        <v>6</v>
      </c>
      <c r="AA204" s="3">
        <v>0.35</v>
      </c>
      <c r="AB204" s="1">
        <v>2.0000000000000018E-2</v>
      </c>
      <c r="AC204">
        <v>6</v>
      </c>
      <c r="AD204" s="3">
        <v>0.24</v>
      </c>
      <c r="AE204" s="1">
        <v>0.12</v>
      </c>
    </row>
    <row r="205" spans="1:31" x14ac:dyDescent="0.2">
      <c r="A205">
        <v>418</v>
      </c>
      <c r="B205" t="s">
        <v>636</v>
      </c>
      <c r="C205" t="s">
        <v>637</v>
      </c>
      <c r="D205">
        <v>2016</v>
      </c>
      <c r="E205" t="s">
        <v>749</v>
      </c>
      <c r="F205" t="s">
        <v>40</v>
      </c>
      <c r="G205" t="s">
        <v>41</v>
      </c>
      <c r="H205">
        <v>43.45</v>
      </c>
      <c r="I205">
        <v>-119.7</v>
      </c>
      <c r="J205">
        <v>259</v>
      </c>
      <c r="K205">
        <v>1470</v>
      </c>
      <c r="L205">
        <f t="shared" si="55"/>
        <v>0.1761904761904762</v>
      </c>
      <c r="M205" t="s">
        <v>784</v>
      </c>
      <c r="N205" t="s">
        <v>176</v>
      </c>
      <c r="O205" s="2" t="s">
        <v>43</v>
      </c>
      <c r="P205" t="s">
        <v>52</v>
      </c>
      <c r="Q205" t="s">
        <v>55</v>
      </c>
      <c r="R205" t="s">
        <v>178</v>
      </c>
      <c r="S205" t="s">
        <v>780</v>
      </c>
      <c r="T205" t="s">
        <v>91</v>
      </c>
      <c r="U205">
        <f t="shared" si="54"/>
        <v>33.333333333333329</v>
      </c>
      <c r="V205" t="s">
        <v>47</v>
      </c>
      <c r="W205" s="2" t="s">
        <v>180</v>
      </c>
      <c r="Y205" t="s">
        <v>776</v>
      </c>
      <c r="Z205">
        <v>6</v>
      </c>
      <c r="AA205" s="3">
        <v>0.21</v>
      </c>
      <c r="AB205" s="1">
        <v>0.11999999999999997</v>
      </c>
      <c r="AC205">
        <v>6</v>
      </c>
      <c r="AD205" s="3">
        <v>0.1</v>
      </c>
      <c r="AE205" s="1">
        <v>0.03</v>
      </c>
    </row>
    <row r="206" spans="1:31" x14ac:dyDescent="0.2">
      <c r="A206">
        <v>418</v>
      </c>
      <c r="B206" t="s">
        <v>636</v>
      </c>
      <c r="C206" t="s">
        <v>637</v>
      </c>
      <c r="D206">
        <v>2016</v>
      </c>
      <c r="E206" t="s">
        <v>749</v>
      </c>
      <c r="F206" t="s">
        <v>40</v>
      </c>
      <c r="G206" t="s">
        <v>41</v>
      </c>
      <c r="H206">
        <v>43.45</v>
      </c>
      <c r="I206">
        <v>-119.7</v>
      </c>
      <c r="J206">
        <v>259</v>
      </c>
      <c r="K206">
        <v>1470</v>
      </c>
      <c r="L206">
        <f t="shared" si="55"/>
        <v>0.1761904761904762</v>
      </c>
      <c r="M206" t="s">
        <v>784</v>
      </c>
      <c r="N206" t="s">
        <v>177</v>
      </c>
      <c r="O206" s="2" t="s">
        <v>43</v>
      </c>
      <c r="P206" t="s">
        <v>52</v>
      </c>
      <c r="Q206" t="s">
        <v>55</v>
      </c>
      <c r="R206" t="s">
        <v>178</v>
      </c>
      <c r="S206" t="s">
        <v>780</v>
      </c>
      <c r="T206" t="s">
        <v>91</v>
      </c>
      <c r="U206">
        <f t="shared" si="54"/>
        <v>33.333333333333329</v>
      </c>
      <c r="V206" t="s">
        <v>47</v>
      </c>
      <c r="W206" s="2" t="s">
        <v>180</v>
      </c>
      <c r="Y206" t="s">
        <v>776</v>
      </c>
      <c r="Z206">
        <v>6</v>
      </c>
      <c r="AA206" s="3">
        <v>0.18</v>
      </c>
      <c r="AB206" s="1">
        <v>1.999999999999999E-2</v>
      </c>
      <c r="AC206">
        <v>6</v>
      </c>
      <c r="AD206" s="3">
        <v>7.0000000000000007E-2</v>
      </c>
      <c r="AE206" s="1">
        <v>0.03</v>
      </c>
    </row>
    <row r="207" spans="1:31" x14ac:dyDescent="0.2">
      <c r="A207">
        <v>418</v>
      </c>
      <c r="B207" t="s">
        <v>636</v>
      </c>
      <c r="C207" t="s">
        <v>637</v>
      </c>
      <c r="D207">
        <v>2016</v>
      </c>
      <c r="E207" t="s">
        <v>749</v>
      </c>
      <c r="F207" t="s">
        <v>40</v>
      </c>
      <c r="G207" t="s">
        <v>41</v>
      </c>
      <c r="H207">
        <v>43.45</v>
      </c>
      <c r="I207">
        <v>-119.7</v>
      </c>
      <c r="J207">
        <v>259</v>
      </c>
      <c r="K207">
        <v>1470</v>
      </c>
      <c r="L207">
        <f t="shared" si="55"/>
        <v>0.1761904761904762</v>
      </c>
      <c r="M207" t="s">
        <v>784</v>
      </c>
      <c r="N207" t="s">
        <v>154</v>
      </c>
      <c r="O207" s="2" t="s">
        <v>51</v>
      </c>
      <c r="P207" t="s">
        <v>52</v>
      </c>
      <c r="Q207" t="s">
        <v>55</v>
      </c>
      <c r="R207" t="s">
        <v>178</v>
      </c>
      <c r="S207" t="s">
        <v>780</v>
      </c>
      <c r="T207" t="s">
        <v>91</v>
      </c>
      <c r="U207">
        <f t="shared" si="54"/>
        <v>33.333333333333329</v>
      </c>
      <c r="V207" t="s">
        <v>47</v>
      </c>
      <c r="W207" s="2" t="s">
        <v>181</v>
      </c>
      <c r="Y207" t="s">
        <v>776</v>
      </c>
      <c r="Z207">
        <v>6</v>
      </c>
      <c r="AA207" s="3">
        <v>0.56000000000000005</v>
      </c>
      <c r="AB207" s="1">
        <v>0.32000000000000006</v>
      </c>
      <c r="AC207">
        <v>6</v>
      </c>
      <c r="AD207" s="3">
        <v>0.91</v>
      </c>
      <c r="AE207" s="1">
        <v>9.9999999999999978E-2</v>
      </c>
    </row>
    <row r="208" spans="1:31" x14ac:dyDescent="0.2">
      <c r="A208">
        <v>418</v>
      </c>
      <c r="B208" t="s">
        <v>636</v>
      </c>
      <c r="C208" t="s">
        <v>637</v>
      </c>
      <c r="D208">
        <v>2016</v>
      </c>
      <c r="E208" t="s">
        <v>749</v>
      </c>
      <c r="F208" t="s">
        <v>40</v>
      </c>
      <c r="G208" t="s">
        <v>41</v>
      </c>
      <c r="H208">
        <v>43.45</v>
      </c>
      <c r="I208">
        <v>-119.7</v>
      </c>
      <c r="J208">
        <v>259</v>
      </c>
      <c r="K208">
        <v>1470</v>
      </c>
      <c r="L208">
        <f t="shared" si="55"/>
        <v>0.1761904761904762</v>
      </c>
      <c r="M208" t="s">
        <v>784</v>
      </c>
      <c r="N208" t="s">
        <v>155</v>
      </c>
      <c r="O208" s="2" t="s">
        <v>43</v>
      </c>
      <c r="P208" t="s">
        <v>52</v>
      </c>
      <c r="Q208" t="s">
        <v>55</v>
      </c>
      <c r="R208" t="s">
        <v>178</v>
      </c>
      <c r="S208" t="s">
        <v>780</v>
      </c>
      <c r="T208" t="s">
        <v>91</v>
      </c>
      <c r="U208">
        <f t="shared" si="54"/>
        <v>33.333333333333329</v>
      </c>
      <c r="V208" t="s">
        <v>47</v>
      </c>
      <c r="W208" s="2" t="s">
        <v>181</v>
      </c>
      <c r="Y208" t="s">
        <v>776</v>
      </c>
      <c r="Z208">
        <v>6</v>
      </c>
      <c r="AA208" s="3">
        <v>0.85</v>
      </c>
      <c r="AB208" s="1">
        <v>3.0000000000000027E-2</v>
      </c>
      <c r="AC208">
        <v>6</v>
      </c>
      <c r="AD208" s="3">
        <v>0.83</v>
      </c>
      <c r="AE208" s="1">
        <v>3.0000000000000027E-2</v>
      </c>
    </row>
    <row r="209" spans="1:31" x14ac:dyDescent="0.2">
      <c r="A209">
        <v>418</v>
      </c>
      <c r="B209" t="s">
        <v>636</v>
      </c>
      <c r="C209" t="s">
        <v>637</v>
      </c>
      <c r="D209">
        <v>2016</v>
      </c>
      <c r="E209" t="s">
        <v>749</v>
      </c>
      <c r="F209" t="s">
        <v>40</v>
      </c>
      <c r="G209" t="s">
        <v>41</v>
      </c>
      <c r="H209">
        <v>43.45</v>
      </c>
      <c r="I209">
        <v>-119.7</v>
      </c>
      <c r="J209">
        <v>259</v>
      </c>
      <c r="K209">
        <v>1470</v>
      </c>
      <c r="L209">
        <f t="shared" si="55"/>
        <v>0.1761904761904762</v>
      </c>
      <c r="M209" t="s">
        <v>784</v>
      </c>
      <c r="N209" t="s">
        <v>155</v>
      </c>
      <c r="O209" s="2" t="s">
        <v>43</v>
      </c>
      <c r="P209" t="s">
        <v>52</v>
      </c>
      <c r="Q209" t="s">
        <v>55</v>
      </c>
      <c r="R209" t="s">
        <v>178</v>
      </c>
      <c r="S209" t="s">
        <v>780</v>
      </c>
      <c r="T209" t="s">
        <v>91</v>
      </c>
      <c r="U209">
        <f t="shared" si="54"/>
        <v>33.333333333333329</v>
      </c>
      <c r="V209" t="s">
        <v>47</v>
      </c>
      <c r="W209" s="2" t="s">
        <v>181</v>
      </c>
      <c r="Y209" t="s">
        <v>776</v>
      </c>
      <c r="Z209">
        <v>6</v>
      </c>
      <c r="AA209" s="3">
        <v>0.93</v>
      </c>
      <c r="AB209" s="1">
        <v>9.9999999999999978E-2</v>
      </c>
      <c r="AC209">
        <v>6</v>
      </c>
      <c r="AD209" s="3">
        <v>0.89</v>
      </c>
      <c r="AE209" s="1">
        <v>0.10999999999999999</v>
      </c>
    </row>
    <row r="210" spans="1:31" x14ac:dyDescent="0.2">
      <c r="A210">
        <v>418</v>
      </c>
      <c r="B210" t="s">
        <v>636</v>
      </c>
      <c r="C210" t="s">
        <v>637</v>
      </c>
      <c r="D210">
        <v>2016</v>
      </c>
      <c r="E210" t="s">
        <v>749</v>
      </c>
      <c r="F210" t="s">
        <v>40</v>
      </c>
      <c r="G210" t="s">
        <v>41</v>
      </c>
      <c r="H210">
        <v>43.45</v>
      </c>
      <c r="I210">
        <v>-119.7</v>
      </c>
      <c r="J210">
        <v>259</v>
      </c>
      <c r="K210">
        <v>1470</v>
      </c>
      <c r="L210">
        <f t="shared" si="55"/>
        <v>0.1761904761904762</v>
      </c>
      <c r="M210" t="s">
        <v>784</v>
      </c>
      <c r="N210" t="s">
        <v>156</v>
      </c>
      <c r="O210" s="2" t="s">
        <v>43</v>
      </c>
      <c r="P210" t="s">
        <v>52</v>
      </c>
      <c r="Q210" t="s">
        <v>55</v>
      </c>
      <c r="R210" t="s">
        <v>178</v>
      </c>
      <c r="S210" t="s">
        <v>780</v>
      </c>
      <c r="T210" t="s">
        <v>91</v>
      </c>
      <c r="U210">
        <f t="shared" si="54"/>
        <v>33.333333333333329</v>
      </c>
      <c r="V210" t="s">
        <v>47</v>
      </c>
      <c r="W210" s="2" t="s">
        <v>181</v>
      </c>
      <c r="Y210" t="s">
        <v>776</v>
      </c>
      <c r="Z210">
        <v>6</v>
      </c>
      <c r="AA210" s="3">
        <v>0.86</v>
      </c>
      <c r="AB210" s="1">
        <v>7.999999999999996E-2</v>
      </c>
      <c r="AC210">
        <v>6</v>
      </c>
      <c r="AD210" s="3">
        <v>0.85</v>
      </c>
      <c r="AE210" s="1">
        <v>0.13</v>
      </c>
    </row>
    <row r="211" spans="1:31" x14ac:dyDescent="0.2">
      <c r="A211">
        <v>418</v>
      </c>
      <c r="B211" t="s">
        <v>636</v>
      </c>
      <c r="C211" t="s">
        <v>637</v>
      </c>
      <c r="D211">
        <v>2016</v>
      </c>
      <c r="E211" t="s">
        <v>749</v>
      </c>
      <c r="F211" t="s">
        <v>40</v>
      </c>
      <c r="G211" t="s">
        <v>41</v>
      </c>
      <c r="H211">
        <v>43.45</v>
      </c>
      <c r="I211">
        <v>-119.7</v>
      </c>
      <c r="J211">
        <v>259</v>
      </c>
      <c r="K211">
        <v>1470</v>
      </c>
      <c r="L211">
        <f t="shared" si="55"/>
        <v>0.1761904761904762</v>
      </c>
      <c r="M211" t="s">
        <v>784</v>
      </c>
      <c r="N211" t="s">
        <v>156</v>
      </c>
      <c r="O211" s="2" t="s">
        <v>43</v>
      </c>
      <c r="P211" t="s">
        <v>52</v>
      </c>
      <c r="Q211" t="s">
        <v>55</v>
      </c>
      <c r="R211" t="s">
        <v>178</v>
      </c>
      <c r="S211" t="s">
        <v>780</v>
      </c>
      <c r="T211" t="s">
        <v>91</v>
      </c>
      <c r="U211">
        <f t="shared" si="54"/>
        <v>33.333333333333329</v>
      </c>
      <c r="V211" t="s">
        <v>47</v>
      </c>
      <c r="W211" s="2" t="s">
        <v>181</v>
      </c>
      <c r="Y211" t="s">
        <v>776</v>
      </c>
      <c r="Z211">
        <v>6</v>
      </c>
      <c r="AA211" s="3">
        <v>0.94</v>
      </c>
      <c r="AB211" s="1">
        <v>2.0000000000000018E-2</v>
      </c>
      <c r="AC211">
        <v>6</v>
      </c>
      <c r="AD211" s="3">
        <v>0.93</v>
      </c>
      <c r="AE211" s="1">
        <v>5.9999999999999942E-2</v>
      </c>
    </row>
    <row r="212" spans="1:31" x14ac:dyDescent="0.2">
      <c r="A212">
        <v>418</v>
      </c>
      <c r="B212" t="s">
        <v>636</v>
      </c>
      <c r="C212" t="s">
        <v>637</v>
      </c>
      <c r="D212">
        <v>2016</v>
      </c>
      <c r="E212" t="s">
        <v>749</v>
      </c>
      <c r="F212" t="s">
        <v>40</v>
      </c>
      <c r="G212" t="s">
        <v>41</v>
      </c>
      <c r="H212">
        <v>43.45</v>
      </c>
      <c r="I212">
        <v>-119.7</v>
      </c>
      <c r="J212">
        <v>259</v>
      </c>
      <c r="K212">
        <v>1470</v>
      </c>
      <c r="L212">
        <f t="shared" si="55"/>
        <v>0.1761904761904762</v>
      </c>
      <c r="M212" t="s">
        <v>784</v>
      </c>
      <c r="N212" t="s">
        <v>156</v>
      </c>
      <c r="O212" s="2" t="s">
        <v>43</v>
      </c>
      <c r="P212" t="s">
        <v>52</v>
      </c>
      <c r="Q212" t="s">
        <v>55</v>
      </c>
      <c r="R212" t="s">
        <v>178</v>
      </c>
      <c r="S212" t="s">
        <v>780</v>
      </c>
      <c r="T212" t="s">
        <v>91</v>
      </c>
      <c r="U212">
        <f t="shared" si="54"/>
        <v>33.333333333333329</v>
      </c>
      <c r="V212" t="s">
        <v>47</v>
      </c>
      <c r="W212" s="2" t="s">
        <v>181</v>
      </c>
      <c r="Y212" t="s">
        <v>776</v>
      </c>
      <c r="Z212">
        <v>6</v>
      </c>
      <c r="AA212" s="3">
        <v>0.86</v>
      </c>
      <c r="AB212" s="1">
        <v>9.9999999999999978E-2</v>
      </c>
      <c r="AC212">
        <v>6</v>
      </c>
      <c r="AD212" s="3">
        <v>0.85</v>
      </c>
      <c r="AE212" s="1">
        <v>0</v>
      </c>
    </row>
    <row r="213" spans="1:31" x14ac:dyDescent="0.2">
      <c r="A213">
        <v>418</v>
      </c>
      <c r="B213" t="s">
        <v>636</v>
      </c>
      <c r="C213" t="s">
        <v>637</v>
      </c>
      <c r="D213">
        <v>2016</v>
      </c>
      <c r="E213" t="s">
        <v>749</v>
      </c>
      <c r="F213" t="s">
        <v>40</v>
      </c>
      <c r="G213" t="s">
        <v>41</v>
      </c>
      <c r="H213">
        <v>43.45</v>
      </c>
      <c r="I213">
        <v>-119.7</v>
      </c>
      <c r="J213">
        <v>259</v>
      </c>
      <c r="K213">
        <v>1470</v>
      </c>
      <c r="L213">
        <f t="shared" si="55"/>
        <v>0.1761904761904762</v>
      </c>
      <c r="M213" t="s">
        <v>784</v>
      </c>
      <c r="N213" t="s">
        <v>157</v>
      </c>
      <c r="O213" s="2" t="s">
        <v>43</v>
      </c>
      <c r="P213" t="s">
        <v>52</v>
      </c>
      <c r="Q213" t="s">
        <v>55</v>
      </c>
      <c r="R213" t="s">
        <v>178</v>
      </c>
      <c r="S213" t="s">
        <v>780</v>
      </c>
      <c r="T213" t="s">
        <v>91</v>
      </c>
      <c r="U213">
        <f t="shared" si="54"/>
        <v>33.333333333333329</v>
      </c>
      <c r="V213" t="s">
        <v>47</v>
      </c>
      <c r="W213" s="2" t="s">
        <v>181</v>
      </c>
      <c r="Y213" t="s">
        <v>776</v>
      </c>
      <c r="Z213">
        <v>6</v>
      </c>
      <c r="AA213" s="3">
        <v>0.93</v>
      </c>
      <c r="AB213" s="1">
        <v>6.9999999999999951E-2</v>
      </c>
      <c r="AC213">
        <v>6</v>
      </c>
      <c r="AD213" s="3">
        <v>0.9</v>
      </c>
      <c r="AE213" s="1">
        <v>2.0000000000000018E-2</v>
      </c>
    </row>
    <row r="214" spans="1:31" x14ac:dyDescent="0.2">
      <c r="A214">
        <v>418</v>
      </c>
      <c r="B214" t="s">
        <v>636</v>
      </c>
      <c r="C214" t="s">
        <v>637</v>
      </c>
      <c r="D214">
        <v>2016</v>
      </c>
      <c r="E214" t="s">
        <v>749</v>
      </c>
      <c r="F214" t="s">
        <v>40</v>
      </c>
      <c r="G214" t="s">
        <v>41</v>
      </c>
      <c r="H214">
        <v>43.45</v>
      </c>
      <c r="I214">
        <v>-119.7</v>
      </c>
      <c r="J214">
        <v>259</v>
      </c>
      <c r="K214">
        <v>1470</v>
      </c>
      <c r="L214">
        <f t="shared" si="55"/>
        <v>0.1761904761904762</v>
      </c>
      <c r="M214" t="s">
        <v>784</v>
      </c>
      <c r="N214" t="s">
        <v>157</v>
      </c>
      <c r="O214" s="2" t="s">
        <v>43</v>
      </c>
      <c r="P214" t="s">
        <v>52</v>
      </c>
      <c r="Q214" t="s">
        <v>55</v>
      </c>
      <c r="R214" t="s">
        <v>178</v>
      </c>
      <c r="S214" t="s">
        <v>780</v>
      </c>
      <c r="T214" t="s">
        <v>91</v>
      </c>
      <c r="U214">
        <f t="shared" si="54"/>
        <v>33.333333333333329</v>
      </c>
      <c r="V214" t="s">
        <v>47</v>
      </c>
      <c r="W214" s="2" t="s">
        <v>181</v>
      </c>
      <c r="Y214" t="s">
        <v>776</v>
      </c>
      <c r="Z214">
        <v>6</v>
      </c>
      <c r="AA214" s="3">
        <v>0.94</v>
      </c>
      <c r="AB214" s="1">
        <v>3.0000000000000027E-2</v>
      </c>
      <c r="AC214">
        <v>6</v>
      </c>
      <c r="AD214" s="3">
        <v>0.86</v>
      </c>
      <c r="AE214" s="1">
        <v>5.0000000000000044E-2</v>
      </c>
    </row>
    <row r="215" spans="1:31" x14ac:dyDescent="0.2">
      <c r="A215">
        <v>418</v>
      </c>
      <c r="B215" t="s">
        <v>636</v>
      </c>
      <c r="C215" t="s">
        <v>637</v>
      </c>
      <c r="D215">
        <v>2016</v>
      </c>
      <c r="E215" t="s">
        <v>749</v>
      </c>
      <c r="F215" t="s">
        <v>40</v>
      </c>
      <c r="G215" t="s">
        <v>41</v>
      </c>
      <c r="H215">
        <v>43.45</v>
      </c>
      <c r="I215">
        <v>-119.7</v>
      </c>
      <c r="J215">
        <v>259</v>
      </c>
      <c r="K215">
        <v>1470</v>
      </c>
      <c r="L215">
        <f t="shared" si="55"/>
        <v>0.1761904761904762</v>
      </c>
      <c r="M215" t="s">
        <v>784</v>
      </c>
      <c r="N215" t="s">
        <v>157</v>
      </c>
      <c r="O215" s="2" t="s">
        <v>43</v>
      </c>
      <c r="P215" t="s">
        <v>52</v>
      </c>
      <c r="Q215" t="s">
        <v>55</v>
      </c>
      <c r="R215" t="s">
        <v>178</v>
      </c>
      <c r="S215" t="s">
        <v>780</v>
      </c>
      <c r="T215" t="s">
        <v>91</v>
      </c>
      <c r="U215">
        <f t="shared" si="54"/>
        <v>33.333333333333329</v>
      </c>
      <c r="V215" t="s">
        <v>47</v>
      </c>
      <c r="W215" s="2" t="s">
        <v>181</v>
      </c>
      <c r="Y215" t="s">
        <v>776</v>
      </c>
      <c r="Z215">
        <v>6</v>
      </c>
      <c r="AA215" s="3">
        <v>0.87</v>
      </c>
      <c r="AB215" s="1">
        <v>5.0000000000000044E-2</v>
      </c>
      <c r="AC215">
        <v>6</v>
      </c>
      <c r="AD215" s="3">
        <v>0.81</v>
      </c>
      <c r="AE215" s="1">
        <v>0.16000000000000003</v>
      </c>
    </row>
    <row r="216" spans="1:31" x14ac:dyDescent="0.2">
      <c r="A216">
        <v>418</v>
      </c>
      <c r="B216" t="s">
        <v>636</v>
      </c>
      <c r="C216" t="s">
        <v>637</v>
      </c>
      <c r="D216">
        <v>2016</v>
      </c>
      <c r="E216" t="s">
        <v>749</v>
      </c>
      <c r="F216" t="s">
        <v>40</v>
      </c>
      <c r="G216" t="s">
        <v>41</v>
      </c>
      <c r="H216">
        <v>43.45</v>
      </c>
      <c r="I216">
        <v>-119.7</v>
      </c>
      <c r="J216">
        <v>259</v>
      </c>
      <c r="K216">
        <v>1470</v>
      </c>
      <c r="L216">
        <f t="shared" si="55"/>
        <v>0.1761904761904762</v>
      </c>
      <c r="M216" t="s">
        <v>784</v>
      </c>
      <c r="N216" t="s">
        <v>77</v>
      </c>
      <c r="O216" s="2" t="s">
        <v>43</v>
      </c>
      <c r="P216" t="s">
        <v>52</v>
      </c>
      <c r="Q216" t="s">
        <v>55</v>
      </c>
      <c r="R216" t="s">
        <v>178</v>
      </c>
      <c r="S216" t="s">
        <v>780</v>
      </c>
      <c r="T216" t="s">
        <v>91</v>
      </c>
      <c r="U216">
        <f t="shared" si="54"/>
        <v>33.333333333333329</v>
      </c>
      <c r="V216" t="s">
        <v>47</v>
      </c>
      <c r="W216" s="2" t="s">
        <v>181</v>
      </c>
      <c r="Y216" t="s">
        <v>776</v>
      </c>
      <c r="Z216">
        <v>6</v>
      </c>
      <c r="AA216" s="3">
        <v>0.6</v>
      </c>
      <c r="AB216" s="1">
        <v>0.22999999999999998</v>
      </c>
      <c r="AC216">
        <v>6</v>
      </c>
      <c r="AD216" s="3">
        <v>0.86</v>
      </c>
      <c r="AE216" s="1">
        <v>5.9999999999999942E-2</v>
      </c>
    </row>
    <row r="217" spans="1:31" x14ac:dyDescent="0.2">
      <c r="A217">
        <v>418</v>
      </c>
      <c r="B217" t="s">
        <v>636</v>
      </c>
      <c r="C217" t="s">
        <v>637</v>
      </c>
      <c r="D217">
        <v>2016</v>
      </c>
      <c r="E217" t="s">
        <v>749</v>
      </c>
      <c r="F217" t="s">
        <v>40</v>
      </c>
      <c r="G217" t="s">
        <v>41</v>
      </c>
      <c r="H217">
        <v>43.45</v>
      </c>
      <c r="I217">
        <v>-119.7</v>
      </c>
      <c r="J217">
        <v>259</v>
      </c>
      <c r="K217">
        <v>1470</v>
      </c>
      <c r="L217">
        <f t="shared" si="55"/>
        <v>0.1761904761904762</v>
      </c>
      <c r="M217" t="s">
        <v>784</v>
      </c>
      <c r="N217" t="s">
        <v>77</v>
      </c>
      <c r="O217" s="2" t="s">
        <v>43</v>
      </c>
      <c r="P217" t="s">
        <v>52</v>
      </c>
      <c r="Q217" t="s">
        <v>55</v>
      </c>
      <c r="R217" t="s">
        <v>178</v>
      </c>
      <c r="S217" t="s">
        <v>780</v>
      </c>
      <c r="T217" t="s">
        <v>91</v>
      </c>
      <c r="U217">
        <f t="shared" si="54"/>
        <v>33.333333333333329</v>
      </c>
      <c r="V217" t="s">
        <v>47</v>
      </c>
      <c r="W217" s="2" t="s">
        <v>181</v>
      </c>
      <c r="Y217" t="s">
        <v>776</v>
      </c>
      <c r="Z217">
        <v>6</v>
      </c>
      <c r="AA217" s="3">
        <v>0.85</v>
      </c>
      <c r="AB217" s="1">
        <v>6.9999999999999951E-2</v>
      </c>
      <c r="AC217">
        <v>6</v>
      </c>
      <c r="AD217" s="3">
        <v>0.81</v>
      </c>
      <c r="AE217" s="1">
        <v>0.14000000000000001</v>
      </c>
    </row>
    <row r="218" spans="1:31" x14ac:dyDescent="0.2">
      <c r="A218">
        <v>418</v>
      </c>
      <c r="B218" t="s">
        <v>636</v>
      </c>
      <c r="C218" t="s">
        <v>637</v>
      </c>
      <c r="D218">
        <v>2016</v>
      </c>
      <c r="E218" t="s">
        <v>749</v>
      </c>
      <c r="F218" t="s">
        <v>40</v>
      </c>
      <c r="G218" t="s">
        <v>41</v>
      </c>
      <c r="H218">
        <v>43.45</v>
      </c>
      <c r="I218">
        <v>-119.7</v>
      </c>
      <c r="J218">
        <v>259</v>
      </c>
      <c r="K218">
        <v>1470</v>
      </c>
      <c r="L218">
        <f t="shared" si="55"/>
        <v>0.1761904761904762</v>
      </c>
      <c r="M218" t="s">
        <v>784</v>
      </c>
      <c r="N218" t="s">
        <v>158</v>
      </c>
      <c r="O218" s="2" t="s">
        <v>43</v>
      </c>
      <c r="P218" t="s">
        <v>52</v>
      </c>
      <c r="Q218" t="s">
        <v>55</v>
      </c>
      <c r="R218" t="s">
        <v>178</v>
      </c>
      <c r="S218" t="s">
        <v>780</v>
      </c>
      <c r="T218" t="s">
        <v>91</v>
      </c>
      <c r="U218">
        <f t="shared" si="54"/>
        <v>33.333333333333329</v>
      </c>
      <c r="V218" t="s">
        <v>47</v>
      </c>
      <c r="W218" s="2" t="s">
        <v>181</v>
      </c>
      <c r="Y218" t="s">
        <v>776</v>
      </c>
      <c r="Z218">
        <v>6</v>
      </c>
      <c r="AA218" s="3">
        <v>0.79</v>
      </c>
      <c r="AB218" s="1">
        <v>0.12</v>
      </c>
      <c r="AC218">
        <v>6</v>
      </c>
      <c r="AD218" s="3">
        <v>0.72</v>
      </c>
      <c r="AE218" s="1">
        <v>9.9999999999999978E-2</v>
      </c>
    </row>
    <row r="219" spans="1:31" x14ac:dyDescent="0.2">
      <c r="A219">
        <v>418</v>
      </c>
      <c r="B219" t="s">
        <v>636</v>
      </c>
      <c r="C219" t="s">
        <v>637</v>
      </c>
      <c r="D219">
        <v>2016</v>
      </c>
      <c r="E219" t="s">
        <v>749</v>
      </c>
      <c r="F219" t="s">
        <v>40</v>
      </c>
      <c r="G219" t="s">
        <v>41</v>
      </c>
      <c r="H219">
        <v>43.45</v>
      </c>
      <c r="I219">
        <v>-119.7</v>
      </c>
      <c r="J219">
        <v>259</v>
      </c>
      <c r="K219">
        <v>1470</v>
      </c>
      <c r="L219">
        <f t="shared" si="55"/>
        <v>0.1761904761904762</v>
      </c>
      <c r="M219" t="s">
        <v>784</v>
      </c>
      <c r="N219" t="s">
        <v>159</v>
      </c>
      <c r="O219" s="2" t="s">
        <v>43</v>
      </c>
      <c r="P219" t="s">
        <v>52</v>
      </c>
      <c r="Q219" t="s">
        <v>55</v>
      </c>
      <c r="R219" t="s">
        <v>178</v>
      </c>
      <c r="S219" t="s">
        <v>780</v>
      </c>
      <c r="T219" t="s">
        <v>91</v>
      </c>
      <c r="U219">
        <f t="shared" si="54"/>
        <v>33.333333333333329</v>
      </c>
      <c r="V219" t="s">
        <v>47</v>
      </c>
      <c r="W219" s="2" t="s">
        <v>181</v>
      </c>
      <c r="Y219" t="s">
        <v>776</v>
      </c>
      <c r="Z219">
        <v>6</v>
      </c>
      <c r="AA219" s="3">
        <v>0.92</v>
      </c>
      <c r="AB219" s="1">
        <v>6.9999999999999951E-2</v>
      </c>
      <c r="AC219">
        <v>6</v>
      </c>
      <c r="AD219" s="3">
        <v>0.84</v>
      </c>
      <c r="AE219" s="1">
        <v>8.9999999999999969E-2</v>
      </c>
    </row>
    <row r="220" spans="1:31" x14ac:dyDescent="0.2">
      <c r="A220">
        <v>418</v>
      </c>
      <c r="B220" t="s">
        <v>636</v>
      </c>
      <c r="C220" t="s">
        <v>637</v>
      </c>
      <c r="D220">
        <v>2016</v>
      </c>
      <c r="E220" t="s">
        <v>749</v>
      </c>
      <c r="F220" t="s">
        <v>40</v>
      </c>
      <c r="G220" t="s">
        <v>41</v>
      </c>
      <c r="H220">
        <v>43.45</v>
      </c>
      <c r="I220">
        <v>-119.7</v>
      </c>
      <c r="J220">
        <v>259</v>
      </c>
      <c r="K220">
        <v>1470</v>
      </c>
      <c r="L220">
        <f t="shared" si="55"/>
        <v>0.1761904761904762</v>
      </c>
      <c r="M220" t="s">
        <v>784</v>
      </c>
      <c r="N220" t="s">
        <v>159</v>
      </c>
      <c r="O220" s="2" t="s">
        <v>43</v>
      </c>
      <c r="P220" t="s">
        <v>52</v>
      </c>
      <c r="Q220" t="s">
        <v>55</v>
      </c>
      <c r="R220" t="s">
        <v>178</v>
      </c>
      <c r="S220" t="s">
        <v>780</v>
      </c>
      <c r="T220" t="s">
        <v>91</v>
      </c>
      <c r="U220">
        <f t="shared" si="54"/>
        <v>33.333333333333329</v>
      </c>
      <c r="V220" t="s">
        <v>47</v>
      </c>
      <c r="W220" s="2" t="s">
        <v>181</v>
      </c>
      <c r="Y220" t="s">
        <v>776</v>
      </c>
      <c r="Z220">
        <v>6</v>
      </c>
      <c r="AA220" s="3">
        <v>0.83</v>
      </c>
      <c r="AB220" s="1">
        <v>0.10999999999999999</v>
      </c>
      <c r="AC220">
        <v>6</v>
      </c>
      <c r="AD220" s="3">
        <v>0.88</v>
      </c>
      <c r="AE220" s="1">
        <v>0.13</v>
      </c>
    </row>
    <row r="221" spans="1:31" x14ac:dyDescent="0.2">
      <c r="A221">
        <v>418</v>
      </c>
      <c r="B221" t="s">
        <v>636</v>
      </c>
      <c r="C221" t="s">
        <v>637</v>
      </c>
      <c r="D221">
        <v>2016</v>
      </c>
      <c r="E221" t="s">
        <v>749</v>
      </c>
      <c r="F221" t="s">
        <v>40</v>
      </c>
      <c r="G221" t="s">
        <v>41</v>
      </c>
      <c r="H221">
        <v>43.45</v>
      </c>
      <c r="I221">
        <v>-119.7</v>
      </c>
      <c r="J221">
        <v>259</v>
      </c>
      <c r="K221">
        <v>1470</v>
      </c>
      <c r="L221">
        <f t="shared" si="55"/>
        <v>0.1761904761904762</v>
      </c>
      <c r="M221" t="s">
        <v>784</v>
      </c>
      <c r="N221" t="s">
        <v>160</v>
      </c>
      <c r="O221" s="2" t="s">
        <v>43</v>
      </c>
      <c r="P221" t="s">
        <v>52</v>
      </c>
      <c r="Q221" t="s">
        <v>55</v>
      </c>
      <c r="R221" t="s">
        <v>178</v>
      </c>
      <c r="S221" t="s">
        <v>780</v>
      </c>
      <c r="T221" t="s">
        <v>91</v>
      </c>
      <c r="U221">
        <f t="shared" si="54"/>
        <v>33.333333333333329</v>
      </c>
      <c r="V221" t="s">
        <v>47</v>
      </c>
      <c r="W221" s="2" t="s">
        <v>181</v>
      </c>
      <c r="Y221" t="s">
        <v>776</v>
      </c>
      <c r="Z221">
        <v>6</v>
      </c>
      <c r="AA221" s="3">
        <v>0.9</v>
      </c>
      <c r="AB221" s="1">
        <v>8.9999999999999969E-2</v>
      </c>
      <c r="AC221">
        <v>6</v>
      </c>
      <c r="AD221" s="3">
        <v>0.93</v>
      </c>
      <c r="AE221" s="1">
        <v>0.13</v>
      </c>
    </row>
    <row r="222" spans="1:31" x14ac:dyDescent="0.2">
      <c r="A222">
        <v>418</v>
      </c>
      <c r="B222" t="s">
        <v>636</v>
      </c>
      <c r="C222" t="s">
        <v>637</v>
      </c>
      <c r="D222">
        <v>2016</v>
      </c>
      <c r="E222" t="s">
        <v>749</v>
      </c>
      <c r="F222" t="s">
        <v>40</v>
      </c>
      <c r="G222" t="s">
        <v>41</v>
      </c>
      <c r="H222">
        <v>43.45</v>
      </c>
      <c r="I222">
        <v>-119.7</v>
      </c>
      <c r="J222">
        <v>259</v>
      </c>
      <c r="K222">
        <v>1470</v>
      </c>
      <c r="L222">
        <f t="shared" si="55"/>
        <v>0.1761904761904762</v>
      </c>
      <c r="M222" t="s">
        <v>784</v>
      </c>
      <c r="N222" t="s">
        <v>161</v>
      </c>
      <c r="O222" s="2" t="s">
        <v>51</v>
      </c>
      <c r="P222" t="s">
        <v>52</v>
      </c>
      <c r="Q222" t="s">
        <v>55</v>
      </c>
      <c r="R222" t="s">
        <v>178</v>
      </c>
      <c r="S222" t="s">
        <v>780</v>
      </c>
      <c r="T222" t="s">
        <v>91</v>
      </c>
      <c r="U222">
        <f t="shared" si="54"/>
        <v>33.333333333333329</v>
      </c>
      <c r="V222" t="s">
        <v>47</v>
      </c>
      <c r="W222" s="2" t="s">
        <v>181</v>
      </c>
      <c r="Y222" t="s">
        <v>776</v>
      </c>
      <c r="Z222">
        <v>6</v>
      </c>
      <c r="AA222" s="3">
        <v>0.87</v>
      </c>
      <c r="AB222" s="1">
        <v>7.999999999999996E-2</v>
      </c>
      <c r="AC222">
        <v>6</v>
      </c>
      <c r="AD222" s="3">
        <v>0.92</v>
      </c>
      <c r="AE222" s="1">
        <v>6.9999999999999951E-2</v>
      </c>
    </row>
    <row r="223" spans="1:31" x14ac:dyDescent="0.2">
      <c r="A223">
        <v>418</v>
      </c>
      <c r="B223" t="s">
        <v>636</v>
      </c>
      <c r="C223" t="s">
        <v>637</v>
      </c>
      <c r="D223">
        <v>2016</v>
      </c>
      <c r="E223" t="s">
        <v>749</v>
      </c>
      <c r="F223" t="s">
        <v>40</v>
      </c>
      <c r="G223" t="s">
        <v>41</v>
      </c>
      <c r="H223">
        <v>43.45</v>
      </c>
      <c r="I223">
        <v>-119.7</v>
      </c>
      <c r="J223">
        <v>259</v>
      </c>
      <c r="K223">
        <v>1470</v>
      </c>
      <c r="L223">
        <f t="shared" si="55"/>
        <v>0.1761904761904762</v>
      </c>
      <c r="M223" t="s">
        <v>784</v>
      </c>
      <c r="N223" t="s">
        <v>161</v>
      </c>
      <c r="O223" s="2" t="s">
        <v>51</v>
      </c>
      <c r="P223" t="s">
        <v>52</v>
      </c>
      <c r="Q223" t="s">
        <v>55</v>
      </c>
      <c r="R223" t="s">
        <v>178</v>
      </c>
      <c r="S223" t="s">
        <v>780</v>
      </c>
      <c r="T223" t="s">
        <v>91</v>
      </c>
      <c r="U223">
        <f t="shared" si="54"/>
        <v>33.333333333333329</v>
      </c>
      <c r="V223" t="s">
        <v>47</v>
      </c>
      <c r="W223" s="2" t="s">
        <v>181</v>
      </c>
      <c r="Y223" t="s">
        <v>776</v>
      </c>
      <c r="Z223">
        <v>6</v>
      </c>
      <c r="AA223" s="3">
        <v>0.88</v>
      </c>
      <c r="AB223" s="1">
        <v>0.15000000000000002</v>
      </c>
      <c r="AC223">
        <v>6</v>
      </c>
      <c r="AD223" s="3">
        <v>0.73</v>
      </c>
      <c r="AE223" s="1">
        <v>0.13</v>
      </c>
    </row>
    <row r="224" spans="1:31" x14ac:dyDescent="0.2">
      <c r="A224">
        <v>418</v>
      </c>
      <c r="B224" t="s">
        <v>636</v>
      </c>
      <c r="C224" t="s">
        <v>637</v>
      </c>
      <c r="D224">
        <v>2016</v>
      </c>
      <c r="E224" t="s">
        <v>749</v>
      </c>
      <c r="F224" t="s">
        <v>40</v>
      </c>
      <c r="G224" t="s">
        <v>41</v>
      </c>
      <c r="H224">
        <v>43.45</v>
      </c>
      <c r="I224">
        <v>-119.7</v>
      </c>
      <c r="J224">
        <v>259</v>
      </c>
      <c r="K224">
        <v>1470</v>
      </c>
      <c r="L224">
        <f t="shared" si="55"/>
        <v>0.1761904761904762</v>
      </c>
      <c r="M224" t="s">
        <v>784</v>
      </c>
      <c r="N224" t="s">
        <v>161</v>
      </c>
      <c r="O224" s="2" t="s">
        <v>51</v>
      </c>
      <c r="P224" t="s">
        <v>52</v>
      </c>
      <c r="Q224" t="s">
        <v>55</v>
      </c>
      <c r="R224" t="s">
        <v>178</v>
      </c>
      <c r="S224" t="s">
        <v>780</v>
      </c>
      <c r="T224" t="s">
        <v>91</v>
      </c>
      <c r="U224">
        <f t="shared" si="54"/>
        <v>33.333333333333329</v>
      </c>
      <c r="V224" t="s">
        <v>47</v>
      </c>
      <c r="W224" s="2" t="s">
        <v>181</v>
      </c>
      <c r="Y224" t="s">
        <v>776</v>
      </c>
      <c r="Z224">
        <v>6</v>
      </c>
      <c r="AA224" s="3">
        <v>0.89</v>
      </c>
      <c r="AB224" s="1">
        <v>0.13</v>
      </c>
      <c r="AC224">
        <v>6</v>
      </c>
      <c r="AD224" s="3">
        <v>0.75</v>
      </c>
      <c r="AE224" s="1">
        <v>8.9999999999999969E-2</v>
      </c>
    </row>
    <row r="225" spans="1:31" x14ac:dyDescent="0.2">
      <c r="A225">
        <v>418</v>
      </c>
      <c r="B225" t="s">
        <v>636</v>
      </c>
      <c r="C225" t="s">
        <v>637</v>
      </c>
      <c r="D225">
        <v>2016</v>
      </c>
      <c r="E225" t="s">
        <v>749</v>
      </c>
      <c r="F225" t="s">
        <v>40</v>
      </c>
      <c r="G225" t="s">
        <v>41</v>
      </c>
      <c r="H225">
        <v>43.45</v>
      </c>
      <c r="I225">
        <v>-119.7</v>
      </c>
      <c r="J225">
        <v>259</v>
      </c>
      <c r="K225">
        <v>1470</v>
      </c>
      <c r="L225">
        <f t="shared" si="55"/>
        <v>0.1761904761904762</v>
      </c>
      <c r="M225" t="s">
        <v>784</v>
      </c>
      <c r="N225" t="s">
        <v>161</v>
      </c>
      <c r="O225" s="2" t="s">
        <v>51</v>
      </c>
      <c r="P225" t="s">
        <v>52</v>
      </c>
      <c r="Q225" t="s">
        <v>55</v>
      </c>
      <c r="R225" t="s">
        <v>178</v>
      </c>
      <c r="S225" t="s">
        <v>780</v>
      </c>
      <c r="T225" t="s">
        <v>91</v>
      </c>
      <c r="U225">
        <f t="shared" si="54"/>
        <v>33.333333333333329</v>
      </c>
      <c r="V225" t="s">
        <v>47</v>
      </c>
      <c r="W225" s="2" t="s">
        <v>181</v>
      </c>
      <c r="Y225" t="s">
        <v>776</v>
      </c>
      <c r="Z225">
        <v>6</v>
      </c>
      <c r="AA225" s="3">
        <v>0.82</v>
      </c>
      <c r="AB225" s="1">
        <v>0.10999999999999999</v>
      </c>
      <c r="AC225">
        <v>6</v>
      </c>
      <c r="AD225" s="3">
        <v>0.74</v>
      </c>
      <c r="AE225" s="1">
        <v>0.14000000000000001</v>
      </c>
    </row>
    <row r="226" spans="1:31" x14ac:dyDescent="0.2">
      <c r="A226">
        <v>418</v>
      </c>
      <c r="B226" t="s">
        <v>636</v>
      </c>
      <c r="C226" t="s">
        <v>637</v>
      </c>
      <c r="D226">
        <v>2016</v>
      </c>
      <c r="E226" t="s">
        <v>749</v>
      </c>
      <c r="F226" t="s">
        <v>40</v>
      </c>
      <c r="G226" t="s">
        <v>41</v>
      </c>
      <c r="H226">
        <v>43.45</v>
      </c>
      <c r="I226">
        <v>-119.7</v>
      </c>
      <c r="J226">
        <v>259</v>
      </c>
      <c r="K226">
        <v>1470</v>
      </c>
      <c r="L226">
        <f t="shared" si="55"/>
        <v>0.1761904761904762</v>
      </c>
      <c r="M226" t="s">
        <v>784</v>
      </c>
      <c r="N226" t="s">
        <v>162</v>
      </c>
      <c r="O226" s="2" t="s">
        <v>51</v>
      </c>
      <c r="P226" t="s">
        <v>52</v>
      </c>
      <c r="Q226" t="s">
        <v>55</v>
      </c>
      <c r="R226" t="s">
        <v>178</v>
      </c>
      <c r="S226" t="s">
        <v>780</v>
      </c>
      <c r="T226" t="s">
        <v>91</v>
      </c>
      <c r="U226">
        <f t="shared" si="54"/>
        <v>33.333333333333329</v>
      </c>
      <c r="V226" t="s">
        <v>47</v>
      </c>
      <c r="W226" s="2" t="s">
        <v>181</v>
      </c>
      <c r="Y226" t="s">
        <v>776</v>
      </c>
      <c r="Z226">
        <v>6</v>
      </c>
      <c r="AA226" s="3">
        <v>0.92</v>
      </c>
      <c r="AB226" s="1">
        <v>5.9999999999999942E-2</v>
      </c>
      <c r="AC226">
        <v>6</v>
      </c>
      <c r="AD226" s="3">
        <v>0.76</v>
      </c>
      <c r="AE226" s="1">
        <v>0.12</v>
      </c>
    </row>
    <row r="227" spans="1:31" x14ac:dyDescent="0.2">
      <c r="A227">
        <v>418</v>
      </c>
      <c r="B227" t="s">
        <v>636</v>
      </c>
      <c r="C227" t="s">
        <v>637</v>
      </c>
      <c r="D227">
        <v>2016</v>
      </c>
      <c r="E227" t="s">
        <v>749</v>
      </c>
      <c r="F227" t="s">
        <v>40</v>
      </c>
      <c r="G227" t="s">
        <v>41</v>
      </c>
      <c r="H227">
        <v>43.45</v>
      </c>
      <c r="I227">
        <v>-119.7</v>
      </c>
      <c r="J227">
        <v>259</v>
      </c>
      <c r="K227">
        <v>1470</v>
      </c>
      <c r="L227">
        <f t="shared" si="55"/>
        <v>0.1761904761904762</v>
      </c>
      <c r="M227" t="s">
        <v>784</v>
      </c>
      <c r="N227" t="s">
        <v>162</v>
      </c>
      <c r="O227" s="2" t="s">
        <v>51</v>
      </c>
      <c r="P227" t="s">
        <v>52</v>
      </c>
      <c r="Q227" t="s">
        <v>55</v>
      </c>
      <c r="R227" t="s">
        <v>178</v>
      </c>
      <c r="S227" t="s">
        <v>780</v>
      </c>
      <c r="T227" t="s">
        <v>91</v>
      </c>
      <c r="U227">
        <f t="shared" si="54"/>
        <v>33.333333333333329</v>
      </c>
      <c r="V227" t="s">
        <v>47</v>
      </c>
      <c r="W227" s="2" t="s">
        <v>181</v>
      </c>
      <c r="Y227" t="s">
        <v>776</v>
      </c>
      <c r="Z227">
        <v>6</v>
      </c>
      <c r="AA227" s="3">
        <v>0.9</v>
      </c>
      <c r="AB227" s="1">
        <v>3.0000000000000027E-2</v>
      </c>
      <c r="AC227">
        <v>6</v>
      </c>
      <c r="AD227" s="3">
        <v>0.85</v>
      </c>
      <c r="AE227" s="1">
        <v>0.14000000000000001</v>
      </c>
    </row>
    <row r="228" spans="1:31" x14ac:dyDescent="0.2">
      <c r="A228">
        <v>418</v>
      </c>
      <c r="B228" t="s">
        <v>636</v>
      </c>
      <c r="C228" t="s">
        <v>637</v>
      </c>
      <c r="D228">
        <v>2016</v>
      </c>
      <c r="E228" t="s">
        <v>749</v>
      </c>
      <c r="F228" t="s">
        <v>40</v>
      </c>
      <c r="G228" t="s">
        <v>41</v>
      </c>
      <c r="H228">
        <v>43.45</v>
      </c>
      <c r="I228">
        <v>-119.7</v>
      </c>
      <c r="J228">
        <v>259</v>
      </c>
      <c r="K228">
        <v>1470</v>
      </c>
      <c r="L228">
        <f t="shared" si="55"/>
        <v>0.1761904761904762</v>
      </c>
      <c r="M228" t="s">
        <v>784</v>
      </c>
      <c r="N228" t="s">
        <v>163</v>
      </c>
      <c r="O228" s="2" t="s">
        <v>51</v>
      </c>
      <c r="P228" t="s">
        <v>52</v>
      </c>
      <c r="Q228" t="s">
        <v>55</v>
      </c>
      <c r="R228" t="s">
        <v>178</v>
      </c>
      <c r="S228" t="s">
        <v>780</v>
      </c>
      <c r="T228" t="s">
        <v>91</v>
      </c>
      <c r="U228">
        <f t="shared" si="54"/>
        <v>33.333333333333329</v>
      </c>
      <c r="V228" t="s">
        <v>47</v>
      </c>
      <c r="W228" s="2" t="s">
        <v>181</v>
      </c>
      <c r="Y228" t="s">
        <v>776</v>
      </c>
      <c r="Z228">
        <v>6</v>
      </c>
      <c r="AA228" s="3">
        <v>0.87</v>
      </c>
      <c r="AB228" s="1">
        <v>4.0000000000000036E-2</v>
      </c>
      <c r="AC228">
        <v>6</v>
      </c>
      <c r="AD228" s="3">
        <v>0.84</v>
      </c>
      <c r="AE228" s="1">
        <v>6.9999999999999951E-2</v>
      </c>
    </row>
    <row r="229" spans="1:31" x14ac:dyDescent="0.2">
      <c r="A229">
        <v>418</v>
      </c>
      <c r="B229" t="s">
        <v>636</v>
      </c>
      <c r="C229" t="s">
        <v>637</v>
      </c>
      <c r="D229">
        <v>2016</v>
      </c>
      <c r="E229" t="s">
        <v>749</v>
      </c>
      <c r="F229" t="s">
        <v>40</v>
      </c>
      <c r="G229" t="s">
        <v>41</v>
      </c>
      <c r="H229">
        <v>43.45</v>
      </c>
      <c r="I229">
        <v>-119.7</v>
      </c>
      <c r="J229">
        <v>259</v>
      </c>
      <c r="K229">
        <v>1470</v>
      </c>
      <c r="L229">
        <f t="shared" si="55"/>
        <v>0.1761904761904762</v>
      </c>
      <c r="M229" t="s">
        <v>784</v>
      </c>
      <c r="N229" t="s">
        <v>164</v>
      </c>
      <c r="O229" s="2" t="s">
        <v>51</v>
      </c>
      <c r="P229" t="s">
        <v>52</v>
      </c>
      <c r="Q229" t="s">
        <v>55</v>
      </c>
      <c r="R229" t="s">
        <v>178</v>
      </c>
      <c r="S229" t="s">
        <v>780</v>
      </c>
      <c r="T229" t="s">
        <v>91</v>
      </c>
      <c r="U229">
        <f t="shared" si="54"/>
        <v>33.333333333333329</v>
      </c>
      <c r="V229" t="s">
        <v>47</v>
      </c>
      <c r="W229" s="2" t="s">
        <v>181</v>
      </c>
      <c r="Y229" t="s">
        <v>776</v>
      </c>
      <c r="Z229">
        <v>6</v>
      </c>
      <c r="AA229" s="3">
        <v>0.92</v>
      </c>
      <c r="AB229" s="1">
        <v>7.999999999999996E-2</v>
      </c>
      <c r="AC229">
        <v>6</v>
      </c>
      <c r="AD229" s="3">
        <v>0.78</v>
      </c>
      <c r="AE229" s="1">
        <v>8.9999999999999969E-2</v>
      </c>
    </row>
    <row r="230" spans="1:31" x14ac:dyDescent="0.2">
      <c r="A230">
        <v>418</v>
      </c>
      <c r="B230" t="s">
        <v>636</v>
      </c>
      <c r="C230" t="s">
        <v>637</v>
      </c>
      <c r="D230">
        <v>2016</v>
      </c>
      <c r="E230" t="s">
        <v>749</v>
      </c>
      <c r="F230" t="s">
        <v>40</v>
      </c>
      <c r="G230" t="s">
        <v>41</v>
      </c>
      <c r="H230">
        <v>43.45</v>
      </c>
      <c r="I230">
        <v>-119.7</v>
      </c>
      <c r="J230">
        <v>259</v>
      </c>
      <c r="K230">
        <v>1470</v>
      </c>
      <c r="L230">
        <f t="shared" si="55"/>
        <v>0.1761904761904762</v>
      </c>
      <c r="M230" t="s">
        <v>784</v>
      </c>
      <c r="N230" t="s">
        <v>164</v>
      </c>
      <c r="O230" s="2" t="s">
        <v>51</v>
      </c>
      <c r="P230" t="s">
        <v>52</v>
      </c>
      <c r="Q230" t="s">
        <v>55</v>
      </c>
      <c r="R230" t="s">
        <v>178</v>
      </c>
      <c r="S230" t="s">
        <v>780</v>
      </c>
      <c r="T230" t="s">
        <v>91</v>
      </c>
      <c r="U230">
        <f t="shared" si="54"/>
        <v>33.333333333333329</v>
      </c>
      <c r="V230" t="s">
        <v>47</v>
      </c>
      <c r="W230" s="2" t="s">
        <v>181</v>
      </c>
      <c r="Y230" t="s">
        <v>776</v>
      </c>
      <c r="Z230">
        <v>6</v>
      </c>
      <c r="AA230" s="3">
        <v>0.88</v>
      </c>
      <c r="AB230" s="1">
        <v>9.9999999999999978E-2</v>
      </c>
      <c r="AC230">
        <v>6</v>
      </c>
      <c r="AD230" s="3">
        <v>0.82</v>
      </c>
      <c r="AE230" s="1">
        <v>0.18000000000000005</v>
      </c>
    </row>
    <row r="231" spans="1:31" x14ac:dyDescent="0.2">
      <c r="A231">
        <v>418</v>
      </c>
      <c r="B231" t="s">
        <v>636</v>
      </c>
      <c r="C231" t="s">
        <v>637</v>
      </c>
      <c r="D231">
        <v>2016</v>
      </c>
      <c r="E231" t="s">
        <v>749</v>
      </c>
      <c r="F231" t="s">
        <v>40</v>
      </c>
      <c r="G231" t="s">
        <v>41</v>
      </c>
      <c r="H231">
        <v>43.45</v>
      </c>
      <c r="I231">
        <v>-119.7</v>
      </c>
      <c r="J231">
        <v>259</v>
      </c>
      <c r="K231">
        <v>1470</v>
      </c>
      <c r="L231">
        <f t="shared" si="55"/>
        <v>0.1761904761904762</v>
      </c>
      <c r="M231" t="s">
        <v>784</v>
      </c>
      <c r="N231" t="s">
        <v>165</v>
      </c>
      <c r="O231" s="2" t="s">
        <v>51</v>
      </c>
      <c r="P231" t="s">
        <v>52</v>
      </c>
      <c r="Q231" t="s">
        <v>55</v>
      </c>
      <c r="R231" t="s">
        <v>178</v>
      </c>
      <c r="S231" t="s">
        <v>780</v>
      </c>
      <c r="T231" t="s">
        <v>91</v>
      </c>
      <c r="U231">
        <f t="shared" si="54"/>
        <v>33.333333333333329</v>
      </c>
      <c r="V231" t="s">
        <v>47</v>
      </c>
      <c r="W231" s="2" t="s">
        <v>181</v>
      </c>
      <c r="Y231" t="s">
        <v>776</v>
      </c>
      <c r="Z231">
        <v>6</v>
      </c>
      <c r="AA231" s="3">
        <v>0.85</v>
      </c>
      <c r="AB231" s="1">
        <v>8.9999999999999969E-2</v>
      </c>
      <c r="AC231">
        <v>6</v>
      </c>
      <c r="AD231" s="3">
        <v>0.66</v>
      </c>
      <c r="AE231" s="1">
        <v>0.19000000000000006</v>
      </c>
    </row>
    <row r="232" spans="1:31" x14ac:dyDescent="0.2">
      <c r="A232">
        <v>418</v>
      </c>
      <c r="B232" t="s">
        <v>636</v>
      </c>
      <c r="C232" t="s">
        <v>637</v>
      </c>
      <c r="D232">
        <v>2016</v>
      </c>
      <c r="E232" t="s">
        <v>749</v>
      </c>
      <c r="F232" t="s">
        <v>40</v>
      </c>
      <c r="G232" t="s">
        <v>41</v>
      </c>
      <c r="H232">
        <v>43.45</v>
      </c>
      <c r="I232">
        <v>-119.7</v>
      </c>
      <c r="J232">
        <v>259</v>
      </c>
      <c r="K232">
        <v>1470</v>
      </c>
      <c r="L232">
        <f t="shared" si="55"/>
        <v>0.1761904761904762</v>
      </c>
      <c r="M232" t="s">
        <v>784</v>
      </c>
      <c r="N232" t="s">
        <v>166</v>
      </c>
      <c r="O232" s="2" t="s">
        <v>43</v>
      </c>
      <c r="P232" t="s">
        <v>52</v>
      </c>
      <c r="Q232" t="s">
        <v>55</v>
      </c>
      <c r="R232" t="s">
        <v>178</v>
      </c>
      <c r="S232" t="s">
        <v>780</v>
      </c>
      <c r="T232" t="s">
        <v>91</v>
      </c>
      <c r="U232">
        <f t="shared" si="54"/>
        <v>33.333333333333329</v>
      </c>
      <c r="V232" t="s">
        <v>47</v>
      </c>
      <c r="W232" s="2" t="s">
        <v>181</v>
      </c>
      <c r="Y232" t="s">
        <v>776</v>
      </c>
      <c r="Z232">
        <v>6</v>
      </c>
      <c r="AA232" s="3">
        <v>0.92</v>
      </c>
      <c r="AB232" s="1">
        <v>0</v>
      </c>
      <c r="AC232">
        <v>6</v>
      </c>
      <c r="AD232" s="3">
        <v>0.91</v>
      </c>
      <c r="AE232" s="1">
        <v>0</v>
      </c>
    </row>
    <row r="233" spans="1:31" x14ac:dyDescent="0.2">
      <c r="A233">
        <v>418</v>
      </c>
      <c r="B233" t="s">
        <v>636</v>
      </c>
      <c r="C233" t="s">
        <v>637</v>
      </c>
      <c r="D233">
        <v>2016</v>
      </c>
      <c r="E233" t="s">
        <v>749</v>
      </c>
      <c r="F233" t="s">
        <v>40</v>
      </c>
      <c r="G233" t="s">
        <v>41</v>
      </c>
      <c r="H233">
        <v>43.45</v>
      </c>
      <c r="I233">
        <v>-119.7</v>
      </c>
      <c r="J233">
        <v>259</v>
      </c>
      <c r="K233">
        <v>1470</v>
      </c>
      <c r="L233">
        <f t="shared" si="55"/>
        <v>0.1761904761904762</v>
      </c>
      <c r="M233" t="s">
        <v>784</v>
      </c>
      <c r="N233" t="s">
        <v>167</v>
      </c>
      <c r="O233" s="2" t="s">
        <v>51</v>
      </c>
      <c r="P233" t="s">
        <v>52</v>
      </c>
      <c r="Q233" t="s">
        <v>55</v>
      </c>
      <c r="R233" t="s">
        <v>178</v>
      </c>
      <c r="S233" t="s">
        <v>780</v>
      </c>
      <c r="T233" t="s">
        <v>91</v>
      </c>
      <c r="U233">
        <f t="shared" si="54"/>
        <v>33.333333333333329</v>
      </c>
      <c r="V233" t="s">
        <v>47</v>
      </c>
      <c r="W233" s="2" t="s">
        <v>181</v>
      </c>
      <c r="Y233" t="s">
        <v>776</v>
      </c>
      <c r="Z233">
        <v>6</v>
      </c>
      <c r="AA233" s="3">
        <v>0.76</v>
      </c>
      <c r="AB233" s="1">
        <v>8.9999999999999969E-2</v>
      </c>
      <c r="AC233">
        <v>6</v>
      </c>
      <c r="AD233" s="3">
        <v>0.8</v>
      </c>
      <c r="AE233" s="1">
        <v>5.0000000000000044E-2</v>
      </c>
    </row>
    <row r="234" spans="1:31" x14ac:dyDescent="0.2">
      <c r="A234">
        <v>418</v>
      </c>
      <c r="B234" t="s">
        <v>636</v>
      </c>
      <c r="C234" t="s">
        <v>637</v>
      </c>
      <c r="D234">
        <v>2016</v>
      </c>
      <c r="E234" t="s">
        <v>749</v>
      </c>
      <c r="F234" t="s">
        <v>40</v>
      </c>
      <c r="G234" t="s">
        <v>41</v>
      </c>
      <c r="H234">
        <v>43.45</v>
      </c>
      <c r="I234">
        <v>-119.7</v>
      </c>
      <c r="J234">
        <v>259</v>
      </c>
      <c r="K234">
        <v>1470</v>
      </c>
      <c r="L234">
        <f t="shared" si="55"/>
        <v>0.1761904761904762</v>
      </c>
      <c r="M234" t="s">
        <v>784</v>
      </c>
      <c r="N234" t="s">
        <v>168</v>
      </c>
      <c r="O234" s="2" t="s">
        <v>43</v>
      </c>
      <c r="P234" t="s">
        <v>52</v>
      </c>
      <c r="Q234" t="s">
        <v>55</v>
      </c>
      <c r="R234" t="s">
        <v>178</v>
      </c>
      <c r="S234" t="s">
        <v>780</v>
      </c>
      <c r="T234" t="s">
        <v>91</v>
      </c>
      <c r="U234">
        <f t="shared" si="54"/>
        <v>33.333333333333329</v>
      </c>
      <c r="V234" t="s">
        <v>47</v>
      </c>
      <c r="W234" s="2" t="s">
        <v>181</v>
      </c>
      <c r="Y234" t="s">
        <v>776</v>
      </c>
      <c r="Z234">
        <v>6</v>
      </c>
      <c r="AA234" s="3">
        <v>0.76</v>
      </c>
      <c r="AB234" s="1">
        <v>3.0000000000000027E-2</v>
      </c>
      <c r="AC234">
        <v>6</v>
      </c>
      <c r="AD234" s="3">
        <v>0.85</v>
      </c>
      <c r="AE234" s="1">
        <v>6.9999999999999951E-2</v>
      </c>
    </row>
    <row r="235" spans="1:31" x14ac:dyDescent="0.2">
      <c r="A235">
        <v>418</v>
      </c>
      <c r="B235" t="s">
        <v>636</v>
      </c>
      <c r="C235" t="s">
        <v>637</v>
      </c>
      <c r="D235">
        <v>2016</v>
      </c>
      <c r="E235" t="s">
        <v>749</v>
      </c>
      <c r="F235" t="s">
        <v>40</v>
      </c>
      <c r="G235" t="s">
        <v>41</v>
      </c>
      <c r="H235">
        <v>43.45</v>
      </c>
      <c r="I235">
        <v>-119.7</v>
      </c>
      <c r="J235">
        <v>259</v>
      </c>
      <c r="K235">
        <v>1470</v>
      </c>
      <c r="L235">
        <f t="shared" si="55"/>
        <v>0.1761904761904762</v>
      </c>
      <c r="M235" t="s">
        <v>784</v>
      </c>
      <c r="N235" t="s">
        <v>169</v>
      </c>
      <c r="O235" s="2" t="s">
        <v>51</v>
      </c>
      <c r="P235" t="s">
        <v>52</v>
      </c>
      <c r="Q235" t="s">
        <v>55</v>
      </c>
      <c r="R235" t="s">
        <v>178</v>
      </c>
      <c r="S235" t="s">
        <v>780</v>
      </c>
      <c r="T235" t="s">
        <v>91</v>
      </c>
      <c r="U235">
        <f t="shared" si="54"/>
        <v>33.333333333333329</v>
      </c>
      <c r="V235" t="s">
        <v>47</v>
      </c>
      <c r="W235" s="2" t="s">
        <v>181</v>
      </c>
      <c r="Y235" t="s">
        <v>776</v>
      </c>
      <c r="Z235">
        <v>6</v>
      </c>
      <c r="AA235" s="3">
        <v>0.87</v>
      </c>
      <c r="AB235" s="1">
        <v>5.9999999999999942E-2</v>
      </c>
      <c r="AC235">
        <v>6</v>
      </c>
      <c r="AD235" s="3">
        <v>0.86</v>
      </c>
      <c r="AE235" s="1">
        <v>4.0000000000000036E-2</v>
      </c>
    </row>
    <row r="236" spans="1:31" x14ac:dyDescent="0.2">
      <c r="A236">
        <v>418</v>
      </c>
      <c r="B236" t="s">
        <v>636</v>
      </c>
      <c r="C236" t="s">
        <v>637</v>
      </c>
      <c r="D236">
        <v>2016</v>
      </c>
      <c r="E236" t="s">
        <v>749</v>
      </c>
      <c r="F236" t="s">
        <v>40</v>
      </c>
      <c r="G236" t="s">
        <v>41</v>
      </c>
      <c r="H236">
        <v>43.45</v>
      </c>
      <c r="I236">
        <v>-119.7</v>
      </c>
      <c r="J236">
        <v>259</v>
      </c>
      <c r="K236">
        <v>1470</v>
      </c>
      <c r="L236">
        <f t="shared" si="55"/>
        <v>0.1761904761904762</v>
      </c>
      <c r="M236" t="s">
        <v>784</v>
      </c>
      <c r="N236" t="s">
        <v>170</v>
      </c>
      <c r="O236" s="2" t="s">
        <v>51</v>
      </c>
      <c r="P236" t="s">
        <v>52</v>
      </c>
      <c r="Q236" t="s">
        <v>55</v>
      </c>
      <c r="R236" t="s">
        <v>178</v>
      </c>
      <c r="S236" t="s">
        <v>780</v>
      </c>
      <c r="T236" t="s">
        <v>91</v>
      </c>
      <c r="U236">
        <f t="shared" si="54"/>
        <v>33.333333333333329</v>
      </c>
      <c r="V236" t="s">
        <v>47</v>
      </c>
      <c r="W236" s="2" t="s">
        <v>181</v>
      </c>
      <c r="Y236" t="s">
        <v>776</v>
      </c>
      <c r="Z236">
        <v>6</v>
      </c>
      <c r="AA236" s="3">
        <v>0.68</v>
      </c>
      <c r="AB236" s="1">
        <v>0.20000000000000007</v>
      </c>
      <c r="AC236">
        <v>6</v>
      </c>
      <c r="AD236" s="3">
        <v>0.82</v>
      </c>
      <c r="AE236" s="1">
        <v>0.19000000000000006</v>
      </c>
    </row>
    <row r="237" spans="1:31" x14ac:dyDescent="0.2">
      <c r="A237">
        <v>418</v>
      </c>
      <c r="B237" t="s">
        <v>636</v>
      </c>
      <c r="C237" t="s">
        <v>637</v>
      </c>
      <c r="D237">
        <v>2016</v>
      </c>
      <c r="E237" t="s">
        <v>749</v>
      </c>
      <c r="F237" t="s">
        <v>40</v>
      </c>
      <c r="G237" t="s">
        <v>41</v>
      </c>
      <c r="H237">
        <v>43.45</v>
      </c>
      <c r="I237">
        <v>-119.7</v>
      </c>
      <c r="J237">
        <v>259</v>
      </c>
      <c r="K237">
        <v>1470</v>
      </c>
      <c r="L237">
        <f t="shared" si="55"/>
        <v>0.1761904761904762</v>
      </c>
      <c r="M237" t="s">
        <v>784</v>
      </c>
      <c r="N237" t="s">
        <v>171</v>
      </c>
      <c r="O237" s="2" t="s">
        <v>51</v>
      </c>
      <c r="P237" t="s">
        <v>52</v>
      </c>
      <c r="Q237" t="s">
        <v>55</v>
      </c>
      <c r="R237" t="s">
        <v>178</v>
      </c>
      <c r="S237" t="s">
        <v>780</v>
      </c>
      <c r="T237" t="s">
        <v>91</v>
      </c>
      <c r="U237">
        <f t="shared" si="54"/>
        <v>33.333333333333329</v>
      </c>
      <c r="V237" t="s">
        <v>47</v>
      </c>
      <c r="W237" s="2" t="s">
        <v>181</v>
      </c>
      <c r="Y237" t="s">
        <v>776</v>
      </c>
      <c r="Z237">
        <v>6</v>
      </c>
      <c r="AA237" s="3">
        <v>0.81</v>
      </c>
      <c r="AB237" s="1">
        <v>9.9999999999999978E-2</v>
      </c>
      <c r="AC237">
        <v>6</v>
      </c>
      <c r="AD237" s="3">
        <v>0.77</v>
      </c>
      <c r="AE237" s="1">
        <v>5.0000000000000044E-2</v>
      </c>
    </row>
    <row r="238" spans="1:31" x14ac:dyDescent="0.2">
      <c r="A238">
        <v>418</v>
      </c>
      <c r="B238" t="s">
        <v>636</v>
      </c>
      <c r="C238" t="s">
        <v>637</v>
      </c>
      <c r="D238">
        <v>2016</v>
      </c>
      <c r="E238" t="s">
        <v>749</v>
      </c>
      <c r="F238" t="s">
        <v>40</v>
      </c>
      <c r="G238" t="s">
        <v>41</v>
      </c>
      <c r="H238">
        <v>43.45</v>
      </c>
      <c r="I238">
        <v>-119.7</v>
      </c>
      <c r="J238">
        <v>259</v>
      </c>
      <c r="K238">
        <v>1470</v>
      </c>
      <c r="L238">
        <f t="shared" si="55"/>
        <v>0.1761904761904762</v>
      </c>
      <c r="M238" t="s">
        <v>784</v>
      </c>
      <c r="N238" t="s">
        <v>172</v>
      </c>
      <c r="O238" s="2" t="s">
        <v>43</v>
      </c>
      <c r="P238" t="s">
        <v>52</v>
      </c>
      <c r="Q238" t="s">
        <v>55</v>
      </c>
      <c r="R238" t="s">
        <v>178</v>
      </c>
      <c r="S238" t="s">
        <v>780</v>
      </c>
      <c r="T238" t="s">
        <v>91</v>
      </c>
      <c r="U238">
        <f t="shared" si="54"/>
        <v>33.333333333333329</v>
      </c>
      <c r="V238" t="s">
        <v>47</v>
      </c>
      <c r="W238" s="2" t="s">
        <v>181</v>
      </c>
      <c r="Y238" t="s">
        <v>776</v>
      </c>
      <c r="Z238">
        <v>6</v>
      </c>
      <c r="AA238" s="3">
        <v>0.92</v>
      </c>
      <c r="AB238" s="1">
        <v>8.9999999999999969E-2</v>
      </c>
      <c r="AC238">
        <v>6</v>
      </c>
      <c r="AD238" s="3">
        <v>0.8</v>
      </c>
      <c r="AE238" s="1">
        <v>0.20999999999999996</v>
      </c>
    </row>
    <row r="239" spans="1:31" x14ac:dyDescent="0.2">
      <c r="A239">
        <v>418</v>
      </c>
      <c r="B239" t="s">
        <v>636</v>
      </c>
      <c r="C239" t="s">
        <v>637</v>
      </c>
      <c r="D239">
        <v>2016</v>
      </c>
      <c r="E239" t="s">
        <v>749</v>
      </c>
      <c r="F239" t="s">
        <v>40</v>
      </c>
      <c r="G239" t="s">
        <v>41</v>
      </c>
      <c r="H239">
        <v>43.45</v>
      </c>
      <c r="I239">
        <v>-119.7</v>
      </c>
      <c r="J239">
        <v>259</v>
      </c>
      <c r="K239">
        <v>1470</v>
      </c>
      <c r="L239">
        <f t="shared" si="55"/>
        <v>0.1761904761904762</v>
      </c>
      <c r="M239" t="s">
        <v>784</v>
      </c>
      <c r="N239" t="s">
        <v>78</v>
      </c>
      <c r="O239" s="2" t="s">
        <v>51</v>
      </c>
      <c r="P239" t="s">
        <v>52</v>
      </c>
      <c r="Q239" t="s">
        <v>55</v>
      </c>
      <c r="R239" t="s">
        <v>178</v>
      </c>
      <c r="S239" t="s">
        <v>780</v>
      </c>
      <c r="T239" t="s">
        <v>91</v>
      </c>
      <c r="U239">
        <f t="shared" si="54"/>
        <v>33.333333333333329</v>
      </c>
      <c r="V239" t="s">
        <v>47</v>
      </c>
      <c r="W239" s="2" t="s">
        <v>181</v>
      </c>
      <c r="Y239" t="s">
        <v>776</v>
      </c>
      <c r="Z239">
        <v>6</v>
      </c>
      <c r="AA239" s="3">
        <v>0.79</v>
      </c>
      <c r="AB239" s="1">
        <v>5.0000000000000044E-2</v>
      </c>
      <c r="AC239">
        <v>6</v>
      </c>
      <c r="AD239" s="3">
        <v>0.83</v>
      </c>
      <c r="AE239" s="1">
        <v>5.0000000000000044E-2</v>
      </c>
    </row>
    <row r="240" spans="1:31" x14ac:dyDescent="0.2">
      <c r="A240">
        <v>418</v>
      </c>
      <c r="B240" t="s">
        <v>636</v>
      </c>
      <c r="C240" t="s">
        <v>637</v>
      </c>
      <c r="D240">
        <v>2016</v>
      </c>
      <c r="E240" t="s">
        <v>749</v>
      </c>
      <c r="F240" t="s">
        <v>40</v>
      </c>
      <c r="G240" t="s">
        <v>41</v>
      </c>
      <c r="H240">
        <v>43.45</v>
      </c>
      <c r="I240">
        <v>-119.7</v>
      </c>
      <c r="J240">
        <v>259</v>
      </c>
      <c r="K240">
        <v>1470</v>
      </c>
      <c r="L240">
        <f t="shared" si="55"/>
        <v>0.1761904761904762</v>
      </c>
      <c r="M240" t="s">
        <v>784</v>
      </c>
      <c r="N240" t="s">
        <v>78</v>
      </c>
      <c r="O240" s="2" t="s">
        <v>51</v>
      </c>
      <c r="P240" t="s">
        <v>52</v>
      </c>
      <c r="Q240" t="s">
        <v>55</v>
      </c>
      <c r="R240" t="s">
        <v>178</v>
      </c>
      <c r="S240" t="s">
        <v>780</v>
      </c>
      <c r="T240" t="s">
        <v>91</v>
      </c>
      <c r="U240">
        <f t="shared" si="54"/>
        <v>33.333333333333329</v>
      </c>
      <c r="V240" t="s">
        <v>47</v>
      </c>
      <c r="W240" s="2" t="s">
        <v>181</v>
      </c>
      <c r="Y240" t="s">
        <v>776</v>
      </c>
      <c r="Z240">
        <v>6</v>
      </c>
      <c r="AA240" s="3">
        <v>0.81</v>
      </c>
      <c r="AB240" s="1">
        <v>7.0000000000000062E-2</v>
      </c>
      <c r="AC240">
        <v>6</v>
      </c>
      <c r="AD240" s="3">
        <v>0.79</v>
      </c>
      <c r="AE240" s="1">
        <v>4.0000000000000036E-2</v>
      </c>
    </row>
    <row r="241" spans="1:31" x14ac:dyDescent="0.2">
      <c r="A241">
        <v>418</v>
      </c>
      <c r="B241" t="s">
        <v>636</v>
      </c>
      <c r="C241" t="s">
        <v>637</v>
      </c>
      <c r="D241">
        <v>2016</v>
      </c>
      <c r="E241" t="s">
        <v>749</v>
      </c>
      <c r="F241" t="s">
        <v>40</v>
      </c>
      <c r="G241" t="s">
        <v>41</v>
      </c>
      <c r="H241">
        <v>43.45</v>
      </c>
      <c r="I241">
        <v>-119.7</v>
      </c>
      <c r="J241">
        <v>259</v>
      </c>
      <c r="K241">
        <v>1470</v>
      </c>
      <c r="L241">
        <f t="shared" si="55"/>
        <v>0.1761904761904762</v>
      </c>
      <c r="M241" t="s">
        <v>784</v>
      </c>
      <c r="N241" t="s">
        <v>173</v>
      </c>
      <c r="O241" s="2" t="s">
        <v>51</v>
      </c>
      <c r="P241" t="s">
        <v>52</v>
      </c>
      <c r="Q241" t="s">
        <v>55</v>
      </c>
      <c r="R241" t="s">
        <v>178</v>
      </c>
      <c r="S241" t="s">
        <v>780</v>
      </c>
      <c r="T241" t="s">
        <v>91</v>
      </c>
      <c r="U241">
        <f t="shared" si="54"/>
        <v>33.333333333333329</v>
      </c>
      <c r="V241" t="s">
        <v>47</v>
      </c>
      <c r="W241" s="2" t="s">
        <v>181</v>
      </c>
      <c r="Y241" t="s">
        <v>776</v>
      </c>
      <c r="Z241">
        <v>6</v>
      </c>
      <c r="AA241" s="3">
        <v>0.49</v>
      </c>
      <c r="AB241" s="1">
        <v>0.16000000000000003</v>
      </c>
      <c r="AC241">
        <v>6</v>
      </c>
      <c r="AD241" s="3">
        <v>0.51</v>
      </c>
      <c r="AE241" s="1">
        <v>0.21999999999999997</v>
      </c>
    </row>
    <row r="242" spans="1:31" x14ac:dyDescent="0.2">
      <c r="A242">
        <v>418</v>
      </c>
      <c r="B242" t="s">
        <v>636</v>
      </c>
      <c r="C242" t="s">
        <v>637</v>
      </c>
      <c r="D242">
        <v>2016</v>
      </c>
      <c r="E242" t="s">
        <v>749</v>
      </c>
      <c r="F242" t="s">
        <v>40</v>
      </c>
      <c r="G242" t="s">
        <v>41</v>
      </c>
      <c r="H242">
        <v>43.45</v>
      </c>
      <c r="I242">
        <v>-119.7</v>
      </c>
      <c r="J242">
        <v>259</v>
      </c>
      <c r="K242">
        <v>1470</v>
      </c>
      <c r="L242">
        <f t="shared" si="55"/>
        <v>0.1761904761904762</v>
      </c>
      <c r="M242" t="s">
        <v>784</v>
      </c>
      <c r="N242" t="s">
        <v>173</v>
      </c>
      <c r="O242" s="2" t="s">
        <v>51</v>
      </c>
      <c r="P242" t="s">
        <v>52</v>
      </c>
      <c r="Q242" t="s">
        <v>55</v>
      </c>
      <c r="R242" t="s">
        <v>178</v>
      </c>
      <c r="S242" t="s">
        <v>780</v>
      </c>
      <c r="T242" t="s">
        <v>91</v>
      </c>
      <c r="U242">
        <f t="shared" ref="U242:U300" si="56">((195-130)/195)*100</f>
        <v>33.333333333333329</v>
      </c>
      <c r="V242" t="s">
        <v>47</v>
      </c>
      <c r="W242" s="2" t="s">
        <v>181</v>
      </c>
      <c r="Y242" t="s">
        <v>776</v>
      </c>
      <c r="Z242">
        <v>6</v>
      </c>
      <c r="AA242" s="3">
        <v>0.75</v>
      </c>
      <c r="AB242" s="1">
        <v>8.9999999999999969E-2</v>
      </c>
      <c r="AC242">
        <v>6</v>
      </c>
      <c r="AD242" s="3">
        <v>0.65</v>
      </c>
      <c r="AE242" s="1">
        <v>0.12</v>
      </c>
    </row>
    <row r="243" spans="1:31" x14ac:dyDescent="0.2">
      <c r="A243">
        <v>418</v>
      </c>
      <c r="B243" t="s">
        <v>636</v>
      </c>
      <c r="C243" t="s">
        <v>637</v>
      </c>
      <c r="D243">
        <v>2016</v>
      </c>
      <c r="E243" t="s">
        <v>749</v>
      </c>
      <c r="F243" t="s">
        <v>40</v>
      </c>
      <c r="G243" t="s">
        <v>41</v>
      </c>
      <c r="H243">
        <v>43.45</v>
      </c>
      <c r="I243">
        <v>-119.7</v>
      </c>
      <c r="J243">
        <v>259</v>
      </c>
      <c r="K243">
        <v>1470</v>
      </c>
      <c r="L243">
        <f t="shared" si="55"/>
        <v>0.1761904761904762</v>
      </c>
      <c r="M243" t="s">
        <v>784</v>
      </c>
      <c r="N243" t="s">
        <v>173</v>
      </c>
      <c r="O243" s="2" t="s">
        <v>51</v>
      </c>
      <c r="P243" t="s">
        <v>52</v>
      </c>
      <c r="Q243" t="s">
        <v>55</v>
      </c>
      <c r="R243" t="s">
        <v>178</v>
      </c>
      <c r="S243" t="s">
        <v>780</v>
      </c>
      <c r="T243" t="s">
        <v>91</v>
      </c>
      <c r="U243">
        <f t="shared" si="56"/>
        <v>33.333333333333329</v>
      </c>
      <c r="V243" t="s">
        <v>47</v>
      </c>
      <c r="W243" s="2" t="s">
        <v>181</v>
      </c>
      <c r="Y243" t="s">
        <v>776</v>
      </c>
      <c r="Z243">
        <v>6</v>
      </c>
      <c r="AA243" s="3">
        <v>0.55000000000000004</v>
      </c>
      <c r="AB243" s="1">
        <v>0.15000000000000002</v>
      </c>
      <c r="AC243">
        <v>6</v>
      </c>
      <c r="AD243" s="3">
        <v>0.42</v>
      </c>
      <c r="AE243" s="1">
        <v>0.15999999999999998</v>
      </c>
    </row>
    <row r="244" spans="1:31" x14ac:dyDescent="0.2">
      <c r="A244">
        <v>418</v>
      </c>
      <c r="B244" t="s">
        <v>636</v>
      </c>
      <c r="C244" t="s">
        <v>637</v>
      </c>
      <c r="D244">
        <v>2016</v>
      </c>
      <c r="E244" t="s">
        <v>749</v>
      </c>
      <c r="F244" t="s">
        <v>40</v>
      </c>
      <c r="G244" t="s">
        <v>41</v>
      </c>
      <c r="H244">
        <v>43.45</v>
      </c>
      <c r="I244">
        <v>-119.7</v>
      </c>
      <c r="J244">
        <v>259</v>
      </c>
      <c r="K244">
        <v>1470</v>
      </c>
      <c r="L244">
        <f t="shared" si="55"/>
        <v>0.1761904761904762</v>
      </c>
      <c r="M244" t="s">
        <v>784</v>
      </c>
      <c r="N244" t="s">
        <v>173</v>
      </c>
      <c r="O244" s="2" t="s">
        <v>51</v>
      </c>
      <c r="P244" t="s">
        <v>52</v>
      </c>
      <c r="Q244" t="s">
        <v>55</v>
      </c>
      <c r="R244" t="s">
        <v>178</v>
      </c>
      <c r="S244" t="s">
        <v>780</v>
      </c>
      <c r="T244" t="s">
        <v>91</v>
      </c>
      <c r="U244">
        <f t="shared" si="56"/>
        <v>33.333333333333329</v>
      </c>
      <c r="V244" t="s">
        <v>47</v>
      </c>
      <c r="W244" s="2" t="s">
        <v>181</v>
      </c>
      <c r="Y244" t="s">
        <v>776</v>
      </c>
      <c r="Z244">
        <v>6</v>
      </c>
      <c r="AA244" s="3">
        <v>0.54</v>
      </c>
      <c r="AB244" s="1">
        <v>0.18999999999999995</v>
      </c>
      <c r="AC244">
        <v>6</v>
      </c>
      <c r="AD244" s="3">
        <v>0.43</v>
      </c>
      <c r="AE244" s="1">
        <v>0.26999999999999996</v>
      </c>
    </row>
    <row r="245" spans="1:31" x14ac:dyDescent="0.2">
      <c r="A245">
        <v>418</v>
      </c>
      <c r="B245" t="s">
        <v>636</v>
      </c>
      <c r="C245" t="s">
        <v>637</v>
      </c>
      <c r="D245">
        <v>2016</v>
      </c>
      <c r="E245" t="s">
        <v>749</v>
      </c>
      <c r="F245" t="s">
        <v>40</v>
      </c>
      <c r="G245" t="s">
        <v>41</v>
      </c>
      <c r="H245">
        <v>43.45</v>
      </c>
      <c r="I245">
        <v>-119.7</v>
      </c>
      <c r="J245">
        <v>259</v>
      </c>
      <c r="K245">
        <v>1470</v>
      </c>
      <c r="L245">
        <f t="shared" si="55"/>
        <v>0.1761904761904762</v>
      </c>
      <c r="M245" t="s">
        <v>784</v>
      </c>
      <c r="N245" t="s">
        <v>174</v>
      </c>
      <c r="O245" s="2" t="s">
        <v>43</v>
      </c>
      <c r="P245" t="s">
        <v>52</v>
      </c>
      <c r="Q245" t="s">
        <v>55</v>
      </c>
      <c r="R245" t="s">
        <v>178</v>
      </c>
      <c r="S245" t="s">
        <v>780</v>
      </c>
      <c r="T245" t="s">
        <v>91</v>
      </c>
      <c r="U245">
        <f t="shared" si="56"/>
        <v>33.333333333333329</v>
      </c>
      <c r="V245" t="s">
        <v>47</v>
      </c>
      <c r="W245" s="2" t="s">
        <v>181</v>
      </c>
      <c r="Y245" t="s">
        <v>776</v>
      </c>
      <c r="Z245">
        <v>6</v>
      </c>
      <c r="AA245" s="3">
        <v>0.86</v>
      </c>
      <c r="AB245" s="1">
        <v>7.999999999999996E-2</v>
      </c>
      <c r="AC245">
        <v>6</v>
      </c>
      <c r="AD245" s="3">
        <v>0.69</v>
      </c>
      <c r="AE245" s="1">
        <v>3.0000000000000027E-2</v>
      </c>
    </row>
    <row r="246" spans="1:31" x14ac:dyDescent="0.2">
      <c r="A246">
        <v>418</v>
      </c>
      <c r="B246" t="s">
        <v>636</v>
      </c>
      <c r="C246" t="s">
        <v>637</v>
      </c>
      <c r="D246">
        <v>2016</v>
      </c>
      <c r="E246" t="s">
        <v>749</v>
      </c>
      <c r="F246" t="s">
        <v>40</v>
      </c>
      <c r="G246" t="s">
        <v>41</v>
      </c>
      <c r="H246">
        <v>43.45</v>
      </c>
      <c r="I246">
        <v>-119.7</v>
      </c>
      <c r="J246">
        <v>259</v>
      </c>
      <c r="K246">
        <v>1470</v>
      </c>
      <c r="L246">
        <f t="shared" si="55"/>
        <v>0.1761904761904762</v>
      </c>
      <c r="M246" t="s">
        <v>784</v>
      </c>
      <c r="N246" t="s">
        <v>174</v>
      </c>
      <c r="O246" s="2" t="s">
        <v>43</v>
      </c>
      <c r="P246" t="s">
        <v>52</v>
      </c>
      <c r="Q246" t="s">
        <v>55</v>
      </c>
      <c r="R246" t="s">
        <v>178</v>
      </c>
      <c r="S246" t="s">
        <v>780</v>
      </c>
      <c r="T246" t="s">
        <v>91</v>
      </c>
      <c r="U246">
        <f t="shared" si="56"/>
        <v>33.333333333333329</v>
      </c>
      <c r="V246" t="s">
        <v>47</v>
      </c>
      <c r="W246" s="2" t="s">
        <v>181</v>
      </c>
      <c r="Y246" t="s">
        <v>776</v>
      </c>
      <c r="Z246">
        <v>6</v>
      </c>
      <c r="AA246" s="3">
        <v>0.87</v>
      </c>
      <c r="AB246" s="1">
        <v>8.9999999999999969E-2</v>
      </c>
      <c r="AC246">
        <v>6</v>
      </c>
      <c r="AD246" s="3">
        <v>0.91</v>
      </c>
      <c r="AE246" s="1">
        <v>0.12</v>
      </c>
    </row>
    <row r="247" spans="1:31" x14ac:dyDescent="0.2">
      <c r="A247">
        <v>418</v>
      </c>
      <c r="B247" t="s">
        <v>636</v>
      </c>
      <c r="C247" t="s">
        <v>637</v>
      </c>
      <c r="D247">
        <v>2016</v>
      </c>
      <c r="E247" t="s">
        <v>749</v>
      </c>
      <c r="F247" t="s">
        <v>40</v>
      </c>
      <c r="G247" t="s">
        <v>41</v>
      </c>
      <c r="H247">
        <v>43.45</v>
      </c>
      <c r="I247">
        <v>-119.7</v>
      </c>
      <c r="J247">
        <v>259</v>
      </c>
      <c r="K247">
        <v>1470</v>
      </c>
      <c r="L247">
        <f t="shared" si="55"/>
        <v>0.1761904761904762</v>
      </c>
      <c r="M247" t="s">
        <v>784</v>
      </c>
      <c r="N247" t="s">
        <v>174</v>
      </c>
      <c r="O247" s="2" t="s">
        <v>43</v>
      </c>
      <c r="P247" t="s">
        <v>52</v>
      </c>
      <c r="Q247" t="s">
        <v>55</v>
      </c>
      <c r="R247" t="s">
        <v>178</v>
      </c>
      <c r="S247" t="s">
        <v>780</v>
      </c>
      <c r="T247" t="s">
        <v>91</v>
      </c>
      <c r="U247">
        <f t="shared" si="56"/>
        <v>33.333333333333329</v>
      </c>
      <c r="V247" t="s">
        <v>47</v>
      </c>
      <c r="W247" s="2" t="s">
        <v>181</v>
      </c>
      <c r="Y247" t="s">
        <v>776</v>
      </c>
      <c r="Z247">
        <v>6</v>
      </c>
      <c r="AA247" s="3">
        <v>0.85</v>
      </c>
      <c r="AB247" s="1">
        <v>6.9999999999999951E-2</v>
      </c>
      <c r="AC247">
        <v>6</v>
      </c>
      <c r="AD247" s="3">
        <v>0.74</v>
      </c>
      <c r="AE247" s="1">
        <v>0.12</v>
      </c>
    </row>
    <row r="248" spans="1:31" x14ac:dyDescent="0.2">
      <c r="A248">
        <v>418</v>
      </c>
      <c r="B248" t="s">
        <v>636</v>
      </c>
      <c r="C248" t="s">
        <v>637</v>
      </c>
      <c r="D248">
        <v>2016</v>
      </c>
      <c r="E248" t="s">
        <v>749</v>
      </c>
      <c r="F248" t="s">
        <v>40</v>
      </c>
      <c r="G248" t="s">
        <v>41</v>
      </c>
      <c r="H248">
        <v>43.45</v>
      </c>
      <c r="I248">
        <v>-119.7</v>
      </c>
      <c r="J248">
        <v>259</v>
      </c>
      <c r="K248">
        <v>1470</v>
      </c>
      <c r="L248">
        <f t="shared" si="55"/>
        <v>0.1761904761904762</v>
      </c>
      <c r="M248" t="s">
        <v>784</v>
      </c>
      <c r="N248" t="s">
        <v>175</v>
      </c>
      <c r="O248" s="2" t="s">
        <v>51</v>
      </c>
      <c r="P248" t="s">
        <v>52</v>
      </c>
      <c r="Q248" t="s">
        <v>55</v>
      </c>
      <c r="R248" t="s">
        <v>178</v>
      </c>
      <c r="S248" t="s">
        <v>780</v>
      </c>
      <c r="T248" t="s">
        <v>91</v>
      </c>
      <c r="U248">
        <f t="shared" si="56"/>
        <v>33.333333333333329</v>
      </c>
      <c r="V248" t="s">
        <v>47</v>
      </c>
      <c r="W248" s="2" t="s">
        <v>181</v>
      </c>
      <c r="Y248" t="s">
        <v>776</v>
      </c>
      <c r="Z248">
        <v>6</v>
      </c>
      <c r="AA248" s="3">
        <v>0.79</v>
      </c>
      <c r="AB248" s="1">
        <v>8.9999999999999969E-2</v>
      </c>
      <c r="AC248">
        <v>6</v>
      </c>
      <c r="AD248" s="3">
        <v>0.87</v>
      </c>
      <c r="AE248" s="1">
        <v>5.9999999999999942E-2</v>
      </c>
    </row>
    <row r="249" spans="1:31" x14ac:dyDescent="0.2">
      <c r="A249">
        <v>418</v>
      </c>
      <c r="B249" t="s">
        <v>636</v>
      </c>
      <c r="C249" t="s">
        <v>637</v>
      </c>
      <c r="D249">
        <v>2016</v>
      </c>
      <c r="E249" t="s">
        <v>749</v>
      </c>
      <c r="F249" t="s">
        <v>40</v>
      </c>
      <c r="G249" t="s">
        <v>41</v>
      </c>
      <c r="H249">
        <v>43.45</v>
      </c>
      <c r="I249">
        <v>-119.7</v>
      </c>
      <c r="J249">
        <v>259</v>
      </c>
      <c r="K249">
        <v>1470</v>
      </c>
      <c r="L249">
        <f t="shared" si="55"/>
        <v>0.1761904761904762</v>
      </c>
      <c r="M249" t="s">
        <v>784</v>
      </c>
      <c r="N249" t="s">
        <v>175</v>
      </c>
      <c r="O249" s="2" t="s">
        <v>51</v>
      </c>
      <c r="P249" t="s">
        <v>52</v>
      </c>
      <c r="Q249" t="s">
        <v>55</v>
      </c>
      <c r="R249" t="s">
        <v>178</v>
      </c>
      <c r="S249" t="s">
        <v>780</v>
      </c>
      <c r="T249" t="s">
        <v>91</v>
      </c>
      <c r="U249">
        <f t="shared" si="56"/>
        <v>33.333333333333329</v>
      </c>
      <c r="V249" t="s">
        <v>47</v>
      </c>
      <c r="W249" s="2" t="s">
        <v>181</v>
      </c>
      <c r="Y249" t="s">
        <v>776</v>
      </c>
      <c r="Z249">
        <v>6</v>
      </c>
      <c r="AA249" s="3">
        <v>0.85</v>
      </c>
      <c r="AB249" s="1">
        <v>5.0000000000000044E-2</v>
      </c>
      <c r="AC249">
        <v>6</v>
      </c>
      <c r="AD249" s="3">
        <v>0.76</v>
      </c>
      <c r="AE249" s="1">
        <v>8.9999999999999969E-2</v>
      </c>
    </row>
    <row r="250" spans="1:31" x14ac:dyDescent="0.2">
      <c r="A250">
        <v>418</v>
      </c>
      <c r="B250" t="s">
        <v>636</v>
      </c>
      <c r="C250" t="s">
        <v>637</v>
      </c>
      <c r="D250">
        <v>2016</v>
      </c>
      <c r="E250" t="s">
        <v>749</v>
      </c>
      <c r="F250" t="s">
        <v>40</v>
      </c>
      <c r="G250" t="s">
        <v>41</v>
      </c>
      <c r="H250">
        <v>43.45</v>
      </c>
      <c r="I250">
        <v>-119.7</v>
      </c>
      <c r="J250">
        <v>259</v>
      </c>
      <c r="K250">
        <v>1470</v>
      </c>
      <c r="L250">
        <f t="shared" si="55"/>
        <v>0.1761904761904762</v>
      </c>
      <c r="M250" t="s">
        <v>784</v>
      </c>
      <c r="N250" t="s">
        <v>175</v>
      </c>
      <c r="O250" s="2" t="s">
        <v>51</v>
      </c>
      <c r="P250" t="s">
        <v>52</v>
      </c>
      <c r="Q250" t="s">
        <v>55</v>
      </c>
      <c r="R250" t="s">
        <v>178</v>
      </c>
      <c r="S250" t="s">
        <v>780</v>
      </c>
      <c r="T250" t="s">
        <v>91</v>
      </c>
      <c r="U250">
        <f t="shared" si="56"/>
        <v>33.333333333333329</v>
      </c>
      <c r="V250" t="s">
        <v>47</v>
      </c>
      <c r="W250" s="2" t="s">
        <v>181</v>
      </c>
      <c r="Y250" t="s">
        <v>776</v>
      </c>
      <c r="Z250">
        <v>6</v>
      </c>
      <c r="AA250" s="3">
        <v>0.88</v>
      </c>
      <c r="AB250" s="1">
        <v>7.999999999999996E-2</v>
      </c>
      <c r="AC250">
        <v>6</v>
      </c>
      <c r="AD250" s="3">
        <v>0.86</v>
      </c>
      <c r="AE250" s="1">
        <v>5.0000000000000044E-2</v>
      </c>
    </row>
    <row r="251" spans="1:31" x14ac:dyDescent="0.2">
      <c r="A251">
        <v>418</v>
      </c>
      <c r="B251" t="s">
        <v>636</v>
      </c>
      <c r="C251" t="s">
        <v>637</v>
      </c>
      <c r="D251">
        <v>2016</v>
      </c>
      <c r="E251" t="s">
        <v>749</v>
      </c>
      <c r="F251" t="s">
        <v>40</v>
      </c>
      <c r="G251" t="s">
        <v>41</v>
      </c>
      <c r="H251">
        <v>43.45</v>
      </c>
      <c r="I251">
        <v>-119.7</v>
      </c>
      <c r="J251">
        <v>259</v>
      </c>
      <c r="K251">
        <v>1470</v>
      </c>
      <c r="L251">
        <f t="shared" si="55"/>
        <v>0.1761904761904762</v>
      </c>
      <c r="M251" t="s">
        <v>784</v>
      </c>
      <c r="N251" t="s">
        <v>175</v>
      </c>
      <c r="O251" s="2" t="s">
        <v>51</v>
      </c>
      <c r="P251" t="s">
        <v>52</v>
      </c>
      <c r="Q251" t="s">
        <v>55</v>
      </c>
      <c r="R251" t="s">
        <v>178</v>
      </c>
      <c r="S251" t="s">
        <v>780</v>
      </c>
      <c r="T251" t="s">
        <v>91</v>
      </c>
      <c r="U251">
        <f t="shared" si="56"/>
        <v>33.333333333333329</v>
      </c>
      <c r="V251" t="s">
        <v>47</v>
      </c>
      <c r="W251" s="2" t="s">
        <v>181</v>
      </c>
      <c r="Y251" t="s">
        <v>776</v>
      </c>
      <c r="Z251">
        <v>6</v>
      </c>
      <c r="AA251" s="3">
        <v>0.74</v>
      </c>
      <c r="AB251" s="1">
        <v>0.15000000000000002</v>
      </c>
      <c r="AC251">
        <v>6</v>
      </c>
      <c r="AD251" s="3">
        <v>0.9</v>
      </c>
      <c r="AE251" s="1">
        <v>3.0000000000000027E-2</v>
      </c>
    </row>
    <row r="252" spans="1:31" x14ac:dyDescent="0.2">
      <c r="A252">
        <v>418</v>
      </c>
      <c r="B252" t="s">
        <v>636</v>
      </c>
      <c r="C252" t="s">
        <v>637</v>
      </c>
      <c r="D252">
        <v>2016</v>
      </c>
      <c r="E252" t="s">
        <v>749</v>
      </c>
      <c r="F252" t="s">
        <v>40</v>
      </c>
      <c r="G252" t="s">
        <v>41</v>
      </c>
      <c r="H252">
        <v>43.45</v>
      </c>
      <c r="I252">
        <v>-119.7</v>
      </c>
      <c r="J252">
        <v>259</v>
      </c>
      <c r="K252">
        <v>1470</v>
      </c>
      <c r="L252">
        <f t="shared" si="55"/>
        <v>0.1761904761904762</v>
      </c>
      <c r="M252" t="s">
        <v>784</v>
      </c>
      <c r="N252" t="s">
        <v>176</v>
      </c>
      <c r="O252" s="2" t="s">
        <v>43</v>
      </c>
      <c r="P252" t="s">
        <v>52</v>
      </c>
      <c r="Q252" t="s">
        <v>55</v>
      </c>
      <c r="R252" t="s">
        <v>178</v>
      </c>
      <c r="S252" t="s">
        <v>780</v>
      </c>
      <c r="T252" t="s">
        <v>91</v>
      </c>
      <c r="U252">
        <f t="shared" si="56"/>
        <v>33.333333333333329</v>
      </c>
      <c r="V252" t="s">
        <v>47</v>
      </c>
      <c r="W252" s="2" t="s">
        <v>181</v>
      </c>
      <c r="Y252" t="s">
        <v>776</v>
      </c>
      <c r="Z252">
        <v>6</v>
      </c>
      <c r="AA252" s="3">
        <v>0.93</v>
      </c>
      <c r="AB252" s="1">
        <v>0.12</v>
      </c>
      <c r="AC252">
        <v>6</v>
      </c>
      <c r="AD252" s="3">
        <v>0.93</v>
      </c>
      <c r="AE252" s="1">
        <v>3.0000000000000027E-2</v>
      </c>
    </row>
    <row r="253" spans="1:31" x14ac:dyDescent="0.2">
      <c r="A253">
        <v>418</v>
      </c>
      <c r="B253" t="s">
        <v>636</v>
      </c>
      <c r="C253" t="s">
        <v>637</v>
      </c>
      <c r="D253">
        <v>2016</v>
      </c>
      <c r="E253" t="s">
        <v>749</v>
      </c>
      <c r="F253" t="s">
        <v>40</v>
      </c>
      <c r="G253" t="s">
        <v>41</v>
      </c>
      <c r="H253">
        <v>43.45</v>
      </c>
      <c r="I253">
        <v>-119.7</v>
      </c>
      <c r="J253">
        <v>259</v>
      </c>
      <c r="K253">
        <v>1470</v>
      </c>
      <c r="L253">
        <f t="shared" si="55"/>
        <v>0.1761904761904762</v>
      </c>
      <c r="M253" t="s">
        <v>784</v>
      </c>
      <c r="N253" t="s">
        <v>177</v>
      </c>
      <c r="O253" s="2" t="s">
        <v>43</v>
      </c>
      <c r="P253" t="s">
        <v>52</v>
      </c>
      <c r="Q253" t="s">
        <v>55</v>
      </c>
      <c r="R253" t="s">
        <v>178</v>
      </c>
      <c r="S253" t="s">
        <v>780</v>
      </c>
      <c r="T253" t="s">
        <v>91</v>
      </c>
      <c r="U253">
        <f t="shared" si="56"/>
        <v>33.333333333333329</v>
      </c>
      <c r="V253" t="s">
        <v>47</v>
      </c>
      <c r="W253" s="2" t="s">
        <v>181</v>
      </c>
      <c r="Y253" t="s">
        <v>776</v>
      </c>
      <c r="Z253">
        <v>6</v>
      </c>
      <c r="AA253" s="3">
        <v>0.96</v>
      </c>
      <c r="AB253" s="1">
        <v>4.0000000000000036E-2</v>
      </c>
      <c r="AC253">
        <v>6</v>
      </c>
      <c r="AD253" s="3">
        <v>0.76</v>
      </c>
      <c r="AE253" s="1">
        <v>4.0000000000000036E-2</v>
      </c>
    </row>
    <row r="254" spans="1:31" x14ac:dyDescent="0.2">
      <c r="A254">
        <v>418</v>
      </c>
      <c r="B254" t="s">
        <v>636</v>
      </c>
      <c r="C254" t="s">
        <v>637</v>
      </c>
      <c r="D254">
        <v>2016</v>
      </c>
      <c r="E254" t="s">
        <v>749</v>
      </c>
      <c r="F254" t="s">
        <v>40</v>
      </c>
      <c r="G254" t="s">
        <v>41</v>
      </c>
      <c r="H254">
        <v>43.45</v>
      </c>
      <c r="I254">
        <v>-119.7</v>
      </c>
      <c r="J254">
        <v>259</v>
      </c>
      <c r="K254">
        <v>1470</v>
      </c>
      <c r="L254">
        <f t="shared" si="55"/>
        <v>0.1761904761904762</v>
      </c>
      <c r="M254" t="s">
        <v>784</v>
      </c>
      <c r="N254" t="s">
        <v>154</v>
      </c>
      <c r="O254" s="2" t="s">
        <v>51</v>
      </c>
      <c r="P254" t="s">
        <v>52</v>
      </c>
      <c r="Q254" t="s">
        <v>55</v>
      </c>
      <c r="R254" t="s">
        <v>178</v>
      </c>
      <c r="S254" t="s">
        <v>780</v>
      </c>
      <c r="T254" t="s">
        <v>91</v>
      </c>
      <c r="U254">
        <f t="shared" si="56"/>
        <v>33.333333333333329</v>
      </c>
      <c r="V254" t="s">
        <v>47</v>
      </c>
      <c r="W254" s="2" t="s">
        <v>182</v>
      </c>
      <c r="Y254" t="s">
        <v>776</v>
      </c>
      <c r="Z254">
        <v>6</v>
      </c>
      <c r="AA254" s="3">
        <v>0.02</v>
      </c>
      <c r="AB254" s="1">
        <v>9.9999999999999985E-3</v>
      </c>
      <c r="AC254">
        <v>6</v>
      </c>
      <c r="AD254" s="3">
        <v>0.02</v>
      </c>
      <c r="AE254" s="1">
        <v>9.9999999999999985E-3</v>
      </c>
    </row>
    <row r="255" spans="1:31" x14ac:dyDescent="0.2">
      <c r="A255">
        <v>418</v>
      </c>
      <c r="B255" t="s">
        <v>636</v>
      </c>
      <c r="C255" t="s">
        <v>637</v>
      </c>
      <c r="D255">
        <v>2016</v>
      </c>
      <c r="E255" t="s">
        <v>749</v>
      </c>
      <c r="F255" t="s">
        <v>40</v>
      </c>
      <c r="G255" t="s">
        <v>41</v>
      </c>
      <c r="H255">
        <v>43.45</v>
      </c>
      <c r="I255">
        <v>-119.7</v>
      </c>
      <c r="J255">
        <v>259</v>
      </c>
      <c r="K255">
        <v>1470</v>
      </c>
      <c r="L255">
        <f t="shared" si="55"/>
        <v>0.1761904761904762</v>
      </c>
      <c r="M255" t="s">
        <v>784</v>
      </c>
      <c r="N255" t="s">
        <v>155</v>
      </c>
      <c r="O255" s="2" t="s">
        <v>43</v>
      </c>
      <c r="P255" t="s">
        <v>52</v>
      </c>
      <c r="Q255" t="s">
        <v>55</v>
      </c>
      <c r="R255" t="s">
        <v>178</v>
      </c>
      <c r="S255" t="s">
        <v>780</v>
      </c>
      <c r="T255" t="s">
        <v>91</v>
      </c>
      <c r="U255">
        <f t="shared" si="56"/>
        <v>33.333333333333329</v>
      </c>
      <c r="V255" t="s">
        <v>47</v>
      </c>
      <c r="W255" s="2" t="s">
        <v>182</v>
      </c>
      <c r="Y255" t="s">
        <v>776</v>
      </c>
      <c r="Z255">
        <v>6</v>
      </c>
      <c r="AA255" s="3">
        <v>0.13</v>
      </c>
      <c r="AB255" s="1">
        <v>0.06</v>
      </c>
      <c r="AC255">
        <v>6</v>
      </c>
      <c r="AD255" s="3">
        <v>0.14000000000000001</v>
      </c>
      <c r="AE255" s="1">
        <v>0.03</v>
      </c>
    </row>
    <row r="256" spans="1:31" x14ac:dyDescent="0.2">
      <c r="A256">
        <v>418</v>
      </c>
      <c r="B256" t="s">
        <v>636</v>
      </c>
      <c r="C256" t="s">
        <v>637</v>
      </c>
      <c r="D256">
        <v>2016</v>
      </c>
      <c r="E256" t="s">
        <v>749</v>
      </c>
      <c r="F256" t="s">
        <v>40</v>
      </c>
      <c r="G256" t="s">
        <v>41</v>
      </c>
      <c r="H256">
        <v>43.45</v>
      </c>
      <c r="I256">
        <v>-119.7</v>
      </c>
      <c r="J256">
        <v>259</v>
      </c>
      <c r="K256">
        <v>1470</v>
      </c>
      <c r="L256">
        <f t="shared" si="55"/>
        <v>0.1761904761904762</v>
      </c>
      <c r="M256" t="s">
        <v>784</v>
      </c>
      <c r="N256" t="s">
        <v>155</v>
      </c>
      <c r="O256" s="2" t="s">
        <v>43</v>
      </c>
      <c r="P256" t="s">
        <v>52</v>
      </c>
      <c r="Q256" t="s">
        <v>55</v>
      </c>
      <c r="R256" t="s">
        <v>178</v>
      </c>
      <c r="S256" t="s">
        <v>780</v>
      </c>
      <c r="T256" t="s">
        <v>91</v>
      </c>
      <c r="U256">
        <f t="shared" si="56"/>
        <v>33.333333333333329</v>
      </c>
      <c r="V256" t="s">
        <v>47</v>
      </c>
      <c r="W256" s="2" t="s">
        <v>182</v>
      </c>
      <c r="Y256" t="s">
        <v>776</v>
      </c>
      <c r="Z256">
        <v>6</v>
      </c>
      <c r="AA256" s="3">
        <v>0.25</v>
      </c>
      <c r="AB256" s="1">
        <v>9.9999999999999978E-2</v>
      </c>
      <c r="AC256">
        <v>6</v>
      </c>
      <c r="AD256" s="3">
        <v>0.24</v>
      </c>
      <c r="AE256" s="1">
        <v>2.0000000000000018E-2</v>
      </c>
    </row>
    <row r="257" spans="1:31" x14ac:dyDescent="0.2">
      <c r="A257">
        <v>418</v>
      </c>
      <c r="B257" t="s">
        <v>636</v>
      </c>
      <c r="C257" t="s">
        <v>637</v>
      </c>
      <c r="D257">
        <v>2016</v>
      </c>
      <c r="E257" t="s">
        <v>749</v>
      </c>
      <c r="F257" t="s">
        <v>40</v>
      </c>
      <c r="G257" t="s">
        <v>41</v>
      </c>
      <c r="H257">
        <v>43.45</v>
      </c>
      <c r="I257">
        <v>-119.7</v>
      </c>
      <c r="J257">
        <v>259</v>
      </c>
      <c r="K257">
        <v>1470</v>
      </c>
      <c r="L257">
        <f t="shared" si="55"/>
        <v>0.1761904761904762</v>
      </c>
      <c r="M257" t="s">
        <v>784</v>
      </c>
      <c r="N257" t="s">
        <v>156</v>
      </c>
      <c r="O257" s="2" t="s">
        <v>43</v>
      </c>
      <c r="P257" t="s">
        <v>52</v>
      </c>
      <c r="Q257" t="s">
        <v>55</v>
      </c>
      <c r="R257" t="s">
        <v>178</v>
      </c>
      <c r="S257" t="s">
        <v>780</v>
      </c>
      <c r="T257" t="s">
        <v>91</v>
      </c>
      <c r="U257">
        <f t="shared" si="56"/>
        <v>33.333333333333329</v>
      </c>
      <c r="V257" t="s">
        <v>47</v>
      </c>
      <c r="W257" s="2" t="s">
        <v>182</v>
      </c>
      <c r="Y257" t="s">
        <v>776</v>
      </c>
      <c r="Z257">
        <v>6</v>
      </c>
      <c r="AA257" s="3">
        <v>7.0000000000000007E-2</v>
      </c>
      <c r="AB257" s="1">
        <v>2.0000000000000004E-2</v>
      </c>
      <c r="AC257">
        <v>6</v>
      </c>
      <c r="AD257" s="3">
        <v>7.0000000000000007E-2</v>
      </c>
      <c r="AE257" s="1">
        <v>0.03</v>
      </c>
    </row>
    <row r="258" spans="1:31" x14ac:dyDescent="0.2">
      <c r="A258">
        <v>418</v>
      </c>
      <c r="B258" t="s">
        <v>636</v>
      </c>
      <c r="C258" t="s">
        <v>637</v>
      </c>
      <c r="D258">
        <v>2016</v>
      </c>
      <c r="E258" t="s">
        <v>749</v>
      </c>
      <c r="F258" t="s">
        <v>40</v>
      </c>
      <c r="G258" t="s">
        <v>41</v>
      </c>
      <c r="H258">
        <v>43.45</v>
      </c>
      <c r="I258">
        <v>-119.7</v>
      </c>
      <c r="J258">
        <v>259</v>
      </c>
      <c r="K258">
        <v>1470</v>
      </c>
      <c r="L258">
        <f t="shared" si="55"/>
        <v>0.1761904761904762</v>
      </c>
      <c r="M258" t="s">
        <v>784</v>
      </c>
      <c r="N258" t="s">
        <v>156</v>
      </c>
      <c r="O258" s="2" t="s">
        <v>43</v>
      </c>
      <c r="P258" t="s">
        <v>52</v>
      </c>
      <c r="Q258" t="s">
        <v>55</v>
      </c>
      <c r="R258" t="s">
        <v>178</v>
      </c>
      <c r="S258" t="s">
        <v>780</v>
      </c>
      <c r="T258" t="s">
        <v>91</v>
      </c>
      <c r="U258">
        <f t="shared" si="56"/>
        <v>33.333333333333329</v>
      </c>
      <c r="V258" t="s">
        <v>47</v>
      </c>
      <c r="W258" s="2" t="s">
        <v>182</v>
      </c>
      <c r="Y258" t="s">
        <v>776</v>
      </c>
      <c r="Z258">
        <v>6</v>
      </c>
      <c r="AA258" s="3">
        <v>0.35</v>
      </c>
      <c r="AB258" s="1">
        <v>8.0000000000000016E-2</v>
      </c>
      <c r="AC258">
        <v>6</v>
      </c>
      <c r="AD258" s="3">
        <v>0.38</v>
      </c>
      <c r="AE258" s="1">
        <v>7.0000000000000007E-2</v>
      </c>
    </row>
    <row r="259" spans="1:31" x14ac:dyDescent="0.2">
      <c r="A259">
        <v>418</v>
      </c>
      <c r="B259" t="s">
        <v>636</v>
      </c>
      <c r="C259" t="s">
        <v>637</v>
      </c>
      <c r="D259">
        <v>2016</v>
      </c>
      <c r="E259" t="s">
        <v>749</v>
      </c>
      <c r="F259" t="s">
        <v>40</v>
      </c>
      <c r="G259" t="s">
        <v>41</v>
      </c>
      <c r="H259">
        <v>43.45</v>
      </c>
      <c r="I259">
        <v>-119.7</v>
      </c>
      <c r="J259">
        <v>259</v>
      </c>
      <c r="K259">
        <v>1470</v>
      </c>
      <c r="L259">
        <f t="shared" ref="L259:L322" si="57">J259/K259</f>
        <v>0.1761904761904762</v>
      </c>
      <c r="M259" t="s">
        <v>784</v>
      </c>
      <c r="N259" t="s">
        <v>156</v>
      </c>
      <c r="O259" s="2" t="s">
        <v>43</v>
      </c>
      <c r="P259" t="s">
        <v>52</v>
      </c>
      <c r="Q259" t="s">
        <v>55</v>
      </c>
      <c r="R259" t="s">
        <v>178</v>
      </c>
      <c r="S259" t="s">
        <v>780</v>
      </c>
      <c r="T259" t="s">
        <v>91</v>
      </c>
      <c r="U259">
        <f t="shared" si="56"/>
        <v>33.333333333333329</v>
      </c>
      <c r="V259" t="s">
        <v>47</v>
      </c>
      <c r="W259" s="2" t="s">
        <v>182</v>
      </c>
      <c r="Y259" t="s">
        <v>776</v>
      </c>
      <c r="Z259">
        <v>6</v>
      </c>
      <c r="AA259" s="3">
        <v>0.23</v>
      </c>
      <c r="AB259" s="1">
        <v>0.09</v>
      </c>
      <c r="AC259">
        <v>6</v>
      </c>
      <c r="AD259" s="3">
        <v>0.17</v>
      </c>
      <c r="AE259" s="1">
        <v>1.0000000000000009E-2</v>
      </c>
    </row>
    <row r="260" spans="1:31" x14ac:dyDescent="0.2">
      <c r="A260">
        <v>418</v>
      </c>
      <c r="B260" t="s">
        <v>636</v>
      </c>
      <c r="C260" t="s">
        <v>637</v>
      </c>
      <c r="D260">
        <v>2016</v>
      </c>
      <c r="E260" t="s">
        <v>749</v>
      </c>
      <c r="F260" t="s">
        <v>40</v>
      </c>
      <c r="G260" t="s">
        <v>41</v>
      </c>
      <c r="H260">
        <v>43.45</v>
      </c>
      <c r="I260">
        <v>-119.7</v>
      </c>
      <c r="J260">
        <v>259</v>
      </c>
      <c r="K260">
        <v>1470</v>
      </c>
      <c r="L260">
        <f t="shared" si="57"/>
        <v>0.1761904761904762</v>
      </c>
      <c r="M260" t="s">
        <v>784</v>
      </c>
      <c r="N260" t="s">
        <v>157</v>
      </c>
      <c r="O260" s="2" t="s">
        <v>43</v>
      </c>
      <c r="P260" t="s">
        <v>52</v>
      </c>
      <c r="Q260" t="s">
        <v>55</v>
      </c>
      <c r="R260" t="s">
        <v>178</v>
      </c>
      <c r="S260" t="s">
        <v>780</v>
      </c>
      <c r="T260" t="s">
        <v>91</v>
      </c>
      <c r="U260">
        <f t="shared" si="56"/>
        <v>33.333333333333329</v>
      </c>
      <c r="V260" t="s">
        <v>47</v>
      </c>
      <c r="W260" s="2" t="s">
        <v>182</v>
      </c>
      <c r="Y260" t="s">
        <v>776</v>
      </c>
      <c r="Z260">
        <v>6</v>
      </c>
      <c r="AA260" s="3">
        <v>0.21</v>
      </c>
      <c r="AB260" s="1">
        <v>1.0000000000000009E-2</v>
      </c>
      <c r="AC260">
        <v>6</v>
      </c>
      <c r="AD260" s="3">
        <v>0.16</v>
      </c>
      <c r="AE260" s="1">
        <v>1.0000000000000009E-2</v>
      </c>
    </row>
    <row r="261" spans="1:31" x14ac:dyDescent="0.2">
      <c r="A261">
        <v>418</v>
      </c>
      <c r="B261" t="s">
        <v>636</v>
      </c>
      <c r="C261" t="s">
        <v>637</v>
      </c>
      <c r="D261">
        <v>2016</v>
      </c>
      <c r="E261" t="s">
        <v>749</v>
      </c>
      <c r="F261" t="s">
        <v>40</v>
      </c>
      <c r="G261" t="s">
        <v>41</v>
      </c>
      <c r="H261">
        <v>43.45</v>
      </c>
      <c r="I261">
        <v>-119.7</v>
      </c>
      <c r="J261">
        <v>259</v>
      </c>
      <c r="K261">
        <v>1470</v>
      </c>
      <c r="L261">
        <f t="shared" si="57"/>
        <v>0.1761904761904762</v>
      </c>
      <c r="M261" t="s">
        <v>784</v>
      </c>
      <c r="N261" t="s">
        <v>157</v>
      </c>
      <c r="O261" s="2" t="s">
        <v>43</v>
      </c>
      <c r="P261" t="s">
        <v>52</v>
      </c>
      <c r="Q261" t="s">
        <v>55</v>
      </c>
      <c r="R261" t="s">
        <v>178</v>
      </c>
      <c r="S261" t="s">
        <v>780</v>
      </c>
      <c r="T261" t="s">
        <v>91</v>
      </c>
      <c r="U261">
        <f t="shared" si="56"/>
        <v>33.333333333333329</v>
      </c>
      <c r="V261" t="s">
        <v>47</v>
      </c>
      <c r="W261" s="2" t="s">
        <v>182</v>
      </c>
      <c r="Y261" t="s">
        <v>776</v>
      </c>
      <c r="Z261">
        <v>6</v>
      </c>
      <c r="AA261" s="3">
        <v>0.18</v>
      </c>
      <c r="AB261" s="1">
        <v>4.9999999999999989E-2</v>
      </c>
      <c r="AC261">
        <v>6</v>
      </c>
      <c r="AD261" s="3">
        <v>0.21</v>
      </c>
      <c r="AE261" s="1">
        <v>0.03</v>
      </c>
    </row>
    <row r="262" spans="1:31" x14ac:dyDescent="0.2">
      <c r="A262">
        <v>418</v>
      </c>
      <c r="B262" t="s">
        <v>636</v>
      </c>
      <c r="C262" t="s">
        <v>637</v>
      </c>
      <c r="D262">
        <v>2016</v>
      </c>
      <c r="E262" t="s">
        <v>749</v>
      </c>
      <c r="F262" t="s">
        <v>40</v>
      </c>
      <c r="G262" t="s">
        <v>41</v>
      </c>
      <c r="H262">
        <v>43.45</v>
      </c>
      <c r="I262">
        <v>-119.7</v>
      </c>
      <c r="J262">
        <v>259</v>
      </c>
      <c r="K262">
        <v>1470</v>
      </c>
      <c r="L262">
        <f t="shared" si="57"/>
        <v>0.1761904761904762</v>
      </c>
      <c r="M262" t="s">
        <v>784</v>
      </c>
      <c r="N262" t="s">
        <v>157</v>
      </c>
      <c r="O262" s="2" t="s">
        <v>43</v>
      </c>
      <c r="P262" t="s">
        <v>52</v>
      </c>
      <c r="Q262" t="s">
        <v>55</v>
      </c>
      <c r="R262" t="s">
        <v>178</v>
      </c>
      <c r="S262" t="s">
        <v>780</v>
      </c>
      <c r="T262" t="s">
        <v>91</v>
      </c>
      <c r="U262">
        <f t="shared" si="56"/>
        <v>33.333333333333329</v>
      </c>
      <c r="V262" t="s">
        <v>47</v>
      </c>
      <c r="W262" s="2" t="s">
        <v>182</v>
      </c>
      <c r="Y262" t="s">
        <v>776</v>
      </c>
      <c r="Z262">
        <v>6</v>
      </c>
      <c r="AA262" s="3">
        <v>0.06</v>
      </c>
      <c r="AB262" s="1">
        <v>9.999999999999995E-3</v>
      </c>
      <c r="AC262">
        <v>6</v>
      </c>
      <c r="AD262" s="3">
        <v>0.09</v>
      </c>
      <c r="AE262" s="1">
        <v>0.06</v>
      </c>
    </row>
    <row r="263" spans="1:31" x14ac:dyDescent="0.2">
      <c r="A263">
        <v>418</v>
      </c>
      <c r="B263" t="s">
        <v>636</v>
      </c>
      <c r="C263" t="s">
        <v>637</v>
      </c>
      <c r="D263">
        <v>2016</v>
      </c>
      <c r="E263" t="s">
        <v>749</v>
      </c>
      <c r="F263" t="s">
        <v>40</v>
      </c>
      <c r="G263" t="s">
        <v>41</v>
      </c>
      <c r="H263">
        <v>43.45</v>
      </c>
      <c r="I263">
        <v>-119.7</v>
      </c>
      <c r="J263">
        <v>259</v>
      </c>
      <c r="K263">
        <v>1470</v>
      </c>
      <c r="L263">
        <f t="shared" si="57"/>
        <v>0.1761904761904762</v>
      </c>
      <c r="M263" t="s">
        <v>784</v>
      </c>
      <c r="N263" t="s">
        <v>77</v>
      </c>
      <c r="O263" s="2" t="s">
        <v>43</v>
      </c>
      <c r="P263" t="s">
        <v>52</v>
      </c>
      <c r="Q263" t="s">
        <v>55</v>
      </c>
      <c r="R263" t="s">
        <v>178</v>
      </c>
      <c r="S263" t="s">
        <v>780</v>
      </c>
      <c r="T263" t="s">
        <v>91</v>
      </c>
      <c r="U263">
        <f t="shared" si="56"/>
        <v>33.333333333333329</v>
      </c>
      <c r="V263" t="s">
        <v>47</v>
      </c>
      <c r="W263" s="2" t="s">
        <v>182</v>
      </c>
      <c r="Y263" t="s">
        <v>776</v>
      </c>
      <c r="Z263">
        <v>6</v>
      </c>
      <c r="AA263" s="3">
        <v>0.17</v>
      </c>
      <c r="AB263" s="1">
        <v>0.06</v>
      </c>
      <c r="AC263">
        <v>6</v>
      </c>
      <c r="AD263" s="3">
        <v>0.32</v>
      </c>
      <c r="AE263" s="1">
        <v>0.12</v>
      </c>
    </row>
    <row r="264" spans="1:31" x14ac:dyDescent="0.2">
      <c r="A264">
        <v>418</v>
      </c>
      <c r="B264" t="s">
        <v>636</v>
      </c>
      <c r="C264" t="s">
        <v>637</v>
      </c>
      <c r="D264">
        <v>2016</v>
      </c>
      <c r="E264" t="s">
        <v>749</v>
      </c>
      <c r="F264" t="s">
        <v>40</v>
      </c>
      <c r="G264" t="s">
        <v>41</v>
      </c>
      <c r="H264">
        <v>43.45</v>
      </c>
      <c r="I264">
        <v>-119.7</v>
      </c>
      <c r="J264">
        <v>259</v>
      </c>
      <c r="K264">
        <v>1470</v>
      </c>
      <c r="L264">
        <f t="shared" si="57"/>
        <v>0.1761904761904762</v>
      </c>
      <c r="M264" t="s">
        <v>784</v>
      </c>
      <c r="N264" t="s">
        <v>77</v>
      </c>
      <c r="O264" s="2" t="s">
        <v>43</v>
      </c>
      <c r="P264" t="s">
        <v>52</v>
      </c>
      <c r="Q264" t="s">
        <v>55</v>
      </c>
      <c r="R264" t="s">
        <v>178</v>
      </c>
      <c r="S264" t="s">
        <v>780</v>
      </c>
      <c r="T264" t="s">
        <v>91</v>
      </c>
      <c r="U264">
        <f t="shared" si="56"/>
        <v>33.333333333333329</v>
      </c>
      <c r="V264" t="s">
        <v>47</v>
      </c>
      <c r="W264" s="2" t="s">
        <v>182</v>
      </c>
      <c r="Y264" t="s">
        <v>776</v>
      </c>
      <c r="Z264">
        <v>6</v>
      </c>
      <c r="AA264" s="3">
        <v>0.31</v>
      </c>
      <c r="AB264" s="1">
        <v>0.12</v>
      </c>
      <c r="AC264">
        <v>6</v>
      </c>
      <c r="AD264" s="3">
        <v>0.24</v>
      </c>
      <c r="AE264" s="1">
        <v>0.15000000000000002</v>
      </c>
    </row>
    <row r="265" spans="1:31" x14ac:dyDescent="0.2">
      <c r="A265">
        <v>418</v>
      </c>
      <c r="B265" t="s">
        <v>636</v>
      </c>
      <c r="C265" t="s">
        <v>637</v>
      </c>
      <c r="D265">
        <v>2016</v>
      </c>
      <c r="E265" t="s">
        <v>749</v>
      </c>
      <c r="F265" t="s">
        <v>40</v>
      </c>
      <c r="G265" t="s">
        <v>41</v>
      </c>
      <c r="H265">
        <v>43.45</v>
      </c>
      <c r="I265">
        <v>-119.7</v>
      </c>
      <c r="J265">
        <v>259</v>
      </c>
      <c r="K265">
        <v>1470</v>
      </c>
      <c r="L265">
        <f t="shared" si="57"/>
        <v>0.1761904761904762</v>
      </c>
      <c r="M265" t="s">
        <v>784</v>
      </c>
      <c r="N265" t="s">
        <v>158</v>
      </c>
      <c r="O265" s="2" t="s">
        <v>43</v>
      </c>
      <c r="P265" t="s">
        <v>52</v>
      </c>
      <c r="Q265" t="s">
        <v>55</v>
      </c>
      <c r="R265" t="s">
        <v>178</v>
      </c>
      <c r="S265" t="s">
        <v>780</v>
      </c>
      <c r="T265" t="s">
        <v>91</v>
      </c>
      <c r="U265">
        <f t="shared" si="56"/>
        <v>33.333333333333329</v>
      </c>
      <c r="V265" t="s">
        <v>47</v>
      </c>
      <c r="W265" s="2" t="s">
        <v>182</v>
      </c>
      <c r="Y265" t="s">
        <v>776</v>
      </c>
      <c r="Z265">
        <v>6</v>
      </c>
      <c r="AA265" s="3">
        <v>0.03</v>
      </c>
      <c r="AB265" s="1">
        <v>2.0000000000000004E-2</v>
      </c>
      <c r="AC265">
        <v>6</v>
      </c>
      <c r="AD265" s="3">
        <v>0.04</v>
      </c>
      <c r="AE265" s="1">
        <v>1.9999999999999997E-2</v>
      </c>
    </row>
    <row r="266" spans="1:31" x14ac:dyDescent="0.2">
      <c r="A266">
        <v>418</v>
      </c>
      <c r="B266" t="s">
        <v>636</v>
      </c>
      <c r="C266" t="s">
        <v>637</v>
      </c>
      <c r="D266">
        <v>2016</v>
      </c>
      <c r="E266" t="s">
        <v>749</v>
      </c>
      <c r="F266" t="s">
        <v>40</v>
      </c>
      <c r="G266" t="s">
        <v>41</v>
      </c>
      <c r="H266">
        <v>43.45</v>
      </c>
      <c r="I266">
        <v>-119.7</v>
      </c>
      <c r="J266">
        <v>259</v>
      </c>
      <c r="K266">
        <v>1470</v>
      </c>
      <c r="L266">
        <f t="shared" si="57"/>
        <v>0.1761904761904762</v>
      </c>
      <c r="M266" t="s">
        <v>784</v>
      </c>
      <c r="N266" t="s">
        <v>159</v>
      </c>
      <c r="O266" s="2" t="s">
        <v>43</v>
      </c>
      <c r="P266" t="s">
        <v>52</v>
      </c>
      <c r="Q266" t="s">
        <v>55</v>
      </c>
      <c r="R266" t="s">
        <v>178</v>
      </c>
      <c r="S266" t="s">
        <v>780</v>
      </c>
      <c r="T266" t="s">
        <v>91</v>
      </c>
      <c r="U266">
        <f t="shared" si="56"/>
        <v>33.333333333333329</v>
      </c>
      <c r="V266" t="s">
        <v>47</v>
      </c>
      <c r="W266" s="2" t="s">
        <v>182</v>
      </c>
      <c r="Y266" t="s">
        <v>776</v>
      </c>
      <c r="Z266">
        <v>6</v>
      </c>
      <c r="AA266" s="3">
        <v>0.3</v>
      </c>
      <c r="AB266" s="1">
        <v>4.9999999999999989E-2</v>
      </c>
      <c r="AC266">
        <v>6</v>
      </c>
      <c r="AD266" s="3">
        <v>0.24</v>
      </c>
      <c r="AE266" s="1">
        <v>8.0000000000000016E-2</v>
      </c>
    </row>
    <row r="267" spans="1:31" x14ac:dyDescent="0.2">
      <c r="A267">
        <v>418</v>
      </c>
      <c r="B267" t="s">
        <v>636</v>
      </c>
      <c r="C267" t="s">
        <v>637</v>
      </c>
      <c r="D267">
        <v>2016</v>
      </c>
      <c r="E267" t="s">
        <v>749</v>
      </c>
      <c r="F267" t="s">
        <v>40</v>
      </c>
      <c r="G267" t="s">
        <v>41</v>
      </c>
      <c r="H267">
        <v>43.45</v>
      </c>
      <c r="I267">
        <v>-119.7</v>
      </c>
      <c r="J267">
        <v>259</v>
      </c>
      <c r="K267">
        <v>1470</v>
      </c>
      <c r="L267">
        <f t="shared" si="57"/>
        <v>0.1761904761904762</v>
      </c>
      <c r="M267" t="s">
        <v>784</v>
      </c>
      <c r="N267" t="s">
        <v>159</v>
      </c>
      <c r="O267" s="2" t="s">
        <v>43</v>
      </c>
      <c r="P267" t="s">
        <v>52</v>
      </c>
      <c r="Q267" t="s">
        <v>55</v>
      </c>
      <c r="R267" t="s">
        <v>178</v>
      </c>
      <c r="S267" t="s">
        <v>780</v>
      </c>
      <c r="T267" t="s">
        <v>91</v>
      </c>
      <c r="U267">
        <f t="shared" si="56"/>
        <v>33.333333333333329</v>
      </c>
      <c r="V267" t="s">
        <v>47</v>
      </c>
      <c r="W267" s="2" t="s">
        <v>182</v>
      </c>
      <c r="Y267" t="s">
        <v>776</v>
      </c>
      <c r="Z267">
        <v>6</v>
      </c>
      <c r="AA267" s="3">
        <v>0.22</v>
      </c>
      <c r="AB267" s="1">
        <v>0.11999999999999997</v>
      </c>
      <c r="AC267">
        <v>6</v>
      </c>
      <c r="AD267" s="3">
        <v>0.22</v>
      </c>
      <c r="AE267" s="1">
        <v>1.999999999999999E-2</v>
      </c>
    </row>
    <row r="268" spans="1:31" x14ac:dyDescent="0.2">
      <c r="A268">
        <v>418</v>
      </c>
      <c r="B268" t="s">
        <v>636</v>
      </c>
      <c r="C268" t="s">
        <v>637</v>
      </c>
      <c r="D268">
        <v>2016</v>
      </c>
      <c r="E268" t="s">
        <v>749</v>
      </c>
      <c r="F268" t="s">
        <v>40</v>
      </c>
      <c r="G268" t="s">
        <v>41</v>
      </c>
      <c r="H268">
        <v>43.45</v>
      </c>
      <c r="I268">
        <v>-119.7</v>
      </c>
      <c r="J268">
        <v>259</v>
      </c>
      <c r="K268">
        <v>1470</v>
      </c>
      <c r="L268">
        <f t="shared" si="57"/>
        <v>0.1761904761904762</v>
      </c>
      <c r="M268" t="s">
        <v>784</v>
      </c>
      <c r="N268" t="s">
        <v>160</v>
      </c>
      <c r="O268" s="2" t="s">
        <v>43</v>
      </c>
      <c r="P268" t="s">
        <v>52</v>
      </c>
      <c r="Q268" t="s">
        <v>55</v>
      </c>
      <c r="R268" t="s">
        <v>178</v>
      </c>
      <c r="S268" t="s">
        <v>780</v>
      </c>
      <c r="T268" t="s">
        <v>91</v>
      </c>
      <c r="U268">
        <f t="shared" si="56"/>
        <v>33.333333333333329</v>
      </c>
      <c r="V268" t="s">
        <v>47</v>
      </c>
      <c r="W268" s="2" t="s">
        <v>182</v>
      </c>
      <c r="Y268" t="s">
        <v>776</v>
      </c>
      <c r="Z268">
        <v>6</v>
      </c>
      <c r="AA268" s="3">
        <v>0.04</v>
      </c>
      <c r="AB268" s="1">
        <v>1.0000000000000002E-2</v>
      </c>
      <c r="AC268">
        <v>6</v>
      </c>
      <c r="AD268" s="3">
        <v>0.06</v>
      </c>
      <c r="AE268" s="1">
        <v>9.999999999999995E-3</v>
      </c>
    </row>
    <row r="269" spans="1:31" x14ac:dyDescent="0.2">
      <c r="A269">
        <v>418</v>
      </c>
      <c r="B269" t="s">
        <v>636</v>
      </c>
      <c r="C269" t="s">
        <v>637</v>
      </c>
      <c r="D269">
        <v>2016</v>
      </c>
      <c r="E269" t="s">
        <v>749</v>
      </c>
      <c r="F269" t="s">
        <v>40</v>
      </c>
      <c r="G269" t="s">
        <v>41</v>
      </c>
      <c r="H269">
        <v>43.45</v>
      </c>
      <c r="I269">
        <v>-119.7</v>
      </c>
      <c r="J269">
        <v>259</v>
      </c>
      <c r="K269">
        <v>1470</v>
      </c>
      <c r="L269">
        <f t="shared" si="57"/>
        <v>0.1761904761904762</v>
      </c>
      <c r="M269" t="s">
        <v>784</v>
      </c>
      <c r="N269" t="s">
        <v>161</v>
      </c>
      <c r="O269" s="2" t="s">
        <v>51</v>
      </c>
      <c r="P269" t="s">
        <v>52</v>
      </c>
      <c r="Q269" t="s">
        <v>55</v>
      </c>
      <c r="R269" t="s">
        <v>178</v>
      </c>
      <c r="S269" t="s">
        <v>780</v>
      </c>
      <c r="T269" t="s">
        <v>91</v>
      </c>
      <c r="U269">
        <f t="shared" si="56"/>
        <v>33.333333333333329</v>
      </c>
      <c r="V269" t="s">
        <v>47</v>
      </c>
      <c r="W269" s="2" t="s">
        <v>182</v>
      </c>
      <c r="Y269" t="s">
        <v>776</v>
      </c>
      <c r="Z269">
        <v>6</v>
      </c>
      <c r="AA269" s="3">
        <v>0.04</v>
      </c>
      <c r="AB269" s="1">
        <v>1.0000000000000002E-2</v>
      </c>
      <c r="AC269">
        <v>6</v>
      </c>
      <c r="AD269" s="3">
        <v>0.03</v>
      </c>
      <c r="AE269" s="1">
        <v>1.0000000000000002E-2</v>
      </c>
    </row>
    <row r="270" spans="1:31" x14ac:dyDescent="0.2">
      <c r="A270">
        <v>418</v>
      </c>
      <c r="B270" t="s">
        <v>636</v>
      </c>
      <c r="C270" t="s">
        <v>637</v>
      </c>
      <c r="D270">
        <v>2016</v>
      </c>
      <c r="E270" t="s">
        <v>749</v>
      </c>
      <c r="F270" t="s">
        <v>40</v>
      </c>
      <c r="G270" t="s">
        <v>41</v>
      </c>
      <c r="H270">
        <v>43.45</v>
      </c>
      <c r="I270">
        <v>-119.7</v>
      </c>
      <c r="J270">
        <v>259</v>
      </c>
      <c r="K270">
        <v>1470</v>
      </c>
      <c r="L270">
        <f t="shared" si="57"/>
        <v>0.1761904761904762</v>
      </c>
      <c r="M270" t="s">
        <v>784</v>
      </c>
      <c r="N270" t="s">
        <v>161</v>
      </c>
      <c r="O270" s="2" t="s">
        <v>51</v>
      </c>
      <c r="P270" t="s">
        <v>52</v>
      </c>
      <c r="Q270" t="s">
        <v>55</v>
      </c>
      <c r="R270" t="s">
        <v>178</v>
      </c>
      <c r="S270" t="s">
        <v>780</v>
      </c>
      <c r="T270" t="s">
        <v>91</v>
      </c>
      <c r="U270">
        <f t="shared" si="56"/>
        <v>33.333333333333329</v>
      </c>
      <c r="V270" t="s">
        <v>47</v>
      </c>
      <c r="W270" s="2" t="s">
        <v>182</v>
      </c>
      <c r="Y270" t="s">
        <v>776</v>
      </c>
      <c r="Z270">
        <v>6</v>
      </c>
      <c r="AA270" s="3">
        <v>7.0000000000000007E-2</v>
      </c>
      <c r="AB270" s="1">
        <v>9.999999999999995E-3</v>
      </c>
      <c r="AC270">
        <v>6</v>
      </c>
      <c r="AD270" s="3">
        <v>0.04</v>
      </c>
      <c r="AE270" s="1">
        <v>1.0000000000000002E-2</v>
      </c>
    </row>
    <row r="271" spans="1:31" x14ac:dyDescent="0.2">
      <c r="A271">
        <v>418</v>
      </c>
      <c r="B271" t="s">
        <v>636</v>
      </c>
      <c r="C271" t="s">
        <v>637</v>
      </c>
      <c r="D271">
        <v>2016</v>
      </c>
      <c r="E271" t="s">
        <v>749</v>
      </c>
      <c r="F271" t="s">
        <v>40</v>
      </c>
      <c r="G271" t="s">
        <v>41</v>
      </c>
      <c r="H271">
        <v>43.45</v>
      </c>
      <c r="I271">
        <v>-119.7</v>
      </c>
      <c r="J271">
        <v>259</v>
      </c>
      <c r="K271">
        <v>1470</v>
      </c>
      <c r="L271">
        <f t="shared" si="57"/>
        <v>0.1761904761904762</v>
      </c>
      <c r="M271" t="s">
        <v>784</v>
      </c>
      <c r="N271" t="s">
        <v>161</v>
      </c>
      <c r="O271" s="2" t="s">
        <v>51</v>
      </c>
      <c r="P271" t="s">
        <v>52</v>
      </c>
      <c r="Q271" t="s">
        <v>55</v>
      </c>
      <c r="R271" t="s">
        <v>178</v>
      </c>
      <c r="S271" t="s">
        <v>780</v>
      </c>
      <c r="T271" t="s">
        <v>91</v>
      </c>
      <c r="U271">
        <f t="shared" si="56"/>
        <v>33.333333333333329</v>
      </c>
      <c r="V271" t="s">
        <v>47</v>
      </c>
      <c r="W271" s="2" t="s">
        <v>182</v>
      </c>
      <c r="Y271" t="s">
        <v>776</v>
      </c>
      <c r="Z271">
        <v>6</v>
      </c>
      <c r="AA271" s="3">
        <v>0.15</v>
      </c>
      <c r="AB271" s="1">
        <v>4.0000000000000008E-2</v>
      </c>
      <c r="AC271">
        <v>6</v>
      </c>
      <c r="AD271" s="3">
        <v>0.09</v>
      </c>
      <c r="AE271" s="1">
        <v>2.0000000000000004E-2</v>
      </c>
    </row>
    <row r="272" spans="1:31" x14ac:dyDescent="0.2">
      <c r="A272">
        <v>418</v>
      </c>
      <c r="B272" t="s">
        <v>636</v>
      </c>
      <c r="C272" t="s">
        <v>637</v>
      </c>
      <c r="D272">
        <v>2016</v>
      </c>
      <c r="E272" t="s">
        <v>749</v>
      </c>
      <c r="F272" t="s">
        <v>40</v>
      </c>
      <c r="G272" t="s">
        <v>41</v>
      </c>
      <c r="H272">
        <v>43.45</v>
      </c>
      <c r="I272">
        <v>-119.7</v>
      </c>
      <c r="J272">
        <v>259</v>
      </c>
      <c r="K272">
        <v>1470</v>
      </c>
      <c r="L272">
        <f t="shared" si="57"/>
        <v>0.1761904761904762</v>
      </c>
      <c r="M272" t="s">
        <v>784</v>
      </c>
      <c r="N272" t="s">
        <v>161</v>
      </c>
      <c r="O272" s="2" t="s">
        <v>51</v>
      </c>
      <c r="P272" t="s">
        <v>52</v>
      </c>
      <c r="Q272" t="s">
        <v>55</v>
      </c>
      <c r="R272" t="s">
        <v>178</v>
      </c>
      <c r="S272" t="s">
        <v>780</v>
      </c>
      <c r="T272" t="s">
        <v>91</v>
      </c>
      <c r="U272">
        <f t="shared" si="56"/>
        <v>33.333333333333329</v>
      </c>
      <c r="V272" t="s">
        <v>47</v>
      </c>
      <c r="W272" s="2" t="s">
        <v>182</v>
      </c>
      <c r="Y272" t="s">
        <v>776</v>
      </c>
      <c r="Z272">
        <v>6</v>
      </c>
      <c r="AA272" s="3">
        <v>0.13</v>
      </c>
      <c r="AB272" s="1">
        <v>0.06</v>
      </c>
      <c r="AC272">
        <v>6</v>
      </c>
      <c r="AD272" s="3">
        <v>0.08</v>
      </c>
      <c r="AE272" s="1">
        <v>3.9999999999999994E-2</v>
      </c>
    </row>
    <row r="273" spans="1:31" x14ac:dyDescent="0.2">
      <c r="A273">
        <v>418</v>
      </c>
      <c r="B273" t="s">
        <v>636</v>
      </c>
      <c r="C273" t="s">
        <v>637</v>
      </c>
      <c r="D273">
        <v>2016</v>
      </c>
      <c r="E273" t="s">
        <v>749</v>
      </c>
      <c r="F273" t="s">
        <v>40</v>
      </c>
      <c r="G273" t="s">
        <v>41</v>
      </c>
      <c r="H273">
        <v>43.45</v>
      </c>
      <c r="I273">
        <v>-119.7</v>
      </c>
      <c r="J273">
        <v>259</v>
      </c>
      <c r="K273">
        <v>1470</v>
      </c>
      <c r="L273">
        <f t="shared" si="57"/>
        <v>0.1761904761904762</v>
      </c>
      <c r="M273" t="s">
        <v>784</v>
      </c>
      <c r="N273" t="s">
        <v>162</v>
      </c>
      <c r="O273" s="2" t="s">
        <v>51</v>
      </c>
      <c r="P273" t="s">
        <v>52</v>
      </c>
      <c r="Q273" t="s">
        <v>55</v>
      </c>
      <c r="R273" t="s">
        <v>178</v>
      </c>
      <c r="S273" t="s">
        <v>780</v>
      </c>
      <c r="T273" t="s">
        <v>91</v>
      </c>
      <c r="U273">
        <f t="shared" si="56"/>
        <v>33.333333333333329</v>
      </c>
      <c r="V273" t="s">
        <v>47</v>
      </c>
      <c r="W273" s="2" t="s">
        <v>182</v>
      </c>
      <c r="Y273" t="s">
        <v>776</v>
      </c>
      <c r="Z273">
        <v>6</v>
      </c>
      <c r="AA273" s="3">
        <v>0.38</v>
      </c>
      <c r="AB273" s="1">
        <v>3.0000000000000027E-2</v>
      </c>
      <c r="AC273">
        <v>6</v>
      </c>
      <c r="AD273" s="3">
        <v>0.28000000000000003</v>
      </c>
      <c r="AE273" s="1">
        <v>8.0000000000000016E-2</v>
      </c>
    </row>
    <row r="274" spans="1:31" x14ac:dyDescent="0.2">
      <c r="A274">
        <v>418</v>
      </c>
      <c r="B274" t="s">
        <v>636</v>
      </c>
      <c r="C274" t="s">
        <v>637</v>
      </c>
      <c r="D274">
        <v>2016</v>
      </c>
      <c r="E274" t="s">
        <v>749</v>
      </c>
      <c r="F274" t="s">
        <v>40</v>
      </c>
      <c r="G274" t="s">
        <v>41</v>
      </c>
      <c r="H274">
        <v>43.45</v>
      </c>
      <c r="I274">
        <v>-119.7</v>
      </c>
      <c r="J274">
        <v>259</v>
      </c>
      <c r="K274">
        <v>1470</v>
      </c>
      <c r="L274">
        <f t="shared" si="57"/>
        <v>0.1761904761904762</v>
      </c>
      <c r="M274" t="s">
        <v>784</v>
      </c>
      <c r="N274" t="s">
        <v>162</v>
      </c>
      <c r="O274" s="2" t="s">
        <v>51</v>
      </c>
      <c r="P274" t="s">
        <v>52</v>
      </c>
      <c r="Q274" t="s">
        <v>55</v>
      </c>
      <c r="R274" t="s">
        <v>178</v>
      </c>
      <c r="S274" t="s">
        <v>780</v>
      </c>
      <c r="T274" t="s">
        <v>91</v>
      </c>
      <c r="U274">
        <f t="shared" si="56"/>
        <v>33.333333333333329</v>
      </c>
      <c r="V274" t="s">
        <v>47</v>
      </c>
      <c r="W274" s="2" t="s">
        <v>182</v>
      </c>
      <c r="Y274" t="s">
        <v>776</v>
      </c>
      <c r="Z274">
        <v>6</v>
      </c>
      <c r="AA274" s="3">
        <v>0.34</v>
      </c>
      <c r="AB274" s="1">
        <v>0.10999999999999999</v>
      </c>
      <c r="AC274">
        <v>6</v>
      </c>
      <c r="AD274" s="3">
        <v>0.35</v>
      </c>
      <c r="AE274" s="1">
        <v>8.9999999999999969E-2</v>
      </c>
    </row>
    <row r="275" spans="1:31" x14ac:dyDescent="0.2">
      <c r="A275">
        <v>418</v>
      </c>
      <c r="B275" t="s">
        <v>636</v>
      </c>
      <c r="C275" t="s">
        <v>637</v>
      </c>
      <c r="D275">
        <v>2016</v>
      </c>
      <c r="E275" t="s">
        <v>749</v>
      </c>
      <c r="F275" t="s">
        <v>40</v>
      </c>
      <c r="G275" t="s">
        <v>41</v>
      </c>
      <c r="H275">
        <v>43.45</v>
      </c>
      <c r="I275">
        <v>-119.7</v>
      </c>
      <c r="J275">
        <v>259</v>
      </c>
      <c r="K275">
        <v>1470</v>
      </c>
      <c r="L275">
        <f t="shared" si="57"/>
        <v>0.1761904761904762</v>
      </c>
      <c r="M275" t="s">
        <v>784</v>
      </c>
      <c r="N275" t="s">
        <v>163</v>
      </c>
      <c r="O275" s="2" t="s">
        <v>51</v>
      </c>
      <c r="P275" t="s">
        <v>52</v>
      </c>
      <c r="Q275" t="s">
        <v>55</v>
      </c>
      <c r="R275" t="s">
        <v>178</v>
      </c>
      <c r="S275" t="s">
        <v>780</v>
      </c>
      <c r="T275" t="s">
        <v>91</v>
      </c>
      <c r="U275">
        <f t="shared" si="56"/>
        <v>33.333333333333329</v>
      </c>
      <c r="V275" t="s">
        <v>47</v>
      </c>
      <c r="W275" s="2" t="s">
        <v>182</v>
      </c>
      <c r="Y275" t="s">
        <v>776</v>
      </c>
      <c r="Z275">
        <v>6</v>
      </c>
      <c r="AA275" s="3">
        <v>0.11</v>
      </c>
      <c r="AB275" s="1">
        <v>2.0000000000000004E-2</v>
      </c>
      <c r="AC275">
        <v>6</v>
      </c>
      <c r="AD275" s="3">
        <v>7.0000000000000007E-2</v>
      </c>
      <c r="AE275" s="1">
        <v>4.0000000000000008E-2</v>
      </c>
    </row>
    <row r="276" spans="1:31" x14ac:dyDescent="0.2">
      <c r="A276">
        <v>418</v>
      </c>
      <c r="B276" t="s">
        <v>636</v>
      </c>
      <c r="C276" t="s">
        <v>637</v>
      </c>
      <c r="D276">
        <v>2016</v>
      </c>
      <c r="E276" t="s">
        <v>749</v>
      </c>
      <c r="F276" t="s">
        <v>40</v>
      </c>
      <c r="G276" t="s">
        <v>41</v>
      </c>
      <c r="H276">
        <v>43.45</v>
      </c>
      <c r="I276">
        <v>-119.7</v>
      </c>
      <c r="J276">
        <v>259</v>
      </c>
      <c r="K276">
        <v>1470</v>
      </c>
      <c r="L276">
        <f t="shared" si="57"/>
        <v>0.1761904761904762</v>
      </c>
      <c r="M276" t="s">
        <v>784</v>
      </c>
      <c r="N276" t="s">
        <v>164</v>
      </c>
      <c r="O276" s="2" t="s">
        <v>51</v>
      </c>
      <c r="P276" t="s">
        <v>52</v>
      </c>
      <c r="Q276" t="s">
        <v>55</v>
      </c>
      <c r="R276" t="s">
        <v>178</v>
      </c>
      <c r="S276" t="s">
        <v>780</v>
      </c>
      <c r="T276" t="s">
        <v>91</v>
      </c>
      <c r="U276">
        <f t="shared" si="56"/>
        <v>33.333333333333329</v>
      </c>
      <c r="V276" t="s">
        <v>47</v>
      </c>
      <c r="W276" s="2" t="s">
        <v>182</v>
      </c>
      <c r="Y276" t="s">
        <v>776</v>
      </c>
      <c r="Z276">
        <v>6</v>
      </c>
      <c r="AA276" s="3">
        <v>0.27</v>
      </c>
      <c r="AB276" s="1">
        <v>9.9999999999999978E-2</v>
      </c>
      <c r="AC276">
        <v>6</v>
      </c>
      <c r="AD276" s="3">
        <v>7.0000000000000007E-2</v>
      </c>
      <c r="AE276" s="1">
        <v>4.0000000000000008E-2</v>
      </c>
    </row>
    <row r="277" spans="1:31" x14ac:dyDescent="0.2">
      <c r="A277">
        <v>418</v>
      </c>
      <c r="B277" t="s">
        <v>636</v>
      </c>
      <c r="C277" t="s">
        <v>637</v>
      </c>
      <c r="D277">
        <v>2016</v>
      </c>
      <c r="E277" t="s">
        <v>749</v>
      </c>
      <c r="F277" t="s">
        <v>40</v>
      </c>
      <c r="G277" t="s">
        <v>41</v>
      </c>
      <c r="H277">
        <v>43.45</v>
      </c>
      <c r="I277">
        <v>-119.7</v>
      </c>
      <c r="J277">
        <v>259</v>
      </c>
      <c r="K277">
        <v>1470</v>
      </c>
      <c r="L277">
        <f t="shared" si="57"/>
        <v>0.1761904761904762</v>
      </c>
      <c r="M277" t="s">
        <v>784</v>
      </c>
      <c r="N277" t="s">
        <v>164</v>
      </c>
      <c r="O277" s="2" t="s">
        <v>51</v>
      </c>
      <c r="P277" t="s">
        <v>52</v>
      </c>
      <c r="Q277" t="s">
        <v>55</v>
      </c>
      <c r="R277" t="s">
        <v>178</v>
      </c>
      <c r="S277" t="s">
        <v>780</v>
      </c>
      <c r="T277" t="s">
        <v>91</v>
      </c>
      <c r="U277">
        <f t="shared" si="56"/>
        <v>33.333333333333329</v>
      </c>
      <c r="V277" t="s">
        <v>47</v>
      </c>
      <c r="W277" s="2" t="s">
        <v>182</v>
      </c>
      <c r="Y277" t="s">
        <v>776</v>
      </c>
      <c r="Z277">
        <v>6</v>
      </c>
      <c r="AA277" s="3">
        <v>0.38</v>
      </c>
      <c r="AB277" s="1">
        <v>0.12</v>
      </c>
      <c r="AC277">
        <v>6</v>
      </c>
      <c r="AD277" s="3">
        <v>0.33</v>
      </c>
      <c r="AE277" s="1">
        <v>0.16999999999999998</v>
      </c>
    </row>
    <row r="278" spans="1:31" x14ac:dyDescent="0.2">
      <c r="A278">
        <v>418</v>
      </c>
      <c r="B278" t="s">
        <v>636</v>
      </c>
      <c r="C278" t="s">
        <v>637</v>
      </c>
      <c r="D278">
        <v>2016</v>
      </c>
      <c r="E278" t="s">
        <v>749</v>
      </c>
      <c r="F278" t="s">
        <v>40</v>
      </c>
      <c r="G278" t="s">
        <v>41</v>
      </c>
      <c r="H278">
        <v>43.45</v>
      </c>
      <c r="I278">
        <v>-119.7</v>
      </c>
      <c r="J278">
        <v>259</v>
      </c>
      <c r="K278">
        <v>1470</v>
      </c>
      <c r="L278">
        <f t="shared" si="57"/>
        <v>0.1761904761904762</v>
      </c>
      <c r="M278" t="s">
        <v>784</v>
      </c>
      <c r="N278" t="s">
        <v>165</v>
      </c>
      <c r="O278" s="2" t="s">
        <v>51</v>
      </c>
      <c r="P278" t="s">
        <v>52</v>
      </c>
      <c r="Q278" t="s">
        <v>55</v>
      </c>
      <c r="R278" t="s">
        <v>178</v>
      </c>
      <c r="S278" t="s">
        <v>780</v>
      </c>
      <c r="T278" t="s">
        <v>91</v>
      </c>
      <c r="U278">
        <f t="shared" si="56"/>
        <v>33.333333333333329</v>
      </c>
      <c r="V278" t="s">
        <v>47</v>
      </c>
      <c r="W278" s="2" t="s">
        <v>182</v>
      </c>
      <c r="Y278" t="s">
        <v>776</v>
      </c>
      <c r="Z278">
        <v>6</v>
      </c>
      <c r="AA278" s="3">
        <v>0.11</v>
      </c>
      <c r="AB278" s="1">
        <v>3.0000000000000013E-2</v>
      </c>
      <c r="AC278">
        <v>6</v>
      </c>
      <c r="AD278" s="3">
        <v>0.06</v>
      </c>
      <c r="AE278" s="1">
        <v>4.0000000000000008E-2</v>
      </c>
    </row>
    <row r="279" spans="1:31" x14ac:dyDescent="0.2">
      <c r="A279">
        <v>418</v>
      </c>
      <c r="B279" t="s">
        <v>636</v>
      </c>
      <c r="C279" t="s">
        <v>637</v>
      </c>
      <c r="D279">
        <v>2016</v>
      </c>
      <c r="E279" t="s">
        <v>749</v>
      </c>
      <c r="F279" t="s">
        <v>40</v>
      </c>
      <c r="G279" t="s">
        <v>41</v>
      </c>
      <c r="H279">
        <v>43.45</v>
      </c>
      <c r="I279">
        <v>-119.7</v>
      </c>
      <c r="J279">
        <v>259</v>
      </c>
      <c r="K279">
        <v>1470</v>
      </c>
      <c r="L279">
        <f t="shared" si="57"/>
        <v>0.1761904761904762</v>
      </c>
      <c r="M279" t="s">
        <v>784</v>
      </c>
      <c r="N279" t="s">
        <v>166</v>
      </c>
      <c r="O279" s="2" t="s">
        <v>43</v>
      </c>
      <c r="P279" t="s">
        <v>52</v>
      </c>
      <c r="Q279" t="s">
        <v>55</v>
      </c>
      <c r="R279" t="s">
        <v>178</v>
      </c>
      <c r="S279" t="s">
        <v>780</v>
      </c>
      <c r="T279" t="s">
        <v>91</v>
      </c>
      <c r="U279">
        <f t="shared" si="56"/>
        <v>33.333333333333329</v>
      </c>
      <c r="V279" t="s">
        <v>47</v>
      </c>
      <c r="W279" s="2" t="s">
        <v>182</v>
      </c>
      <c r="Y279" t="s">
        <v>776</v>
      </c>
      <c r="Z279">
        <v>6</v>
      </c>
      <c r="AA279" s="3">
        <v>0.09</v>
      </c>
      <c r="AB279" s="1">
        <v>0</v>
      </c>
      <c r="AC279">
        <v>6</v>
      </c>
      <c r="AD279" s="3">
        <v>0.08</v>
      </c>
      <c r="AE279" s="1">
        <v>0</v>
      </c>
    </row>
    <row r="280" spans="1:31" x14ac:dyDescent="0.2">
      <c r="A280">
        <v>418</v>
      </c>
      <c r="B280" t="s">
        <v>636</v>
      </c>
      <c r="C280" t="s">
        <v>637</v>
      </c>
      <c r="D280">
        <v>2016</v>
      </c>
      <c r="E280" t="s">
        <v>749</v>
      </c>
      <c r="F280" t="s">
        <v>40</v>
      </c>
      <c r="G280" t="s">
        <v>41</v>
      </c>
      <c r="H280">
        <v>43.45</v>
      </c>
      <c r="I280">
        <v>-119.7</v>
      </c>
      <c r="J280">
        <v>259</v>
      </c>
      <c r="K280">
        <v>1470</v>
      </c>
      <c r="L280">
        <f t="shared" si="57"/>
        <v>0.1761904761904762</v>
      </c>
      <c r="M280" t="s">
        <v>784</v>
      </c>
      <c r="N280" t="s">
        <v>167</v>
      </c>
      <c r="O280" s="2" t="s">
        <v>51</v>
      </c>
      <c r="P280" t="s">
        <v>52</v>
      </c>
      <c r="Q280" t="s">
        <v>55</v>
      </c>
      <c r="R280" t="s">
        <v>178</v>
      </c>
      <c r="S280" t="s">
        <v>780</v>
      </c>
      <c r="T280" t="s">
        <v>91</v>
      </c>
      <c r="U280">
        <f t="shared" si="56"/>
        <v>33.333333333333329</v>
      </c>
      <c r="V280" t="s">
        <v>47</v>
      </c>
      <c r="W280" s="2" t="s">
        <v>182</v>
      </c>
      <c r="Y280" t="s">
        <v>776</v>
      </c>
      <c r="Z280">
        <v>6</v>
      </c>
      <c r="AA280" s="3">
        <v>0.25</v>
      </c>
      <c r="AB280" s="1">
        <v>0.14000000000000001</v>
      </c>
      <c r="AC280">
        <v>6</v>
      </c>
      <c r="AD280" s="3">
        <v>0.27</v>
      </c>
      <c r="AE280" s="1">
        <v>7.0000000000000007E-2</v>
      </c>
    </row>
    <row r="281" spans="1:31" x14ac:dyDescent="0.2">
      <c r="A281">
        <v>418</v>
      </c>
      <c r="B281" t="s">
        <v>636</v>
      </c>
      <c r="C281" t="s">
        <v>637</v>
      </c>
      <c r="D281">
        <v>2016</v>
      </c>
      <c r="E281" t="s">
        <v>749</v>
      </c>
      <c r="F281" t="s">
        <v>40</v>
      </c>
      <c r="G281" t="s">
        <v>41</v>
      </c>
      <c r="H281">
        <v>43.45</v>
      </c>
      <c r="I281">
        <v>-119.7</v>
      </c>
      <c r="J281">
        <v>259</v>
      </c>
      <c r="K281">
        <v>1470</v>
      </c>
      <c r="L281">
        <f t="shared" si="57"/>
        <v>0.1761904761904762</v>
      </c>
      <c r="M281" t="s">
        <v>784</v>
      </c>
      <c r="N281" t="s">
        <v>168</v>
      </c>
      <c r="O281" s="2" t="s">
        <v>43</v>
      </c>
      <c r="P281" t="s">
        <v>52</v>
      </c>
      <c r="Q281" t="s">
        <v>55</v>
      </c>
      <c r="R281" t="s">
        <v>178</v>
      </c>
      <c r="S281" t="s">
        <v>780</v>
      </c>
      <c r="T281" t="s">
        <v>91</v>
      </c>
      <c r="U281">
        <f t="shared" si="56"/>
        <v>33.333333333333329</v>
      </c>
      <c r="V281" t="s">
        <v>47</v>
      </c>
      <c r="W281" s="2" t="s">
        <v>182</v>
      </c>
      <c r="Y281" t="s">
        <v>776</v>
      </c>
      <c r="Z281">
        <v>6</v>
      </c>
      <c r="AA281" s="3">
        <v>0.15</v>
      </c>
      <c r="AB281" s="1">
        <v>0.12000000000000002</v>
      </c>
      <c r="AC281">
        <v>6</v>
      </c>
      <c r="AD281" s="3">
        <v>0.25</v>
      </c>
      <c r="AE281" s="1">
        <v>3.999999999999998E-2</v>
      </c>
    </row>
    <row r="282" spans="1:31" x14ac:dyDescent="0.2">
      <c r="A282">
        <v>418</v>
      </c>
      <c r="B282" t="s">
        <v>636</v>
      </c>
      <c r="C282" t="s">
        <v>637</v>
      </c>
      <c r="D282">
        <v>2016</v>
      </c>
      <c r="E282" t="s">
        <v>749</v>
      </c>
      <c r="F282" t="s">
        <v>40</v>
      </c>
      <c r="G282" t="s">
        <v>41</v>
      </c>
      <c r="H282">
        <v>43.45</v>
      </c>
      <c r="I282">
        <v>-119.7</v>
      </c>
      <c r="J282">
        <v>259</v>
      </c>
      <c r="K282">
        <v>1470</v>
      </c>
      <c r="L282">
        <f t="shared" si="57"/>
        <v>0.1761904761904762</v>
      </c>
      <c r="M282" t="s">
        <v>784</v>
      </c>
      <c r="N282" t="s">
        <v>169</v>
      </c>
      <c r="O282" s="2" t="s">
        <v>51</v>
      </c>
      <c r="P282" t="s">
        <v>52</v>
      </c>
      <c r="Q282" t="s">
        <v>55</v>
      </c>
      <c r="R282" t="s">
        <v>178</v>
      </c>
      <c r="S282" t="s">
        <v>780</v>
      </c>
      <c r="T282" t="s">
        <v>91</v>
      </c>
      <c r="U282">
        <f t="shared" si="56"/>
        <v>33.333333333333329</v>
      </c>
      <c r="V282" t="s">
        <v>47</v>
      </c>
      <c r="W282" s="2" t="s">
        <v>182</v>
      </c>
      <c r="Y282" t="s">
        <v>776</v>
      </c>
      <c r="Z282">
        <v>6</v>
      </c>
      <c r="AA282" s="3">
        <v>0.19</v>
      </c>
      <c r="AB282" s="1">
        <v>0.06</v>
      </c>
      <c r="AC282">
        <v>6</v>
      </c>
      <c r="AD282" s="3">
        <v>0.16</v>
      </c>
      <c r="AE282" s="1">
        <v>0.03</v>
      </c>
    </row>
    <row r="283" spans="1:31" x14ac:dyDescent="0.2">
      <c r="A283">
        <v>418</v>
      </c>
      <c r="B283" t="s">
        <v>636</v>
      </c>
      <c r="C283" t="s">
        <v>637</v>
      </c>
      <c r="D283">
        <v>2016</v>
      </c>
      <c r="E283" t="s">
        <v>749</v>
      </c>
      <c r="F283" t="s">
        <v>40</v>
      </c>
      <c r="G283" t="s">
        <v>41</v>
      </c>
      <c r="H283">
        <v>43.45</v>
      </c>
      <c r="I283">
        <v>-119.7</v>
      </c>
      <c r="J283">
        <v>259</v>
      </c>
      <c r="K283">
        <v>1470</v>
      </c>
      <c r="L283">
        <f t="shared" si="57"/>
        <v>0.1761904761904762</v>
      </c>
      <c r="M283" t="s">
        <v>784</v>
      </c>
      <c r="N283" t="s">
        <v>170</v>
      </c>
      <c r="O283" s="2" t="s">
        <v>51</v>
      </c>
      <c r="P283" t="s">
        <v>52</v>
      </c>
      <c r="Q283" t="s">
        <v>55</v>
      </c>
      <c r="R283" t="s">
        <v>178</v>
      </c>
      <c r="S283" t="s">
        <v>780</v>
      </c>
      <c r="T283" t="s">
        <v>91</v>
      </c>
      <c r="U283">
        <f t="shared" si="56"/>
        <v>33.333333333333329</v>
      </c>
      <c r="V283" t="s">
        <v>47</v>
      </c>
      <c r="W283" s="2" t="s">
        <v>182</v>
      </c>
      <c r="Y283" t="s">
        <v>776</v>
      </c>
      <c r="Z283">
        <v>6</v>
      </c>
      <c r="AA283" s="3">
        <v>0.19</v>
      </c>
      <c r="AB283" s="1">
        <v>0.13</v>
      </c>
      <c r="AC283">
        <v>6</v>
      </c>
      <c r="AD283" s="3">
        <v>0.14000000000000001</v>
      </c>
      <c r="AE283" s="1">
        <v>0.1</v>
      </c>
    </row>
    <row r="284" spans="1:31" x14ac:dyDescent="0.2">
      <c r="A284">
        <v>418</v>
      </c>
      <c r="B284" t="s">
        <v>636</v>
      </c>
      <c r="C284" t="s">
        <v>637</v>
      </c>
      <c r="D284">
        <v>2016</v>
      </c>
      <c r="E284" t="s">
        <v>749</v>
      </c>
      <c r="F284" t="s">
        <v>40</v>
      </c>
      <c r="G284" t="s">
        <v>41</v>
      </c>
      <c r="H284">
        <v>43.45</v>
      </c>
      <c r="I284">
        <v>-119.7</v>
      </c>
      <c r="J284">
        <v>259</v>
      </c>
      <c r="K284">
        <v>1470</v>
      </c>
      <c r="L284">
        <f t="shared" si="57"/>
        <v>0.1761904761904762</v>
      </c>
      <c r="M284" t="s">
        <v>784</v>
      </c>
      <c r="N284" t="s">
        <v>171</v>
      </c>
      <c r="O284" s="2" t="s">
        <v>51</v>
      </c>
      <c r="P284" t="s">
        <v>52</v>
      </c>
      <c r="Q284" t="s">
        <v>55</v>
      </c>
      <c r="R284" t="s">
        <v>178</v>
      </c>
      <c r="S284" t="s">
        <v>780</v>
      </c>
      <c r="T284" t="s">
        <v>91</v>
      </c>
      <c r="U284">
        <f t="shared" si="56"/>
        <v>33.333333333333329</v>
      </c>
      <c r="V284" t="s">
        <v>47</v>
      </c>
      <c r="W284" s="2" t="s">
        <v>182</v>
      </c>
      <c r="Y284" t="s">
        <v>776</v>
      </c>
      <c r="Z284">
        <v>6</v>
      </c>
      <c r="AA284" s="3">
        <v>0.1</v>
      </c>
      <c r="AB284" s="1">
        <v>5.0000000000000017E-2</v>
      </c>
      <c r="AC284">
        <v>6</v>
      </c>
      <c r="AD284" s="3">
        <v>0.17</v>
      </c>
      <c r="AE284" s="1">
        <v>5.0000000000000017E-2</v>
      </c>
    </row>
    <row r="285" spans="1:31" x14ac:dyDescent="0.2">
      <c r="A285">
        <v>418</v>
      </c>
      <c r="B285" t="s">
        <v>636</v>
      </c>
      <c r="C285" t="s">
        <v>637</v>
      </c>
      <c r="D285">
        <v>2016</v>
      </c>
      <c r="E285" t="s">
        <v>749</v>
      </c>
      <c r="F285" t="s">
        <v>40</v>
      </c>
      <c r="G285" t="s">
        <v>41</v>
      </c>
      <c r="H285">
        <v>43.45</v>
      </c>
      <c r="I285">
        <v>-119.7</v>
      </c>
      <c r="J285">
        <v>259</v>
      </c>
      <c r="K285">
        <v>1470</v>
      </c>
      <c r="L285">
        <f t="shared" si="57"/>
        <v>0.1761904761904762</v>
      </c>
      <c r="M285" t="s">
        <v>784</v>
      </c>
      <c r="N285" t="s">
        <v>172</v>
      </c>
      <c r="O285" s="2" t="s">
        <v>43</v>
      </c>
      <c r="P285" t="s">
        <v>52</v>
      </c>
      <c r="Q285" t="s">
        <v>55</v>
      </c>
      <c r="R285" t="s">
        <v>178</v>
      </c>
      <c r="S285" t="s">
        <v>780</v>
      </c>
      <c r="T285" t="s">
        <v>91</v>
      </c>
      <c r="U285">
        <f t="shared" si="56"/>
        <v>33.333333333333329</v>
      </c>
      <c r="V285" t="s">
        <v>47</v>
      </c>
      <c r="W285" s="2" t="s">
        <v>182</v>
      </c>
      <c r="Y285" t="s">
        <v>776</v>
      </c>
      <c r="Z285">
        <v>6</v>
      </c>
      <c r="AA285" s="3">
        <v>0.04</v>
      </c>
      <c r="AB285" s="1">
        <v>1.0000000000000002E-2</v>
      </c>
      <c r="AC285">
        <v>6</v>
      </c>
      <c r="AD285" s="3">
        <v>0.06</v>
      </c>
      <c r="AE285" s="1">
        <v>4.0000000000000008E-2</v>
      </c>
    </row>
    <row r="286" spans="1:31" x14ac:dyDescent="0.2">
      <c r="A286">
        <v>418</v>
      </c>
      <c r="B286" t="s">
        <v>636</v>
      </c>
      <c r="C286" t="s">
        <v>637</v>
      </c>
      <c r="D286">
        <v>2016</v>
      </c>
      <c r="E286" t="s">
        <v>749</v>
      </c>
      <c r="F286" t="s">
        <v>40</v>
      </c>
      <c r="G286" t="s">
        <v>41</v>
      </c>
      <c r="H286">
        <v>43.45</v>
      </c>
      <c r="I286">
        <v>-119.7</v>
      </c>
      <c r="J286">
        <v>259</v>
      </c>
      <c r="K286">
        <v>1470</v>
      </c>
      <c r="L286">
        <f t="shared" si="57"/>
        <v>0.1761904761904762</v>
      </c>
      <c r="M286" t="s">
        <v>784</v>
      </c>
      <c r="N286" t="s">
        <v>78</v>
      </c>
      <c r="O286" s="2" t="s">
        <v>51</v>
      </c>
      <c r="P286" t="s">
        <v>52</v>
      </c>
      <c r="Q286" t="s">
        <v>55</v>
      </c>
      <c r="R286" t="s">
        <v>178</v>
      </c>
      <c r="S286" t="s">
        <v>780</v>
      </c>
      <c r="T286" t="s">
        <v>91</v>
      </c>
      <c r="U286">
        <f t="shared" si="56"/>
        <v>33.333333333333329</v>
      </c>
      <c r="V286" t="s">
        <v>47</v>
      </c>
      <c r="W286" s="2" t="s">
        <v>182</v>
      </c>
      <c r="Y286" t="s">
        <v>776</v>
      </c>
      <c r="Z286">
        <v>6</v>
      </c>
      <c r="AA286" s="3">
        <v>7.0000000000000007E-2</v>
      </c>
      <c r="AB286" s="1">
        <v>0.03</v>
      </c>
      <c r="AC286">
        <v>6</v>
      </c>
      <c r="AD286" s="3">
        <v>0.08</v>
      </c>
      <c r="AE286" s="1">
        <v>0.03</v>
      </c>
    </row>
    <row r="287" spans="1:31" x14ac:dyDescent="0.2">
      <c r="A287">
        <v>418</v>
      </c>
      <c r="B287" t="s">
        <v>636</v>
      </c>
      <c r="C287" t="s">
        <v>637</v>
      </c>
      <c r="D287">
        <v>2016</v>
      </c>
      <c r="E287" t="s">
        <v>749</v>
      </c>
      <c r="F287" t="s">
        <v>40</v>
      </c>
      <c r="G287" t="s">
        <v>41</v>
      </c>
      <c r="H287">
        <v>43.45</v>
      </c>
      <c r="I287">
        <v>-119.7</v>
      </c>
      <c r="J287">
        <v>259</v>
      </c>
      <c r="K287">
        <v>1470</v>
      </c>
      <c r="L287">
        <f t="shared" si="57"/>
        <v>0.1761904761904762</v>
      </c>
      <c r="M287" t="s">
        <v>784</v>
      </c>
      <c r="N287" t="s">
        <v>78</v>
      </c>
      <c r="O287" s="2" t="s">
        <v>51</v>
      </c>
      <c r="P287" t="s">
        <v>52</v>
      </c>
      <c r="Q287" t="s">
        <v>55</v>
      </c>
      <c r="R287" t="s">
        <v>178</v>
      </c>
      <c r="S287" t="s">
        <v>780</v>
      </c>
      <c r="T287" t="s">
        <v>91</v>
      </c>
      <c r="U287">
        <f t="shared" si="56"/>
        <v>33.333333333333329</v>
      </c>
      <c r="V287" t="s">
        <v>47</v>
      </c>
      <c r="W287" s="2" t="s">
        <v>182</v>
      </c>
      <c r="Y287" t="s">
        <v>776</v>
      </c>
      <c r="Z287">
        <v>6</v>
      </c>
      <c r="AA287" s="3">
        <v>0.11</v>
      </c>
      <c r="AB287" s="1">
        <v>6.9999999999999993E-2</v>
      </c>
      <c r="AC287">
        <v>6</v>
      </c>
      <c r="AD287" s="3">
        <v>0.04</v>
      </c>
      <c r="AE287" s="1">
        <v>3.0000000000000006E-2</v>
      </c>
    </row>
    <row r="288" spans="1:31" x14ac:dyDescent="0.2">
      <c r="A288">
        <v>418</v>
      </c>
      <c r="B288" t="s">
        <v>636</v>
      </c>
      <c r="C288" t="s">
        <v>637</v>
      </c>
      <c r="D288">
        <v>2016</v>
      </c>
      <c r="E288" t="s">
        <v>749</v>
      </c>
      <c r="F288" t="s">
        <v>40</v>
      </c>
      <c r="G288" t="s">
        <v>41</v>
      </c>
      <c r="H288">
        <v>43.45</v>
      </c>
      <c r="I288">
        <v>-119.7</v>
      </c>
      <c r="J288">
        <v>259</v>
      </c>
      <c r="K288">
        <v>1470</v>
      </c>
      <c r="L288">
        <f t="shared" si="57"/>
        <v>0.1761904761904762</v>
      </c>
      <c r="M288" t="s">
        <v>784</v>
      </c>
      <c r="N288" t="s">
        <v>173</v>
      </c>
      <c r="O288" s="2" t="s">
        <v>51</v>
      </c>
      <c r="P288" t="s">
        <v>52</v>
      </c>
      <c r="Q288" t="s">
        <v>55</v>
      </c>
      <c r="R288" t="s">
        <v>178</v>
      </c>
      <c r="S288" t="s">
        <v>780</v>
      </c>
      <c r="T288" t="s">
        <v>91</v>
      </c>
      <c r="U288">
        <f t="shared" si="56"/>
        <v>33.333333333333329</v>
      </c>
      <c r="V288" t="s">
        <v>47</v>
      </c>
      <c r="W288" s="2" t="s">
        <v>182</v>
      </c>
      <c r="Y288" t="s">
        <v>776</v>
      </c>
      <c r="Z288">
        <v>6</v>
      </c>
      <c r="AA288" s="3">
        <v>0.03</v>
      </c>
      <c r="AB288" s="1">
        <v>2.0000000000000004E-2</v>
      </c>
      <c r="AC288">
        <v>6</v>
      </c>
      <c r="AD288" s="3">
        <v>0.02</v>
      </c>
      <c r="AE288" s="1">
        <v>0</v>
      </c>
    </row>
    <row r="289" spans="1:39" x14ac:dyDescent="0.2">
      <c r="A289">
        <v>418</v>
      </c>
      <c r="B289" t="s">
        <v>636</v>
      </c>
      <c r="C289" t="s">
        <v>637</v>
      </c>
      <c r="D289">
        <v>2016</v>
      </c>
      <c r="E289" t="s">
        <v>749</v>
      </c>
      <c r="F289" t="s">
        <v>40</v>
      </c>
      <c r="G289" t="s">
        <v>41</v>
      </c>
      <c r="H289">
        <v>43.45</v>
      </c>
      <c r="I289">
        <v>-119.7</v>
      </c>
      <c r="J289">
        <v>259</v>
      </c>
      <c r="K289">
        <v>1470</v>
      </c>
      <c r="L289">
        <f t="shared" si="57"/>
        <v>0.1761904761904762</v>
      </c>
      <c r="M289" t="s">
        <v>784</v>
      </c>
      <c r="N289" t="s">
        <v>173</v>
      </c>
      <c r="O289" s="2" t="s">
        <v>51</v>
      </c>
      <c r="P289" t="s">
        <v>52</v>
      </c>
      <c r="Q289" t="s">
        <v>55</v>
      </c>
      <c r="R289" t="s">
        <v>178</v>
      </c>
      <c r="S289" t="s">
        <v>780</v>
      </c>
      <c r="T289" t="s">
        <v>91</v>
      </c>
      <c r="U289">
        <f t="shared" si="56"/>
        <v>33.333333333333329</v>
      </c>
      <c r="V289" t="s">
        <v>47</v>
      </c>
      <c r="W289" s="2" t="s">
        <v>182</v>
      </c>
      <c r="Y289" t="s">
        <v>776</v>
      </c>
      <c r="Z289">
        <v>6</v>
      </c>
      <c r="AA289" s="3">
        <v>0.36</v>
      </c>
      <c r="AB289" s="1">
        <v>8.0000000000000016E-2</v>
      </c>
      <c r="AC289">
        <v>6</v>
      </c>
      <c r="AD289" s="3">
        <v>0.27</v>
      </c>
      <c r="AE289" s="1">
        <v>8.9999999999999969E-2</v>
      </c>
    </row>
    <row r="290" spans="1:39" x14ac:dyDescent="0.2">
      <c r="A290">
        <v>418</v>
      </c>
      <c r="B290" t="s">
        <v>636</v>
      </c>
      <c r="C290" t="s">
        <v>637</v>
      </c>
      <c r="D290">
        <v>2016</v>
      </c>
      <c r="E290" t="s">
        <v>749</v>
      </c>
      <c r="F290" t="s">
        <v>40</v>
      </c>
      <c r="G290" t="s">
        <v>41</v>
      </c>
      <c r="H290">
        <v>43.45</v>
      </c>
      <c r="I290">
        <v>-119.7</v>
      </c>
      <c r="J290">
        <v>259</v>
      </c>
      <c r="K290">
        <v>1470</v>
      </c>
      <c r="L290">
        <f t="shared" si="57"/>
        <v>0.1761904761904762</v>
      </c>
      <c r="M290" t="s">
        <v>784</v>
      </c>
      <c r="N290" t="s">
        <v>173</v>
      </c>
      <c r="O290" s="2" t="s">
        <v>51</v>
      </c>
      <c r="P290" t="s">
        <v>52</v>
      </c>
      <c r="Q290" t="s">
        <v>55</v>
      </c>
      <c r="R290" t="s">
        <v>178</v>
      </c>
      <c r="S290" t="s">
        <v>780</v>
      </c>
      <c r="T290" t="s">
        <v>91</v>
      </c>
      <c r="U290">
        <f t="shared" si="56"/>
        <v>33.333333333333329</v>
      </c>
      <c r="V290" t="s">
        <v>47</v>
      </c>
      <c r="W290" s="2" t="s">
        <v>182</v>
      </c>
      <c r="Y290" t="s">
        <v>776</v>
      </c>
      <c r="Z290">
        <v>6</v>
      </c>
      <c r="AA290" s="3">
        <v>0.03</v>
      </c>
      <c r="AB290" s="1">
        <v>2.0000000000000004E-2</v>
      </c>
      <c r="AC290">
        <v>6</v>
      </c>
      <c r="AD290" s="3">
        <v>0.01</v>
      </c>
      <c r="AE290" s="1">
        <v>0.01</v>
      </c>
    </row>
    <row r="291" spans="1:39" x14ac:dyDescent="0.2">
      <c r="A291">
        <v>418</v>
      </c>
      <c r="B291" t="s">
        <v>636</v>
      </c>
      <c r="C291" t="s">
        <v>637</v>
      </c>
      <c r="D291">
        <v>2016</v>
      </c>
      <c r="E291" t="s">
        <v>749</v>
      </c>
      <c r="F291" t="s">
        <v>40</v>
      </c>
      <c r="G291" t="s">
        <v>41</v>
      </c>
      <c r="H291">
        <v>43.45</v>
      </c>
      <c r="I291">
        <v>-119.7</v>
      </c>
      <c r="J291">
        <v>259</v>
      </c>
      <c r="K291">
        <v>1470</v>
      </c>
      <c r="L291">
        <f t="shared" si="57"/>
        <v>0.1761904761904762</v>
      </c>
      <c r="M291" t="s">
        <v>784</v>
      </c>
      <c r="N291" t="s">
        <v>173</v>
      </c>
      <c r="O291" s="2" t="s">
        <v>51</v>
      </c>
      <c r="P291" t="s">
        <v>52</v>
      </c>
      <c r="Q291" t="s">
        <v>55</v>
      </c>
      <c r="R291" t="s">
        <v>178</v>
      </c>
      <c r="S291" t="s">
        <v>780</v>
      </c>
      <c r="T291" t="s">
        <v>91</v>
      </c>
      <c r="U291">
        <f t="shared" si="56"/>
        <v>33.333333333333329</v>
      </c>
      <c r="V291" t="s">
        <v>47</v>
      </c>
      <c r="W291" s="2" t="s">
        <v>182</v>
      </c>
      <c r="Y291" t="s">
        <v>776</v>
      </c>
      <c r="Z291">
        <v>6</v>
      </c>
      <c r="AA291" s="3">
        <v>0.02</v>
      </c>
      <c r="AB291" s="1">
        <v>0</v>
      </c>
      <c r="AC291">
        <v>6</v>
      </c>
      <c r="AD291" s="3">
        <v>0.01</v>
      </c>
      <c r="AE291" s="1">
        <v>0.01</v>
      </c>
    </row>
    <row r="292" spans="1:39" x14ac:dyDescent="0.2">
      <c r="A292">
        <v>418</v>
      </c>
      <c r="B292" t="s">
        <v>636</v>
      </c>
      <c r="C292" t="s">
        <v>637</v>
      </c>
      <c r="D292">
        <v>2016</v>
      </c>
      <c r="E292" t="s">
        <v>749</v>
      </c>
      <c r="F292" t="s">
        <v>40</v>
      </c>
      <c r="G292" t="s">
        <v>41</v>
      </c>
      <c r="H292">
        <v>43.45</v>
      </c>
      <c r="I292">
        <v>-119.7</v>
      </c>
      <c r="J292">
        <v>259</v>
      </c>
      <c r="K292">
        <v>1470</v>
      </c>
      <c r="L292">
        <f t="shared" si="57"/>
        <v>0.1761904761904762</v>
      </c>
      <c r="M292" t="s">
        <v>784</v>
      </c>
      <c r="N292" t="s">
        <v>174</v>
      </c>
      <c r="O292" s="2" t="s">
        <v>43</v>
      </c>
      <c r="P292" t="s">
        <v>52</v>
      </c>
      <c r="Q292" t="s">
        <v>55</v>
      </c>
      <c r="R292" t="s">
        <v>178</v>
      </c>
      <c r="S292" t="s">
        <v>780</v>
      </c>
      <c r="T292" t="s">
        <v>91</v>
      </c>
      <c r="U292">
        <f t="shared" si="56"/>
        <v>33.333333333333329</v>
      </c>
      <c r="V292" t="s">
        <v>47</v>
      </c>
      <c r="W292" s="2" t="s">
        <v>182</v>
      </c>
      <c r="Y292" t="s">
        <v>776</v>
      </c>
      <c r="Z292">
        <v>6</v>
      </c>
      <c r="AA292" s="3">
        <v>0.23</v>
      </c>
      <c r="AB292" s="1">
        <v>0.1</v>
      </c>
      <c r="AC292">
        <v>6</v>
      </c>
      <c r="AD292" s="3">
        <v>0.32</v>
      </c>
      <c r="AE292" s="1">
        <v>0.10000000000000003</v>
      </c>
    </row>
    <row r="293" spans="1:39" x14ac:dyDescent="0.2">
      <c r="A293">
        <v>418</v>
      </c>
      <c r="B293" t="s">
        <v>636</v>
      </c>
      <c r="C293" t="s">
        <v>637</v>
      </c>
      <c r="D293">
        <v>2016</v>
      </c>
      <c r="E293" t="s">
        <v>749</v>
      </c>
      <c r="F293" t="s">
        <v>40</v>
      </c>
      <c r="G293" t="s">
        <v>41</v>
      </c>
      <c r="H293">
        <v>43.45</v>
      </c>
      <c r="I293">
        <v>-119.7</v>
      </c>
      <c r="J293">
        <v>259</v>
      </c>
      <c r="K293">
        <v>1470</v>
      </c>
      <c r="L293">
        <f t="shared" si="57"/>
        <v>0.1761904761904762</v>
      </c>
      <c r="M293" t="s">
        <v>784</v>
      </c>
      <c r="N293" t="s">
        <v>174</v>
      </c>
      <c r="O293" s="2" t="s">
        <v>43</v>
      </c>
      <c r="P293" t="s">
        <v>52</v>
      </c>
      <c r="Q293" t="s">
        <v>55</v>
      </c>
      <c r="R293" t="s">
        <v>178</v>
      </c>
      <c r="S293" t="s">
        <v>780</v>
      </c>
      <c r="T293" t="s">
        <v>91</v>
      </c>
      <c r="U293">
        <f t="shared" si="56"/>
        <v>33.333333333333329</v>
      </c>
      <c r="V293" t="s">
        <v>47</v>
      </c>
      <c r="W293" s="2" t="s">
        <v>182</v>
      </c>
      <c r="Y293" t="s">
        <v>776</v>
      </c>
      <c r="Z293">
        <v>6</v>
      </c>
      <c r="AA293" s="3">
        <v>0.36</v>
      </c>
      <c r="AB293" s="1">
        <v>9.9999999999999978E-2</v>
      </c>
      <c r="AC293">
        <v>6</v>
      </c>
      <c r="AD293" s="3">
        <v>0.26</v>
      </c>
      <c r="AE293" s="1">
        <v>2.0000000000000018E-2</v>
      </c>
    </row>
    <row r="294" spans="1:39" x14ac:dyDescent="0.2">
      <c r="A294">
        <v>418</v>
      </c>
      <c r="B294" t="s">
        <v>636</v>
      </c>
      <c r="C294" t="s">
        <v>637</v>
      </c>
      <c r="D294">
        <v>2016</v>
      </c>
      <c r="E294" t="s">
        <v>749</v>
      </c>
      <c r="F294" t="s">
        <v>40</v>
      </c>
      <c r="G294" t="s">
        <v>41</v>
      </c>
      <c r="H294">
        <v>43.45</v>
      </c>
      <c r="I294">
        <v>-119.7</v>
      </c>
      <c r="J294">
        <v>259</v>
      </c>
      <c r="K294">
        <v>1470</v>
      </c>
      <c r="L294">
        <f t="shared" si="57"/>
        <v>0.1761904761904762</v>
      </c>
      <c r="M294" t="s">
        <v>784</v>
      </c>
      <c r="N294" t="s">
        <v>174</v>
      </c>
      <c r="O294" s="2" t="s">
        <v>43</v>
      </c>
      <c r="P294" t="s">
        <v>52</v>
      </c>
      <c r="Q294" t="s">
        <v>55</v>
      </c>
      <c r="R294" t="s">
        <v>178</v>
      </c>
      <c r="S294" t="s">
        <v>780</v>
      </c>
      <c r="T294" t="s">
        <v>91</v>
      </c>
      <c r="U294">
        <f t="shared" si="56"/>
        <v>33.333333333333329</v>
      </c>
      <c r="V294" t="s">
        <v>47</v>
      </c>
      <c r="W294" s="2" t="s">
        <v>182</v>
      </c>
      <c r="Y294" t="s">
        <v>776</v>
      </c>
      <c r="Z294">
        <v>6</v>
      </c>
      <c r="AA294" s="3">
        <v>0.08</v>
      </c>
      <c r="AB294" s="1">
        <v>2.0000000000000004E-2</v>
      </c>
      <c r="AC294">
        <v>6</v>
      </c>
      <c r="AD294" s="3">
        <v>0.08</v>
      </c>
      <c r="AE294" s="1">
        <v>2.0000000000000004E-2</v>
      </c>
    </row>
    <row r="295" spans="1:39" x14ac:dyDescent="0.2">
      <c r="A295">
        <v>418</v>
      </c>
      <c r="B295" t="s">
        <v>636</v>
      </c>
      <c r="C295" t="s">
        <v>637</v>
      </c>
      <c r="D295">
        <v>2016</v>
      </c>
      <c r="E295" t="s">
        <v>749</v>
      </c>
      <c r="F295" t="s">
        <v>40</v>
      </c>
      <c r="G295" t="s">
        <v>41</v>
      </c>
      <c r="H295">
        <v>43.45</v>
      </c>
      <c r="I295">
        <v>-119.7</v>
      </c>
      <c r="J295">
        <v>259</v>
      </c>
      <c r="K295">
        <v>1470</v>
      </c>
      <c r="L295">
        <f t="shared" si="57"/>
        <v>0.1761904761904762</v>
      </c>
      <c r="M295" t="s">
        <v>784</v>
      </c>
      <c r="N295" t="s">
        <v>175</v>
      </c>
      <c r="O295" s="2" t="s">
        <v>51</v>
      </c>
      <c r="P295" t="s">
        <v>52</v>
      </c>
      <c r="Q295" t="s">
        <v>55</v>
      </c>
      <c r="R295" t="s">
        <v>178</v>
      </c>
      <c r="S295" t="s">
        <v>780</v>
      </c>
      <c r="T295" t="s">
        <v>91</v>
      </c>
      <c r="U295">
        <f t="shared" si="56"/>
        <v>33.333333333333329</v>
      </c>
      <c r="V295" t="s">
        <v>47</v>
      </c>
      <c r="W295" s="2" t="s">
        <v>182</v>
      </c>
      <c r="Y295" t="s">
        <v>776</v>
      </c>
      <c r="Z295">
        <v>6</v>
      </c>
      <c r="AA295" s="3">
        <v>0.19</v>
      </c>
      <c r="AB295" s="1">
        <v>0.03</v>
      </c>
      <c r="AC295">
        <v>6</v>
      </c>
      <c r="AD295" s="3">
        <v>0.17</v>
      </c>
      <c r="AE295" s="1">
        <v>1.999999999999999E-2</v>
      </c>
    </row>
    <row r="296" spans="1:39" x14ac:dyDescent="0.2">
      <c r="A296">
        <v>418</v>
      </c>
      <c r="B296" t="s">
        <v>636</v>
      </c>
      <c r="C296" t="s">
        <v>637</v>
      </c>
      <c r="D296">
        <v>2016</v>
      </c>
      <c r="E296" t="s">
        <v>749</v>
      </c>
      <c r="F296" t="s">
        <v>40</v>
      </c>
      <c r="G296" t="s">
        <v>41</v>
      </c>
      <c r="H296">
        <v>43.45</v>
      </c>
      <c r="I296">
        <v>-119.7</v>
      </c>
      <c r="J296">
        <v>259</v>
      </c>
      <c r="K296">
        <v>1470</v>
      </c>
      <c r="L296">
        <f t="shared" si="57"/>
        <v>0.1761904761904762</v>
      </c>
      <c r="M296" t="s">
        <v>784</v>
      </c>
      <c r="N296" t="s">
        <v>175</v>
      </c>
      <c r="O296" s="2" t="s">
        <v>51</v>
      </c>
      <c r="P296" t="s">
        <v>52</v>
      </c>
      <c r="Q296" t="s">
        <v>55</v>
      </c>
      <c r="R296" t="s">
        <v>178</v>
      </c>
      <c r="S296" t="s">
        <v>780</v>
      </c>
      <c r="T296" t="s">
        <v>91</v>
      </c>
      <c r="U296">
        <f t="shared" si="56"/>
        <v>33.333333333333329</v>
      </c>
      <c r="V296" t="s">
        <v>47</v>
      </c>
      <c r="W296" s="2" t="s">
        <v>182</v>
      </c>
      <c r="Y296" t="s">
        <v>776</v>
      </c>
      <c r="Z296">
        <v>6</v>
      </c>
      <c r="AA296" s="3">
        <v>0.14000000000000001</v>
      </c>
      <c r="AB296" s="1">
        <v>1.999999999999999E-2</v>
      </c>
      <c r="AC296">
        <v>6</v>
      </c>
      <c r="AD296" s="3">
        <v>0.09</v>
      </c>
      <c r="AE296" s="1">
        <v>4.0000000000000008E-2</v>
      </c>
    </row>
    <row r="297" spans="1:39" x14ac:dyDescent="0.2">
      <c r="A297">
        <v>418</v>
      </c>
      <c r="B297" t="s">
        <v>636</v>
      </c>
      <c r="C297" t="s">
        <v>637</v>
      </c>
      <c r="D297">
        <v>2016</v>
      </c>
      <c r="E297" t="s">
        <v>749</v>
      </c>
      <c r="F297" t="s">
        <v>40</v>
      </c>
      <c r="G297" t="s">
        <v>41</v>
      </c>
      <c r="H297">
        <v>43.45</v>
      </c>
      <c r="I297">
        <v>-119.7</v>
      </c>
      <c r="J297">
        <v>259</v>
      </c>
      <c r="K297">
        <v>1470</v>
      </c>
      <c r="L297">
        <f t="shared" si="57"/>
        <v>0.1761904761904762</v>
      </c>
      <c r="M297" t="s">
        <v>784</v>
      </c>
      <c r="N297" t="s">
        <v>175</v>
      </c>
      <c r="O297" s="2" t="s">
        <v>51</v>
      </c>
      <c r="P297" t="s">
        <v>52</v>
      </c>
      <c r="Q297" t="s">
        <v>55</v>
      </c>
      <c r="R297" t="s">
        <v>178</v>
      </c>
      <c r="S297" t="s">
        <v>780</v>
      </c>
      <c r="T297" t="s">
        <v>91</v>
      </c>
      <c r="U297">
        <f t="shared" si="56"/>
        <v>33.333333333333329</v>
      </c>
      <c r="V297" t="s">
        <v>47</v>
      </c>
      <c r="W297" s="2" t="s">
        <v>182</v>
      </c>
      <c r="Y297" t="s">
        <v>776</v>
      </c>
      <c r="Z297">
        <v>6</v>
      </c>
      <c r="AA297" s="3">
        <v>0.18</v>
      </c>
      <c r="AB297" s="1">
        <v>0.03</v>
      </c>
      <c r="AC297">
        <v>6</v>
      </c>
      <c r="AD297" s="3">
        <v>0.23</v>
      </c>
      <c r="AE297" s="1">
        <v>0.1</v>
      </c>
    </row>
    <row r="298" spans="1:39" x14ac:dyDescent="0.2">
      <c r="A298">
        <v>418</v>
      </c>
      <c r="B298" t="s">
        <v>636</v>
      </c>
      <c r="C298" t="s">
        <v>637</v>
      </c>
      <c r="D298">
        <v>2016</v>
      </c>
      <c r="E298" t="s">
        <v>749</v>
      </c>
      <c r="F298" t="s">
        <v>40</v>
      </c>
      <c r="G298" t="s">
        <v>41</v>
      </c>
      <c r="H298">
        <v>43.45</v>
      </c>
      <c r="I298">
        <v>-119.7</v>
      </c>
      <c r="J298">
        <v>259</v>
      </c>
      <c r="K298">
        <v>1470</v>
      </c>
      <c r="L298">
        <f t="shared" si="57"/>
        <v>0.1761904761904762</v>
      </c>
      <c r="M298" t="s">
        <v>784</v>
      </c>
      <c r="N298" t="s">
        <v>175</v>
      </c>
      <c r="O298" s="2" t="s">
        <v>51</v>
      </c>
      <c r="P298" t="s">
        <v>52</v>
      </c>
      <c r="Q298" t="s">
        <v>55</v>
      </c>
      <c r="R298" t="s">
        <v>178</v>
      </c>
      <c r="S298" t="s">
        <v>780</v>
      </c>
      <c r="T298" t="s">
        <v>91</v>
      </c>
      <c r="U298">
        <f t="shared" si="56"/>
        <v>33.333333333333329</v>
      </c>
      <c r="V298" t="s">
        <v>47</v>
      </c>
      <c r="W298" s="2" t="s">
        <v>182</v>
      </c>
      <c r="Y298" t="s">
        <v>776</v>
      </c>
      <c r="Z298">
        <v>6</v>
      </c>
      <c r="AA298" s="3">
        <v>0.23</v>
      </c>
      <c r="AB298" s="1">
        <v>5.0000000000000017E-2</v>
      </c>
      <c r="AC298">
        <v>6</v>
      </c>
      <c r="AD298" s="3">
        <v>0.2</v>
      </c>
      <c r="AE298" s="1">
        <v>9.0000000000000024E-2</v>
      </c>
    </row>
    <row r="299" spans="1:39" x14ac:dyDescent="0.2">
      <c r="A299">
        <v>418</v>
      </c>
      <c r="B299" t="s">
        <v>636</v>
      </c>
      <c r="C299" t="s">
        <v>637</v>
      </c>
      <c r="D299">
        <v>2016</v>
      </c>
      <c r="E299" t="s">
        <v>749</v>
      </c>
      <c r="F299" t="s">
        <v>40</v>
      </c>
      <c r="G299" t="s">
        <v>41</v>
      </c>
      <c r="H299">
        <v>43.45</v>
      </c>
      <c r="I299">
        <v>-119.7</v>
      </c>
      <c r="J299">
        <v>259</v>
      </c>
      <c r="K299">
        <v>1470</v>
      </c>
      <c r="L299">
        <f t="shared" si="57"/>
        <v>0.1761904761904762</v>
      </c>
      <c r="M299" t="s">
        <v>784</v>
      </c>
      <c r="N299" t="s">
        <v>176</v>
      </c>
      <c r="O299" s="2" t="s">
        <v>43</v>
      </c>
      <c r="P299" t="s">
        <v>52</v>
      </c>
      <c r="Q299" t="s">
        <v>55</v>
      </c>
      <c r="R299" t="s">
        <v>178</v>
      </c>
      <c r="S299" t="s">
        <v>780</v>
      </c>
      <c r="T299" t="s">
        <v>91</v>
      </c>
      <c r="U299">
        <f t="shared" si="56"/>
        <v>33.333333333333329</v>
      </c>
      <c r="V299" t="s">
        <v>47</v>
      </c>
      <c r="W299" s="2" t="s">
        <v>182</v>
      </c>
      <c r="Y299" t="s">
        <v>776</v>
      </c>
      <c r="Z299">
        <v>6</v>
      </c>
      <c r="AA299" s="3">
        <v>0.19</v>
      </c>
      <c r="AB299" s="1">
        <v>0.12</v>
      </c>
      <c r="AC299">
        <v>6</v>
      </c>
      <c r="AD299" s="3">
        <v>0.09</v>
      </c>
      <c r="AE299" s="1">
        <v>0.03</v>
      </c>
    </row>
    <row r="300" spans="1:39" x14ac:dyDescent="0.2">
      <c r="A300">
        <v>418</v>
      </c>
      <c r="B300" t="s">
        <v>636</v>
      </c>
      <c r="C300" t="s">
        <v>637</v>
      </c>
      <c r="D300">
        <v>2016</v>
      </c>
      <c r="E300" t="s">
        <v>749</v>
      </c>
      <c r="F300" t="s">
        <v>40</v>
      </c>
      <c r="G300" t="s">
        <v>41</v>
      </c>
      <c r="H300">
        <v>43.45</v>
      </c>
      <c r="I300">
        <v>-119.7</v>
      </c>
      <c r="J300">
        <v>259</v>
      </c>
      <c r="K300">
        <v>1470</v>
      </c>
      <c r="L300">
        <f t="shared" si="57"/>
        <v>0.1761904761904762</v>
      </c>
      <c r="M300" t="s">
        <v>784</v>
      </c>
      <c r="N300" t="s">
        <v>177</v>
      </c>
      <c r="O300" s="2" t="s">
        <v>43</v>
      </c>
      <c r="P300" t="s">
        <v>52</v>
      </c>
      <c r="Q300" t="s">
        <v>55</v>
      </c>
      <c r="R300" t="s">
        <v>178</v>
      </c>
      <c r="S300" t="s">
        <v>780</v>
      </c>
      <c r="T300" t="s">
        <v>91</v>
      </c>
      <c r="U300">
        <f t="shared" si="56"/>
        <v>33.333333333333329</v>
      </c>
      <c r="V300" t="s">
        <v>47</v>
      </c>
      <c r="W300" s="2" t="s">
        <v>182</v>
      </c>
      <c r="Y300" t="s">
        <v>776</v>
      </c>
      <c r="Z300">
        <v>6</v>
      </c>
      <c r="AA300" s="3">
        <v>0.16</v>
      </c>
      <c r="AB300" s="1">
        <v>1.999999999999999E-2</v>
      </c>
      <c r="AC300">
        <v>6</v>
      </c>
      <c r="AD300" s="3">
        <v>0.05</v>
      </c>
      <c r="AE300" s="1">
        <v>0.03</v>
      </c>
    </row>
    <row r="301" spans="1:39" x14ac:dyDescent="0.2">
      <c r="A301">
        <v>441</v>
      </c>
      <c r="B301" t="s">
        <v>638</v>
      </c>
      <c r="C301" t="s">
        <v>639</v>
      </c>
      <c r="D301">
        <v>2019</v>
      </c>
      <c r="E301" t="s">
        <v>745</v>
      </c>
      <c r="F301" t="s">
        <v>40</v>
      </c>
      <c r="G301" t="s">
        <v>41</v>
      </c>
      <c r="H301">
        <v>33.483333299999998</v>
      </c>
      <c r="I301">
        <v>-117.15</v>
      </c>
      <c r="J301">
        <v>353</v>
      </c>
      <c r="K301">
        <v>1993</v>
      </c>
      <c r="L301">
        <f t="shared" si="57"/>
        <v>0.17711991971901656</v>
      </c>
      <c r="M301" t="s">
        <v>784</v>
      </c>
      <c r="N301" t="s">
        <v>186</v>
      </c>
      <c r="O301" s="2" t="s">
        <v>43</v>
      </c>
      <c r="P301" t="s">
        <v>778</v>
      </c>
      <c r="Q301" t="s">
        <v>55</v>
      </c>
      <c r="R301" s="2" t="s">
        <v>188</v>
      </c>
      <c r="S301" t="s">
        <v>780</v>
      </c>
      <c r="T301" t="s">
        <v>90</v>
      </c>
      <c r="U301">
        <f>((150-50)/150)*100</f>
        <v>66.666666666666657</v>
      </c>
      <c r="V301" t="s">
        <v>62</v>
      </c>
      <c r="W301" s="2" t="s">
        <v>189</v>
      </c>
      <c r="X301" s="2" t="s">
        <v>75</v>
      </c>
      <c r="Y301" t="s">
        <v>63</v>
      </c>
      <c r="Z301">
        <v>5</v>
      </c>
      <c r="AA301" s="3">
        <v>20.949428999999999</v>
      </c>
      <c r="AB301" s="1">
        <v>17.195259887846419</v>
      </c>
      <c r="AC301">
        <v>5</v>
      </c>
      <c r="AD301" s="3">
        <v>3.8087878000000002</v>
      </c>
      <c r="AE301" s="1">
        <v>2.3355086037407791</v>
      </c>
      <c r="AM301" t="s">
        <v>184</v>
      </c>
    </row>
    <row r="302" spans="1:39" x14ac:dyDescent="0.2">
      <c r="A302">
        <v>441</v>
      </c>
      <c r="B302" t="s">
        <v>638</v>
      </c>
      <c r="C302" t="s">
        <v>639</v>
      </c>
      <c r="D302">
        <v>2019</v>
      </c>
      <c r="E302" t="s">
        <v>745</v>
      </c>
      <c r="F302" t="s">
        <v>40</v>
      </c>
      <c r="G302" t="s">
        <v>41</v>
      </c>
      <c r="H302">
        <v>33.483333299999998</v>
      </c>
      <c r="I302">
        <v>-117.15</v>
      </c>
      <c r="J302">
        <v>353</v>
      </c>
      <c r="K302">
        <v>1993</v>
      </c>
      <c r="L302">
        <f t="shared" si="57"/>
        <v>0.17711991971901656</v>
      </c>
      <c r="M302" t="s">
        <v>784</v>
      </c>
      <c r="N302" t="s">
        <v>187</v>
      </c>
      <c r="O302" s="2" t="s">
        <v>51</v>
      </c>
      <c r="P302" t="s">
        <v>778</v>
      </c>
      <c r="Q302" t="s">
        <v>55</v>
      </c>
      <c r="R302" s="2" t="s">
        <v>188</v>
      </c>
      <c r="S302" t="s">
        <v>780</v>
      </c>
      <c r="T302" t="s">
        <v>90</v>
      </c>
      <c r="U302">
        <f t="shared" ref="U302:U304" si="58">((150-50)/150)*100</f>
        <v>66.666666666666657</v>
      </c>
      <c r="V302" t="s">
        <v>62</v>
      </c>
      <c r="W302" s="2" t="s">
        <v>189</v>
      </c>
      <c r="X302" s="2" t="s">
        <v>75</v>
      </c>
      <c r="Y302" t="s">
        <v>63</v>
      </c>
      <c r="Z302">
        <v>5</v>
      </c>
      <c r="AA302" s="3">
        <v>1.5064702000000001</v>
      </c>
      <c r="AB302" s="1">
        <v>1.6986475984719289</v>
      </c>
      <c r="AC302">
        <v>5</v>
      </c>
      <c r="AD302" s="3">
        <v>0.98008289999999998</v>
      </c>
      <c r="AE302" s="1">
        <v>1.1675794413545488</v>
      </c>
    </row>
    <row r="303" spans="1:39" x14ac:dyDescent="0.2">
      <c r="A303">
        <v>441</v>
      </c>
      <c r="B303" t="s">
        <v>638</v>
      </c>
      <c r="C303" t="s">
        <v>639</v>
      </c>
      <c r="D303">
        <v>2019</v>
      </c>
      <c r="E303" t="s">
        <v>745</v>
      </c>
      <c r="F303" t="s">
        <v>40</v>
      </c>
      <c r="G303" t="s">
        <v>41</v>
      </c>
      <c r="H303">
        <v>33.483333299999998</v>
      </c>
      <c r="I303">
        <v>-117.15</v>
      </c>
      <c r="J303">
        <v>353</v>
      </c>
      <c r="K303">
        <v>1993</v>
      </c>
      <c r="L303">
        <f t="shared" si="57"/>
        <v>0.17711991971901656</v>
      </c>
      <c r="M303" t="s">
        <v>784</v>
      </c>
      <c r="N303" t="s">
        <v>186</v>
      </c>
      <c r="O303" s="2" t="s">
        <v>43</v>
      </c>
      <c r="P303" t="s">
        <v>778</v>
      </c>
      <c r="Q303" t="s">
        <v>55</v>
      </c>
      <c r="R303" s="2" t="s">
        <v>188</v>
      </c>
      <c r="S303" t="s">
        <v>780</v>
      </c>
      <c r="T303" t="s">
        <v>90</v>
      </c>
      <c r="U303">
        <f t="shared" si="58"/>
        <v>66.666666666666657</v>
      </c>
      <c r="V303" t="s">
        <v>62</v>
      </c>
      <c r="W303" s="2" t="s">
        <v>189</v>
      </c>
      <c r="X303" s="2" t="s">
        <v>75</v>
      </c>
      <c r="Y303" t="s">
        <v>63</v>
      </c>
      <c r="Z303">
        <v>5</v>
      </c>
      <c r="AA303" s="3">
        <v>0.48121672999999998</v>
      </c>
      <c r="AB303" s="1">
        <v>1.1637125419190191</v>
      </c>
      <c r="AC303">
        <v>5</v>
      </c>
      <c r="AD303" s="3">
        <v>0.218664</v>
      </c>
      <c r="AE303" s="1">
        <v>0.4230573531390277</v>
      </c>
    </row>
    <row r="304" spans="1:39" x14ac:dyDescent="0.2">
      <c r="A304">
        <v>441</v>
      </c>
      <c r="B304" t="s">
        <v>638</v>
      </c>
      <c r="C304" t="s">
        <v>639</v>
      </c>
      <c r="D304">
        <v>2019</v>
      </c>
      <c r="E304" t="s">
        <v>745</v>
      </c>
      <c r="F304" t="s">
        <v>40</v>
      </c>
      <c r="G304" t="s">
        <v>41</v>
      </c>
      <c r="H304">
        <v>33.483333299999998</v>
      </c>
      <c r="I304">
        <v>-117.15</v>
      </c>
      <c r="J304">
        <v>353</v>
      </c>
      <c r="K304">
        <v>1993</v>
      </c>
      <c r="L304">
        <f t="shared" si="57"/>
        <v>0.17711991971901656</v>
      </c>
      <c r="M304" t="s">
        <v>784</v>
      </c>
      <c r="N304" t="s">
        <v>187</v>
      </c>
      <c r="O304" s="2" t="s">
        <v>51</v>
      </c>
      <c r="P304" t="s">
        <v>778</v>
      </c>
      <c r="Q304" t="s">
        <v>55</v>
      </c>
      <c r="R304" s="2" t="s">
        <v>188</v>
      </c>
      <c r="S304" t="s">
        <v>780</v>
      </c>
      <c r="T304" t="s">
        <v>90</v>
      </c>
      <c r="U304">
        <f t="shared" si="58"/>
        <v>66.666666666666657</v>
      </c>
      <c r="V304" t="s">
        <v>62</v>
      </c>
      <c r="W304" s="2" t="s">
        <v>189</v>
      </c>
      <c r="X304" s="2" t="s">
        <v>75</v>
      </c>
      <c r="Y304" t="s">
        <v>63</v>
      </c>
      <c r="Z304">
        <v>5</v>
      </c>
      <c r="AA304" s="3">
        <v>1.7211703</v>
      </c>
      <c r="AB304" s="1">
        <v>2.8568136408547988</v>
      </c>
      <c r="AC304">
        <v>5</v>
      </c>
      <c r="AD304" s="3">
        <v>1.8372453</v>
      </c>
      <c r="AE304" s="1">
        <v>2.2217920251042398</v>
      </c>
    </row>
    <row r="305" spans="1:39" x14ac:dyDescent="0.2">
      <c r="A305">
        <v>442</v>
      </c>
      <c r="B305" t="s">
        <v>640</v>
      </c>
      <c r="C305" t="s">
        <v>641</v>
      </c>
      <c r="D305">
        <v>2017</v>
      </c>
      <c r="F305" t="s">
        <v>750</v>
      </c>
      <c r="G305" t="s">
        <v>743</v>
      </c>
      <c r="H305">
        <v>51.25</v>
      </c>
      <c r="I305">
        <v>4.67</v>
      </c>
      <c r="J305">
        <v>800</v>
      </c>
      <c r="K305">
        <v>835</v>
      </c>
      <c r="L305">
        <f t="shared" si="57"/>
        <v>0.95808383233532934</v>
      </c>
      <c r="M305" t="s">
        <v>787</v>
      </c>
      <c r="N305" s="2" t="s">
        <v>190</v>
      </c>
      <c r="O305" s="2" t="s">
        <v>43</v>
      </c>
      <c r="P305" t="s">
        <v>44</v>
      </c>
      <c r="Q305" t="s">
        <v>55</v>
      </c>
      <c r="R305" s="2" t="s">
        <v>194</v>
      </c>
      <c r="S305" s="2" t="s">
        <v>780</v>
      </c>
      <c r="T305" t="s">
        <v>89</v>
      </c>
      <c r="U305">
        <v>100</v>
      </c>
      <c r="V305" t="s">
        <v>60</v>
      </c>
      <c r="W305" s="2" t="s">
        <v>192</v>
      </c>
      <c r="X305" s="2" t="s">
        <v>193</v>
      </c>
      <c r="Y305" t="s">
        <v>777</v>
      </c>
      <c r="Z305">
        <v>4</v>
      </c>
      <c r="AA305" s="3">
        <v>-0.27127659999999998</v>
      </c>
      <c r="AB305" s="1">
        <v>0.53191490306122446</v>
      </c>
      <c r="AC305">
        <v>4</v>
      </c>
      <c r="AD305" s="3">
        <v>-9.5744683999999997E-2</v>
      </c>
      <c r="AE305" s="1">
        <v>0.74088147448979591</v>
      </c>
      <c r="AM305" t="s">
        <v>198</v>
      </c>
    </row>
    <row r="306" spans="1:39" x14ac:dyDescent="0.2">
      <c r="A306">
        <v>442</v>
      </c>
      <c r="B306" t="s">
        <v>640</v>
      </c>
      <c r="C306" t="s">
        <v>641</v>
      </c>
      <c r="D306">
        <v>2017</v>
      </c>
      <c r="F306" t="s">
        <v>750</v>
      </c>
      <c r="G306" t="s">
        <v>743</v>
      </c>
      <c r="H306">
        <v>49.92</v>
      </c>
      <c r="I306">
        <v>11.58</v>
      </c>
      <c r="J306">
        <v>800</v>
      </c>
      <c r="K306">
        <v>835</v>
      </c>
      <c r="L306">
        <f t="shared" si="57"/>
        <v>0.95808383233532934</v>
      </c>
      <c r="M306" t="s">
        <v>787</v>
      </c>
      <c r="N306" s="2" t="s">
        <v>191</v>
      </c>
      <c r="O306" s="2" t="s">
        <v>51</v>
      </c>
      <c r="P306" t="s">
        <v>44</v>
      </c>
      <c r="Q306" t="s">
        <v>55</v>
      </c>
      <c r="R306" s="2" t="s">
        <v>194</v>
      </c>
      <c r="S306" s="2" t="s">
        <v>780</v>
      </c>
      <c r="T306" t="s">
        <v>89</v>
      </c>
      <c r="U306">
        <v>100</v>
      </c>
      <c r="V306" t="s">
        <v>60</v>
      </c>
      <c r="W306" s="2" t="s">
        <v>192</v>
      </c>
      <c r="X306" s="2" t="s">
        <v>193</v>
      </c>
      <c r="Y306" t="s">
        <v>777</v>
      </c>
      <c r="Z306">
        <v>4</v>
      </c>
      <c r="AA306" s="3">
        <v>-0.22872339999999999</v>
      </c>
      <c r="AB306" s="1">
        <v>0.44507164285714285</v>
      </c>
      <c r="AC306">
        <v>4</v>
      </c>
      <c r="AD306" s="3">
        <v>0.67553189999999996</v>
      </c>
      <c r="AE306" s="1">
        <v>0.25781587755102042</v>
      </c>
    </row>
    <row r="307" spans="1:39" x14ac:dyDescent="0.2">
      <c r="A307">
        <v>442</v>
      </c>
      <c r="B307" t="s">
        <v>640</v>
      </c>
      <c r="C307" t="s">
        <v>641</v>
      </c>
      <c r="D307">
        <v>2017</v>
      </c>
      <c r="F307" t="s">
        <v>750</v>
      </c>
      <c r="G307" t="s">
        <v>743</v>
      </c>
      <c r="H307">
        <v>51.25</v>
      </c>
      <c r="I307">
        <v>4.67</v>
      </c>
      <c r="J307">
        <v>800</v>
      </c>
      <c r="K307">
        <v>835</v>
      </c>
      <c r="L307">
        <f t="shared" si="57"/>
        <v>0.95808383233532934</v>
      </c>
      <c r="M307" t="s">
        <v>787</v>
      </c>
      <c r="N307" t="s">
        <v>195</v>
      </c>
      <c r="O307" s="2" t="s">
        <v>51</v>
      </c>
      <c r="P307" t="s">
        <v>52</v>
      </c>
      <c r="Q307" t="s">
        <v>55</v>
      </c>
      <c r="R307" s="2" t="s">
        <v>194</v>
      </c>
      <c r="S307" s="2" t="s">
        <v>780</v>
      </c>
      <c r="T307" t="s">
        <v>89</v>
      </c>
      <c r="U307">
        <v>100</v>
      </c>
      <c r="V307" t="s">
        <v>60</v>
      </c>
      <c r="W307" s="2" t="s">
        <v>199</v>
      </c>
      <c r="X307" s="2" t="s">
        <v>193</v>
      </c>
      <c r="Y307" t="s">
        <v>63</v>
      </c>
      <c r="Z307">
        <v>4</v>
      </c>
      <c r="AA307" s="3">
        <v>0.4994922</v>
      </c>
      <c r="AB307" s="1">
        <v>9.3024000000000107E-2</v>
      </c>
      <c r="AC307">
        <v>4</v>
      </c>
      <c r="AD307" s="3">
        <v>0.38698791999999999</v>
      </c>
      <c r="AE307" s="1">
        <v>0.18604786000000006</v>
      </c>
    </row>
    <row r="308" spans="1:39" x14ac:dyDescent="0.2">
      <c r="A308">
        <v>442</v>
      </c>
      <c r="B308" t="s">
        <v>640</v>
      </c>
      <c r="C308" t="s">
        <v>641</v>
      </c>
      <c r="D308">
        <v>2017</v>
      </c>
      <c r="F308" t="s">
        <v>750</v>
      </c>
      <c r="G308" t="s">
        <v>743</v>
      </c>
      <c r="H308">
        <v>51.25</v>
      </c>
      <c r="I308">
        <v>4.67</v>
      </c>
      <c r="J308">
        <v>800</v>
      </c>
      <c r="K308">
        <v>835</v>
      </c>
      <c r="L308">
        <f t="shared" si="57"/>
        <v>0.95808383233532934</v>
      </c>
      <c r="M308" t="s">
        <v>787</v>
      </c>
      <c r="N308" t="s">
        <v>196</v>
      </c>
      <c r="O308" s="2" t="s">
        <v>43</v>
      </c>
      <c r="P308" t="s">
        <v>44</v>
      </c>
      <c r="Q308" t="s">
        <v>55</v>
      </c>
      <c r="R308" s="2" t="s">
        <v>194</v>
      </c>
      <c r="S308" s="2" t="s">
        <v>780</v>
      </c>
      <c r="T308" t="s">
        <v>89</v>
      </c>
      <c r="U308">
        <v>100</v>
      </c>
      <c r="V308" t="s">
        <v>60</v>
      </c>
      <c r="W308" s="2" t="s">
        <v>199</v>
      </c>
      <c r="X308" s="2" t="s">
        <v>193</v>
      </c>
      <c r="Y308" t="s">
        <v>63</v>
      </c>
      <c r="Z308">
        <v>4</v>
      </c>
      <c r="AA308" s="3">
        <v>5.3026120000000003E-2</v>
      </c>
      <c r="AB308" s="1">
        <v>7.7519939999999996E-2</v>
      </c>
      <c r="AC308">
        <v>4</v>
      </c>
      <c r="AD308" s="3">
        <v>4.9054537000000002E-2</v>
      </c>
      <c r="AE308" s="1">
        <v>2.7131985999999983E-2</v>
      </c>
    </row>
    <row r="309" spans="1:39" x14ac:dyDescent="0.2">
      <c r="A309">
        <v>442</v>
      </c>
      <c r="B309" t="s">
        <v>640</v>
      </c>
      <c r="C309" t="s">
        <v>641</v>
      </c>
      <c r="D309">
        <v>2017</v>
      </c>
      <c r="F309" t="s">
        <v>750</v>
      </c>
      <c r="G309" t="s">
        <v>743</v>
      </c>
      <c r="H309">
        <v>49.92</v>
      </c>
      <c r="I309">
        <v>11.58</v>
      </c>
      <c r="J309">
        <v>800</v>
      </c>
      <c r="K309">
        <v>835</v>
      </c>
      <c r="L309">
        <f t="shared" si="57"/>
        <v>0.95808383233532934</v>
      </c>
      <c r="M309" t="s">
        <v>787</v>
      </c>
      <c r="N309" s="2" t="s">
        <v>197</v>
      </c>
      <c r="O309" s="2" t="s">
        <v>51</v>
      </c>
      <c r="P309" t="s">
        <v>44</v>
      </c>
      <c r="Q309" t="s">
        <v>55</v>
      </c>
      <c r="R309" s="2" t="s">
        <v>194</v>
      </c>
      <c r="S309" s="2" t="s">
        <v>780</v>
      </c>
      <c r="T309" t="s">
        <v>89</v>
      </c>
      <c r="U309">
        <v>100</v>
      </c>
      <c r="V309" t="s">
        <v>60</v>
      </c>
      <c r="W309" s="2" t="s">
        <v>199</v>
      </c>
      <c r="X309" s="2" t="s">
        <v>193</v>
      </c>
      <c r="Y309" t="s">
        <v>63</v>
      </c>
      <c r="Z309">
        <v>4</v>
      </c>
      <c r="AA309" s="3">
        <v>6.9949730000000002E-2</v>
      </c>
      <c r="AB309" s="1">
        <v>7.0588239999999997E-2</v>
      </c>
      <c r="AC309">
        <v>4</v>
      </c>
      <c r="AD309" s="3">
        <v>0</v>
      </c>
      <c r="AE309" s="1">
        <v>0</v>
      </c>
    </row>
    <row r="310" spans="1:39" x14ac:dyDescent="0.2">
      <c r="A310">
        <v>442</v>
      </c>
      <c r="B310" t="s">
        <v>640</v>
      </c>
      <c r="C310" t="s">
        <v>641</v>
      </c>
      <c r="D310">
        <v>2017</v>
      </c>
      <c r="F310" t="s">
        <v>750</v>
      </c>
      <c r="G310" t="s">
        <v>743</v>
      </c>
      <c r="H310">
        <v>49.92</v>
      </c>
      <c r="I310">
        <v>11.58</v>
      </c>
      <c r="J310">
        <v>800</v>
      </c>
      <c r="K310">
        <v>835</v>
      </c>
      <c r="L310">
        <f t="shared" si="57"/>
        <v>0.95808383233532934</v>
      </c>
      <c r="M310" t="s">
        <v>787</v>
      </c>
      <c r="N310" s="2" t="s">
        <v>190</v>
      </c>
      <c r="O310" s="2" t="s">
        <v>43</v>
      </c>
      <c r="P310" t="s">
        <v>44</v>
      </c>
      <c r="Q310" t="s">
        <v>55</v>
      </c>
      <c r="R310" s="2" t="s">
        <v>194</v>
      </c>
      <c r="S310" s="2" t="s">
        <v>780</v>
      </c>
      <c r="T310" t="s">
        <v>89</v>
      </c>
      <c r="U310">
        <v>100</v>
      </c>
      <c r="V310" t="s">
        <v>60</v>
      </c>
      <c r="W310" s="2" t="s">
        <v>199</v>
      </c>
      <c r="X310" s="2" t="s">
        <v>193</v>
      </c>
      <c r="Y310" t="s">
        <v>63</v>
      </c>
      <c r="Z310">
        <v>4</v>
      </c>
      <c r="AA310" s="3">
        <v>0.13563843</v>
      </c>
      <c r="AB310" s="1">
        <v>9.1171620000000009E-2</v>
      </c>
      <c r="AC310">
        <v>4</v>
      </c>
      <c r="AD310" s="3">
        <v>9.4526209999999999E-2</v>
      </c>
      <c r="AE310" s="1">
        <v>0.10587994000000001</v>
      </c>
    </row>
    <row r="311" spans="1:39" x14ac:dyDescent="0.2">
      <c r="A311">
        <v>442</v>
      </c>
      <c r="B311" t="s">
        <v>640</v>
      </c>
      <c r="C311" t="s">
        <v>641</v>
      </c>
      <c r="D311">
        <v>2017</v>
      </c>
      <c r="F311" t="s">
        <v>750</v>
      </c>
      <c r="G311" t="s">
        <v>743</v>
      </c>
      <c r="H311">
        <v>49.92</v>
      </c>
      <c r="I311">
        <v>11.58</v>
      </c>
      <c r="J311">
        <v>800</v>
      </c>
      <c r="K311">
        <v>835</v>
      </c>
      <c r="L311">
        <f t="shared" si="57"/>
        <v>0.95808383233532934</v>
      </c>
      <c r="M311" t="s">
        <v>787</v>
      </c>
      <c r="N311" t="s">
        <v>191</v>
      </c>
      <c r="O311" s="2" t="s">
        <v>51</v>
      </c>
      <c r="P311" t="s">
        <v>44</v>
      </c>
      <c r="Q311" t="s">
        <v>55</v>
      </c>
      <c r="R311" s="2" t="s">
        <v>194</v>
      </c>
      <c r="S311" s="2" t="s">
        <v>780</v>
      </c>
      <c r="T311" t="s">
        <v>89</v>
      </c>
      <c r="U311">
        <v>100</v>
      </c>
      <c r="V311" t="s">
        <v>60</v>
      </c>
      <c r="W311" s="2" t="s">
        <v>199</v>
      </c>
      <c r="X311" s="2" t="s">
        <v>193</v>
      </c>
      <c r="Y311" t="s">
        <v>63</v>
      </c>
      <c r="Z311">
        <v>4</v>
      </c>
      <c r="AA311" s="3">
        <v>9.9361089999999999E-2</v>
      </c>
      <c r="AB311" s="1">
        <v>6.1764699999999978E-2</v>
      </c>
      <c r="AC311">
        <v>4</v>
      </c>
      <c r="AD311" s="3">
        <v>0</v>
      </c>
      <c r="AE311" s="1">
        <v>0</v>
      </c>
    </row>
    <row r="312" spans="1:39" x14ac:dyDescent="0.2">
      <c r="A312">
        <v>442</v>
      </c>
      <c r="B312" t="s">
        <v>640</v>
      </c>
      <c r="C312" t="s">
        <v>641</v>
      </c>
      <c r="D312">
        <v>2017</v>
      </c>
      <c r="F312" t="s">
        <v>750</v>
      </c>
      <c r="G312" t="s">
        <v>743</v>
      </c>
      <c r="H312">
        <v>49.92</v>
      </c>
      <c r="I312">
        <v>11.58</v>
      </c>
      <c r="J312">
        <v>800</v>
      </c>
      <c r="K312">
        <v>835</v>
      </c>
      <c r="L312">
        <f t="shared" si="57"/>
        <v>0.95808383233532934</v>
      </c>
      <c r="M312" t="s">
        <v>787</v>
      </c>
      <c r="N312" t="s">
        <v>195</v>
      </c>
      <c r="O312" s="2" t="s">
        <v>51</v>
      </c>
      <c r="P312" t="s">
        <v>52</v>
      </c>
      <c r="Q312" t="s">
        <v>55</v>
      </c>
      <c r="R312" s="2" t="s">
        <v>194</v>
      </c>
      <c r="S312" s="2" t="s">
        <v>780</v>
      </c>
      <c r="T312" t="s">
        <v>89</v>
      </c>
      <c r="U312">
        <v>100</v>
      </c>
      <c r="V312" t="s">
        <v>60</v>
      </c>
      <c r="W312" s="2" t="s">
        <v>199</v>
      </c>
      <c r="X312" s="2" t="s">
        <v>193</v>
      </c>
      <c r="Y312" t="s">
        <v>63</v>
      </c>
      <c r="Z312">
        <v>4</v>
      </c>
      <c r="AA312" s="3">
        <v>0</v>
      </c>
      <c r="AB312" s="1">
        <v>0</v>
      </c>
      <c r="AC312">
        <v>4</v>
      </c>
      <c r="AD312" s="3">
        <v>0</v>
      </c>
      <c r="AE312" s="1">
        <v>0</v>
      </c>
    </row>
    <row r="313" spans="1:39" x14ac:dyDescent="0.2">
      <c r="A313">
        <v>442</v>
      </c>
      <c r="B313" t="s">
        <v>640</v>
      </c>
      <c r="C313" t="s">
        <v>641</v>
      </c>
      <c r="D313">
        <v>2017</v>
      </c>
      <c r="F313" t="s">
        <v>750</v>
      </c>
      <c r="G313" t="s">
        <v>743</v>
      </c>
      <c r="H313">
        <v>51.25</v>
      </c>
      <c r="I313">
        <v>4.67</v>
      </c>
      <c r="J313">
        <v>800</v>
      </c>
      <c r="K313">
        <v>835</v>
      </c>
      <c r="L313">
        <f t="shared" si="57"/>
        <v>0.95808383233532934</v>
      </c>
      <c r="M313" t="s">
        <v>787</v>
      </c>
      <c r="N313" t="s">
        <v>196</v>
      </c>
      <c r="O313" s="2" t="s">
        <v>43</v>
      </c>
      <c r="P313" t="s">
        <v>44</v>
      </c>
      <c r="Q313" t="s">
        <v>55</v>
      </c>
      <c r="R313" s="2" t="s">
        <v>194</v>
      </c>
      <c r="S313" s="2" t="s">
        <v>780</v>
      </c>
      <c r="T313" t="s">
        <v>89</v>
      </c>
      <c r="U313">
        <v>100</v>
      </c>
      <c r="V313" t="s">
        <v>60</v>
      </c>
      <c r="W313" s="2" t="s">
        <v>199</v>
      </c>
      <c r="X313" s="2" t="s">
        <v>193</v>
      </c>
      <c r="Y313" t="s">
        <v>63</v>
      </c>
      <c r="Z313">
        <v>4</v>
      </c>
      <c r="AA313" s="3">
        <v>0</v>
      </c>
      <c r="AB313" s="1">
        <v>0</v>
      </c>
      <c r="AC313">
        <v>4</v>
      </c>
      <c r="AD313" s="3">
        <v>4.1585035999999999E-2</v>
      </c>
      <c r="AE313" s="1">
        <v>5.8818687999999994E-2</v>
      </c>
    </row>
    <row r="314" spans="1:39" x14ac:dyDescent="0.2">
      <c r="A314">
        <v>442</v>
      </c>
      <c r="B314" t="s">
        <v>640</v>
      </c>
      <c r="C314" t="s">
        <v>641</v>
      </c>
      <c r="D314">
        <v>2017</v>
      </c>
      <c r="F314" t="s">
        <v>750</v>
      </c>
      <c r="G314" t="s">
        <v>743</v>
      </c>
      <c r="H314">
        <v>51.25</v>
      </c>
      <c r="I314">
        <v>4.67</v>
      </c>
      <c r="J314">
        <v>745</v>
      </c>
      <c r="K314">
        <v>835</v>
      </c>
      <c r="L314">
        <f t="shared" si="57"/>
        <v>0.89221556886227549</v>
      </c>
      <c r="M314" t="s">
        <v>787</v>
      </c>
      <c r="N314" s="2" t="s">
        <v>197</v>
      </c>
      <c r="O314" s="2" t="s">
        <v>51</v>
      </c>
      <c r="P314" t="s">
        <v>44</v>
      </c>
      <c r="Q314" t="s">
        <v>55</v>
      </c>
      <c r="R314" s="2" t="s">
        <v>194</v>
      </c>
      <c r="S314" s="2" t="s">
        <v>780</v>
      </c>
      <c r="T314" t="s">
        <v>89</v>
      </c>
      <c r="U314">
        <v>100</v>
      </c>
      <c r="V314" t="s">
        <v>60</v>
      </c>
      <c r="W314" s="2" t="s">
        <v>199</v>
      </c>
      <c r="X314" s="2" t="s">
        <v>193</v>
      </c>
      <c r="Y314" t="s">
        <v>63</v>
      </c>
      <c r="Z314">
        <v>4</v>
      </c>
      <c r="AA314" s="3">
        <v>0</v>
      </c>
      <c r="AB314" s="1">
        <v>0</v>
      </c>
      <c r="AC314">
        <v>4</v>
      </c>
      <c r="AD314" s="3">
        <v>0</v>
      </c>
      <c r="AE314" s="1">
        <v>0</v>
      </c>
    </row>
    <row r="315" spans="1:39" x14ac:dyDescent="0.2">
      <c r="A315">
        <v>442</v>
      </c>
      <c r="B315" t="s">
        <v>640</v>
      </c>
      <c r="C315" t="s">
        <v>641</v>
      </c>
      <c r="D315">
        <v>2017</v>
      </c>
      <c r="F315" t="s">
        <v>750</v>
      </c>
      <c r="G315" t="s">
        <v>743</v>
      </c>
      <c r="H315">
        <v>49.92</v>
      </c>
      <c r="I315">
        <v>11.58</v>
      </c>
      <c r="J315">
        <v>745</v>
      </c>
      <c r="K315">
        <v>835</v>
      </c>
      <c r="L315">
        <f t="shared" si="57"/>
        <v>0.89221556886227549</v>
      </c>
      <c r="M315" t="s">
        <v>787</v>
      </c>
      <c r="N315" s="2" t="s">
        <v>195</v>
      </c>
      <c r="O315" s="2" t="s">
        <v>51</v>
      </c>
      <c r="P315" t="s">
        <v>52</v>
      </c>
      <c r="Q315" t="s">
        <v>55</v>
      </c>
      <c r="R315" s="2" t="s">
        <v>194</v>
      </c>
      <c r="S315" s="2" t="s">
        <v>780</v>
      </c>
      <c r="T315" t="s">
        <v>89</v>
      </c>
      <c r="U315">
        <v>100</v>
      </c>
      <c r="V315" t="s">
        <v>60</v>
      </c>
      <c r="W315" s="2" t="s">
        <v>200</v>
      </c>
      <c r="X315" s="2" t="s">
        <v>193</v>
      </c>
      <c r="Y315" t="s">
        <v>777</v>
      </c>
      <c r="Z315">
        <v>4</v>
      </c>
      <c r="AA315" s="3">
        <v>0.58666664000000002</v>
      </c>
      <c r="AB315" s="1">
        <v>0.10666671999999999</v>
      </c>
      <c r="AC315">
        <v>4</v>
      </c>
      <c r="AD315" s="3">
        <v>0.45490195999999999</v>
      </c>
      <c r="AE315" s="1">
        <v>0.23215682000000004</v>
      </c>
    </row>
    <row r="316" spans="1:39" x14ac:dyDescent="0.2">
      <c r="A316">
        <v>442</v>
      </c>
      <c r="B316" t="s">
        <v>640</v>
      </c>
      <c r="C316" t="s">
        <v>641</v>
      </c>
      <c r="D316">
        <v>2017</v>
      </c>
      <c r="F316" t="s">
        <v>750</v>
      </c>
      <c r="G316" t="s">
        <v>743</v>
      </c>
      <c r="H316">
        <v>51.25</v>
      </c>
      <c r="I316">
        <v>4.67</v>
      </c>
      <c r="J316">
        <v>745</v>
      </c>
      <c r="K316">
        <v>835</v>
      </c>
      <c r="L316">
        <f t="shared" si="57"/>
        <v>0.89221556886227549</v>
      </c>
      <c r="M316" t="s">
        <v>787</v>
      </c>
      <c r="N316" s="2" t="s">
        <v>196</v>
      </c>
      <c r="O316" s="2" t="s">
        <v>43</v>
      </c>
      <c r="P316" t="s">
        <v>44</v>
      </c>
      <c r="Q316" t="s">
        <v>55</v>
      </c>
      <c r="R316" s="2" t="s">
        <v>194</v>
      </c>
      <c r="S316" s="2" t="s">
        <v>780</v>
      </c>
      <c r="T316" t="s">
        <v>89</v>
      </c>
      <c r="U316">
        <v>100</v>
      </c>
      <c r="V316" t="s">
        <v>60</v>
      </c>
      <c r="W316" s="2" t="s">
        <v>200</v>
      </c>
      <c r="X316" s="2" t="s">
        <v>193</v>
      </c>
      <c r="Y316" t="s">
        <v>777</v>
      </c>
      <c r="Z316">
        <v>4</v>
      </c>
      <c r="AA316" s="3">
        <v>4.3921567000000002E-2</v>
      </c>
      <c r="AB316" s="1">
        <v>8.1568625999999991E-2</v>
      </c>
      <c r="AC316">
        <v>4</v>
      </c>
      <c r="AD316" s="3">
        <v>3.1372549999999999E-2</v>
      </c>
      <c r="AE316" s="1">
        <v>4.3921570000000007E-2</v>
      </c>
    </row>
    <row r="317" spans="1:39" x14ac:dyDescent="0.2">
      <c r="A317">
        <v>442</v>
      </c>
      <c r="B317" t="s">
        <v>640</v>
      </c>
      <c r="C317" t="s">
        <v>641</v>
      </c>
      <c r="D317">
        <v>2017</v>
      </c>
      <c r="F317" t="s">
        <v>750</v>
      </c>
      <c r="G317" t="s">
        <v>743</v>
      </c>
      <c r="H317">
        <v>51.25</v>
      </c>
      <c r="I317">
        <v>4.67</v>
      </c>
      <c r="J317">
        <v>745</v>
      </c>
      <c r="K317">
        <v>835</v>
      </c>
      <c r="L317">
        <f t="shared" si="57"/>
        <v>0.89221556886227549</v>
      </c>
      <c r="M317" t="s">
        <v>787</v>
      </c>
      <c r="N317" s="2" t="s">
        <v>197</v>
      </c>
      <c r="O317" s="2" t="s">
        <v>51</v>
      </c>
      <c r="P317" t="s">
        <v>44</v>
      </c>
      <c r="Q317" t="s">
        <v>55</v>
      </c>
      <c r="R317" s="2" t="s">
        <v>194</v>
      </c>
      <c r="S317" s="2" t="s">
        <v>780</v>
      </c>
      <c r="T317" t="s">
        <v>89</v>
      </c>
      <c r="U317">
        <v>100</v>
      </c>
      <c r="V317" t="s">
        <v>60</v>
      </c>
      <c r="W317" s="2" t="s">
        <v>200</v>
      </c>
      <c r="X317" s="2" t="s">
        <v>193</v>
      </c>
      <c r="Y317" t="s">
        <v>777</v>
      </c>
      <c r="Z317">
        <v>4</v>
      </c>
      <c r="AA317" s="3">
        <v>0.10352941</v>
      </c>
      <c r="AB317" s="1">
        <v>0.10039215999999998</v>
      </c>
      <c r="AC317">
        <v>4</v>
      </c>
      <c r="AD317" s="3">
        <v>0</v>
      </c>
      <c r="AE317" s="1">
        <v>0</v>
      </c>
    </row>
    <row r="318" spans="1:39" x14ac:dyDescent="0.2">
      <c r="A318">
        <v>442</v>
      </c>
      <c r="B318" t="s">
        <v>640</v>
      </c>
      <c r="C318" t="s">
        <v>641</v>
      </c>
      <c r="D318">
        <v>2017</v>
      </c>
      <c r="F318" t="s">
        <v>750</v>
      </c>
      <c r="G318" t="s">
        <v>743</v>
      </c>
      <c r="H318">
        <v>49.92</v>
      </c>
      <c r="I318">
        <v>11.58</v>
      </c>
      <c r="J318">
        <v>745</v>
      </c>
      <c r="K318">
        <v>835</v>
      </c>
      <c r="L318">
        <f t="shared" si="57"/>
        <v>0.89221556886227549</v>
      </c>
      <c r="M318" t="s">
        <v>787</v>
      </c>
      <c r="N318" s="2" t="s">
        <v>190</v>
      </c>
      <c r="O318" s="2" t="s">
        <v>43</v>
      </c>
      <c r="P318" t="s">
        <v>44</v>
      </c>
      <c r="Q318" t="s">
        <v>55</v>
      </c>
      <c r="R318" s="2" t="s">
        <v>194</v>
      </c>
      <c r="S318" s="2" t="s">
        <v>780</v>
      </c>
      <c r="T318" t="s">
        <v>89</v>
      </c>
      <c r="U318">
        <v>100</v>
      </c>
      <c r="V318" t="s">
        <v>60</v>
      </c>
      <c r="W318" s="2" t="s">
        <v>200</v>
      </c>
      <c r="X318" s="2" t="s">
        <v>193</v>
      </c>
      <c r="Y318" t="s">
        <v>777</v>
      </c>
      <c r="Z318">
        <v>4</v>
      </c>
      <c r="AA318" s="3">
        <v>0.20705882</v>
      </c>
      <c r="AB318" s="1">
        <v>0.14431376000000001</v>
      </c>
      <c r="AC318">
        <v>4</v>
      </c>
      <c r="AD318" s="3">
        <v>0.14431372000000001</v>
      </c>
      <c r="AE318" s="1">
        <v>0.15058823999999998</v>
      </c>
    </row>
    <row r="319" spans="1:39" x14ac:dyDescent="0.2">
      <c r="A319">
        <v>442</v>
      </c>
      <c r="B319" t="s">
        <v>640</v>
      </c>
      <c r="C319" t="s">
        <v>641</v>
      </c>
      <c r="D319">
        <v>2017</v>
      </c>
      <c r="F319" t="s">
        <v>750</v>
      </c>
      <c r="G319" t="s">
        <v>743</v>
      </c>
      <c r="H319">
        <v>49.92</v>
      </c>
      <c r="I319">
        <v>11.58</v>
      </c>
      <c r="J319">
        <v>745</v>
      </c>
      <c r="K319">
        <v>835</v>
      </c>
      <c r="L319">
        <f t="shared" si="57"/>
        <v>0.89221556886227549</v>
      </c>
      <c r="M319" t="s">
        <v>787</v>
      </c>
      <c r="N319" s="2" t="s">
        <v>191</v>
      </c>
      <c r="O319" s="2" t="s">
        <v>51</v>
      </c>
      <c r="P319" t="s">
        <v>44</v>
      </c>
      <c r="Q319" t="s">
        <v>55</v>
      </c>
      <c r="R319" s="2" t="s">
        <v>194</v>
      </c>
      <c r="S319" s="2" t="s">
        <v>780</v>
      </c>
      <c r="T319" t="s">
        <v>89</v>
      </c>
      <c r="U319">
        <v>100</v>
      </c>
      <c r="V319" t="s">
        <v>60</v>
      </c>
      <c r="W319" s="2" t="s">
        <v>200</v>
      </c>
      <c r="X319" s="2" t="s">
        <v>193</v>
      </c>
      <c r="Y319" t="s">
        <v>777</v>
      </c>
      <c r="Z319">
        <v>4</v>
      </c>
      <c r="AA319" s="3">
        <v>0.10980392</v>
      </c>
      <c r="AB319" s="1">
        <v>8.1568619999999981E-2</v>
      </c>
      <c r="AC319">
        <v>4</v>
      </c>
      <c r="AD319" s="3">
        <v>0</v>
      </c>
      <c r="AE319" s="1">
        <v>0</v>
      </c>
    </row>
    <row r="320" spans="1:39" x14ac:dyDescent="0.2">
      <c r="A320">
        <v>442</v>
      </c>
      <c r="B320" t="s">
        <v>640</v>
      </c>
      <c r="C320" t="s">
        <v>641</v>
      </c>
      <c r="D320">
        <v>2017</v>
      </c>
      <c r="F320" t="s">
        <v>750</v>
      </c>
      <c r="G320" t="s">
        <v>743</v>
      </c>
      <c r="H320">
        <v>49.92</v>
      </c>
      <c r="I320">
        <v>11.58</v>
      </c>
      <c r="J320">
        <v>745</v>
      </c>
      <c r="K320">
        <v>835</v>
      </c>
      <c r="L320">
        <f t="shared" si="57"/>
        <v>0.89221556886227549</v>
      </c>
      <c r="M320" t="s">
        <v>787</v>
      </c>
      <c r="N320" s="2" t="s">
        <v>195</v>
      </c>
      <c r="O320" s="2" t="s">
        <v>51</v>
      </c>
      <c r="P320" t="s">
        <v>52</v>
      </c>
      <c r="Q320" t="s">
        <v>55</v>
      </c>
      <c r="R320" s="2" t="s">
        <v>194</v>
      </c>
      <c r="S320" s="2" t="s">
        <v>780</v>
      </c>
      <c r="T320" t="s">
        <v>89</v>
      </c>
      <c r="U320">
        <v>100</v>
      </c>
      <c r="V320" t="s">
        <v>60</v>
      </c>
      <c r="W320" s="2" t="s">
        <v>200</v>
      </c>
      <c r="X320" s="2" t="s">
        <v>193</v>
      </c>
      <c r="Y320" t="s">
        <v>777</v>
      </c>
      <c r="Z320">
        <v>4</v>
      </c>
      <c r="AA320" s="3">
        <v>0</v>
      </c>
      <c r="AB320" s="1">
        <v>0</v>
      </c>
      <c r="AC320">
        <v>4</v>
      </c>
      <c r="AD320" s="3">
        <v>0</v>
      </c>
      <c r="AE320" s="1">
        <v>0</v>
      </c>
    </row>
    <row r="321" spans="1:38" x14ac:dyDescent="0.2">
      <c r="A321">
        <v>442</v>
      </c>
      <c r="B321" t="s">
        <v>640</v>
      </c>
      <c r="C321" t="s">
        <v>641</v>
      </c>
      <c r="D321">
        <v>2017</v>
      </c>
      <c r="F321" t="s">
        <v>750</v>
      </c>
      <c r="G321" t="s">
        <v>743</v>
      </c>
      <c r="H321">
        <v>51.25</v>
      </c>
      <c r="I321">
        <v>4.67</v>
      </c>
      <c r="J321">
        <v>745</v>
      </c>
      <c r="K321">
        <v>835</v>
      </c>
      <c r="L321">
        <f t="shared" si="57"/>
        <v>0.89221556886227549</v>
      </c>
      <c r="M321" t="s">
        <v>787</v>
      </c>
      <c r="N321" s="2" t="s">
        <v>196</v>
      </c>
      <c r="O321" s="2" t="s">
        <v>43</v>
      </c>
      <c r="P321" t="s">
        <v>44</v>
      </c>
      <c r="Q321" t="s">
        <v>55</v>
      </c>
      <c r="R321" s="2" t="s">
        <v>194</v>
      </c>
      <c r="S321" s="2" t="s">
        <v>780</v>
      </c>
      <c r="T321" t="s">
        <v>89</v>
      </c>
      <c r="U321">
        <v>100</v>
      </c>
      <c r="V321" t="s">
        <v>60</v>
      </c>
      <c r="W321" s="2" t="s">
        <v>200</v>
      </c>
      <c r="X321" s="2" t="s">
        <v>193</v>
      </c>
      <c r="Y321" t="s">
        <v>777</v>
      </c>
      <c r="Z321">
        <v>4</v>
      </c>
      <c r="AA321" s="3">
        <v>0</v>
      </c>
      <c r="AB321" s="1">
        <v>0</v>
      </c>
      <c r="AC321">
        <v>4</v>
      </c>
      <c r="AD321" s="3">
        <v>5.6470588000000002E-2</v>
      </c>
      <c r="AE321" s="1">
        <v>8.1568624000000006E-2</v>
      </c>
    </row>
    <row r="322" spans="1:38" x14ac:dyDescent="0.2">
      <c r="A322">
        <v>442</v>
      </c>
      <c r="B322" t="s">
        <v>640</v>
      </c>
      <c r="C322" t="s">
        <v>641</v>
      </c>
      <c r="D322">
        <v>2017</v>
      </c>
      <c r="F322" t="s">
        <v>750</v>
      </c>
      <c r="G322" t="s">
        <v>743</v>
      </c>
      <c r="H322">
        <v>51.25</v>
      </c>
      <c r="I322">
        <v>4.67</v>
      </c>
      <c r="J322">
        <v>745</v>
      </c>
      <c r="K322">
        <v>835</v>
      </c>
      <c r="L322">
        <f t="shared" si="57"/>
        <v>0.89221556886227549</v>
      </c>
      <c r="M322" t="s">
        <v>787</v>
      </c>
      <c r="N322" s="2" t="s">
        <v>197</v>
      </c>
      <c r="O322" s="2" t="s">
        <v>51</v>
      </c>
      <c r="P322" t="s">
        <v>44</v>
      </c>
      <c r="Q322" t="s">
        <v>55</v>
      </c>
      <c r="R322" s="2" t="s">
        <v>194</v>
      </c>
      <c r="S322" s="2" t="s">
        <v>780</v>
      </c>
      <c r="T322" t="s">
        <v>89</v>
      </c>
      <c r="U322">
        <v>100</v>
      </c>
      <c r="V322" t="s">
        <v>60</v>
      </c>
      <c r="W322" s="2" t="s">
        <v>200</v>
      </c>
      <c r="X322" s="2" t="s">
        <v>193</v>
      </c>
      <c r="Y322" t="s">
        <v>777</v>
      </c>
      <c r="Z322">
        <v>4</v>
      </c>
      <c r="AA322" s="3">
        <v>0</v>
      </c>
      <c r="AB322" s="1">
        <v>0</v>
      </c>
      <c r="AC322">
        <v>4</v>
      </c>
      <c r="AD322" s="3">
        <v>0</v>
      </c>
      <c r="AE322" s="1">
        <v>0</v>
      </c>
    </row>
    <row r="323" spans="1:38" x14ac:dyDescent="0.2">
      <c r="A323">
        <v>446</v>
      </c>
      <c r="B323" t="s">
        <v>642</v>
      </c>
      <c r="C323" t="s">
        <v>643</v>
      </c>
      <c r="D323">
        <v>2005</v>
      </c>
      <c r="E323" t="s">
        <v>751</v>
      </c>
      <c r="F323" t="s">
        <v>40</v>
      </c>
      <c r="G323" t="s">
        <v>41</v>
      </c>
      <c r="H323">
        <v>39.25</v>
      </c>
      <c r="I323">
        <v>-106.1166667</v>
      </c>
      <c r="J323">
        <v>558</v>
      </c>
      <c r="K323">
        <v>1149</v>
      </c>
      <c r="L323">
        <f t="shared" ref="L323:L386" si="59">J323/K323</f>
        <v>0.48563968668407309</v>
      </c>
      <c r="M323" t="s">
        <v>785</v>
      </c>
      <c r="N323" s="2" t="s">
        <v>201</v>
      </c>
      <c r="O323" s="2" t="s">
        <v>51</v>
      </c>
      <c r="P323" t="s">
        <v>44</v>
      </c>
      <c r="Q323" t="s">
        <v>45</v>
      </c>
      <c r="R323" s="2" t="s">
        <v>202</v>
      </c>
      <c r="S323" s="2" t="s">
        <v>780</v>
      </c>
      <c r="T323" t="s">
        <v>89</v>
      </c>
      <c r="U323">
        <v>100</v>
      </c>
      <c r="V323" t="s">
        <v>47</v>
      </c>
      <c r="W323" s="2" t="s">
        <v>203</v>
      </c>
      <c r="X323" s="2" t="s">
        <v>204</v>
      </c>
      <c r="Y323" t="s">
        <v>777</v>
      </c>
      <c r="Z323">
        <v>15</v>
      </c>
      <c r="AA323" s="3">
        <v>89.844999999999999</v>
      </c>
      <c r="AB323" s="1">
        <v>8.3165440838352787</v>
      </c>
      <c r="AC323">
        <v>15</v>
      </c>
      <c r="AD323" s="3">
        <v>88.414209999999997</v>
      </c>
      <c r="AE323" s="1">
        <v>8.6492116171434787</v>
      </c>
    </row>
    <row r="324" spans="1:38" x14ac:dyDescent="0.2">
      <c r="A324">
        <v>446</v>
      </c>
      <c r="B324" t="s">
        <v>642</v>
      </c>
      <c r="C324" t="s">
        <v>643</v>
      </c>
      <c r="D324">
        <v>2005</v>
      </c>
      <c r="E324" t="s">
        <v>751</v>
      </c>
      <c r="F324" t="s">
        <v>40</v>
      </c>
      <c r="G324" t="s">
        <v>41</v>
      </c>
      <c r="H324">
        <v>39.25</v>
      </c>
      <c r="I324">
        <v>-106.1166667</v>
      </c>
      <c r="J324">
        <v>558</v>
      </c>
      <c r="K324">
        <v>1149</v>
      </c>
      <c r="L324">
        <f t="shared" si="59"/>
        <v>0.48563968668407309</v>
      </c>
      <c r="M324" t="s">
        <v>785</v>
      </c>
      <c r="N324" s="2" t="s">
        <v>205</v>
      </c>
      <c r="O324" s="2" t="s">
        <v>43</v>
      </c>
      <c r="P324" t="s">
        <v>44</v>
      </c>
      <c r="Q324" t="s">
        <v>45</v>
      </c>
      <c r="R324" s="2" t="s">
        <v>202</v>
      </c>
      <c r="S324" s="2" t="s">
        <v>780</v>
      </c>
      <c r="T324" t="s">
        <v>89</v>
      </c>
      <c r="U324">
        <v>100</v>
      </c>
      <c r="V324" t="s">
        <v>47</v>
      </c>
      <c r="W324" s="2" t="s">
        <v>203</v>
      </c>
      <c r="X324" s="2" t="s">
        <v>204</v>
      </c>
      <c r="Y324" t="s">
        <v>777</v>
      </c>
      <c r="Z324">
        <v>14</v>
      </c>
      <c r="AA324" s="3">
        <v>90.855099999999993</v>
      </c>
      <c r="AB324" s="1">
        <v>9.641453120008455</v>
      </c>
      <c r="AC324">
        <v>14</v>
      </c>
      <c r="AD324" s="3">
        <v>58.784579999999998</v>
      </c>
      <c r="AE324" s="1">
        <v>9.3207940364663635</v>
      </c>
    </row>
    <row r="325" spans="1:38" x14ac:dyDescent="0.2">
      <c r="A325">
        <v>446</v>
      </c>
      <c r="B325" t="s">
        <v>642</v>
      </c>
      <c r="C325" t="s">
        <v>643</v>
      </c>
      <c r="D325">
        <v>2005</v>
      </c>
      <c r="E325" t="s">
        <v>751</v>
      </c>
      <c r="F325" t="s">
        <v>40</v>
      </c>
      <c r="G325" t="s">
        <v>41</v>
      </c>
      <c r="H325">
        <v>39.25</v>
      </c>
      <c r="I325">
        <v>-106.1166667</v>
      </c>
      <c r="J325">
        <v>558</v>
      </c>
      <c r="K325">
        <v>1149</v>
      </c>
      <c r="L325">
        <f t="shared" si="59"/>
        <v>0.48563968668407309</v>
      </c>
      <c r="M325" t="s">
        <v>785</v>
      </c>
      <c r="N325" s="2" t="s">
        <v>201</v>
      </c>
      <c r="O325" s="2" t="s">
        <v>51</v>
      </c>
      <c r="P325" t="s">
        <v>44</v>
      </c>
      <c r="Q325" t="s">
        <v>45</v>
      </c>
      <c r="R325" s="2" t="s">
        <v>202</v>
      </c>
      <c r="S325" s="2" t="s">
        <v>780</v>
      </c>
      <c r="T325" t="s">
        <v>89</v>
      </c>
      <c r="U325">
        <v>100</v>
      </c>
      <c r="V325" t="s">
        <v>47</v>
      </c>
      <c r="W325" s="2" t="s">
        <v>206</v>
      </c>
      <c r="X325" s="2" t="s">
        <v>207</v>
      </c>
      <c r="Y325" t="s">
        <v>777</v>
      </c>
      <c r="Z325">
        <v>15</v>
      </c>
      <c r="AA325" s="3">
        <v>17.662337999999998</v>
      </c>
      <c r="AB325" s="1">
        <v>4.6192489446702032</v>
      </c>
      <c r="AC325">
        <v>15</v>
      </c>
      <c r="AD325" s="3">
        <v>17.532467</v>
      </c>
      <c r="AE325" s="1">
        <v>4.7475612781324354</v>
      </c>
    </row>
    <row r="326" spans="1:38" x14ac:dyDescent="0.2">
      <c r="A326">
        <v>446</v>
      </c>
      <c r="B326" t="s">
        <v>642</v>
      </c>
      <c r="C326" t="s">
        <v>643</v>
      </c>
      <c r="D326">
        <v>2005</v>
      </c>
      <c r="E326" t="s">
        <v>751</v>
      </c>
      <c r="F326" t="s">
        <v>40</v>
      </c>
      <c r="G326" t="s">
        <v>41</v>
      </c>
      <c r="H326">
        <v>39.25</v>
      </c>
      <c r="I326">
        <v>-106.1166667</v>
      </c>
      <c r="J326">
        <v>558</v>
      </c>
      <c r="K326">
        <v>1149</v>
      </c>
      <c r="L326">
        <f t="shared" si="59"/>
        <v>0.48563968668407309</v>
      </c>
      <c r="M326" t="s">
        <v>785</v>
      </c>
      <c r="N326" s="2" t="s">
        <v>205</v>
      </c>
      <c r="O326" s="2" t="s">
        <v>43</v>
      </c>
      <c r="P326" t="s">
        <v>44</v>
      </c>
      <c r="Q326" t="s">
        <v>45</v>
      </c>
      <c r="R326" s="2" t="s">
        <v>202</v>
      </c>
      <c r="S326" s="2" t="s">
        <v>780</v>
      </c>
      <c r="T326" t="s">
        <v>89</v>
      </c>
      <c r="U326">
        <v>100</v>
      </c>
      <c r="V326" t="s">
        <v>47</v>
      </c>
      <c r="W326" s="2" t="s">
        <v>206</v>
      </c>
      <c r="X326" s="2" t="s">
        <v>207</v>
      </c>
      <c r="Y326" t="s">
        <v>777</v>
      </c>
      <c r="Z326">
        <v>14</v>
      </c>
      <c r="AA326" s="3">
        <v>13.116883</v>
      </c>
      <c r="AB326" s="1">
        <v>4.9584644135459701</v>
      </c>
      <c r="AC326">
        <v>14</v>
      </c>
      <c r="AD326" s="3">
        <v>5.1948049999999997</v>
      </c>
      <c r="AE326" s="1">
        <v>4.8345033043221495</v>
      </c>
    </row>
    <row r="327" spans="1:38" x14ac:dyDescent="0.2">
      <c r="A327">
        <v>446</v>
      </c>
      <c r="B327" t="s">
        <v>642</v>
      </c>
      <c r="C327" t="s">
        <v>643</v>
      </c>
      <c r="D327">
        <v>2005</v>
      </c>
      <c r="E327" t="s">
        <v>751</v>
      </c>
      <c r="F327" t="s">
        <v>40</v>
      </c>
      <c r="G327" t="s">
        <v>41</v>
      </c>
      <c r="H327">
        <v>39.25</v>
      </c>
      <c r="I327">
        <v>-106.1166667</v>
      </c>
      <c r="J327">
        <v>558</v>
      </c>
      <c r="K327">
        <v>1149</v>
      </c>
      <c r="L327">
        <f t="shared" si="59"/>
        <v>0.48563968668407309</v>
      </c>
      <c r="M327" t="s">
        <v>785</v>
      </c>
      <c r="N327" s="2" t="s">
        <v>201</v>
      </c>
      <c r="O327" s="2" t="s">
        <v>51</v>
      </c>
      <c r="P327" t="s">
        <v>44</v>
      </c>
      <c r="Q327" t="s">
        <v>45</v>
      </c>
      <c r="R327" s="2" t="s">
        <v>202</v>
      </c>
      <c r="S327" s="2" t="s">
        <v>780</v>
      </c>
      <c r="T327" t="s">
        <v>89</v>
      </c>
      <c r="U327">
        <v>100</v>
      </c>
      <c r="V327" t="s">
        <v>47</v>
      </c>
      <c r="W327" s="2" t="s">
        <v>208</v>
      </c>
      <c r="X327" s="2" t="s">
        <v>209</v>
      </c>
      <c r="Y327" t="s">
        <v>777</v>
      </c>
      <c r="Z327">
        <v>15</v>
      </c>
      <c r="AA327" s="3">
        <v>5.3506494</v>
      </c>
      <c r="AB327" s="1">
        <v>2.5149243046752705</v>
      </c>
      <c r="AC327">
        <v>15</v>
      </c>
      <c r="AD327" s="3">
        <v>4.9350649999999998</v>
      </c>
      <c r="AE327" s="1">
        <v>2.463599173689186</v>
      </c>
    </row>
    <row r="328" spans="1:38" x14ac:dyDescent="0.2">
      <c r="A328">
        <v>446</v>
      </c>
      <c r="B328" t="s">
        <v>642</v>
      </c>
      <c r="C328" t="s">
        <v>643</v>
      </c>
      <c r="D328">
        <v>2005</v>
      </c>
      <c r="E328" t="s">
        <v>751</v>
      </c>
      <c r="F328" t="s">
        <v>40</v>
      </c>
      <c r="G328" t="s">
        <v>41</v>
      </c>
      <c r="H328">
        <v>39.25</v>
      </c>
      <c r="I328">
        <v>-106.1166667</v>
      </c>
      <c r="J328">
        <v>558</v>
      </c>
      <c r="K328">
        <v>1149</v>
      </c>
      <c r="L328">
        <f t="shared" si="59"/>
        <v>0.48563968668407309</v>
      </c>
      <c r="M328" t="s">
        <v>785</v>
      </c>
      <c r="N328" s="2" t="s">
        <v>205</v>
      </c>
      <c r="O328" s="2" t="s">
        <v>43</v>
      </c>
      <c r="P328" t="s">
        <v>44</v>
      </c>
      <c r="Q328" t="s">
        <v>45</v>
      </c>
      <c r="R328" s="2" t="s">
        <v>202</v>
      </c>
      <c r="S328" s="2" t="s">
        <v>780</v>
      </c>
      <c r="T328" t="s">
        <v>89</v>
      </c>
      <c r="U328">
        <v>100</v>
      </c>
      <c r="V328" t="s">
        <v>47</v>
      </c>
      <c r="W328" s="2" t="s">
        <v>208</v>
      </c>
      <c r="X328" s="2" t="s">
        <v>209</v>
      </c>
      <c r="Y328" t="s">
        <v>777</v>
      </c>
      <c r="Z328">
        <v>14</v>
      </c>
      <c r="AA328" s="3">
        <v>5.246753</v>
      </c>
      <c r="AB328" s="1">
        <v>2.5784015904943476</v>
      </c>
      <c r="AC328">
        <v>14</v>
      </c>
      <c r="AD328" s="3">
        <v>1.1428571999999999</v>
      </c>
      <c r="AE328" s="1">
        <v>1.2396161892918918</v>
      </c>
    </row>
    <row r="329" spans="1:38" x14ac:dyDescent="0.2">
      <c r="A329">
        <v>446</v>
      </c>
      <c r="B329" t="s">
        <v>642</v>
      </c>
      <c r="C329" t="s">
        <v>643</v>
      </c>
      <c r="D329">
        <v>2005</v>
      </c>
      <c r="E329" t="s">
        <v>751</v>
      </c>
      <c r="F329" t="s">
        <v>40</v>
      </c>
      <c r="G329" t="s">
        <v>41</v>
      </c>
      <c r="H329">
        <v>39.25</v>
      </c>
      <c r="I329">
        <v>-106.1166667</v>
      </c>
      <c r="J329">
        <v>558</v>
      </c>
      <c r="K329">
        <v>1149</v>
      </c>
      <c r="L329">
        <f t="shared" si="59"/>
        <v>0.48563968668407309</v>
      </c>
      <c r="M329" t="s">
        <v>785</v>
      </c>
      <c r="N329" s="2" t="s">
        <v>201</v>
      </c>
      <c r="O329" s="2" t="s">
        <v>51</v>
      </c>
      <c r="P329" t="s">
        <v>44</v>
      </c>
      <c r="Q329" t="s">
        <v>45</v>
      </c>
      <c r="R329" s="2" t="s">
        <v>202</v>
      </c>
      <c r="S329" s="2" t="s">
        <v>780</v>
      </c>
      <c r="T329" t="s">
        <v>89</v>
      </c>
      <c r="U329">
        <v>100</v>
      </c>
      <c r="V329" t="s">
        <v>47</v>
      </c>
      <c r="W329" s="2" t="s">
        <v>210</v>
      </c>
      <c r="X329" s="2" t="s">
        <v>211</v>
      </c>
      <c r="Y329" t="s">
        <v>777</v>
      </c>
      <c r="Z329">
        <v>15</v>
      </c>
      <c r="AA329" s="3">
        <v>3.4137930000000001</v>
      </c>
      <c r="AB329" s="1">
        <v>0.5962103167348235</v>
      </c>
      <c r="AC329">
        <v>15</v>
      </c>
      <c r="AD329" s="3">
        <v>3.2931035</v>
      </c>
      <c r="AE329" s="1">
        <v>0.61324502141942416</v>
      </c>
    </row>
    <row r="330" spans="1:38" x14ac:dyDescent="0.2">
      <c r="A330">
        <v>446</v>
      </c>
      <c r="B330" t="s">
        <v>642</v>
      </c>
      <c r="C330" t="s">
        <v>643</v>
      </c>
      <c r="D330">
        <v>2005</v>
      </c>
      <c r="E330" t="s">
        <v>751</v>
      </c>
      <c r="F330" t="s">
        <v>40</v>
      </c>
      <c r="G330" t="s">
        <v>41</v>
      </c>
      <c r="H330">
        <v>39.25</v>
      </c>
      <c r="I330">
        <v>-106.1166667</v>
      </c>
      <c r="J330">
        <v>558</v>
      </c>
      <c r="K330">
        <v>1149</v>
      </c>
      <c r="L330">
        <f t="shared" si="59"/>
        <v>0.48563968668407309</v>
      </c>
      <c r="M330" t="s">
        <v>785</v>
      </c>
      <c r="N330" s="2" t="s">
        <v>205</v>
      </c>
      <c r="O330" s="2" t="s">
        <v>43</v>
      </c>
      <c r="P330" t="s">
        <v>44</v>
      </c>
      <c r="Q330" t="s">
        <v>45</v>
      </c>
      <c r="R330" s="2" t="s">
        <v>202</v>
      </c>
      <c r="S330" s="2" t="s">
        <v>780</v>
      </c>
      <c r="T330" t="s">
        <v>89</v>
      </c>
      <c r="U330">
        <v>100</v>
      </c>
      <c r="V330" t="s">
        <v>47</v>
      </c>
      <c r="W330" s="2" t="s">
        <v>210</v>
      </c>
      <c r="X330" s="2" t="s">
        <v>211</v>
      </c>
      <c r="Y330" t="s">
        <v>777</v>
      </c>
      <c r="Z330">
        <v>14</v>
      </c>
      <c r="AA330" s="3">
        <v>2.5172414999999999</v>
      </c>
      <c r="AB330" s="1">
        <v>0.6089081598810111</v>
      </c>
      <c r="AC330">
        <v>14</v>
      </c>
      <c r="AD330" s="3">
        <v>3.3103449999999999</v>
      </c>
      <c r="AE330" s="1">
        <v>0.62536486630221266</v>
      </c>
    </row>
    <row r="331" spans="1:38" x14ac:dyDescent="0.2">
      <c r="A331">
        <v>460</v>
      </c>
      <c r="B331" t="s">
        <v>644</v>
      </c>
      <c r="C331" t="s">
        <v>645</v>
      </c>
      <c r="D331">
        <v>2010</v>
      </c>
      <c r="F331" t="s">
        <v>105</v>
      </c>
      <c r="G331" t="s">
        <v>105</v>
      </c>
      <c r="H331">
        <v>-27.488641999999999</v>
      </c>
      <c r="I331">
        <v>153.068849</v>
      </c>
      <c r="J331">
        <v>1256</v>
      </c>
      <c r="K331">
        <v>1838</v>
      </c>
      <c r="L331">
        <f t="shared" si="59"/>
        <v>0.68335146898803045</v>
      </c>
      <c r="M331" t="s">
        <v>787</v>
      </c>
      <c r="N331" s="2" t="s">
        <v>81</v>
      </c>
      <c r="O331" s="2" t="s">
        <v>43</v>
      </c>
      <c r="P331" t="s">
        <v>53</v>
      </c>
      <c r="Q331" t="s">
        <v>45</v>
      </c>
      <c r="R331" s="4" t="s">
        <v>214</v>
      </c>
      <c r="S331" s="2" t="s">
        <v>780</v>
      </c>
      <c r="T331" t="s">
        <v>782</v>
      </c>
      <c r="U331">
        <v>25</v>
      </c>
      <c r="V331" t="s">
        <v>61</v>
      </c>
      <c r="W331" s="2" t="s">
        <v>114</v>
      </c>
      <c r="X331" s="2" t="s">
        <v>115</v>
      </c>
      <c r="Y331" t="s">
        <v>50</v>
      </c>
      <c r="Z331">
        <v>3</v>
      </c>
      <c r="AA331" s="3">
        <v>100.79586999999999</v>
      </c>
      <c r="AB331" s="1">
        <v>8.0224003471950436</v>
      </c>
      <c r="AC331">
        <v>3</v>
      </c>
      <c r="AD331" s="3">
        <v>98.121544</v>
      </c>
      <c r="AE331" s="1">
        <v>9.6969314794953672</v>
      </c>
      <c r="AF331">
        <v>3</v>
      </c>
      <c r="AG331" s="3">
        <v>116.17021</v>
      </c>
      <c r="AH331" s="1">
        <v>28.744682189711209</v>
      </c>
      <c r="AI331">
        <v>3</v>
      </c>
      <c r="AJ331" s="3">
        <v>132.90974</v>
      </c>
      <c r="AK331" s="1">
        <v>19.796959679334591</v>
      </c>
      <c r="AL331" t="s">
        <v>258</v>
      </c>
    </row>
    <row r="332" spans="1:38" x14ac:dyDescent="0.2">
      <c r="A332">
        <v>460</v>
      </c>
      <c r="B332" t="s">
        <v>644</v>
      </c>
      <c r="C332" t="s">
        <v>645</v>
      </c>
      <c r="D332">
        <v>2010</v>
      </c>
      <c r="F332" t="s">
        <v>105</v>
      </c>
      <c r="G332" t="s">
        <v>105</v>
      </c>
      <c r="H332">
        <v>-27.488641999999999</v>
      </c>
      <c r="I332">
        <v>153.068849</v>
      </c>
      <c r="J332">
        <v>1256</v>
      </c>
      <c r="K332">
        <v>1838</v>
      </c>
      <c r="L332">
        <f t="shared" si="59"/>
        <v>0.68335146898803045</v>
      </c>
      <c r="M332" t="s">
        <v>787</v>
      </c>
      <c r="N332" s="2" t="s">
        <v>212</v>
      </c>
      <c r="O332" s="2" t="s">
        <v>51</v>
      </c>
      <c r="P332" t="s">
        <v>53</v>
      </c>
      <c r="Q332" t="s">
        <v>45</v>
      </c>
      <c r="R332" s="4" t="s">
        <v>214</v>
      </c>
      <c r="S332" s="2" t="s">
        <v>780</v>
      </c>
      <c r="T332" t="s">
        <v>782</v>
      </c>
      <c r="U332">
        <v>25</v>
      </c>
      <c r="V332" t="s">
        <v>61</v>
      </c>
      <c r="W332" s="2" t="s">
        <v>114</v>
      </c>
      <c r="X332" s="2" t="s">
        <v>115</v>
      </c>
      <c r="Y332" t="s">
        <v>50</v>
      </c>
      <c r="Z332">
        <v>3</v>
      </c>
      <c r="AA332" s="3">
        <v>27.056889999999999</v>
      </c>
      <c r="AB332" s="1">
        <v>13.856874114269068</v>
      </c>
      <c r="AC332">
        <v>3</v>
      </c>
      <c r="AD332" s="3">
        <v>70.128913999999995</v>
      </c>
      <c r="AE332" s="1">
        <v>17.862764686115984</v>
      </c>
      <c r="AF332">
        <v>3</v>
      </c>
      <c r="AG332" s="3">
        <v>119.57447000000001</v>
      </c>
      <c r="AH332" s="1">
        <v>44.222565334275885</v>
      </c>
      <c r="AI332">
        <v>3</v>
      </c>
      <c r="AJ332" s="3">
        <v>131.09658999999999</v>
      </c>
      <c r="AK332" s="1">
        <v>12.942559133969635</v>
      </c>
    </row>
    <row r="333" spans="1:38" x14ac:dyDescent="0.2">
      <c r="A333">
        <v>460</v>
      </c>
      <c r="B333" t="s">
        <v>644</v>
      </c>
      <c r="C333" t="s">
        <v>645</v>
      </c>
      <c r="D333">
        <v>2010</v>
      </c>
      <c r="F333" t="s">
        <v>105</v>
      </c>
      <c r="G333" t="s">
        <v>105</v>
      </c>
      <c r="H333">
        <v>-27.488641999999999</v>
      </c>
      <c r="I333">
        <v>153.068849</v>
      </c>
      <c r="J333">
        <v>1256</v>
      </c>
      <c r="K333">
        <v>1838</v>
      </c>
      <c r="L333">
        <f t="shared" si="59"/>
        <v>0.68335146898803045</v>
      </c>
      <c r="M333" t="s">
        <v>787</v>
      </c>
      <c r="N333" s="2" t="s">
        <v>213</v>
      </c>
      <c r="O333" s="2" t="s">
        <v>51</v>
      </c>
      <c r="P333" t="s">
        <v>53</v>
      </c>
      <c r="Q333" t="s">
        <v>45</v>
      </c>
      <c r="R333" s="4" t="s">
        <v>214</v>
      </c>
      <c r="S333" s="2" t="s">
        <v>780</v>
      </c>
      <c r="T333" t="s">
        <v>782</v>
      </c>
      <c r="U333">
        <v>25</v>
      </c>
      <c r="V333" t="s">
        <v>61</v>
      </c>
      <c r="W333" s="2" t="s">
        <v>114</v>
      </c>
      <c r="X333" s="2" t="s">
        <v>115</v>
      </c>
      <c r="Y333" t="s">
        <v>50</v>
      </c>
      <c r="Z333">
        <v>3</v>
      </c>
      <c r="AA333" s="3">
        <v>29.529651999999999</v>
      </c>
      <c r="AB333" s="1">
        <v>10.939636364706651</v>
      </c>
      <c r="AC333">
        <v>3</v>
      </c>
      <c r="AD333" s="3">
        <v>24.751380000000001</v>
      </c>
      <c r="AE333" s="1">
        <v>5.6140166082358496</v>
      </c>
      <c r="AF333">
        <v>3</v>
      </c>
      <c r="AG333" s="3">
        <v>54.468086</v>
      </c>
      <c r="AH333" s="1">
        <v>10.318600887398787</v>
      </c>
      <c r="AI333">
        <v>3</v>
      </c>
      <c r="AJ333" s="3">
        <v>52.361713000000002</v>
      </c>
      <c r="AK333" s="1">
        <v>6.8519496934722808</v>
      </c>
    </row>
    <row r="334" spans="1:38" x14ac:dyDescent="0.2">
      <c r="A334">
        <v>460</v>
      </c>
      <c r="B334" t="s">
        <v>644</v>
      </c>
      <c r="C334" t="s">
        <v>645</v>
      </c>
      <c r="D334">
        <v>2010</v>
      </c>
      <c r="F334" t="s">
        <v>105</v>
      </c>
      <c r="G334" t="s">
        <v>105</v>
      </c>
      <c r="H334">
        <v>-27.488641999999999</v>
      </c>
      <c r="I334">
        <v>153.068849</v>
      </c>
      <c r="J334">
        <v>1256</v>
      </c>
      <c r="K334">
        <v>1838</v>
      </c>
      <c r="L334">
        <f t="shared" si="59"/>
        <v>0.68335146898803045</v>
      </c>
      <c r="M334" t="s">
        <v>787</v>
      </c>
      <c r="N334" s="2" t="s">
        <v>81</v>
      </c>
      <c r="O334" s="2" t="s">
        <v>43</v>
      </c>
      <c r="P334" t="s">
        <v>53</v>
      </c>
      <c r="Q334" t="s">
        <v>45</v>
      </c>
      <c r="R334" s="4" t="s">
        <v>214</v>
      </c>
      <c r="S334" s="2" t="s">
        <v>780</v>
      </c>
      <c r="T334" t="s">
        <v>782</v>
      </c>
      <c r="U334">
        <v>25</v>
      </c>
      <c r="V334" t="s">
        <v>61</v>
      </c>
      <c r="W334" s="2" t="s">
        <v>215</v>
      </c>
      <c r="X334" s="2" t="s">
        <v>204</v>
      </c>
      <c r="Y334" t="s">
        <v>50</v>
      </c>
      <c r="Z334">
        <v>3</v>
      </c>
      <c r="AA334" s="3">
        <v>26.63</v>
      </c>
      <c r="AB334" s="1">
        <v>13.683201379794134</v>
      </c>
      <c r="AC334">
        <v>3</v>
      </c>
      <c r="AD334" s="3">
        <v>21.3</v>
      </c>
      <c r="AE334" s="1">
        <v>17.320508075688771</v>
      </c>
      <c r="AF334">
        <v>3</v>
      </c>
      <c r="AG334" s="3">
        <v>31.67</v>
      </c>
      <c r="AH334" s="1">
        <v>16.818213341493799</v>
      </c>
      <c r="AI334">
        <v>3</v>
      </c>
      <c r="AJ334" s="3">
        <v>36.18</v>
      </c>
      <c r="AK334" s="1">
        <v>13.994970525156525</v>
      </c>
    </row>
    <row r="335" spans="1:38" x14ac:dyDescent="0.2">
      <c r="A335">
        <v>460</v>
      </c>
      <c r="B335" t="s">
        <v>644</v>
      </c>
      <c r="C335" t="s">
        <v>645</v>
      </c>
      <c r="D335">
        <v>2010</v>
      </c>
      <c r="F335" t="s">
        <v>105</v>
      </c>
      <c r="G335" t="s">
        <v>105</v>
      </c>
      <c r="H335">
        <v>-27.488641999999999</v>
      </c>
      <c r="I335">
        <v>153.068849</v>
      </c>
      <c r="J335">
        <v>1256</v>
      </c>
      <c r="K335">
        <v>1838</v>
      </c>
      <c r="L335">
        <f t="shared" si="59"/>
        <v>0.68335146898803045</v>
      </c>
      <c r="M335" t="s">
        <v>787</v>
      </c>
      <c r="N335" s="2" t="s">
        <v>212</v>
      </c>
      <c r="O335" s="2" t="s">
        <v>51</v>
      </c>
      <c r="P335" t="s">
        <v>53</v>
      </c>
      <c r="Q335" t="s">
        <v>45</v>
      </c>
      <c r="R335" s="4" t="s">
        <v>214</v>
      </c>
      <c r="S335" s="2" t="s">
        <v>780</v>
      </c>
      <c r="T335" t="s">
        <v>782</v>
      </c>
      <c r="U335">
        <v>25</v>
      </c>
      <c r="V335" t="s">
        <v>61</v>
      </c>
      <c r="W335" s="2" t="s">
        <v>215</v>
      </c>
      <c r="X335" s="2" t="s">
        <v>204</v>
      </c>
      <c r="Y335" t="s">
        <v>50</v>
      </c>
      <c r="Z335">
        <v>3</v>
      </c>
      <c r="AA335" s="3">
        <v>42.6</v>
      </c>
      <c r="AB335" s="1">
        <v>33.255375505322434</v>
      </c>
      <c r="AC335">
        <v>3</v>
      </c>
      <c r="AD335" s="3">
        <v>25.14</v>
      </c>
      <c r="AE335" s="1">
        <v>16.610367244585525</v>
      </c>
      <c r="AF335">
        <v>3</v>
      </c>
      <c r="AG335" s="3">
        <v>112.5</v>
      </c>
      <c r="AH335" s="1">
        <v>63.56626463777777</v>
      </c>
      <c r="AI335">
        <v>3</v>
      </c>
      <c r="AJ335" s="3">
        <v>106.8</v>
      </c>
      <c r="AK335" s="1">
        <v>62.180623991722676</v>
      </c>
    </row>
    <row r="336" spans="1:38" x14ac:dyDescent="0.2">
      <c r="A336">
        <v>460</v>
      </c>
      <c r="B336" t="s">
        <v>644</v>
      </c>
      <c r="C336" t="s">
        <v>645</v>
      </c>
      <c r="D336">
        <v>2010</v>
      </c>
      <c r="F336" t="s">
        <v>105</v>
      </c>
      <c r="G336" t="s">
        <v>105</v>
      </c>
      <c r="H336">
        <v>-27.488641999999999</v>
      </c>
      <c r="I336">
        <v>153.068849</v>
      </c>
      <c r="J336">
        <v>1256</v>
      </c>
      <c r="K336">
        <v>1838</v>
      </c>
      <c r="L336">
        <f t="shared" si="59"/>
        <v>0.68335146898803045</v>
      </c>
      <c r="M336" t="s">
        <v>787</v>
      </c>
      <c r="N336" s="2" t="s">
        <v>213</v>
      </c>
      <c r="O336" s="2" t="s">
        <v>51</v>
      </c>
      <c r="P336" t="s">
        <v>53</v>
      </c>
      <c r="Q336" t="s">
        <v>45</v>
      </c>
      <c r="R336" s="4" t="s">
        <v>214</v>
      </c>
      <c r="S336" s="2" t="s">
        <v>780</v>
      </c>
      <c r="T336" t="s">
        <v>782</v>
      </c>
      <c r="U336">
        <v>25</v>
      </c>
      <c r="V336" t="s">
        <v>61</v>
      </c>
      <c r="W336" s="2" t="s">
        <v>215</v>
      </c>
      <c r="X336" s="2" t="s">
        <v>204</v>
      </c>
      <c r="Y336" t="s">
        <v>50</v>
      </c>
      <c r="Z336">
        <v>3</v>
      </c>
      <c r="AA336" s="3">
        <v>124.5</v>
      </c>
      <c r="AB336" s="1">
        <v>73.958569483191042</v>
      </c>
      <c r="AC336">
        <v>3</v>
      </c>
      <c r="AD336" s="3">
        <v>71.5</v>
      </c>
      <c r="AE336" s="1">
        <v>79.501132067411476</v>
      </c>
      <c r="AF336">
        <v>3</v>
      </c>
      <c r="AG336" s="3">
        <v>354</v>
      </c>
      <c r="AH336" s="1">
        <v>273.6640275958826</v>
      </c>
      <c r="AI336">
        <v>3</v>
      </c>
      <c r="AJ336" s="3">
        <v>345</v>
      </c>
      <c r="AK336" s="1">
        <v>252.87941790505607</v>
      </c>
    </row>
    <row r="337" spans="1:31" x14ac:dyDescent="0.2">
      <c r="A337">
        <v>479</v>
      </c>
      <c r="B337" t="s">
        <v>646</v>
      </c>
      <c r="C337" t="s">
        <v>647</v>
      </c>
      <c r="D337">
        <v>2016</v>
      </c>
      <c r="F337" t="s">
        <v>752</v>
      </c>
      <c r="G337" t="s">
        <v>742</v>
      </c>
      <c r="H337">
        <v>24.1438889</v>
      </c>
      <c r="I337">
        <v>120.58083329999999</v>
      </c>
      <c r="J337">
        <v>1880</v>
      </c>
      <c r="K337">
        <v>1474</v>
      </c>
      <c r="L337">
        <f t="shared" si="59"/>
        <v>1.2754409769335142</v>
      </c>
      <c r="M337" t="s">
        <v>787</v>
      </c>
      <c r="N337" s="2" t="s">
        <v>216</v>
      </c>
      <c r="O337" s="2" t="s">
        <v>51</v>
      </c>
      <c r="P337" t="s">
        <v>53</v>
      </c>
      <c r="Q337" t="s">
        <v>45</v>
      </c>
      <c r="R337" s="4" t="s">
        <v>218</v>
      </c>
      <c r="S337" s="2" t="s">
        <v>780</v>
      </c>
      <c r="V337" t="s">
        <v>60</v>
      </c>
      <c r="W337" s="2" t="s">
        <v>114</v>
      </c>
      <c r="X337" s="2" t="s">
        <v>115</v>
      </c>
      <c r="Y337" t="s">
        <v>50</v>
      </c>
      <c r="Z337">
        <v>6</v>
      </c>
      <c r="AA337" s="3">
        <v>26.2</v>
      </c>
      <c r="AB337" s="1">
        <v>4.6540305112880436</v>
      </c>
      <c r="AC337">
        <v>6</v>
      </c>
      <c r="AD337" s="3">
        <v>18.100000000000001</v>
      </c>
      <c r="AE337" s="1">
        <v>2.6944387170614905</v>
      </c>
    </row>
    <row r="338" spans="1:31" x14ac:dyDescent="0.2">
      <c r="A338">
        <v>479</v>
      </c>
      <c r="B338" t="s">
        <v>646</v>
      </c>
      <c r="C338" t="s">
        <v>647</v>
      </c>
      <c r="D338">
        <v>2016</v>
      </c>
      <c r="F338" t="s">
        <v>752</v>
      </c>
      <c r="G338" t="s">
        <v>742</v>
      </c>
      <c r="H338">
        <v>24.1438889</v>
      </c>
      <c r="I338">
        <v>120.58083329999999</v>
      </c>
      <c r="J338">
        <v>1880</v>
      </c>
      <c r="K338">
        <v>1474</v>
      </c>
      <c r="L338">
        <f t="shared" si="59"/>
        <v>1.2754409769335142</v>
      </c>
      <c r="M338" t="s">
        <v>787</v>
      </c>
      <c r="N338" s="2" t="s">
        <v>217</v>
      </c>
      <c r="O338" s="2" t="s">
        <v>43</v>
      </c>
      <c r="P338" t="s">
        <v>53</v>
      </c>
      <c r="Q338" t="s">
        <v>45</v>
      </c>
      <c r="R338" s="4" t="s">
        <v>218</v>
      </c>
      <c r="S338" s="2" t="s">
        <v>780</v>
      </c>
      <c r="V338" t="s">
        <v>60</v>
      </c>
      <c r="W338" s="2" t="s">
        <v>114</v>
      </c>
      <c r="X338" s="2" t="s">
        <v>115</v>
      </c>
      <c r="Y338" t="s">
        <v>50</v>
      </c>
      <c r="Z338">
        <v>6</v>
      </c>
      <c r="AA338" s="3">
        <v>218.1</v>
      </c>
      <c r="AB338" s="1">
        <v>2.6944387170614816</v>
      </c>
      <c r="AC338">
        <v>6</v>
      </c>
      <c r="AD338" s="3">
        <v>36.200000000000003</v>
      </c>
      <c r="AE338" s="1">
        <v>10.77775486824598</v>
      </c>
    </row>
    <row r="339" spans="1:31" x14ac:dyDescent="0.2">
      <c r="A339">
        <v>479</v>
      </c>
      <c r="B339" t="s">
        <v>646</v>
      </c>
      <c r="C339" t="s">
        <v>647</v>
      </c>
      <c r="D339">
        <v>2016</v>
      </c>
      <c r="F339" t="s">
        <v>752</v>
      </c>
      <c r="G339" t="s">
        <v>742</v>
      </c>
      <c r="H339">
        <v>24.1438889</v>
      </c>
      <c r="I339">
        <v>120.58083329999999</v>
      </c>
      <c r="J339">
        <v>1880</v>
      </c>
      <c r="K339">
        <v>1474</v>
      </c>
      <c r="L339">
        <f t="shared" si="59"/>
        <v>1.2754409769335142</v>
      </c>
      <c r="M339" t="s">
        <v>787</v>
      </c>
      <c r="N339" s="2" t="s">
        <v>216</v>
      </c>
      <c r="O339" s="2" t="s">
        <v>51</v>
      </c>
      <c r="P339" t="s">
        <v>53</v>
      </c>
      <c r="Q339" t="s">
        <v>45</v>
      </c>
      <c r="R339" s="4" t="s">
        <v>218</v>
      </c>
      <c r="S339" s="2" t="s">
        <v>780</v>
      </c>
      <c r="V339" t="s">
        <v>60</v>
      </c>
      <c r="W339" s="2" t="s">
        <v>219</v>
      </c>
      <c r="X339" s="2" t="s">
        <v>204</v>
      </c>
      <c r="Y339" t="s">
        <v>63</v>
      </c>
      <c r="Z339">
        <v>6</v>
      </c>
      <c r="AA339" s="3">
        <v>0</v>
      </c>
      <c r="AB339" s="1">
        <v>0</v>
      </c>
      <c r="AC339">
        <v>6</v>
      </c>
      <c r="AD339" s="3">
        <v>0</v>
      </c>
      <c r="AE339" s="1">
        <v>0</v>
      </c>
    </row>
    <row r="340" spans="1:31" x14ac:dyDescent="0.2">
      <c r="A340">
        <v>479</v>
      </c>
      <c r="B340" t="s">
        <v>646</v>
      </c>
      <c r="C340" t="s">
        <v>647</v>
      </c>
      <c r="D340">
        <v>2016</v>
      </c>
      <c r="F340" t="s">
        <v>752</v>
      </c>
      <c r="G340" t="s">
        <v>742</v>
      </c>
      <c r="H340">
        <v>24.1438889</v>
      </c>
      <c r="I340">
        <v>120.58083329999999</v>
      </c>
      <c r="J340">
        <v>1880</v>
      </c>
      <c r="K340">
        <v>1474</v>
      </c>
      <c r="L340">
        <f t="shared" si="59"/>
        <v>1.2754409769335142</v>
      </c>
      <c r="M340" t="s">
        <v>787</v>
      </c>
      <c r="N340" s="2" t="s">
        <v>217</v>
      </c>
      <c r="O340" s="2" t="s">
        <v>43</v>
      </c>
      <c r="P340" t="s">
        <v>53</v>
      </c>
      <c r="Q340" t="s">
        <v>45</v>
      </c>
      <c r="R340" s="4" t="s">
        <v>218</v>
      </c>
      <c r="S340" s="2" t="s">
        <v>780</v>
      </c>
      <c r="V340" t="s">
        <v>60</v>
      </c>
      <c r="W340" s="2" t="s">
        <v>219</v>
      </c>
      <c r="X340" s="2" t="s">
        <v>204</v>
      </c>
      <c r="Y340" t="s">
        <v>63</v>
      </c>
      <c r="Z340">
        <v>6</v>
      </c>
      <c r="AA340" s="3">
        <v>1.9</v>
      </c>
      <c r="AB340" s="1">
        <v>0.48989794855663599</v>
      </c>
      <c r="AC340">
        <v>6</v>
      </c>
      <c r="AD340" s="3">
        <v>0.7</v>
      </c>
      <c r="AE340" s="1">
        <v>1.2247448713915889</v>
      </c>
    </row>
    <row r="341" spans="1:31" x14ac:dyDescent="0.2">
      <c r="A341">
        <v>479</v>
      </c>
      <c r="B341" t="s">
        <v>646</v>
      </c>
      <c r="C341" t="s">
        <v>647</v>
      </c>
      <c r="D341">
        <v>2016</v>
      </c>
      <c r="F341" t="s">
        <v>752</v>
      </c>
      <c r="G341" t="s">
        <v>742</v>
      </c>
      <c r="H341">
        <v>24.1438889</v>
      </c>
      <c r="I341">
        <v>120.58083329999999</v>
      </c>
      <c r="J341">
        <v>1880</v>
      </c>
      <c r="K341">
        <v>1474</v>
      </c>
      <c r="L341">
        <f t="shared" si="59"/>
        <v>1.2754409769335142</v>
      </c>
      <c r="M341" t="s">
        <v>787</v>
      </c>
      <c r="N341" s="2" t="s">
        <v>216</v>
      </c>
      <c r="O341" s="2" t="s">
        <v>51</v>
      </c>
      <c r="P341" t="s">
        <v>53</v>
      </c>
      <c r="Q341" t="s">
        <v>45</v>
      </c>
      <c r="R341" s="4" t="s">
        <v>218</v>
      </c>
      <c r="S341" s="2" t="s">
        <v>780</v>
      </c>
      <c r="V341" t="s">
        <v>60</v>
      </c>
      <c r="W341" s="2" t="s">
        <v>220</v>
      </c>
      <c r="X341" s="2" t="s">
        <v>204</v>
      </c>
      <c r="Y341" t="s">
        <v>63</v>
      </c>
      <c r="Z341">
        <v>6</v>
      </c>
      <c r="AA341" s="3">
        <v>40.1</v>
      </c>
      <c r="AB341" s="1">
        <v>2.9393876913398032</v>
      </c>
      <c r="AC341">
        <v>6</v>
      </c>
      <c r="AD341" s="3">
        <v>31.2</v>
      </c>
      <c r="AE341" s="1">
        <v>3.6742346141747757</v>
      </c>
    </row>
    <row r="342" spans="1:31" x14ac:dyDescent="0.2">
      <c r="A342">
        <v>479</v>
      </c>
      <c r="B342" t="s">
        <v>646</v>
      </c>
      <c r="C342" t="s">
        <v>647</v>
      </c>
      <c r="D342">
        <v>2016</v>
      </c>
      <c r="F342" t="s">
        <v>752</v>
      </c>
      <c r="G342" t="s">
        <v>742</v>
      </c>
      <c r="H342">
        <v>24.1438889</v>
      </c>
      <c r="I342">
        <v>120.58083329999999</v>
      </c>
      <c r="J342">
        <v>1880</v>
      </c>
      <c r="K342">
        <v>1474</v>
      </c>
      <c r="L342">
        <f t="shared" si="59"/>
        <v>1.2754409769335142</v>
      </c>
      <c r="M342" t="s">
        <v>787</v>
      </c>
      <c r="N342" s="2" t="s">
        <v>217</v>
      </c>
      <c r="O342" s="2" t="s">
        <v>43</v>
      </c>
      <c r="P342" t="s">
        <v>53</v>
      </c>
      <c r="Q342" t="s">
        <v>45</v>
      </c>
      <c r="R342" s="4" t="s">
        <v>218</v>
      </c>
      <c r="S342" s="2" t="s">
        <v>780</v>
      </c>
      <c r="V342" t="s">
        <v>60</v>
      </c>
      <c r="W342" s="2" t="s">
        <v>220</v>
      </c>
      <c r="X342" s="2" t="s">
        <v>204</v>
      </c>
      <c r="Y342" t="s">
        <v>63</v>
      </c>
      <c r="Z342">
        <v>6</v>
      </c>
      <c r="AA342" s="3">
        <v>18.7</v>
      </c>
      <c r="AB342" s="1">
        <v>1.2247448713915889</v>
      </c>
      <c r="AC342">
        <v>6</v>
      </c>
      <c r="AD342" s="3">
        <v>18.899999999999999</v>
      </c>
      <c r="AE342" s="1">
        <v>2.694438717061499</v>
      </c>
    </row>
    <row r="343" spans="1:31" x14ac:dyDescent="0.2">
      <c r="A343">
        <v>479</v>
      </c>
      <c r="B343" t="s">
        <v>646</v>
      </c>
      <c r="C343" t="s">
        <v>647</v>
      </c>
      <c r="D343">
        <v>2016</v>
      </c>
      <c r="F343" t="s">
        <v>752</v>
      </c>
      <c r="G343" t="s">
        <v>742</v>
      </c>
      <c r="H343">
        <v>24.1438889</v>
      </c>
      <c r="I343">
        <v>120.58083329999999</v>
      </c>
      <c r="J343">
        <v>1880</v>
      </c>
      <c r="K343">
        <v>1474</v>
      </c>
      <c r="L343">
        <f t="shared" si="59"/>
        <v>1.2754409769335142</v>
      </c>
      <c r="M343" t="s">
        <v>787</v>
      </c>
      <c r="N343" s="2" t="s">
        <v>216</v>
      </c>
      <c r="O343" s="2" t="s">
        <v>51</v>
      </c>
      <c r="P343" t="s">
        <v>53</v>
      </c>
      <c r="Q343" t="s">
        <v>45</v>
      </c>
      <c r="R343" s="4" t="s">
        <v>218</v>
      </c>
      <c r="S343" s="2" t="s">
        <v>780</v>
      </c>
      <c r="V343" t="s">
        <v>60</v>
      </c>
      <c r="W343" s="2" t="s">
        <v>221</v>
      </c>
      <c r="X343" s="2" t="s">
        <v>204</v>
      </c>
      <c r="Y343" t="s">
        <v>63</v>
      </c>
      <c r="Z343">
        <v>6</v>
      </c>
      <c r="AA343" s="3">
        <v>30.2</v>
      </c>
      <c r="AB343" s="1">
        <v>1.7146428199482229</v>
      </c>
      <c r="AC343">
        <v>6</v>
      </c>
      <c r="AD343" s="3">
        <v>30</v>
      </c>
      <c r="AE343" s="1">
        <v>4.4090815370097216</v>
      </c>
    </row>
    <row r="344" spans="1:31" x14ac:dyDescent="0.2">
      <c r="A344">
        <v>479</v>
      </c>
      <c r="B344" t="s">
        <v>646</v>
      </c>
      <c r="C344" t="s">
        <v>647</v>
      </c>
      <c r="D344">
        <v>2016</v>
      </c>
      <c r="F344" t="s">
        <v>752</v>
      </c>
      <c r="G344" t="s">
        <v>742</v>
      </c>
      <c r="H344">
        <v>24.1438889</v>
      </c>
      <c r="I344">
        <v>120.58083329999999</v>
      </c>
      <c r="J344">
        <v>1880</v>
      </c>
      <c r="K344">
        <v>1474</v>
      </c>
      <c r="L344">
        <f t="shared" si="59"/>
        <v>1.2754409769335142</v>
      </c>
      <c r="M344" t="s">
        <v>787</v>
      </c>
      <c r="N344" s="2" t="s">
        <v>217</v>
      </c>
      <c r="O344" s="2" t="s">
        <v>43</v>
      </c>
      <c r="P344" t="s">
        <v>53</v>
      </c>
      <c r="Q344" t="s">
        <v>45</v>
      </c>
      <c r="R344" s="4" t="s">
        <v>218</v>
      </c>
      <c r="S344" s="2" t="s">
        <v>780</v>
      </c>
      <c r="V344" t="s">
        <v>60</v>
      </c>
      <c r="W344" s="2" t="s">
        <v>221</v>
      </c>
      <c r="X344" s="2" t="s">
        <v>204</v>
      </c>
      <c r="Y344" t="s">
        <v>63</v>
      </c>
      <c r="Z344">
        <v>6</v>
      </c>
      <c r="AA344" s="3">
        <v>66.8</v>
      </c>
      <c r="AB344" s="1">
        <v>1.2247448713915889</v>
      </c>
      <c r="AC344">
        <v>6</v>
      </c>
      <c r="AD344" s="3">
        <v>62.4</v>
      </c>
      <c r="AE344" s="1">
        <v>2.2045407685048568</v>
      </c>
    </row>
    <row r="345" spans="1:31" x14ac:dyDescent="0.2">
      <c r="A345">
        <v>479</v>
      </c>
      <c r="B345" t="s">
        <v>646</v>
      </c>
      <c r="C345" t="s">
        <v>647</v>
      </c>
      <c r="D345">
        <v>2016</v>
      </c>
      <c r="F345" t="s">
        <v>752</v>
      </c>
      <c r="G345" t="s">
        <v>742</v>
      </c>
      <c r="H345">
        <v>24.1438889</v>
      </c>
      <c r="I345">
        <v>120.58083329999999</v>
      </c>
      <c r="J345">
        <v>1880</v>
      </c>
      <c r="K345">
        <v>1474</v>
      </c>
      <c r="L345">
        <f t="shared" si="59"/>
        <v>1.2754409769335142</v>
      </c>
      <c r="M345" t="s">
        <v>787</v>
      </c>
      <c r="N345" s="2" t="s">
        <v>216</v>
      </c>
      <c r="O345" s="2" t="s">
        <v>51</v>
      </c>
      <c r="P345" t="s">
        <v>53</v>
      </c>
      <c r="Q345" t="s">
        <v>45</v>
      </c>
      <c r="R345" s="4" t="s">
        <v>218</v>
      </c>
      <c r="S345" s="2" t="s">
        <v>780</v>
      </c>
      <c r="V345" t="s">
        <v>60</v>
      </c>
      <c r="W345" s="2" t="s">
        <v>222</v>
      </c>
      <c r="X345" s="2" t="s">
        <v>204</v>
      </c>
      <c r="Y345" t="s">
        <v>63</v>
      </c>
      <c r="Z345">
        <v>6</v>
      </c>
      <c r="AA345" s="3">
        <v>29.7</v>
      </c>
      <c r="AB345" s="1">
        <v>3.9191835884530879</v>
      </c>
      <c r="AC345">
        <v>6</v>
      </c>
      <c r="AD345" s="3">
        <v>38.799999999999997</v>
      </c>
      <c r="AE345" s="1">
        <v>7.3484692283495336</v>
      </c>
    </row>
    <row r="346" spans="1:31" x14ac:dyDescent="0.2">
      <c r="A346">
        <v>479</v>
      </c>
      <c r="B346" t="s">
        <v>646</v>
      </c>
      <c r="C346" t="s">
        <v>647</v>
      </c>
      <c r="D346">
        <v>2016</v>
      </c>
      <c r="F346" t="s">
        <v>752</v>
      </c>
      <c r="G346" t="s">
        <v>742</v>
      </c>
      <c r="H346">
        <v>24.1438889</v>
      </c>
      <c r="I346">
        <v>120.58083329999999</v>
      </c>
      <c r="J346">
        <v>1880</v>
      </c>
      <c r="K346">
        <v>1474</v>
      </c>
      <c r="L346">
        <f t="shared" si="59"/>
        <v>1.2754409769335142</v>
      </c>
      <c r="M346" t="s">
        <v>787</v>
      </c>
      <c r="N346" s="2" t="s">
        <v>217</v>
      </c>
      <c r="O346" s="2" t="s">
        <v>43</v>
      </c>
      <c r="P346" t="s">
        <v>53</v>
      </c>
      <c r="Q346" t="s">
        <v>45</v>
      </c>
      <c r="R346" s="4" t="s">
        <v>218</v>
      </c>
      <c r="S346" s="2" t="s">
        <v>780</v>
      </c>
      <c r="V346" t="s">
        <v>60</v>
      </c>
      <c r="W346" s="2" t="s">
        <v>222</v>
      </c>
      <c r="X346" s="2" t="s">
        <v>204</v>
      </c>
      <c r="Y346" t="s">
        <v>63</v>
      </c>
      <c r="Z346">
        <v>6</v>
      </c>
      <c r="AA346" s="3">
        <v>12.6</v>
      </c>
      <c r="AB346" s="1">
        <v>0.73484692283495512</v>
      </c>
      <c r="AC346">
        <v>6</v>
      </c>
      <c r="AD346" s="3">
        <v>18</v>
      </c>
      <c r="AE346" s="1">
        <v>2.694438717061499</v>
      </c>
    </row>
    <row r="347" spans="1:31" x14ac:dyDescent="0.2">
      <c r="A347">
        <v>479</v>
      </c>
      <c r="B347" t="s">
        <v>646</v>
      </c>
      <c r="C347" t="s">
        <v>647</v>
      </c>
      <c r="D347">
        <v>2016</v>
      </c>
      <c r="F347" t="s">
        <v>752</v>
      </c>
      <c r="G347" t="s">
        <v>742</v>
      </c>
      <c r="H347">
        <v>24.1438889</v>
      </c>
      <c r="I347">
        <v>120.58083329999999</v>
      </c>
      <c r="J347">
        <v>1880</v>
      </c>
      <c r="K347">
        <v>1474</v>
      </c>
      <c r="L347">
        <f t="shared" si="59"/>
        <v>1.2754409769335142</v>
      </c>
      <c r="M347" t="s">
        <v>787</v>
      </c>
      <c r="N347" s="2" t="s">
        <v>216</v>
      </c>
      <c r="O347" s="2" t="s">
        <v>51</v>
      </c>
      <c r="P347" t="s">
        <v>53</v>
      </c>
      <c r="Q347" t="s">
        <v>45</v>
      </c>
      <c r="R347" s="4" t="s">
        <v>218</v>
      </c>
      <c r="S347" s="2" t="s">
        <v>780</v>
      </c>
      <c r="V347" t="s">
        <v>60</v>
      </c>
      <c r="W347" s="2" t="s">
        <v>74</v>
      </c>
      <c r="X347" s="2" t="s">
        <v>75</v>
      </c>
      <c r="Y347" t="s">
        <v>63</v>
      </c>
      <c r="Z347">
        <v>6</v>
      </c>
      <c r="AA347" s="3">
        <v>9.8000000000000007</v>
      </c>
      <c r="AB347" s="1">
        <v>1.9595917942265397</v>
      </c>
      <c r="AC347">
        <v>6</v>
      </c>
      <c r="AD347" s="3">
        <v>5.0999999999999996</v>
      </c>
      <c r="AE347" s="1">
        <v>1.2247448713915889</v>
      </c>
    </row>
    <row r="348" spans="1:31" x14ac:dyDescent="0.2">
      <c r="A348">
        <v>479</v>
      </c>
      <c r="B348" t="s">
        <v>646</v>
      </c>
      <c r="C348" t="s">
        <v>647</v>
      </c>
      <c r="D348">
        <v>2016</v>
      </c>
      <c r="F348" t="s">
        <v>752</v>
      </c>
      <c r="G348" t="s">
        <v>742</v>
      </c>
      <c r="H348">
        <v>24.1438889</v>
      </c>
      <c r="I348">
        <v>120.58083329999999</v>
      </c>
      <c r="J348">
        <v>1880</v>
      </c>
      <c r="K348">
        <v>1474</v>
      </c>
      <c r="L348">
        <f t="shared" si="59"/>
        <v>1.2754409769335142</v>
      </c>
      <c r="M348" t="s">
        <v>787</v>
      </c>
      <c r="N348" s="2" t="s">
        <v>217</v>
      </c>
      <c r="O348" s="2" t="s">
        <v>43</v>
      </c>
      <c r="P348" t="s">
        <v>53</v>
      </c>
      <c r="Q348" t="s">
        <v>45</v>
      </c>
      <c r="R348" s="4" t="s">
        <v>218</v>
      </c>
      <c r="S348" s="2" t="s">
        <v>780</v>
      </c>
      <c r="V348" t="s">
        <v>60</v>
      </c>
      <c r="W348" s="2" t="s">
        <v>74</v>
      </c>
      <c r="X348" s="2" t="s">
        <v>75</v>
      </c>
      <c r="Y348" t="s">
        <v>63</v>
      </c>
      <c r="Z348">
        <v>6</v>
      </c>
      <c r="AA348" s="3">
        <v>74.8</v>
      </c>
      <c r="AB348" s="1">
        <v>6.1237243569579451</v>
      </c>
      <c r="AC348">
        <v>6</v>
      </c>
      <c r="AD348" s="3">
        <v>17</v>
      </c>
      <c r="AE348" s="1">
        <v>1.4696938456699102</v>
      </c>
    </row>
    <row r="349" spans="1:31" x14ac:dyDescent="0.2">
      <c r="A349">
        <v>479</v>
      </c>
      <c r="B349" t="s">
        <v>646</v>
      </c>
      <c r="C349" t="s">
        <v>647</v>
      </c>
      <c r="D349">
        <v>2016</v>
      </c>
      <c r="F349" t="s">
        <v>752</v>
      </c>
      <c r="G349" t="s">
        <v>742</v>
      </c>
      <c r="H349">
        <v>24.1438889</v>
      </c>
      <c r="I349">
        <v>120.58083329999999</v>
      </c>
      <c r="J349">
        <v>1880</v>
      </c>
      <c r="K349">
        <v>1474</v>
      </c>
      <c r="L349">
        <f t="shared" si="59"/>
        <v>1.2754409769335142</v>
      </c>
      <c r="M349" t="s">
        <v>787</v>
      </c>
      <c r="N349" s="2" t="s">
        <v>216</v>
      </c>
      <c r="O349" s="2" t="s">
        <v>51</v>
      </c>
      <c r="P349" t="s">
        <v>53</v>
      </c>
      <c r="Q349" t="s">
        <v>45</v>
      </c>
      <c r="R349" s="4" t="s">
        <v>218</v>
      </c>
      <c r="S349" s="2" t="s">
        <v>780</v>
      </c>
      <c r="V349" t="s">
        <v>60</v>
      </c>
      <c r="W349" s="2" t="s">
        <v>93</v>
      </c>
      <c r="Y349" t="s">
        <v>63</v>
      </c>
      <c r="Z349">
        <v>6</v>
      </c>
      <c r="AA349" s="3">
        <v>0.43</v>
      </c>
      <c r="AB349" s="1">
        <v>7.3484692283495398E-2</v>
      </c>
      <c r="AC349">
        <v>6</v>
      </c>
      <c r="AD349" s="3">
        <v>0.66</v>
      </c>
      <c r="AE349" s="1">
        <v>0.19595917942265415</v>
      </c>
    </row>
    <row r="350" spans="1:31" x14ac:dyDescent="0.2">
      <c r="A350">
        <v>479</v>
      </c>
      <c r="B350" t="s">
        <v>646</v>
      </c>
      <c r="C350" t="s">
        <v>647</v>
      </c>
      <c r="D350">
        <v>2016</v>
      </c>
      <c r="F350" t="s">
        <v>752</v>
      </c>
      <c r="G350" t="s">
        <v>742</v>
      </c>
      <c r="H350">
        <v>24.1438889</v>
      </c>
      <c r="I350">
        <v>120.58083329999999</v>
      </c>
      <c r="J350">
        <v>1880</v>
      </c>
      <c r="K350">
        <v>1474</v>
      </c>
      <c r="L350">
        <f t="shared" si="59"/>
        <v>1.2754409769335142</v>
      </c>
      <c r="M350" t="s">
        <v>787</v>
      </c>
      <c r="N350" s="2" t="s">
        <v>217</v>
      </c>
      <c r="O350" s="2" t="s">
        <v>43</v>
      </c>
      <c r="P350" t="s">
        <v>53</v>
      </c>
      <c r="Q350" t="s">
        <v>45</v>
      </c>
      <c r="R350" s="4" t="s">
        <v>218</v>
      </c>
      <c r="S350" s="2" t="s">
        <v>780</v>
      </c>
      <c r="V350" t="s">
        <v>60</v>
      </c>
      <c r="W350" s="2" t="s">
        <v>93</v>
      </c>
      <c r="Y350" t="s">
        <v>63</v>
      </c>
      <c r="Z350">
        <v>6</v>
      </c>
      <c r="AA350" s="3">
        <v>0.14000000000000001</v>
      </c>
      <c r="AB350" s="1">
        <v>2.4494897427831733E-2</v>
      </c>
      <c r="AC350">
        <v>6</v>
      </c>
      <c r="AD350" s="3">
        <v>0.22</v>
      </c>
      <c r="AE350" s="1">
        <v>4.8989794855663536E-2</v>
      </c>
    </row>
    <row r="351" spans="1:31" x14ac:dyDescent="0.2">
      <c r="A351">
        <v>479</v>
      </c>
      <c r="B351" t="s">
        <v>646</v>
      </c>
      <c r="C351" t="s">
        <v>647</v>
      </c>
      <c r="D351">
        <v>2016</v>
      </c>
      <c r="F351" t="s">
        <v>752</v>
      </c>
      <c r="G351" t="s">
        <v>742</v>
      </c>
      <c r="H351">
        <v>24.1438889</v>
      </c>
      <c r="I351">
        <v>120.58083329999999</v>
      </c>
      <c r="J351">
        <v>1880</v>
      </c>
      <c r="K351">
        <v>1474</v>
      </c>
      <c r="L351">
        <f t="shared" si="59"/>
        <v>1.2754409769335142</v>
      </c>
      <c r="M351" t="s">
        <v>787</v>
      </c>
      <c r="N351" s="2" t="s">
        <v>216</v>
      </c>
      <c r="O351" s="2" t="s">
        <v>51</v>
      </c>
      <c r="P351" t="s">
        <v>53</v>
      </c>
      <c r="Q351" t="s">
        <v>45</v>
      </c>
      <c r="R351" s="4" t="s">
        <v>218</v>
      </c>
      <c r="S351" s="2" t="s">
        <v>780</v>
      </c>
      <c r="V351" t="s">
        <v>60</v>
      </c>
      <c r="W351" s="2" t="s">
        <v>223</v>
      </c>
      <c r="X351" s="2" t="s">
        <v>224</v>
      </c>
      <c r="Y351" t="s">
        <v>63</v>
      </c>
      <c r="Z351">
        <v>6</v>
      </c>
      <c r="AA351" s="3">
        <v>90.3</v>
      </c>
      <c r="AB351" s="1">
        <v>10.287856919689354</v>
      </c>
      <c r="AC351">
        <v>6</v>
      </c>
      <c r="AD351" s="3">
        <v>53.9</v>
      </c>
      <c r="AE351" s="1">
        <v>7.5934182026278547</v>
      </c>
    </row>
    <row r="352" spans="1:31" x14ac:dyDescent="0.2">
      <c r="A352">
        <v>479</v>
      </c>
      <c r="B352" t="s">
        <v>646</v>
      </c>
      <c r="C352" t="s">
        <v>647</v>
      </c>
      <c r="D352">
        <v>2016</v>
      </c>
      <c r="F352" t="s">
        <v>752</v>
      </c>
      <c r="G352" t="s">
        <v>742</v>
      </c>
      <c r="H352">
        <v>24.1438889</v>
      </c>
      <c r="I352">
        <v>120.58083329999999</v>
      </c>
      <c r="J352">
        <v>1880</v>
      </c>
      <c r="K352">
        <v>1474</v>
      </c>
      <c r="L352">
        <f t="shared" si="59"/>
        <v>1.2754409769335142</v>
      </c>
      <c r="M352" t="s">
        <v>787</v>
      </c>
      <c r="N352" s="2" t="s">
        <v>217</v>
      </c>
      <c r="O352" s="2" t="s">
        <v>43</v>
      </c>
      <c r="P352" t="s">
        <v>53</v>
      </c>
      <c r="Q352" t="s">
        <v>45</v>
      </c>
      <c r="R352" s="4" t="s">
        <v>218</v>
      </c>
      <c r="S352" s="2" t="s">
        <v>780</v>
      </c>
      <c r="V352" t="s">
        <v>60</v>
      </c>
      <c r="W352" s="2" t="s">
        <v>223</v>
      </c>
      <c r="X352" s="2" t="s">
        <v>224</v>
      </c>
      <c r="Y352" t="s">
        <v>63</v>
      </c>
      <c r="Z352">
        <v>6</v>
      </c>
      <c r="AA352" s="3">
        <v>43.9</v>
      </c>
      <c r="AB352" s="1">
        <v>3.4292856398964457</v>
      </c>
      <c r="AC352">
        <v>6</v>
      </c>
      <c r="AD352" s="3">
        <v>37</v>
      </c>
      <c r="AE352" s="1">
        <v>6.3686733312362662</v>
      </c>
    </row>
    <row r="353" spans="1:31" x14ac:dyDescent="0.2">
      <c r="A353">
        <v>495</v>
      </c>
      <c r="B353" t="s">
        <v>648</v>
      </c>
      <c r="C353" t="s">
        <v>649</v>
      </c>
      <c r="D353">
        <v>2014</v>
      </c>
      <c r="F353" t="s">
        <v>40</v>
      </c>
      <c r="G353" t="s">
        <v>41</v>
      </c>
      <c r="H353">
        <v>47.650588999999997</v>
      </c>
      <c r="I353">
        <v>-100.437012</v>
      </c>
      <c r="J353">
        <v>422</v>
      </c>
      <c r="K353">
        <v>1182</v>
      </c>
      <c r="L353">
        <f t="shared" si="59"/>
        <v>0.35702199661590522</v>
      </c>
      <c r="M353" t="s">
        <v>785</v>
      </c>
      <c r="N353" s="2" t="s">
        <v>225</v>
      </c>
      <c r="O353" s="2" t="s">
        <v>43</v>
      </c>
      <c r="P353" t="s">
        <v>52</v>
      </c>
      <c r="Q353" t="s">
        <v>45</v>
      </c>
      <c r="R353" s="4" t="s">
        <v>202</v>
      </c>
      <c r="S353" s="2" t="s">
        <v>780</v>
      </c>
      <c r="T353" t="s">
        <v>90</v>
      </c>
      <c r="U353">
        <f>((42.8571429-17.6470588)/42.8571429)*100</f>
        <v>58.823529507843141</v>
      </c>
      <c r="V353" t="s">
        <v>60</v>
      </c>
      <c r="W353" s="2" t="s">
        <v>227</v>
      </c>
      <c r="X353" s="2" t="s">
        <v>228</v>
      </c>
      <c r="Y353" t="s">
        <v>777</v>
      </c>
      <c r="Z353">
        <v>4</v>
      </c>
      <c r="AA353" s="3">
        <v>-0.36</v>
      </c>
      <c r="AB353" s="1">
        <v>0.21999999999999997</v>
      </c>
      <c r="AC353">
        <v>4</v>
      </c>
      <c r="AD353" s="3">
        <v>-0.36</v>
      </c>
      <c r="AE353" s="1">
        <v>0.12999999999999998</v>
      </c>
    </row>
    <row r="354" spans="1:31" x14ac:dyDescent="0.2">
      <c r="A354">
        <v>495</v>
      </c>
      <c r="B354" t="s">
        <v>648</v>
      </c>
      <c r="C354" t="s">
        <v>649</v>
      </c>
      <c r="D354">
        <v>2014</v>
      </c>
      <c r="F354" t="s">
        <v>40</v>
      </c>
      <c r="G354" t="s">
        <v>41</v>
      </c>
      <c r="H354">
        <v>47.650588999999997</v>
      </c>
      <c r="I354">
        <v>-100.437012</v>
      </c>
      <c r="J354">
        <v>422</v>
      </c>
      <c r="K354">
        <v>1182</v>
      </c>
      <c r="L354">
        <f t="shared" si="59"/>
        <v>0.35702199661590522</v>
      </c>
      <c r="M354" t="s">
        <v>785</v>
      </c>
      <c r="N354" s="2" t="s">
        <v>77</v>
      </c>
      <c r="O354" s="2" t="s">
        <v>43</v>
      </c>
      <c r="P354" t="s">
        <v>52</v>
      </c>
      <c r="Q354" t="s">
        <v>45</v>
      </c>
      <c r="R354" s="4" t="s">
        <v>202</v>
      </c>
      <c r="S354" s="2" t="s">
        <v>780</v>
      </c>
      <c r="T354" t="s">
        <v>90</v>
      </c>
      <c r="U354">
        <f t="shared" ref="U354:U356" si="60">((42.8571429-17.6470588)/42.8571429)*100</f>
        <v>58.823529507843141</v>
      </c>
      <c r="V354" t="s">
        <v>60</v>
      </c>
      <c r="W354" s="2" t="s">
        <v>227</v>
      </c>
      <c r="X354" s="2" t="s">
        <v>228</v>
      </c>
      <c r="Y354" t="s">
        <v>777</v>
      </c>
      <c r="Z354">
        <v>4</v>
      </c>
      <c r="AA354" s="3">
        <v>-0.43</v>
      </c>
      <c r="AB354" s="1">
        <v>0.25</v>
      </c>
      <c r="AC354">
        <v>4</v>
      </c>
      <c r="AD354" s="3">
        <v>-0.42</v>
      </c>
      <c r="AE354" s="1">
        <v>0.18999999999999997</v>
      </c>
    </row>
    <row r="355" spans="1:31" x14ac:dyDescent="0.2">
      <c r="A355">
        <v>495</v>
      </c>
      <c r="B355" t="s">
        <v>648</v>
      </c>
      <c r="C355" t="s">
        <v>649</v>
      </c>
      <c r="D355">
        <v>2014</v>
      </c>
      <c r="F355" t="s">
        <v>40</v>
      </c>
      <c r="G355" t="s">
        <v>41</v>
      </c>
      <c r="H355">
        <v>47.650588999999997</v>
      </c>
      <c r="I355">
        <v>-100.437012</v>
      </c>
      <c r="J355">
        <v>422</v>
      </c>
      <c r="K355">
        <v>1182</v>
      </c>
      <c r="L355">
        <f t="shared" si="59"/>
        <v>0.35702199661590522</v>
      </c>
      <c r="M355" t="s">
        <v>785</v>
      </c>
      <c r="N355" s="2" t="s">
        <v>78</v>
      </c>
      <c r="O355" s="2" t="s">
        <v>51</v>
      </c>
      <c r="P355" t="s">
        <v>52</v>
      </c>
      <c r="Q355" t="s">
        <v>45</v>
      </c>
      <c r="R355" s="4" t="s">
        <v>202</v>
      </c>
      <c r="S355" s="2" t="s">
        <v>780</v>
      </c>
      <c r="T355" t="s">
        <v>90</v>
      </c>
      <c r="U355">
        <f t="shared" si="60"/>
        <v>58.823529507843141</v>
      </c>
      <c r="V355" t="s">
        <v>60</v>
      </c>
      <c r="W355" s="2" t="s">
        <v>227</v>
      </c>
      <c r="X355" s="2" t="s">
        <v>228</v>
      </c>
      <c r="Y355" t="s">
        <v>777</v>
      </c>
      <c r="Z355">
        <v>4</v>
      </c>
      <c r="AA355" s="3">
        <v>-0.35</v>
      </c>
      <c r="AB355" s="1">
        <v>0.27999999999999997</v>
      </c>
      <c r="AC355">
        <v>4</v>
      </c>
      <c r="AD355" s="3">
        <v>-0.67</v>
      </c>
      <c r="AE355" s="1">
        <v>0.10999999999999999</v>
      </c>
    </row>
    <row r="356" spans="1:31" x14ac:dyDescent="0.2">
      <c r="A356">
        <v>495</v>
      </c>
      <c r="B356" t="s">
        <v>648</v>
      </c>
      <c r="C356" t="s">
        <v>649</v>
      </c>
      <c r="D356">
        <v>2014</v>
      </c>
      <c r="F356" t="s">
        <v>40</v>
      </c>
      <c r="G356" t="s">
        <v>41</v>
      </c>
      <c r="H356">
        <v>47.650588999999997</v>
      </c>
      <c r="I356">
        <v>-100.437012</v>
      </c>
      <c r="J356">
        <v>422</v>
      </c>
      <c r="K356">
        <v>1182</v>
      </c>
      <c r="L356">
        <f t="shared" si="59"/>
        <v>0.35702199661590522</v>
      </c>
      <c r="M356" t="s">
        <v>785</v>
      </c>
      <c r="N356" s="2" t="s">
        <v>226</v>
      </c>
      <c r="O356" s="2" t="s">
        <v>51</v>
      </c>
      <c r="P356" t="s">
        <v>52</v>
      </c>
      <c r="Q356" t="s">
        <v>45</v>
      </c>
      <c r="R356" s="4" t="s">
        <v>202</v>
      </c>
      <c r="S356" s="2" t="s">
        <v>780</v>
      </c>
      <c r="T356" t="s">
        <v>90</v>
      </c>
      <c r="U356">
        <f t="shared" si="60"/>
        <v>58.823529507843141</v>
      </c>
      <c r="V356" t="s">
        <v>60</v>
      </c>
      <c r="W356" s="2" t="s">
        <v>227</v>
      </c>
      <c r="X356" s="2" t="s">
        <v>228</v>
      </c>
      <c r="Y356" t="s">
        <v>777</v>
      </c>
      <c r="Z356">
        <v>4</v>
      </c>
      <c r="AA356" s="3">
        <v>-0.19</v>
      </c>
      <c r="AB356" s="1">
        <v>0.06</v>
      </c>
      <c r="AC356">
        <v>4</v>
      </c>
      <c r="AD356" s="3">
        <v>-0.43</v>
      </c>
      <c r="AE356" s="1">
        <v>0.26</v>
      </c>
    </row>
    <row r="357" spans="1:31" x14ac:dyDescent="0.2">
      <c r="A357">
        <v>499</v>
      </c>
      <c r="B357" t="s">
        <v>650</v>
      </c>
      <c r="C357" t="s">
        <v>651</v>
      </c>
      <c r="D357">
        <v>2008</v>
      </c>
      <c r="E357" t="s">
        <v>751</v>
      </c>
      <c r="F357" t="s">
        <v>40</v>
      </c>
      <c r="G357" t="s">
        <v>41</v>
      </c>
      <c r="H357">
        <v>39.933333330000004</v>
      </c>
      <c r="I357">
        <v>-104.9333333</v>
      </c>
      <c r="J357">
        <v>421</v>
      </c>
      <c r="K357">
        <v>1791</v>
      </c>
      <c r="L357">
        <f t="shared" si="59"/>
        <v>0.23506420993858179</v>
      </c>
      <c r="M357" t="s">
        <v>785</v>
      </c>
      <c r="N357" s="2" t="s">
        <v>229</v>
      </c>
      <c r="O357" s="2" t="s">
        <v>51</v>
      </c>
      <c r="P357" t="s">
        <v>44</v>
      </c>
      <c r="Q357" t="s">
        <v>45</v>
      </c>
      <c r="R357" s="4" t="s">
        <v>178</v>
      </c>
      <c r="S357" s="2" t="s">
        <v>780</v>
      </c>
      <c r="T357" t="s">
        <v>91</v>
      </c>
      <c r="U357">
        <f>((55-30)/55)*100</f>
        <v>45.454545454545453</v>
      </c>
      <c r="V357" t="s">
        <v>60</v>
      </c>
      <c r="W357" s="2" t="s">
        <v>232</v>
      </c>
      <c r="X357" s="2" t="s">
        <v>75</v>
      </c>
      <c r="Y357" t="s">
        <v>63</v>
      </c>
      <c r="Z357">
        <v>6</v>
      </c>
      <c r="AA357" s="3">
        <v>1.1353202E-2</v>
      </c>
      <c r="AB357" s="1">
        <v>2.0833329999999997E-3</v>
      </c>
      <c r="AC357">
        <v>6</v>
      </c>
      <c r="AD357" s="3">
        <v>1.9582367999999999E-2</v>
      </c>
      <c r="AE357" s="1">
        <v>5.7291670000000003E-3</v>
      </c>
    </row>
    <row r="358" spans="1:31" x14ac:dyDescent="0.2">
      <c r="A358">
        <v>499</v>
      </c>
      <c r="B358" t="s">
        <v>650</v>
      </c>
      <c r="C358" t="s">
        <v>651</v>
      </c>
      <c r="D358">
        <v>2008</v>
      </c>
      <c r="E358" t="s">
        <v>751</v>
      </c>
      <c r="F358" t="s">
        <v>40</v>
      </c>
      <c r="G358" t="s">
        <v>41</v>
      </c>
      <c r="H358">
        <v>39.933333330000004</v>
      </c>
      <c r="I358">
        <v>-104.9333333</v>
      </c>
      <c r="J358">
        <v>421</v>
      </c>
      <c r="K358">
        <v>1791</v>
      </c>
      <c r="L358">
        <f t="shared" si="59"/>
        <v>0.23506420993858179</v>
      </c>
      <c r="M358" t="s">
        <v>785</v>
      </c>
      <c r="N358" s="2" t="s">
        <v>230</v>
      </c>
      <c r="O358" s="2" t="s">
        <v>51</v>
      </c>
      <c r="P358" t="s">
        <v>53</v>
      </c>
      <c r="Q358" t="s">
        <v>45</v>
      </c>
      <c r="R358" s="4" t="s">
        <v>178</v>
      </c>
      <c r="S358" s="2" t="s">
        <v>780</v>
      </c>
      <c r="T358" t="s">
        <v>91</v>
      </c>
      <c r="U358">
        <f t="shared" ref="U358:U359" si="61">((55-30)/55)*100</f>
        <v>45.454545454545453</v>
      </c>
      <c r="V358" t="s">
        <v>60</v>
      </c>
      <c r="W358" s="2" t="s">
        <v>232</v>
      </c>
      <c r="X358" s="2" t="s">
        <v>75</v>
      </c>
      <c r="Y358" t="s">
        <v>63</v>
      </c>
      <c r="Z358">
        <v>6</v>
      </c>
      <c r="AA358" s="3">
        <v>0.15163043000000001</v>
      </c>
      <c r="AB358" s="1">
        <v>1.5652179999999988E-2</v>
      </c>
      <c r="AC358">
        <v>6</v>
      </c>
      <c r="AD358" s="3">
        <v>9.0331964000000001E-2</v>
      </c>
      <c r="AE358" s="1">
        <v>9.7826059999999992E-3</v>
      </c>
    </row>
    <row r="359" spans="1:31" x14ac:dyDescent="0.2">
      <c r="A359">
        <v>499</v>
      </c>
      <c r="B359" t="s">
        <v>650</v>
      </c>
      <c r="C359" t="s">
        <v>651</v>
      </c>
      <c r="D359">
        <v>2008</v>
      </c>
      <c r="E359" t="s">
        <v>751</v>
      </c>
      <c r="F359" t="s">
        <v>40</v>
      </c>
      <c r="G359" t="s">
        <v>41</v>
      </c>
      <c r="H359">
        <v>39.933333330000004</v>
      </c>
      <c r="I359">
        <v>-104.9333333</v>
      </c>
      <c r="J359">
        <v>421</v>
      </c>
      <c r="K359">
        <v>1791</v>
      </c>
      <c r="L359">
        <f t="shared" si="59"/>
        <v>0.23506420993858179</v>
      </c>
      <c r="M359" t="s">
        <v>785</v>
      </c>
      <c r="N359" s="2" t="s">
        <v>231</v>
      </c>
      <c r="O359" s="2" t="s">
        <v>43</v>
      </c>
      <c r="P359" t="s">
        <v>44</v>
      </c>
      <c r="Q359" t="s">
        <v>45</v>
      </c>
      <c r="R359" s="4" t="s">
        <v>178</v>
      </c>
      <c r="S359" s="2" t="s">
        <v>780</v>
      </c>
      <c r="T359" t="s">
        <v>91</v>
      </c>
      <c r="U359">
        <f t="shared" si="61"/>
        <v>45.454545454545453</v>
      </c>
      <c r="V359" t="s">
        <v>60</v>
      </c>
      <c r="W359" s="2" t="s">
        <v>232</v>
      </c>
      <c r="X359" s="2" t="s">
        <v>75</v>
      </c>
      <c r="Y359" t="s">
        <v>63</v>
      </c>
      <c r="Z359">
        <v>6</v>
      </c>
      <c r="AA359" s="3">
        <v>0.50068959999999996</v>
      </c>
      <c r="AB359" s="1">
        <v>5.5862100000000026E-2</v>
      </c>
      <c r="AC359">
        <v>6</v>
      </c>
      <c r="AD359" s="3">
        <v>0.26689655000000001</v>
      </c>
      <c r="AE359" s="1">
        <v>3.1034499999999965E-2</v>
      </c>
    </row>
    <row r="360" spans="1:31" x14ac:dyDescent="0.2">
      <c r="A360">
        <v>538</v>
      </c>
      <c r="B360" t="s">
        <v>652</v>
      </c>
      <c r="C360" t="s">
        <v>653</v>
      </c>
      <c r="D360">
        <v>2013</v>
      </c>
      <c r="F360" t="s">
        <v>753</v>
      </c>
      <c r="G360" t="s">
        <v>743</v>
      </c>
      <c r="H360">
        <v>51.2211097</v>
      </c>
      <c r="I360">
        <v>4.3997080999999998</v>
      </c>
      <c r="J360">
        <v>809</v>
      </c>
      <c r="K360">
        <v>857</v>
      </c>
      <c r="L360">
        <f t="shared" si="59"/>
        <v>0.94399066511085183</v>
      </c>
      <c r="M360" t="s">
        <v>787</v>
      </c>
      <c r="N360" s="2" t="s">
        <v>233</v>
      </c>
      <c r="O360" s="2" t="s">
        <v>51</v>
      </c>
      <c r="P360" t="s">
        <v>44</v>
      </c>
      <c r="Q360" t="s">
        <v>45</v>
      </c>
      <c r="R360" s="4" t="s">
        <v>240</v>
      </c>
      <c r="S360" s="2" t="s">
        <v>779</v>
      </c>
      <c r="T360" t="s">
        <v>782</v>
      </c>
      <c r="U360">
        <f>((11.8-8.9)/11.8)*100</f>
        <v>24.576271186440678</v>
      </c>
      <c r="V360" t="s">
        <v>60</v>
      </c>
      <c r="W360" s="2" t="s">
        <v>232</v>
      </c>
      <c r="X360" s="2" t="s">
        <v>239</v>
      </c>
      <c r="Y360" t="s">
        <v>63</v>
      </c>
      <c r="Z360">
        <v>18</v>
      </c>
      <c r="AA360" s="3">
        <v>2.3991031999999999</v>
      </c>
      <c r="AB360" s="1">
        <v>1.0463904740927641</v>
      </c>
      <c r="AC360">
        <v>18</v>
      </c>
      <c r="AD360" s="3">
        <v>2.2869953999999999</v>
      </c>
      <c r="AE360" s="1">
        <v>0.95126495445465664</v>
      </c>
    </row>
    <row r="361" spans="1:31" x14ac:dyDescent="0.2">
      <c r="A361">
        <v>538</v>
      </c>
      <c r="B361" t="s">
        <v>652</v>
      </c>
      <c r="C361" t="s">
        <v>653</v>
      </c>
      <c r="D361">
        <v>2013</v>
      </c>
      <c r="F361" t="s">
        <v>753</v>
      </c>
      <c r="G361" t="s">
        <v>743</v>
      </c>
      <c r="H361">
        <v>51.2211097</v>
      </c>
      <c r="I361">
        <v>4.3997080999999998</v>
      </c>
      <c r="J361">
        <v>809</v>
      </c>
      <c r="K361">
        <v>857</v>
      </c>
      <c r="L361">
        <f t="shared" si="59"/>
        <v>0.94399066511085183</v>
      </c>
      <c r="M361" t="s">
        <v>787</v>
      </c>
      <c r="N361" s="2" t="s">
        <v>234</v>
      </c>
      <c r="O361" s="2" t="s">
        <v>43</v>
      </c>
      <c r="P361" t="s">
        <v>54</v>
      </c>
      <c r="Q361" t="s">
        <v>45</v>
      </c>
      <c r="R361" s="4" t="s">
        <v>240</v>
      </c>
      <c r="S361" s="2" t="s">
        <v>779</v>
      </c>
      <c r="T361" t="s">
        <v>782</v>
      </c>
      <c r="U361">
        <f t="shared" ref="U361:U377" si="62">((11.8-8.9)/11.8)*100</f>
        <v>24.576271186440678</v>
      </c>
      <c r="V361" t="s">
        <v>60</v>
      </c>
      <c r="W361" s="2" t="s">
        <v>232</v>
      </c>
      <c r="X361" s="2" t="s">
        <v>239</v>
      </c>
      <c r="Y361" t="s">
        <v>63</v>
      </c>
      <c r="Z361">
        <v>18</v>
      </c>
      <c r="AA361" s="3">
        <v>2.5336322999999998</v>
      </c>
      <c r="AB361" s="1">
        <v>1.6171503801465108</v>
      </c>
      <c r="AC361">
        <v>18</v>
      </c>
      <c r="AD361" s="3">
        <v>3.4080718000000001</v>
      </c>
      <c r="AE361" s="1">
        <v>0.85613773776027324</v>
      </c>
    </row>
    <row r="362" spans="1:31" x14ac:dyDescent="0.2">
      <c r="A362">
        <v>538</v>
      </c>
      <c r="B362" t="s">
        <v>652</v>
      </c>
      <c r="C362" t="s">
        <v>653</v>
      </c>
      <c r="D362">
        <v>2013</v>
      </c>
      <c r="F362" t="s">
        <v>753</v>
      </c>
      <c r="G362" t="s">
        <v>743</v>
      </c>
      <c r="H362">
        <v>51.2211097</v>
      </c>
      <c r="I362">
        <v>4.3997080999999998</v>
      </c>
      <c r="J362">
        <v>809</v>
      </c>
      <c r="K362">
        <v>857</v>
      </c>
      <c r="L362">
        <f t="shared" si="59"/>
        <v>0.94399066511085183</v>
      </c>
      <c r="M362" t="s">
        <v>787</v>
      </c>
      <c r="N362" s="2" t="s">
        <v>235</v>
      </c>
      <c r="O362" s="2" t="s">
        <v>51</v>
      </c>
      <c r="P362" t="s">
        <v>44</v>
      </c>
      <c r="Q362" t="s">
        <v>45</v>
      </c>
      <c r="R362" s="4" t="s">
        <v>240</v>
      </c>
      <c r="S362" s="2" t="s">
        <v>779</v>
      </c>
      <c r="T362" t="s">
        <v>782</v>
      </c>
      <c r="U362">
        <f t="shared" si="62"/>
        <v>24.576271186440678</v>
      </c>
      <c r="V362" t="s">
        <v>60</v>
      </c>
      <c r="W362" s="2" t="s">
        <v>232</v>
      </c>
      <c r="X362" s="2" t="s">
        <v>239</v>
      </c>
      <c r="Y362" t="s">
        <v>63</v>
      </c>
      <c r="Z362">
        <v>18</v>
      </c>
      <c r="AA362" s="3">
        <v>1.4884424999999999</v>
      </c>
      <c r="AB362" s="1">
        <v>1.146644922057531</v>
      </c>
      <c r="AC362">
        <v>18</v>
      </c>
      <c r="AD362" s="3">
        <v>1.7642739999999999</v>
      </c>
      <c r="AE362" s="1">
        <v>1.05095088856735</v>
      </c>
    </row>
    <row r="363" spans="1:31" x14ac:dyDescent="0.2">
      <c r="A363">
        <v>538</v>
      </c>
      <c r="B363" t="s">
        <v>652</v>
      </c>
      <c r="C363" t="s">
        <v>653</v>
      </c>
      <c r="D363">
        <v>2013</v>
      </c>
      <c r="F363" t="s">
        <v>753</v>
      </c>
      <c r="G363" t="s">
        <v>743</v>
      </c>
      <c r="H363">
        <v>51.2211097</v>
      </c>
      <c r="I363">
        <v>4.3997080999999998</v>
      </c>
      <c r="J363">
        <v>809</v>
      </c>
      <c r="K363">
        <v>857</v>
      </c>
      <c r="L363">
        <f t="shared" si="59"/>
        <v>0.94399066511085183</v>
      </c>
      <c r="M363" t="s">
        <v>787</v>
      </c>
      <c r="N363" s="2" t="s">
        <v>236</v>
      </c>
      <c r="O363" s="2" t="s">
        <v>43</v>
      </c>
      <c r="P363" t="s">
        <v>44</v>
      </c>
      <c r="Q363" t="s">
        <v>45</v>
      </c>
      <c r="R363" s="4" t="s">
        <v>240</v>
      </c>
      <c r="S363" s="2" t="s">
        <v>779</v>
      </c>
      <c r="T363" t="s">
        <v>782</v>
      </c>
      <c r="U363">
        <f t="shared" si="62"/>
        <v>24.576271186440678</v>
      </c>
      <c r="V363" t="s">
        <v>60</v>
      </c>
      <c r="W363" s="2" t="s">
        <v>232</v>
      </c>
      <c r="X363" s="2" t="s">
        <v>239</v>
      </c>
      <c r="Y363" t="s">
        <v>63</v>
      </c>
      <c r="Z363">
        <v>18</v>
      </c>
      <c r="AA363" s="3">
        <v>2.087323</v>
      </c>
      <c r="AB363" s="1">
        <v>0.57332288529283304</v>
      </c>
      <c r="AC363">
        <v>18</v>
      </c>
      <c r="AD363" s="3">
        <v>3.4668093</v>
      </c>
      <c r="AE363" s="1">
        <v>0.42985205076093397</v>
      </c>
    </row>
    <row r="364" spans="1:31" x14ac:dyDescent="0.2">
      <c r="A364">
        <v>538</v>
      </c>
      <c r="B364" t="s">
        <v>652</v>
      </c>
      <c r="C364" t="s">
        <v>653</v>
      </c>
      <c r="D364">
        <v>2013</v>
      </c>
      <c r="F364" t="s">
        <v>753</v>
      </c>
      <c r="G364" t="s">
        <v>743</v>
      </c>
      <c r="H364">
        <v>51.2211097</v>
      </c>
      <c r="I364">
        <v>4.3997080999999998</v>
      </c>
      <c r="J364">
        <v>809</v>
      </c>
      <c r="K364">
        <v>857</v>
      </c>
      <c r="L364">
        <f t="shared" si="59"/>
        <v>0.94399066511085183</v>
      </c>
      <c r="M364" t="s">
        <v>787</v>
      </c>
      <c r="N364" s="2" t="s">
        <v>237</v>
      </c>
      <c r="O364" s="2" t="s">
        <v>51</v>
      </c>
      <c r="P364" t="s">
        <v>44</v>
      </c>
      <c r="Q364" t="s">
        <v>45</v>
      </c>
      <c r="R364" s="4" t="s">
        <v>240</v>
      </c>
      <c r="S364" s="2" t="s">
        <v>779</v>
      </c>
      <c r="T364" t="s">
        <v>782</v>
      </c>
      <c r="U364">
        <f t="shared" si="62"/>
        <v>24.576271186440678</v>
      </c>
      <c r="V364" t="s">
        <v>60</v>
      </c>
      <c r="W364" s="2" t="s">
        <v>232</v>
      </c>
      <c r="X364" s="2" t="s">
        <v>239</v>
      </c>
      <c r="Y364" t="s">
        <v>63</v>
      </c>
      <c r="Z364">
        <v>18</v>
      </c>
      <c r="AA364" s="3">
        <v>2.2807016</v>
      </c>
      <c r="AB364" s="1">
        <v>1.3956064716902388</v>
      </c>
      <c r="AC364">
        <v>18</v>
      </c>
      <c r="AD364" s="3">
        <v>2.5767543000000002</v>
      </c>
      <c r="AE364" s="1">
        <v>1.4886463091665578</v>
      </c>
    </row>
    <row r="365" spans="1:31" x14ac:dyDescent="0.2">
      <c r="A365">
        <v>538</v>
      </c>
      <c r="B365" t="s">
        <v>652</v>
      </c>
      <c r="C365" t="s">
        <v>653</v>
      </c>
      <c r="D365">
        <v>2013</v>
      </c>
      <c r="F365" t="s">
        <v>753</v>
      </c>
      <c r="G365" t="s">
        <v>743</v>
      </c>
      <c r="H365">
        <v>51.2211097</v>
      </c>
      <c r="I365">
        <v>4.3997080999999998</v>
      </c>
      <c r="J365">
        <v>809</v>
      </c>
      <c r="K365">
        <v>857</v>
      </c>
      <c r="L365">
        <f t="shared" si="59"/>
        <v>0.94399066511085183</v>
      </c>
      <c r="M365" t="s">
        <v>787</v>
      </c>
      <c r="N365" s="2" t="s">
        <v>238</v>
      </c>
      <c r="O365" s="2" t="s">
        <v>43</v>
      </c>
      <c r="P365" t="s">
        <v>44</v>
      </c>
      <c r="Q365" t="s">
        <v>45</v>
      </c>
      <c r="R365" s="4" t="s">
        <v>240</v>
      </c>
      <c r="S365" s="2" t="s">
        <v>779</v>
      </c>
      <c r="T365" t="s">
        <v>782</v>
      </c>
      <c r="U365">
        <f t="shared" si="62"/>
        <v>24.576271186440678</v>
      </c>
      <c r="V365" t="s">
        <v>60</v>
      </c>
      <c r="W365" s="2" t="s">
        <v>232</v>
      </c>
      <c r="X365" s="2" t="s">
        <v>239</v>
      </c>
      <c r="Y365" t="s">
        <v>63</v>
      </c>
      <c r="Z365">
        <v>18</v>
      </c>
      <c r="AA365" s="3">
        <v>0.997807</v>
      </c>
      <c r="AB365" s="1">
        <v>0.51172228810027387</v>
      </c>
      <c r="AC365">
        <v>18</v>
      </c>
      <c r="AD365" s="3">
        <v>1.6008772</v>
      </c>
      <c r="AE365" s="1">
        <v>0.74432294245124486</v>
      </c>
    </row>
    <row r="366" spans="1:31" x14ac:dyDescent="0.2">
      <c r="A366">
        <v>538</v>
      </c>
      <c r="B366" t="s">
        <v>652</v>
      </c>
      <c r="C366" t="s">
        <v>653</v>
      </c>
      <c r="D366">
        <v>2013</v>
      </c>
      <c r="F366" t="s">
        <v>753</v>
      </c>
      <c r="G366" t="s">
        <v>743</v>
      </c>
      <c r="H366">
        <v>51.2211097</v>
      </c>
      <c r="I366">
        <v>4.3997080999999998</v>
      </c>
      <c r="J366">
        <v>809</v>
      </c>
      <c r="K366">
        <v>857</v>
      </c>
      <c r="L366">
        <f t="shared" si="59"/>
        <v>0.94399066511085183</v>
      </c>
      <c r="M366" t="s">
        <v>787</v>
      </c>
      <c r="N366" s="2" t="s">
        <v>233</v>
      </c>
      <c r="O366" s="2" t="s">
        <v>51</v>
      </c>
      <c r="P366" t="s">
        <v>44</v>
      </c>
      <c r="Q366" t="s">
        <v>45</v>
      </c>
      <c r="R366" s="4" t="s">
        <v>240</v>
      </c>
      <c r="S366" s="2" t="s">
        <v>779</v>
      </c>
      <c r="T366" t="s">
        <v>782</v>
      </c>
      <c r="U366">
        <f t="shared" si="62"/>
        <v>24.576271186440678</v>
      </c>
      <c r="V366" t="s">
        <v>60</v>
      </c>
      <c r="W366" s="2" t="s">
        <v>74</v>
      </c>
      <c r="X366" s="2" t="s">
        <v>239</v>
      </c>
      <c r="Y366" t="s">
        <v>63</v>
      </c>
      <c r="Z366">
        <v>18</v>
      </c>
      <c r="AA366" s="3">
        <v>4.9580836000000001</v>
      </c>
      <c r="AB366" s="1">
        <v>2.4007762973950912</v>
      </c>
      <c r="AC366">
        <v>18</v>
      </c>
      <c r="AD366" s="3">
        <v>5.1197604999999999</v>
      </c>
      <c r="AE366" s="1">
        <v>0.80025961432649984</v>
      </c>
    </row>
    <row r="367" spans="1:31" x14ac:dyDescent="0.2">
      <c r="A367">
        <v>538</v>
      </c>
      <c r="B367" t="s">
        <v>652</v>
      </c>
      <c r="C367" t="s">
        <v>653</v>
      </c>
      <c r="D367">
        <v>2013</v>
      </c>
      <c r="F367" t="s">
        <v>753</v>
      </c>
      <c r="G367" t="s">
        <v>743</v>
      </c>
      <c r="H367">
        <v>51.2211097</v>
      </c>
      <c r="I367">
        <v>4.3997080999999998</v>
      </c>
      <c r="J367">
        <v>809</v>
      </c>
      <c r="K367">
        <v>857</v>
      </c>
      <c r="L367">
        <f t="shared" si="59"/>
        <v>0.94399066511085183</v>
      </c>
      <c r="M367" t="s">
        <v>787</v>
      </c>
      <c r="N367" s="2" t="s">
        <v>234</v>
      </c>
      <c r="O367" s="2" t="s">
        <v>43</v>
      </c>
      <c r="P367" t="s">
        <v>54</v>
      </c>
      <c r="Q367" t="s">
        <v>45</v>
      </c>
      <c r="R367" s="4" t="s">
        <v>240</v>
      </c>
      <c r="S367" s="2" t="s">
        <v>779</v>
      </c>
      <c r="T367" t="s">
        <v>782</v>
      </c>
      <c r="U367">
        <f t="shared" si="62"/>
        <v>24.576271186440678</v>
      </c>
      <c r="V367" t="s">
        <v>60</v>
      </c>
      <c r="W367" s="2" t="s">
        <v>74</v>
      </c>
      <c r="X367" s="2" t="s">
        <v>239</v>
      </c>
      <c r="Y367" t="s">
        <v>63</v>
      </c>
      <c r="Z367">
        <v>18</v>
      </c>
      <c r="AA367" s="3">
        <v>6.8982033999999999</v>
      </c>
      <c r="AB367" s="1">
        <v>5.0302003808129641</v>
      </c>
      <c r="AC367">
        <v>18</v>
      </c>
      <c r="AD367" s="3">
        <v>8.1107790000000008</v>
      </c>
      <c r="AE367" s="1">
        <v>2.7437411882041642</v>
      </c>
    </row>
    <row r="368" spans="1:31" x14ac:dyDescent="0.2">
      <c r="A368">
        <v>538</v>
      </c>
      <c r="B368" t="s">
        <v>652</v>
      </c>
      <c r="C368" t="s">
        <v>653</v>
      </c>
      <c r="D368">
        <v>2013</v>
      </c>
      <c r="F368" t="s">
        <v>753</v>
      </c>
      <c r="G368" t="s">
        <v>743</v>
      </c>
      <c r="H368">
        <v>51.2211097</v>
      </c>
      <c r="I368">
        <v>4.3997080999999998</v>
      </c>
      <c r="J368">
        <v>809</v>
      </c>
      <c r="K368">
        <v>857</v>
      </c>
      <c r="L368">
        <f t="shared" si="59"/>
        <v>0.94399066511085183</v>
      </c>
      <c r="M368" t="s">
        <v>787</v>
      </c>
      <c r="N368" s="2" t="s">
        <v>235</v>
      </c>
      <c r="O368" s="2" t="s">
        <v>51</v>
      </c>
      <c r="P368" t="s">
        <v>44</v>
      </c>
      <c r="Q368" t="s">
        <v>45</v>
      </c>
      <c r="R368" s="4" t="s">
        <v>240</v>
      </c>
      <c r="S368" s="2" t="s">
        <v>779</v>
      </c>
      <c r="T368" t="s">
        <v>782</v>
      </c>
      <c r="U368">
        <f t="shared" si="62"/>
        <v>24.576271186440678</v>
      </c>
      <c r="V368" t="s">
        <v>60</v>
      </c>
      <c r="W368" s="2" t="s">
        <v>74</v>
      </c>
      <c r="X368" s="2" t="s">
        <v>239</v>
      </c>
      <c r="Y368" t="s">
        <v>63</v>
      </c>
      <c r="Z368">
        <v>18</v>
      </c>
      <c r="AA368" s="3">
        <v>3.9610780000000001</v>
      </c>
      <c r="AB368" s="1">
        <v>2.2864524043836987</v>
      </c>
      <c r="AC368">
        <v>18</v>
      </c>
      <c r="AD368" s="3">
        <v>3.476048</v>
      </c>
      <c r="AE368" s="1">
        <v>1.4861944871134729</v>
      </c>
    </row>
    <row r="369" spans="1:31" x14ac:dyDescent="0.2">
      <c r="A369">
        <v>538</v>
      </c>
      <c r="B369" t="s">
        <v>652</v>
      </c>
      <c r="C369" t="s">
        <v>653</v>
      </c>
      <c r="D369">
        <v>2013</v>
      </c>
      <c r="F369" t="s">
        <v>753</v>
      </c>
      <c r="G369" t="s">
        <v>743</v>
      </c>
      <c r="H369">
        <v>51.2211097</v>
      </c>
      <c r="I369">
        <v>4.3997080999999998</v>
      </c>
      <c r="J369">
        <v>809</v>
      </c>
      <c r="K369">
        <v>857</v>
      </c>
      <c r="L369">
        <f t="shared" si="59"/>
        <v>0.94399066511085183</v>
      </c>
      <c r="M369" t="s">
        <v>787</v>
      </c>
      <c r="N369" s="2" t="s">
        <v>236</v>
      </c>
      <c r="O369" s="2" t="s">
        <v>43</v>
      </c>
      <c r="P369" t="s">
        <v>44</v>
      </c>
      <c r="Q369" t="s">
        <v>45</v>
      </c>
      <c r="R369" s="4" t="s">
        <v>240</v>
      </c>
      <c r="S369" s="2" t="s">
        <v>779</v>
      </c>
      <c r="T369" t="s">
        <v>782</v>
      </c>
      <c r="U369">
        <f t="shared" si="62"/>
        <v>24.576271186440678</v>
      </c>
      <c r="V369" t="s">
        <v>60</v>
      </c>
      <c r="W369" s="2" t="s">
        <v>74</v>
      </c>
      <c r="X369" s="2" t="s">
        <v>239</v>
      </c>
      <c r="Y369" t="s">
        <v>63</v>
      </c>
      <c r="Z369">
        <v>18</v>
      </c>
      <c r="AA369" s="3">
        <v>4.0688624000000004</v>
      </c>
      <c r="AB369" s="1">
        <v>2.9723881256988061</v>
      </c>
      <c r="AC369">
        <v>18</v>
      </c>
      <c r="AD369" s="3">
        <v>5.5239520000000004</v>
      </c>
      <c r="AE369" s="1">
        <v>0.80025961432649984</v>
      </c>
    </row>
    <row r="370" spans="1:31" x14ac:dyDescent="0.2">
      <c r="A370">
        <v>538</v>
      </c>
      <c r="B370" t="s">
        <v>652</v>
      </c>
      <c r="C370" t="s">
        <v>653</v>
      </c>
      <c r="D370">
        <v>2013</v>
      </c>
      <c r="F370" t="s">
        <v>753</v>
      </c>
      <c r="G370" t="s">
        <v>743</v>
      </c>
      <c r="H370">
        <v>51.2211097</v>
      </c>
      <c r="I370">
        <v>4.3997080999999998</v>
      </c>
      <c r="J370">
        <v>809</v>
      </c>
      <c r="K370">
        <v>857</v>
      </c>
      <c r="L370">
        <f t="shared" si="59"/>
        <v>0.94399066511085183</v>
      </c>
      <c r="M370" t="s">
        <v>787</v>
      </c>
      <c r="N370" s="2" t="s">
        <v>237</v>
      </c>
      <c r="O370" s="2" t="s">
        <v>51</v>
      </c>
      <c r="P370" t="s">
        <v>44</v>
      </c>
      <c r="Q370" t="s">
        <v>45</v>
      </c>
      <c r="R370" s="4" t="s">
        <v>240</v>
      </c>
      <c r="S370" s="2" t="s">
        <v>779</v>
      </c>
      <c r="T370" t="s">
        <v>782</v>
      </c>
      <c r="U370">
        <f t="shared" si="62"/>
        <v>24.576271186440678</v>
      </c>
      <c r="V370" t="s">
        <v>60</v>
      </c>
      <c r="W370" s="2" t="s">
        <v>74</v>
      </c>
      <c r="X370" s="2" t="s">
        <v>239</v>
      </c>
      <c r="Y370" t="s">
        <v>63</v>
      </c>
      <c r="Z370">
        <v>18</v>
      </c>
      <c r="AA370" s="3">
        <v>6.0089819999999996</v>
      </c>
      <c r="AB370" s="1">
        <v>5.0301961381722764</v>
      </c>
      <c r="AC370">
        <v>18</v>
      </c>
      <c r="AD370" s="3">
        <v>5.9281435</v>
      </c>
      <c r="AE370" s="1">
        <v>1.6005188043889336</v>
      </c>
    </row>
    <row r="371" spans="1:31" x14ac:dyDescent="0.2">
      <c r="A371">
        <v>538</v>
      </c>
      <c r="B371" t="s">
        <v>652</v>
      </c>
      <c r="C371" t="s">
        <v>653</v>
      </c>
      <c r="D371">
        <v>2013</v>
      </c>
      <c r="F371" t="s">
        <v>753</v>
      </c>
      <c r="G371" t="s">
        <v>743</v>
      </c>
      <c r="H371">
        <v>51.2211097</v>
      </c>
      <c r="I371">
        <v>4.3997080999999998</v>
      </c>
      <c r="J371">
        <v>809</v>
      </c>
      <c r="K371">
        <v>857</v>
      </c>
      <c r="L371">
        <f t="shared" si="59"/>
        <v>0.94399066511085183</v>
      </c>
      <c r="M371" t="s">
        <v>787</v>
      </c>
      <c r="N371" s="2" t="s">
        <v>238</v>
      </c>
      <c r="O371" s="2" t="s">
        <v>43</v>
      </c>
      <c r="P371" t="s">
        <v>44</v>
      </c>
      <c r="Q371" t="s">
        <v>45</v>
      </c>
      <c r="R371" s="4" t="s">
        <v>240</v>
      </c>
      <c r="S371" s="2" t="s">
        <v>779</v>
      </c>
      <c r="T371" t="s">
        <v>782</v>
      </c>
      <c r="U371">
        <f t="shared" si="62"/>
        <v>24.576271186440678</v>
      </c>
      <c r="V371" t="s">
        <v>60</v>
      </c>
      <c r="W371" s="2" t="s">
        <v>74</v>
      </c>
      <c r="X371" s="2" t="s">
        <v>239</v>
      </c>
      <c r="Y371" t="s">
        <v>63</v>
      </c>
      <c r="Z371">
        <v>18</v>
      </c>
      <c r="AA371" s="3">
        <v>2.7485029999999999</v>
      </c>
      <c r="AB371" s="1">
        <v>0.91458096175348069</v>
      </c>
      <c r="AC371">
        <v>18</v>
      </c>
      <c r="AD371" s="3">
        <v>3.7455090000000002</v>
      </c>
      <c r="AE371" s="1">
        <v>1.6005175315967277</v>
      </c>
    </row>
    <row r="372" spans="1:31" x14ac:dyDescent="0.2">
      <c r="A372">
        <v>538</v>
      </c>
      <c r="B372" t="s">
        <v>652</v>
      </c>
      <c r="C372" t="s">
        <v>653</v>
      </c>
      <c r="D372">
        <v>2013</v>
      </c>
      <c r="F372" t="s">
        <v>753</v>
      </c>
      <c r="G372" t="s">
        <v>743</v>
      </c>
      <c r="H372">
        <v>51.2211097</v>
      </c>
      <c r="I372">
        <v>4.3997080999999998</v>
      </c>
      <c r="J372">
        <v>809</v>
      </c>
      <c r="K372">
        <v>857</v>
      </c>
      <c r="L372">
        <f t="shared" si="59"/>
        <v>0.94399066511085183</v>
      </c>
      <c r="M372" t="s">
        <v>787</v>
      </c>
      <c r="N372" s="2" t="s">
        <v>233</v>
      </c>
      <c r="O372" s="2" t="s">
        <v>51</v>
      </c>
      <c r="P372" t="s">
        <v>44</v>
      </c>
      <c r="Q372" t="s">
        <v>45</v>
      </c>
      <c r="R372" s="4" t="s">
        <v>240</v>
      </c>
      <c r="S372" s="2" t="s">
        <v>779</v>
      </c>
      <c r="T372" t="s">
        <v>782</v>
      </c>
      <c r="U372">
        <f t="shared" si="62"/>
        <v>24.576271186440678</v>
      </c>
      <c r="V372" t="s">
        <v>60</v>
      </c>
      <c r="W372" s="2" t="s">
        <v>93</v>
      </c>
      <c r="Y372" t="s">
        <v>63</v>
      </c>
      <c r="Z372">
        <v>18</v>
      </c>
      <c r="AA372" s="3">
        <v>0.94827585999999997</v>
      </c>
      <c r="AB372" s="1">
        <v>0.29259600601315294</v>
      </c>
      <c r="AC372">
        <v>18</v>
      </c>
      <c r="AD372" s="3">
        <v>1.2068965</v>
      </c>
      <c r="AE372" s="1">
        <v>0.73149022716491574</v>
      </c>
    </row>
    <row r="373" spans="1:31" x14ac:dyDescent="0.2">
      <c r="A373">
        <v>538</v>
      </c>
      <c r="B373" t="s">
        <v>652</v>
      </c>
      <c r="C373" t="s">
        <v>653</v>
      </c>
      <c r="D373">
        <v>2013</v>
      </c>
      <c r="F373" t="s">
        <v>753</v>
      </c>
      <c r="G373" t="s">
        <v>743</v>
      </c>
      <c r="H373">
        <v>51.2211097</v>
      </c>
      <c r="I373">
        <v>4.3997080999999998</v>
      </c>
      <c r="J373">
        <v>809</v>
      </c>
      <c r="K373">
        <v>857</v>
      </c>
      <c r="L373">
        <f t="shared" si="59"/>
        <v>0.94399066511085183</v>
      </c>
      <c r="M373" t="s">
        <v>787</v>
      </c>
      <c r="N373" s="2" t="s">
        <v>234</v>
      </c>
      <c r="O373" s="2" t="s">
        <v>43</v>
      </c>
      <c r="P373" t="s">
        <v>54</v>
      </c>
      <c r="Q373" t="s">
        <v>45</v>
      </c>
      <c r="R373" s="4" t="s">
        <v>240</v>
      </c>
      <c r="S373" s="2" t="s">
        <v>779</v>
      </c>
      <c r="T373" t="s">
        <v>782</v>
      </c>
      <c r="U373">
        <f t="shared" si="62"/>
        <v>24.576271186440678</v>
      </c>
      <c r="V373" t="s">
        <v>60</v>
      </c>
      <c r="W373" s="2" t="s">
        <v>93</v>
      </c>
      <c r="Y373" t="s">
        <v>63</v>
      </c>
      <c r="Z373">
        <v>18</v>
      </c>
      <c r="AA373" s="3">
        <v>1.6810343999999999</v>
      </c>
      <c r="AB373" s="1">
        <v>0.91436246575809355</v>
      </c>
      <c r="AC373">
        <v>18</v>
      </c>
      <c r="AD373" s="3">
        <v>1.6637930999999999</v>
      </c>
      <c r="AE373" s="1">
        <v>1.1703837694941692</v>
      </c>
    </row>
    <row r="374" spans="1:31" x14ac:dyDescent="0.2">
      <c r="A374">
        <v>538</v>
      </c>
      <c r="B374" t="s">
        <v>652</v>
      </c>
      <c r="C374" t="s">
        <v>653</v>
      </c>
      <c r="D374">
        <v>2013</v>
      </c>
      <c r="F374" t="s">
        <v>753</v>
      </c>
      <c r="G374" t="s">
        <v>743</v>
      </c>
      <c r="H374">
        <v>51.2211097</v>
      </c>
      <c r="I374">
        <v>4.3997080999999998</v>
      </c>
      <c r="J374">
        <v>809</v>
      </c>
      <c r="K374">
        <v>857</v>
      </c>
      <c r="L374">
        <f t="shared" si="59"/>
        <v>0.94399066511085183</v>
      </c>
      <c r="M374" t="s">
        <v>787</v>
      </c>
      <c r="N374" s="2" t="s">
        <v>235</v>
      </c>
      <c r="O374" s="2" t="s">
        <v>51</v>
      </c>
      <c r="P374" t="s">
        <v>44</v>
      </c>
      <c r="Q374" t="s">
        <v>45</v>
      </c>
      <c r="R374" s="4" t="s">
        <v>240</v>
      </c>
      <c r="S374" s="2" t="s">
        <v>779</v>
      </c>
      <c r="T374" t="s">
        <v>782</v>
      </c>
      <c r="U374">
        <f t="shared" si="62"/>
        <v>24.576271186440678</v>
      </c>
      <c r="V374" t="s">
        <v>60</v>
      </c>
      <c r="W374" s="2" t="s">
        <v>93</v>
      </c>
      <c r="Y374" t="s">
        <v>63</v>
      </c>
      <c r="Z374">
        <v>18</v>
      </c>
      <c r="AA374" s="3">
        <v>1.6637930999999999</v>
      </c>
      <c r="AB374" s="1">
        <v>2.669937907867312</v>
      </c>
      <c r="AC374">
        <v>18</v>
      </c>
      <c r="AD374" s="3">
        <v>0.82758622999999998</v>
      </c>
      <c r="AE374" s="1">
        <v>0.32917024159975367</v>
      </c>
    </row>
    <row r="375" spans="1:31" x14ac:dyDescent="0.2">
      <c r="A375">
        <v>538</v>
      </c>
      <c r="B375" t="s">
        <v>652</v>
      </c>
      <c r="C375" t="s">
        <v>653</v>
      </c>
      <c r="D375">
        <v>2013</v>
      </c>
      <c r="F375" t="s">
        <v>753</v>
      </c>
      <c r="G375" t="s">
        <v>743</v>
      </c>
      <c r="H375">
        <v>51.2211097</v>
      </c>
      <c r="I375">
        <v>4.3997080999999998</v>
      </c>
      <c r="J375">
        <v>809</v>
      </c>
      <c r="K375">
        <v>857</v>
      </c>
      <c r="L375">
        <f t="shared" si="59"/>
        <v>0.94399066511085183</v>
      </c>
      <c r="M375" t="s">
        <v>787</v>
      </c>
      <c r="N375" s="2" t="s">
        <v>236</v>
      </c>
      <c r="O375" s="2" t="s">
        <v>43</v>
      </c>
      <c r="P375" t="s">
        <v>44</v>
      </c>
      <c r="Q375" t="s">
        <v>45</v>
      </c>
      <c r="R375" s="4" t="s">
        <v>240</v>
      </c>
      <c r="S375" s="2" t="s">
        <v>779</v>
      </c>
      <c r="T375" t="s">
        <v>782</v>
      </c>
      <c r="U375">
        <f t="shared" si="62"/>
        <v>24.576271186440678</v>
      </c>
      <c r="V375" t="s">
        <v>60</v>
      </c>
      <c r="W375" s="2" t="s">
        <v>93</v>
      </c>
      <c r="Y375" t="s">
        <v>63</v>
      </c>
      <c r="Z375">
        <v>18</v>
      </c>
      <c r="AA375" s="3">
        <v>0.81034479999999998</v>
      </c>
      <c r="AB375" s="1">
        <v>1.1703837694941692</v>
      </c>
      <c r="AC375">
        <v>18</v>
      </c>
      <c r="AD375" s="3">
        <v>0.54310345999999998</v>
      </c>
      <c r="AE375" s="1">
        <v>0.32917024159975367</v>
      </c>
    </row>
    <row r="376" spans="1:31" x14ac:dyDescent="0.2">
      <c r="A376">
        <v>538</v>
      </c>
      <c r="B376" t="s">
        <v>652</v>
      </c>
      <c r="C376" t="s">
        <v>653</v>
      </c>
      <c r="D376">
        <v>2013</v>
      </c>
      <c r="F376" t="s">
        <v>753</v>
      </c>
      <c r="G376" t="s">
        <v>743</v>
      </c>
      <c r="H376">
        <v>51.2211097</v>
      </c>
      <c r="I376">
        <v>4.3997080999999998</v>
      </c>
      <c r="J376">
        <v>809</v>
      </c>
      <c r="K376">
        <v>857</v>
      </c>
      <c r="L376">
        <f t="shared" si="59"/>
        <v>0.94399066511085183</v>
      </c>
      <c r="M376" t="s">
        <v>787</v>
      </c>
      <c r="N376" s="2" t="s">
        <v>237</v>
      </c>
      <c r="O376" s="2" t="s">
        <v>51</v>
      </c>
      <c r="P376" t="s">
        <v>44</v>
      </c>
      <c r="Q376" t="s">
        <v>45</v>
      </c>
      <c r="R376" s="4" t="s">
        <v>240</v>
      </c>
      <c r="S376" s="2" t="s">
        <v>779</v>
      </c>
      <c r="T376" t="s">
        <v>782</v>
      </c>
      <c r="U376">
        <f t="shared" si="62"/>
        <v>24.576271186440678</v>
      </c>
      <c r="V376" t="s">
        <v>60</v>
      </c>
      <c r="W376" s="2" t="s">
        <v>93</v>
      </c>
      <c r="Y376" t="s">
        <v>63</v>
      </c>
      <c r="Z376">
        <v>18</v>
      </c>
      <c r="AA376" s="3">
        <v>1.5258621000000001</v>
      </c>
      <c r="AB376" s="1">
        <v>1.4629791815376245</v>
      </c>
      <c r="AC376">
        <v>18</v>
      </c>
      <c r="AD376" s="3">
        <v>1.3534482999999999</v>
      </c>
      <c r="AE376" s="1">
        <v>0.58519167261505023</v>
      </c>
    </row>
    <row r="377" spans="1:31" x14ac:dyDescent="0.2">
      <c r="A377">
        <v>538</v>
      </c>
      <c r="B377" t="s">
        <v>652</v>
      </c>
      <c r="C377" t="s">
        <v>653</v>
      </c>
      <c r="D377">
        <v>2013</v>
      </c>
      <c r="F377" t="s">
        <v>753</v>
      </c>
      <c r="G377" t="s">
        <v>743</v>
      </c>
      <c r="H377">
        <v>51.2211097</v>
      </c>
      <c r="I377">
        <v>4.3997080999999998</v>
      </c>
      <c r="J377">
        <v>809</v>
      </c>
      <c r="K377">
        <v>857</v>
      </c>
      <c r="L377">
        <f t="shared" si="59"/>
        <v>0.94399066511085183</v>
      </c>
      <c r="M377" t="s">
        <v>787</v>
      </c>
      <c r="N377" s="2" t="s">
        <v>238</v>
      </c>
      <c r="O377" s="2" t="s">
        <v>43</v>
      </c>
      <c r="P377" t="s">
        <v>44</v>
      </c>
      <c r="Q377" t="s">
        <v>45</v>
      </c>
      <c r="R377" s="4" t="s">
        <v>240</v>
      </c>
      <c r="S377" s="2" t="s">
        <v>779</v>
      </c>
      <c r="T377" t="s">
        <v>782</v>
      </c>
      <c r="U377">
        <f t="shared" si="62"/>
        <v>24.576271186440678</v>
      </c>
      <c r="V377" t="s">
        <v>60</v>
      </c>
      <c r="W377" s="2" t="s">
        <v>93</v>
      </c>
      <c r="Y377" t="s">
        <v>63</v>
      </c>
      <c r="Z377">
        <v>18</v>
      </c>
      <c r="AA377" s="3">
        <v>1.3793104</v>
      </c>
      <c r="AB377" s="1">
        <v>0.87778750892257529</v>
      </c>
      <c r="AC377">
        <v>18</v>
      </c>
      <c r="AD377" s="3">
        <v>1.1724138</v>
      </c>
      <c r="AE377" s="1">
        <v>0.58519167261505023</v>
      </c>
    </row>
    <row r="378" spans="1:31" x14ac:dyDescent="0.2">
      <c r="A378">
        <v>554</v>
      </c>
      <c r="B378" t="s">
        <v>654</v>
      </c>
      <c r="C378" t="s">
        <v>655</v>
      </c>
      <c r="D378">
        <v>2015</v>
      </c>
      <c r="E378" t="s">
        <v>751</v>
      </c>
      <c r="F378" t="s">
        <v>40</v>
      </c>
      <c r="G378" t="s">
        <v>41</v>
      </c>
      <c r="H378">
        <v>40.116666700000003</v>
      </c>
      <c r="I378">
        <v>-105.3</v>
      </c>
      <c r="J378">
        <v>452</v>
      </c>
      <c r="K378">
        <v>1659</v>
      </c>
      <c r="L378">
        <f t="shared" si="59"/>
        <v>0.27245328511151296</v>
      </c>
      <c r="M378" t="s">
        <v>785</v>
      </c>
      <c r="N378" s="2" t="s">
        <v>160</v>
      </c>
      <c r="O378" s="2" t="s">
        <v>43</v>
      </c>
      <c r="P378" t="s">
        <v>52</v>
      </c>
      <c r="Q378" t="s">
        <v>55</v>
      </c>
      <c r="R378" s="4" t="s">
        <v>241</v>
      </c>
      <c r="S378" s="2" t="s">
        <v>780</v>
      </c>
      <c r="T378" t="s">
        <v>91</v>
      </c>
      <c r="U378">
        <v>50</v>
      </c>
      <c r="V378" t="s">
        <v>62</v>
      </c>
      <c r="W378" s="2" t="s">
        <v>243</v>
      </c>
      <c r="Y378" t="s">
        <v>50</v>
      </c>
      <c r="Z378">
        <v>10</v>
      </c>
      <c r="AA378" s="3">
        <v>1.59781</v>
      </c>
      <c r="AB378" s="1">
        <v>0.7010137117061267</v>
      </c>
      <c r="AC378">
        <v>10</v>
      </c>
      <c r="AD378" s="3">
        <v>1.9616</v>
      </c>
      <c r="AE378" s="1">
        <v>0.29598918899176074</v>
      </c>
    </row>
    <row r="379" spans="1:31" x14ac:dyDescent="0.2">
      <c r="A379">
        <v>554</v>
      </c>
      <c r="B379" t="s">
        <v>654</v>
      </c>
      <c r="C379" t="s">
        <v>655</v>
      </c>
      <c r="D379">
        <v>2015</v>
      </c>
      <c r="E379" t="s">
        <v>751</v>
      </c>
      <c r="F379" t="s">
        <v>40</v>
      </c>
      <c r="G379" t="s">
        <v>41</v>
      </c>
      <c r="H379">
        <v>40.116666700000003</v>
      </c>
      <c r="I379">
        <v>-105.3</v>
      </c>
      <c r="J379">
        <v>452</v>
      </c>
      <c r="K379">
        <v>1659</v>
      </c>
      <c r="L379">
        <f t="shared" si="59"/>
        <v>0.27245328511151296</v>
      </c>
      <c r="M379" t="s">
        <v>785</v>
      </c>
      <c r="N379" s="2" t="s">
        <v>160</v>
      </c>
      <c r="O379" s="2" t="s">
        <v>43</v>
      </c>
      <c r="P379" t="s">
        <v>52</v>
      </c>
      <c r="Q379" t="s">
        <v>55</v>
      </c>
      <c r="R379" s="4" t="s">
        <v>242</v>
      </c>
      <c r="S379" s="2" t="s">
        <v>780</v>
      </c>
      <c r="T379" t="s">
        <v>90</v>
      </c>
      <c r="U379">
        <f>((150-50)/150)*100</f>
        <v>66.666666666666657</v>
      </c>
      <c r="V379" t="s">
        <v>62</v>
      </c>
      <c r="W379" s="2" t="s">
        <v>243</v>
      </c>
      <c r="Y379" t="s">
        <v>50</v>
      </c>
      <c r="Z379">
        <v>10</v>
      </c>
      <c r="AA379" s="3">
        <v>1.7797000000000001</v>
      </c>
      <c r="AB379" s="1">
        <v>0.40505614549096786</v>
      </c>
      <c r="AC379">
        <v>10</v>
      </c>
      <c r="AD379" s="3">
        <v>1.38981</v>
      </c>
      <c r="AE379" s="1">
        <v>0.49850145034894333</v>
      </c>
    </row>
    <row r="380" spans="1:31" x14ac:dyDescent="0.2">
      <c r="A380">
        <v>554</v>
      </c>
      <c r="B380" t="s">
        <v>654</v>
      </c>
      <c r="C380" t="s">
        <v>655</v>
      </c>
      <c r="D380">
        <v>2015</v>
      </c>
      <c r="E380" t="s">
        <v>751</v>
      </c>
      <c r="F380" t="s">
        <v>40</v>
      </c>
      <c r="G380" t="s">
        <v>41</v>
      </c>
      <c r="H380">
        <v>40.116666700000003</v>
      </c>
      <c r="I380">
        <v>-105.3</v>
      </c>
      <c r="J380">
        <v>452</v>
      </c>
      <c r="K380">
        <v>1659</v>
      </c>
      <c r="L380">
        <f t="shared" si="59"/>
        <v>0.27245328511151296</v>
      </c>
      <c r="M380" t="s">
        <v>785</v>
      </c>
      <c r="N380" s="2" t="s">
        <v>160</v>
      </c>
      <c r="O380" s="2" t="s">
        <v>43</v>
      </c>
      <c r="P380" t="s">
        <v>52</v>
      </c>
      <c r="Q380" t="s">
        <v>55</v>
      </c>
      <c r="R380" s="4" t="s">
        <v>242</v>
      </c>
      <c r="S380" s="2" t="s">
        <v>780</v>
      </c>
      <c r="T380" t="s">
        <v>90</v>
      </c>
      <c r="U380">
        <f t="shared" ref="U380:U387" si="63">((150-50)/150)*100</f>
        <v>66.666666666666657</v>
      </c>
      <c r="V380" t="s">
        <v>62</v>
      </c>
      <c r="W380" s="2" t="s">
        <v>244</v>
      </c>
      <c r="Y380" t="s">
        <v>64</v>
      </c>
      <c r="Z380">
        <v>10</v>
      </c>
      <c r="AA380" s="3">
        <v>47.953200000000002</v>
      </c>
      <c r="AB380" s="1">
        <v>30.698126613850558</v>
      </c>
      <c r="AC380">
        <v>10</v>
      </c>
      <c r="AD380" s="3">
        <v>69.122799999999998</v>
      </c>
      <c r="AE380" s="1">
        <v>25.520213173090855</v>
      </c>
    </row>
    <row r="381" spans="1:31" x14ac:dyDescent="0.2">
      <c r="A381">
        <v>554</v>
      </c>
      <c r="B381" t="s">
        <v>654</v>
      </c>
      <c r="C381" t="s">
        <v>655</v>
      </c>
      <c r="D381">
        <v>2015</v>
      </c>
      <c r="E381" t="s">
        <v>751</v>
      </c>
      <c r="F381" t="s">
        <v>40</v>
      </c>
      <c r="G381" t="s">
        <v>41</v>
      </c>
      <c r="H381">
        <v>40.116666700000003</v>
      </c>
      <c r="I381">
        <v>-105.3</v>
      </c>
      <c r="J381">
        <v>452</v>
      </c>
      <c r="K381">
        <v>1659</v>
      </c>
      <c r="L381">
        <f t="shared" si="59"/>
        <v>0.27245328511151296</v>
      </c>
      <c r="M381" t="s">
        <v>785</v>
      </c>
      <c r="N381" s="2" t="s">
        <v>160</v>
      </c>
      <c r="O381" s="2" t="s">
        <v>43</v>
      </c>
      <c r="P381" t="s">
        <v>52</v>
      </c>
      <c r="Q381" t="s">
        <v>55</v>
      </c>
      <c r="R381" s="4" t="s">
        <v>242</v>
      </c>
      <c r="S381" s="2" t="s">
        <v>780</v>
      </c>
      <c r="T381" t="s">
        <v>90</v>
      </c>
      <c r="U381">
        <f t="shared" si="63"/>
        <v>66.666666666666657</v>
      </c>
      <c r="V381" t="s">
        <v>62</v>
      </c>
      <c r="W381" s="2" t="s">
        <v>244</v>
      </c>
      <c r="Y381" t="s">
        <v>64</v>
      </c>
      <c r="Z381">
        <v>10</v>
      </c>
      <c r="AA381" s="3">
        <v>47.719299999999997</v>
      </c>
      <c r="AB381" s="1">
        <v>28.848826638184107</v>
      </c>
      <c r="AC381">
        <v>10</v>
      </c>
      <c r="AD381" s="3">
        <v>11.2281</v>
      </c>
      <c r="AE381" s="1">
        <v>14.424413319092048</v>
      </c>
    </row>
    <row r="382" spans="1:31" x14ac:dyDescent="0.2">
      <c r="A382">
        <v>554</v>
      </c>
      <c r="B382" t="s">
        <v>654</v>
      </c>
      <c r="C382" t="s">
        <v>655</v>
      </c>
      <c r="D382">
        <v>2015</v>
      </c>
      <c r="E382" t="s">
        <v>751</v>
      </c>
      <c r="F382" t="s">
        <v>40</v>
      </c>
      <c r="G382" t="s">
        <v>41</v>
      </c>
      <c r="H382">
        <v>40.116666700000003</v>
      </c>
      <c r="I382">
        <v>-105.3</v>
      </c>
      <c r="J382">
        <v>452</v>
      </c>
      <c r="K382">
        <v>1659</v>
      </c>
      <c r="L382">
        <f t="shared" si="59"/>
        <v>0.27245328511151296</v>
      </c>
      <c r="M382" t="s">
        <v>785</v>
      </c>
      <c r="N382" s="2" t="s">
        <v>160</v>
      </c>
      <c r="O382" s="2" t="s">
        <v>43</v>
      </c>
      <c r="P382" t="s">
        <v>52</v>
      </c>
      <c r="Q382" t="s">
        <v>55</v>
      </c>
      <c r="R382" s="4" t="s">
        <v>242</v>
      </c>
      <c r="S382" s="2" t="s">
        <v>780</v>
      </c>
      <c r="T382" t="s">
        <v>90</v>
      </c>
      <c r="U382">
        <f t="shared" si="63"/>
        <v>66.666666666666657</v>
      </c>
      <c r="V382" t="s">
        <v>62</v>
      </c>
      <c r="W382" s="2" t="s">
        <v>232</v>
      </c>
      <c r="X382" t="s">
        <v>239</v>
      </c>
      <c r="Y382" t="s">
        <v>63</v>
      </c>
      <c r="Z382">
        <v>10</v>
      </c>
      <c r="AA382" s="3">
        <v>0.16016</v>
      </c>
      <c r="AB382" s="1">
        <v>6.5844945440026018E-2</v>
      </c>
      <c r="AC382">
        <v>10</v>
      </c>
      <c r="AD382" s="3">
        <v>0.1865</v>
      </c>
      <c r="AE382" s="1">
        <v>5.8530597212056529E-2</v>
      </c>
    </row>
    <row r="383" spans="1:31" x14ac:dyDescent="0.2">
      <c r="A383">
        <v>554</v>
      </c>
      <c r="B383" t="s">
        <v>654</v>
      </c>
      <c r="C383" t="s">
        <v>655</v>
      </c>
      <c r="D383">
        <v>2015</v>
      </c>
      <c r="E383" t="s">
        <v>751</v>
      </c>
      <c r="F383" t="s">
        <v>40</v>
      </c>
      <c r="G383" t="s">
        <v>41</v>
      </c>
      <c r="H383">
        <v>40.116666700000003</v>
      </c>
      <c r="I383">
        <v>-105.3</v>
      </c>
      <c r="J383">
        <v>452</v>
      </c>
      <c r="K383">
        <v>1659</v>
      </c>
      <c r="L383">
        <f t="shared" si="59"/>
        <v>0.27245328511151296</v>
      </c>
      <c r="M383" t="s">
        <v>785</v>
      </c>
      <c r="N383" s="2" t="s">
        <v>160</v>
      </c>
      <c r="O383" s="2" t="s">
        <v>43</v>
      </c>
      <c r="P383" t="s">
        <v>52</v>
      </c>
      <c r="Q383" t="s">
        <v>55</v>
      </c>
      <c r="R383" s="4" t="s">
        <v>242</v>
      </c>
      <c r="S383" s="2" t="s">
        <v>780</v>
      </c>
      <c r="T383" t="s">
        <v>90</v>
      </c>
      <c r="U383">
        <f t="shared" si="63"/>
        <v>66.666666666666657</v>
      </c>
      <c r="V383" t="s">
        <v>62</v>
      </c>
      <c r="W383" s="2" t="s">
        <v>232</v>
      </c>
      <c r="X383" t="s">
        <v>239</v>
      </c>
      <c r="Y383" t="s">
        <v>63</v>
      </c>
      <c r="Z383">
        <v>10</v>
      </c>
      <c r="AA383" s="3">
        <v>0.15764900000000001</v>
      </c>
      <c r="AB383" s="1">
        <v>6.4219534722699423E-2</v>
      </c>
      <c r="AC383">
        <v>10</v>
      </c>
      <c r="AD383" s="3">
        <v>0.25339699999999998</v>
      </c>
      <c r="AE383" s="1">
        <v>0.18006325224764777</v>
      </c>
    </row>
    <row r="384" spans="1:31" x14ac:dyDescent="0.2">
      <c r="A384">
        <v>554</v>
      </c>
      <c r="B384" t="s">
        <v>654</v>
      </c>
      <c r="C384" t="s">
        <v>655</v>
      </c>
      <c r="D384">
        <v>2015</v>
      </c>
      <c r="E384" t="s">
        <v>751</v>
      </c>
      <c r="F384" t="s">
        <v>40</v>
      </c>
      <c r="G384" t="s">
        <v>41</v>
      </c>
      <c r="H384">
        <v>40.116666700000003</v>
      </c>
      <c r="I384">
        <v>-105.3</v>
      </c>
      <c r="J384">
        <v>452</v>
      </c>
      <c r="K384">
        <v>1659</v>
      </c>
      <c r="L384">
        <f t="shared" si="59"/>
        <v>0.27245328511151296</v>
      </c>
      <c r="M384" t="s">
        <v>785</v>
      </c>
      <c r="N384" s="2" t="s">
        <v>245</v>
      </c>
      <c r="O384" s="2" t="s">
        <v>51</v>
      </c>
      <c r="P384" t="s">
        <v>778</v>
      </c>
      <c r="Q384" t="s">
        <v>55</v>
      </c>
      <c r="R384" s="4" t="s">
        <v>242</v>
      </c>
      <c r="S384" s="2" t="s">
        <v>780</v>
      </c>
      <c r="T384" t="s">
        <v>90</v>
      </c>
      <c r="U384">
        <f t="shared" si="63"/>
        <v>66.666666666666657</v>
      </c>
      <c r="V384" t="s">
        <v>62</v>
      </c>
      <c r="W384" s="2" t="s">
        <v>232</v>
      </c>
      <c r="X384" t="s">
        <v>75</v>
      </c>
      <c r="Y384" t="s">
        <v>63</v>
      </c>
      <c r="Z384">
        <v>10</v>
      </c>
      <c r="AA384" s="3">
        <v>2.9397600000000002</v>
      </c>
      <c r="AB384" s="1">
        <v>3.222139576275366</v>
      </c>
      <c r="AC384">
        <v>10</v>
      </c>
      <c r="AD384" s="3">
        <v>2.9325990000000002</v>
      </c>
      <c r="AE384" s="1">
        <v>6.2492330287492086</v>
      </c>
    </row>
    <row r="385" spans="1:38" x14ac:dyDescent="0.2">
      <c r="A385">
        <v>554</v>
      </c>
      <c r="B385" t="s">
        <v>654</v>
      </c>
      <c r="C385" t="s">
        <v>655</v>
      </c>
      <c r="D385">
        <v>2015</v>
      </c>
      <c r="E385" t="s">
        <v>751</v>
      </c>
      <c r="F385" t="s">
        <v>40</v>
      </c>
      <c r="G385" t="s">
        <v>41</v>
      </c>
      <c r="H385">
        <v>40.116666700000003</v>
      </c>
      <c r="I385">
        <v>-105.3</v>
      </c>
      <c r="J385">
        <v>452</v>
      </c>
      <c r="K385">
        <v>1659</v>
      </c>
      <c r="L385">
        <f t="shared" si="59"/>
        <v>0.27245328511151296</v>
      </c>
      <c r="M385" t="s">
        <v>785</v>
      </c>
      <c r="N385" s="2" t="s">
        <v>245</v>
      </c>
      <c r="O385" s="2" t="s">
        <v>51</v>
      </c>
      <c r="P385" t="s">
        <v>778</v>
      </c>
      <c r="Q385" t="s">
        <v>55</v>
      </c>
      <c r="R385" s="4" t="s">
        <v>242</v>
      </c>
      <c r="S385" s="2" t="s">
        <v>780</v>
      </c>
      <c r="T385" t="s">
        <v>90</v>
      </c>
      <c r="U385">
        <f t="shared" si="63"/>
        <v>66.666666666666657</v>
      </c>
      <c r="V385" t="s">
        <v>62</v>
      </c>
      <c r="W385" s="2" t="s">
        <v>232</v>
      </c>
      <c r="X385" t="s">
        <v>75</v>
      </c>
      <c r="Y385" t="s">
        <v>63</v>
      </c>
      <c r="Z385">
        <v>10</v>
      </c>
      <c r="AA385" s="3">
        <v>1.0671299999999999</v>
      </c>
      <c r="AB385" s="1">
        <v>1.3933627826233914</v>
      </c>
      <c r="AC385">
        <v>10</v>
      </c>
      <c r="AD385" s="3">
        <v>6.5886399999999998</v>
      </c>
      <c r="AE385" s="1">
        <v>10.755001190562465</v>
      </c>
    </row>
    <row r="386" spans="1:38" x14ac:dyDescent="0.2">
      <c r="A386">
        <v>554</v>
      </c>
      <c r="B386" t="s">
        <v>654</v>
      </c>
      <c r="C386" t="s">
        <v>655</v>
      </c>
      <c r="D386">
        <v>2015</v>
      </c>
      <c r="E386" t="s">
        <v>751</v>
      </c>
      <c r="F386" t="s">
        <v>40</v>
      </c>
      <c r="G386" t="s">
        <v>41</v>
      </c>
      <c r="H386">
        <v>40.116666700000003</v>
      </c>
      <c r="I386">
        <v>-105.3</v>
      </c>
      <c r="J386">
        <v>452</v>
      </c>
      <c r="K386">
        <v>1659</v>
      </c>
      <c r="L386">
        <f t="shared" si="59"/>
        <v>0.27245328511151296</v>
      </c>
      <c r="M386" t="s">
        <v>785</v>
      </c>
      <c r="N386" s="2" t="s">
        <v>246</v>
      </c>
      <c r="O386" s="2" t="s">
        <v>43</v>
      </c>
      <c r="P386" t="s">
        <v>778</v>
      </c>
      <c r="Q386" t="s">
        <v>55</v>
      </c>
      <c r="R386" s="4" t="s">
        <v>242</v>
      </c>
      <c r="S386" s="2" t="s">
        <v>780</v>
      </c>
      <c r="T386" t="s">
        <v>90</v>
      </c>
      <c r="U386">
        <f t="shared" si="63"/>
        <v>66.666666666666657</v>
      </c>
      <c r="V386" t="s">
        <v>62</v>
      </c>
      <c r="W386" s="2" t="s">
        <v>232</v>
      </c>
      <c r="X386" t="s">
        <v>75</v>
      </c>
      <c r="Y386" t="s">
        <v>63</v>
      </c>
      <c r="Z386">
        <v>10</v>
      </c>
      <c r="AA386" s="3">
        <v>7.3235599999999996</v>
      </c>
      <c r="AB386" s="1">
        <v>4.1070397339202867</v>
      </c>
      <c r="AC386">
        <v>10</v>
      </c>
      <c r="AD386" s="3">
        <v>11.490399999999999</v>
      </c>
      <c r="AE386" s="1">
        <v>7.1303036681476657</v>
      </c>
    </row>
    <row r="387" spans="1:38" x14ac:dyDescent="0.2">
      <c r="A387">
        <v>554</v>
      </c>
      <c r="B387" t="s">
        <v>654</v>
      </c>
      <c r="C387" t="s">
        <v>655</v>
      </c>
      <c r="D387">
        <v>2015</v>
      </c>
      <c r="E387" t="s">
        <v>751</v>
      </c>
      <c r="F387" t="s">
        <v>40</v>
      </c>
      <c r="G387" t="s">
        <v>41</v>
      </c>
      <c r="H387">
        <v>40.116666700000003</v>
      </c>
      <c r="I387">
        <v>-105.3</v>
      </c>
      <c r="J387">
        <v>452</v>
      </c>
      <c r="K387">
        <v>1659</v>
      </c>
      <c r="L387">
        <f t="shared" ref="L387:L450" si="64">J387/K387</f>
        <v>0.27245328511151296</v>
      </c>
      <c r="M387" t="s">
        <v>785</v>
      </c>
      <c r="N387" s="2" t="s">
        <v>246</v>
      </c>
      <c r="O387" s="2" t="s">
        <v>43</v>
      </c>
      <c r="P387" t="s">
        <v>778</v>
      </c>
      <c r="Q387" t="s">
        <v>55</v>
      </c>
      <c r="R387" s="4" t="s">
        <v>242</v>
      </c>
      <c r="S387" s="2" t="s">
        <v>780</v>
      </c>
      <c r="T387" t="s">
        <v>90</v>
      </c>
      <c r="U387">
        <f t="shared" si="63"/>
        <v>66.666666666666657</v>
      </c>
      <c r="V387" t="s">
        <v>62</v>
      </c>
      <c r="W387" s="2" t="s">
        <v>232</v>
      </c>
      <c r="X387" t="s">
        <v>75</v>
      </c>
      <c r="Y387" t="s">
        <v>63</v>
      </c>
      <c r="Z387">
        <v>10</v>
      </c>
      <c r="AA387" s="3">
        <v>6.56595</v>
      </c>
      <c r="AB387" s="1">
        <v>3.2514222674085271</v>
      </c>
      <c r="AC387">
        <v>10</v>
      </c>
      <c r="AD387" s="3">
        <v>9.8669700000000002</v>
      </c>
      <c r="AE387" s="1">
        <v>9.24090264687384</v>
      </c>
    </row>
    <row r="388" spans="1:38" x14ac:dyDescent="0.2">
      <c r="A388">
        <v>557</v>
      </c>
      <c r="B388" t="s">
        <v>656</v>
      </c>
      <c r="C388" t="s">
        <v>657</v>
      </c>
      <c r="D388">
        <v>2010</v>
      </c>
      <c r="F388" t="s">
        <v>754</v>
      </c>
      <c r="G388" t="s">
        <v>742</v>
      </c>
      <c r="H388">
        <v>30.596069</v>
      </c>
      <c r="I388">
        <v>114.297691</v>
      </c>
      <c r="J388">
        <v>1310</v>
      </c>
      <c r="K388">
        <v>1236</v>
      </c>
      <c r="L388">
        <f t="shared" si="64"/>
        <v>1.0598705501618122</v>
      </c>
      <c r="M388" t="s">
        <v>787</v>
      </c>
      <c r="N388" s="2" t="s">
        <v>248</v>
      </c>
      <c r="O388" s="2" t="s">
        <v>43</v>
      </c>
      <c r="P388" t="s">
        <v>44</v>
      </c>
      <c r="Q388" t="s">
        <v>45</v>
      </c>
      <c r="R388" s="4" t="s">
        <v>250</v>
      </c>
      <c r="S388" s="2" t="s">
        <v>779</v>
      </c>
      <c r="T388" t="s">
        <v>90</v>
      </c>
      <c r="U388">
        <f>((32.5-10)/32.5)*100</f>
        <v>69.230769230769226</v>
      </c>
      <c r="V388" t="s">
        <v>60</v>
      </c>
      <c r="W388" s="2" t="s">
        <v>74</v>
      </c>
      <c r="X388" s="2" t="s">
        <v>75</v>
      </c>
      <c r="Y388" t="s">
        <v>63</v>
      </c>
      <c r="Z388">
        <v>20</v>
      </c>
      <c r="AA388" s="3">
        <v>3.2126100000000002</v>
      </c>
      <c r="AB388" s="1">
        <v>0.28093958069307301</v>
      </c>
      <c r="AC388">
        <v>20</v>
      </c>
      <c r="AD388" s="3">
        <v>2.25535</v>
      </c>
      <c r="AE388" s="1">
        <v>0.26085969025512645</v>
      </c>
      <c r="AF388">
        <v>20</v>
      </c>
      <c r="AG388" s="3">
        <v>1.5146299999999999</v>
      </c>
      <c r="AH388" s="1">
        <v>0.27092199615387486</v>
      </c>
      <c r="AI388">
        <v>20</v>
      </c>
      <c r="AJ388" s="3">
        <v>1.9999899999999999</v>
      </c>
      <c r="AK388" s="1">
        <v>0.27092199615387391</v>
      </c>
      <c r="AL388" t="s">
        <v>247</v>
      </c>
    </row>
    <row r="389" spans="1:38" x14ac:dyDescent="0.2">
      <c r="A389">
        <v>557</v>
      </c>
      <c r="B389" t="s">
        <v>656</v>
      </c>
      <c r="C389" t="s">
        <v>657</v>
      </c>
      <c r="D389">
        <v>2010</v>
      </c>
      <c r="F389" t="s">
        <v>754</v>
      </c>
      <c r="G389" t="s">
        <v>742</v>
      </c>
      <c r="H389">
        <v>30.596069</v>
      </c>
      <c r="I389">
        <v>114.297691</v>
      </c>
      <c r="J389">
        <v>1310</v>
      </c>
      <c r="K389">
        <v>1236</v>
      </c>
      <c r="L389">
        <f t="shared" si="64"/>
        <v>1.0598705501618122</v>
      </c>
      <c r="M389" t="s">
        <v>787</v>
      </c>
      <c r="N389" s="2" t="s">
        <v>249</v>
      </c>
      <c r="O389" s="2" t="s">
        <v>51</v>
      </c>
      <c r="P389" t="s">
        <v>44</v>
      </c>
      <c r="Q389" t="s">
        <v>45</v>
      </c>
      <c r="R389" s="4" t="s">
        <v>250</v>
      </c>
      <c r="S389" s="2" t="s">
        <v>779</v>
      </c>
      <c r="T389" t="s">
        <v>90</v>
      </c>
      <c r="U389">
        <f t="shared" ref="U389:U395" si="65">((32.5-10)/32.5)*100</f>
        <v>69.230769230769226</v>
      </c>
      <c r="V389" t="s">
        <v>60</v>
      </c>
      <c r="W389" s="2" t="s">
        <v>74</v>
      </c>
      <c r="X389" s="2" t="s">
        <v>75</v>
      </c>
      <c r="Y389" t="s">
        <v>63</v>
      </c>
      <c r="Z389">
        <v>20</v>
      </c>
      <c r="AA389" s="3">
        <v>1.8460799999999999</v>
      </c>
      <c r="AB389" s="1">
        <v>0.42391376717441082</v>
      </c>
      <c r="AC389">
        <v>20</v>
      </c>
      <c r="AD389" s="3">
        <v>1.6982600000000001</v>
      </c>
      <c r="AE389" s="1">
        <v>0.42395848853396012</v>
      </c>
      <c r="AF389">
        <v>20</v>
      </c>
      <c r="AG389" s="3">
        <v>1.7175499999999999</v>
      </c>
      <c r="AH389" s="1">
        <v>0.43111390606195965</v>
      </c>
      <c r="AI389">
        <v>20</v>
      </c>
      <c r="AJ389" s="3">
        <v>1.06684</v>
      </c>
      <c r="AK389" s="1">
        <v>0.43111390606195965</v>
      </c>
    </row>
    <row r="390" spans="1:38" x14ac:dyDescent="0.2">
      <c r="A390">
        <v>557</v>
      </c>
      <c r="B390" t="s">
        <v>656</v>
      </c>
      <c r="C390" t="s">
        <v>657</v>
      </c>
      <c r="D390">
        <v>2010</v>
      </c>
      <c r="F390" t="s">
        <v>754</v>
      </c>
      <c r="G390" t="s">
        <v>742</v>
      </c>
      <c r="H390">
        <v>30.596069</v>
      </c>
      <c r="I390">
        <v>114.297691</v>
      </c>
      <c r="J390">
        <v>1310</v>
      </c>
      <c r="K390">
        <v>1236</v>
      </c>
      <c r="L390">
        <f t="shared" si="64"/>
        <v>1.0598705501618122</v>
      </c>
      <c r="M390" t="s">
        <v>787</v>
      </c>
      <c r="N390" s="2" t="s">
        <v>248</v>
      </c>
      <c r="O390" s="2" t="s">
        <v>43</v>
      </c>
      <c r="P390" t="s">
        <v>44</v>
      </c>
      <c r="Q390" t="s">
        <v>45</v>
      </c>
      <c r="R390" s="4" t="s">
        <v>250</v>
      </c>
      <c r="S390" s="2" t="s">
        <v>779</v>
      </c>
      <c r="T390" t="s">
        <v>90</v>
      </c>
      <c r="U390">
        <f t="shared" si="65"/>
        <v>69.230769230769226</v>
      </c>
      <c r="V390" t="s">
        <v>60</v>
      </c>
      <c r="W390" s="2" t="s">
        <v>93</v>
      </c>
      <c r="Y390" t="s">
        <v>63</v>
      </c>
      <c r="Z390">
        <v>20</v>
      </c>
      <c r="AA390" s="3">
        <v>0.89247699999999996</v>
      </c>
      <c r="AB390" s="1">
        <v>0.2293445481802438</v>
      </c>
      <c r="AC390">
        <v>20</v>
      </c>
      <c r="AD390" s="3">
        <v>1.0174799999999999</v>
      </c>
      <c r="AE390" s="1">
        <v>0.24842715230022661</v>
      </c>
      <c r="AF390">
        <v>20</v>
      </c>
      <c r="AG390" s="3">
        <v>0.99533899999999997</v>
      </c>
      <c r="AH390" s="1">
        <v>0.22933560390833405</v>
      </c>
      <c r="AI390">
        <v>20</v>
      </c>
      <c r="AJ390" s="3">
        <v>1.4814499999999999</v>
      </c>
      <c r="AK390" s="1">
        <v>0.2293311317723784</v>
      </c>
    </row>
    <row r="391" spans="1:38" x14ac:dyDescent="0.2">
      <c r="A391">
        <v>557</v>
      </c>
      <c r="B391" t="s">
        <v>656</v>
      </c>
      <c r="C391" t="s">
        <v>657</v>
      </c>
      <c r="D391">
        <v>2010</v>
      </c>
      <c r="F391" t="s">
        <v>754</v>
      </c>
      <c r="G391" t="s">
        <v>742</v>
      </c>
      <c r="H391">
        <v>30.596069</v>
      </c>
      <c r="I391">
        <v>114.297691</v>
      </c>
      <c r="J391">
        <v>1310</v>
      </c>
      <c r="K391">
        <v>1236</v>
      </c>
      <c r="L391">
        <f t="shared" si="64"/>
        <v>1.0598705501618122</v>
      </c>
      <c r="M391" t="s">
        <v>787</v>
      </c>
      <c r="N391" s="2" t="s">
        <v>249</v>
      </c>
      <c r="O391" s="2" t="s">
        <v>51</v>
      </c>
      <c r="P391" t="s">
        <v>44</v>
      </c>
      <c r="Q391" t="s">
        <v>45</v>
      </c>
      <c r="R391" s="4" t="s">
        <v>250</v>
      </c>
      <c r="S391" s="2" t="s">
        <v>779</v>
      </c>
      <c r="T391" t="s">
        <v>90</v>
      </c>
      <c r="U391">
        <f t="shared" si="65"/>
        <v>69.230769230769226</v>
      </c>
      <c r="V391" t="s">
        <v>60</v>
      </c>
      <c r="W391" s="2" t="s">
        <v>93</v>
      </c>
      <c r="Y391" t="s">
        <v>63</v>
      </c>
      <c r="Z391">
        <v>20</v>
      </c>
      <c r="AA391" s="3">
        <v>0.389957</v>
      </c>
      <c r="AB391" s="1">
        <v>8.0270368256287417E-2</v>
      </c>
      <c r="AC391">
        <v>20</v>
      </c>
      <c r="AD391" s="3">
        <v>0.51944400000000002</v>
      </c>
      <c r="AE391" s="1">
        <v>8.8870285697751655E-2</v>
      </c>
      <c r="AF391">
        <v>20</v>
      </c>
      <c r="AG391" s="3">
        <v>0.37393199999999999</v>
      </c>
      <c r="AH391" s="1">
        <v>8.5999174414642027E-2</v>
      </c>
      <c r="AI391">
        <v>20</v>
      </c>
      <c r="AJ391" s="3">
        <v>0.30918800000000002</v>
      </c>
      <c r="AK391" s="1">
        <v>8.0270368256287417E-2</v>
      </c>
    </row>
    <row r="392" spans="1:38" x14ac:dyDescent="0.2">
      <c r="A392">
        <v>557</v>
      </c>
      <c r="B392" t="s">
        <v>656</v>
      </c>
      <c r="C392" t="s">
        <v>657</v>
      </c>
      <c r="D392">
        <v>2010</v>
      </c>
      <c r="F392" t="s">
        <v>754</v>
      </c>
      <c r="G392" t="s">
        <v>742</v>
      </c>
      <c r="H392">
        <v>30.596069</v>
      </c>
      <c r="I392">
        <v>114.297691</v>
      </c>
      <c r="J392">
        <v>1310</v>
      </c>
      <c r="K392">
        <v>1236</v>
      </c>
      <c r="L392">
        <f t="shared" si="64"/>
        <v>1.0598705501618122</v>
      </c>
      <c r="M392" t="s">
        <v>787</v>
      </c>
      <c r="N392" s="2" t="s">
        <v>248</v>
      </c>
      <c r="O392" s="2" t="s">
        <v>43</v>
      </c>
      <c r="P392" t="s">
        <v>44</v>
      </c>
      <c r="Q392" t="s">
        <v>45</v>
      </c>
      <c r="R392" s="4" t="s">
        <v>250</v>
      </c>
      <c r="S392" s="2" t="s">
        <v>779</v>
      </c>
      <c r="T392" t="s">
        <v>90</v>
      </c>
      <c r="U392">
        <f t="shared" si="65"/>
        <v>69.230769230769226</v>
      </c>
      <c r="V392" t="s">
        <v>60</v>
      </c>
      <c r="W392" s="2" t="s">
        <v>251</v>
      </c>
      <c r="X392" s="2" t="s">
        <v>252</v>
      </c>
      <c r="Y392" t="s">
        <v>50</v>
      </c>
      <c r="Z392">
        <v>20</v>
      </c>
      <c r="AA392" s="3">
        <v>0.16659199999999999</v>
      </c>
      <c r="AB392" s="1">
        <v>8.595445305509224E-3</v>
      </c>
      <c r="AC392">
        <v>20</v>
      </c>
      <c r="AD392" s="3">
        <v>0.15640599999999999</v>
      </c>
      <c r="AE392" s="1">
        <v>8.1661202538293315E-3</v>
      </c>
      <c r="AF392">
        <v>20</v>
      </c>
      <c r="AG392" s="3">
        <v>0.139013</v>
      </c>
      <c r="AH392" s="1">
        <v>9.0247703571891165E-3</v>
      </c>
      <c r="AI392">
        <v>20</v>
      </c>
      <c r="AJ392" s="3">
        <v>0.14871899999999999</v>
      </c>
      <c r="AK392" s="1">
        <v>9.4540954088691322E-3</v>
      </c>
    </row>
    <row r="393" spans="1:38" x14ac:dyDescent="0.2">
      <c r="A393">
        <v>557</v>
      </c>
      <c r="B393" t="s">
        <v>656</v>
      </c>
      <c r="C393" t="s">
        <v>657</v>
      </c>
      <c r="D393">
        <v>2010</v>
      </c>
      <c r="F393" t="s">
        <v>754</v>
      </c>
      <c r="G393" t="s">
        <v>742</v>
      </c>
      <c r="H393">
        <v>30.596069</v>
      </c>
      <c r="I393">
        <v>114.297691</v>
      </c>
      <c r="J393">
        <v>1310</v>
      </c>
      <c r="K393">
        <v>1236</v>
      </c>
      <c r="L393">
        <f t="shared" si="64"/>
        <v>1.0598705501618122</v>
      </c>
      <c r="M393" t="s">
        <v>787</v>
      </c>
      <c r="N393" s="2" t="s">
        <v>249</v>
      </c>
      <c r="O393" s="2" t="s">
        <v>51</v>
      </c>
      <c r="P393" t="s">
        <v>44</v>
      </c>
      <c r="Q393" t="s">
        <v>45</v>
      </c>
      <c r="R393" s="4" t="s">
        <v>250</v>
      </c>
      <c r="S393" s="2" t="s">
        <v>779</v>
      </c>
      <c r="T393" t="s">
        <v>90</v>
      </c>
      <c r="U393">
        <f t="shared" si="65"/>
        <v>69.230769230769226</v>
      </c>
      <c r="V393" t="s">
        <v>60</v>
      </c>
      <c r="W393" s="2" t="s">
        <v>251</v>
      </c>
      <c r="X393" s="2" t="s">
        <v>252</v>
      </c>
      <c r="Y393" t="s">
        <v>50</v>
      </c>
      <c r="Z393">
        <v>20</v>
      </c>
      <c r="AA393" s="3">
        <v>0.15851299999999999</v>
      </c>
      <c r="AB393" s="1">
        <v>2.1238173650293016E-2</v>
      </c>
      <c r="AC393">
        <v>20</v>
      </c>
      <c r="AD393" s="3">
        <v>0.16128999999999999</v>
      </c>
      <c r="AE393" s="1">
        <v>2.2843670458137857E-2</v>
      </c>
      <c r="AF393">
        <v>20</v>
      </c>
      <c r="AG393" s="3">
        <v>0.14686399999999999</v>
      </c>
      <c r="AH393" s="1">
        <v>2.2839198322182855E-2</v>
      </c>
      <c r="AI393">
        <v>20</v>
      </c>
      <c r="AJ393" s="3">
        <v>0.112276</v>
      </c>
      <c r="AK393" s="1">
        <v>2.3644182794082778E-2</v>
      </c>
    </row>
    <row r="394" spans="1:38" x14ac:dyDescent="0.2">
      <c r="A394">
        <v>557</v>
      </c>
      <c r="B394" t="s">
        <v>656</v>
      </c>
      <c r="C394" t="s">
        <v>657</v>
      </c>
      <c r="D394">
        <v>2010</v>
      </c>
      <c r="F394" t="s">
        <v>754</v>
      </c>
      <c r="G394" t="s">
        <v>742</v>
      </c>
      <c r="H394">
        <v>30.596069</v>
      </c>
      <c r="I394">
        <v>114.297691</v>
      </c>
      <c r="J394">
        <v>1310</v>
      </c>
      <c r="K394">
        <v>1236</v>
      </c>
      <c r="L394">
        <f t="shared" si="64"/>
        <v>1.0598705501618122</v>
      </c>
      <c r="M394" t="s">
        <v>787</v>
      </c>
      <c r="N394" s="2" t="s">
        <v>248</v>
      </c>
      <c r="O394" s="2" t="s">
        <v>43</v>
      </c>
      <c r="P394" t="s">
        <v>44</v>
      </c>
      <c r="Q394" t="s">
        <v>45</v>
      </c>
      <c r="R394" s="4" t="s">
        <v>250</v>
      </c>
      <c r="S394" s="2" t="s">
        <v>779</v>
      </c>
      <c r="T394" t="s">
        <v>90</v>
      </c>
      <c r="U394">
        <f t="shared" si="65"/>
        <v>69.230769230769226</v>
      </c>
      <c r="V394" t="s">
        <v>60</v>
      </c>
      <c r="W394" s="2" t="s">
        <v>253</v>
      </c>
      <c r="X394" s="2" t="s">
        <v>254</v>
      </c>
      <c r="Y394" t="s">
        <v>50</v>
      </c>
      <c r="Z394">
        <v>20</v>
      </c>
      <c r="AA394" s="3">
        <v>0.61025300000000005</v>
      </c>
      <c r="AB394" s="1">
        <v>7.5091634820397948E-2</v>
      </c>
      <c r="AC394">
        <v>20</v>
      </c>
      <c r="AD394" s="3">
        <v>0.47727999999999998</v>
      </c>
      <c r="AE394" s="1">
        <v>7.5096106956353076E-2</v>
      </c>
      <c r="AF394">
        <v>20</v>
      </c>
      <c r="AG394" s="3">
        <v>0.57078899999999999</v>
      </c>
      <c r="AH394" s="1">
        <v>7.7515532508007912E-2</v>
      </c>
      <c r="AI394">
        <v>20</v>
      </c>
      <c r="AJ394" s="3">
        <v>0.45677400000000001</v>
      </c>
      <c r="AK394" s="1">
        <v>8.235438361131707E-2</v>
      </c>
    </row>
    <row r="395" spans="1:38" x14ac:dyDescent="0.2">
      <c r="A395">
        <v>557</v>
      </c>
      <c r="B395" t="s">
        <v>656</v>
      </c>
      <c r="C395" t="s">
        <v>657</v>
      </c>
      <c r="D395">
        <v>2010</v>
      </c>
      <c r="F395" t="s">
        <v>754</v>
      </c>
      <c r="G395" t="s">
        <v>742</v>
      </c>
      <c r="H395">
        <v>30.596069</v>
      </c>
      <c r="I395">
        <v>114.297691</v>
      </c>
      <c r="J395">
        <v>1310</v>
      </c>
      <c r="K395">
        <v>1236</v>
      </c>
      <c r="L395">
        <f t="shared" si="64"/>
        <v>1.0598705501618122</v>
      </c>
      <c r="M395" t="s">
        <v>787</v>
      </c>
      <c r="N395" s="2" t="s">
        <v>249</v>
      </c>
      <c r="O395" s="2" t="s">
        <v>51</v>
      </c>
      <c r="P395" t="s">
        <v>44</v>
      </c>
      <c r="Q395" t="s">
        <v>45</v>
      </c>
      <c r="R395" s="4" t="s">
        <v>250</v>
      </c>
      <c r="S395" s="2" t="s">
        <v>779</v>
      </c>
      <c r="T395" t="s">
        <v>90</v>
      </c>
      <c r="U395">
        <f t="shared" si="65"/>
        <v>69.230769230769226</v>
      </c>
      <c r="V395" t="s">
        <v>60</v>
      </c>
      <c r="W395" s="2" t="s">
        <v>253</v>
      </c>
      <c r="X395" s="2" t="s">
        <v>254</v>
      </c>
      <c r="Y395" t="s">
        <v>50</v>
      </c>
      <c r="Z395">
        <v>20</v>
      </c>
      <c r="AA395" s="3">
        <v>0.34148400000000001</v>
      </c>
      <c r="AB395" s="1">
        <v>5.2252436498214962E-2</v>
      </c>
      <c r="AC395">
        <v>20</v>
      </c>
      <c r="AD395" s="3">
        <v>0.35892800000000002</v>
      </c>
      <c r="AE395" s="1">
        <v>4.935002026342019E-2</v>
      </c>
      <c r="AF395">
        <v>20</v>
      </c>
      <c r="AG395" s="3">
        <v>0.38508599999999998</v>
      </c>
      <c r="AH395" s="1">
        <v>4.6447604028625661E-2</v>
      </c>
      <c r="AI395">
        <v>20</v>
      </c>
      <c r="AJ395" s="3">
        <v>0.37104900000000002</v>
      </c>
      <c r="AK395" s="1">
        <v>5.0798992312840262E-2</v>
      </c>
    </row>
    <row r="396" spans="1:38" x14ac:dyDescent="0.2">
      <c r="A396">
        <v>602</v>
      </c>
      <c r="B396" t="s">
        <v>659</v>
      </c>
      <c r="C396" t="s">
        <v>658</v>
      </c>
      <c r="D396">
        <v>2012</v>
      </c>
      <c r="E396" t="s">
        <v>755</v>
      </c>
      <c r="F396" t="s">
        <v>40</v>
      </c>
      <c r="G396" t="s">
        <v>41</v>
      </c>
      <c r="H396">
        <v>40.413169859999996</v>
      </c>
      <c r="I396">
        <v>-111.87009430000001</v>
      </c>
      <c r="J396">
        <v>382</v>
      </c>
      <c r="K396">
        <v>1704</v>
      </c>
      <c r="L396">
        <f t="shared" si="64"/>
        <v>0.22417840375586853</v>
      </c>
      <c r="M396" t="s">
        <v>785</v>
      </c>
      <c r="N396" s="2" t="s">
        <v>160</v>
      </c>
      <c r="O396" s="2" t="s">
        <v>43</v>
      </c>
      <c r="P396" t="s">
        <v>52</v>
      </c>
      <c r="Q396" t="s">
        <v>45</v>
      </c>
      <c r="R396" s="4" t="s">
        <v>257</v>
      </c>
      <c r="S396" s="2" t="s">
        <v>779</v>
      </c>
      <c r="T396" t="s">
        <v>90</v>
      </c>
      <c r="U396">
        <f>((15-5)/15)*100</f>
        <v>66.666666666666657</v>
      </c>
      <c r="V396" t="s">
        <v>60</v>
      </c>
      <c r="W396" s="2" t="s">
        <v>256</v>
      </c>
      <c r="Y396" t="s">
        <v>63</v>
      </c>
      <c r="Z396">
        <v>10</v>
      </c>
      <c r="AA396" s="3">
        <v>36.989600000000003</v>
      </c>
      <c r="AB396" s="1">
        <v>18.710248231918246</v>
      </c>
      <c r="AC396">
        <v>10</v>
      </c>
      <c r="AD396" s="3">
        <v>21.405799999999999</v>
      </c>
      <c r="AE396" s="1">
        <v>20.480491266080513</v>
      </c>
      <c r="AF396">
        <v>10</v>
      </c>
      <c r="AG396">
        <f>AVERAGE([1]Sheet1!$H$1705, [1]Sheet1!$H$1707)</f>
        <v>42.146850000000001</v>
      </c>
      <c r="AH396">
        <f>AVERAGE([1]Sheet1!$I$1705, [1]Sheet1!$I$1707)</f>
        <v>18.457898474636814</v>
      </c>
      <c r="AI396">
        <v>10</v>
      </c>
      <c r="AJ396">
        <f>AVERAGE([1]Sheet1!$H$1706, [1]Sheet1!$H$1708)</f>
        <v>22.365499999999997</v>
      </c>
      <c r="AK396">
        <f>AVERAGE([1]Sheet1!$I$1706, [1]Sheet1!$I$1708)</f>
        <v>20.60634991695521</v>
      </c>
      <c r="AL396" t="s">
        <v>255</v>
      </c>
    </row>
    <row r="397" spans="1:38" x14ac:dyDescent="0.2">
      <c r="A397">
        <v>628</v>
      </c>
      <c r="B397" t="s">
        <v>660</v>
      </c>
      <c r="C397" t="s">
        <v>661</v>
      </c>
      <c r="D397">
        <v>2016</v>
      </c>
      <c r="E397" t="s">
        <v>745</v>
      </c>
      <c r="F397" t="s">
        <v>40</v>
      </c>
      <c r="G397" t="s">
        <v>41</v>
      </c>
      <c r="H397">
        <v>33.723413499999999</v>
      </c>
      <c r="I397">
        <v>-117.74512660000001</v>
      </c>
      <c r="J397">
        <v>355</v>
      </c>
      <c r="K397">
        <v>1817</v>
      </c>
      <c r="L397">
        <f t="shared" si="64"/>
        <v>0.19537699504678041</v>
      </c>
      <c r="M397" t="s">
        <v>784</v>
      </c>
      <c r="N397" s="2" t="s">
        <v>260</v>
      </c>
      <c r="O397" s="2" t="s">
        <v>43</v>
      </c>
      <c r="P397" t="s">
        <v>52</v>
      </c>
      <c r="Q397" t="s">
        <v>55</v>
      </c>
      <c r="R397" s="4" t="s">
        <v>259</v>
      </c>
      <c r="S397" s="2" t="s">
        <v>780</v>
      </c>
      <c r="T397" t="s">
        <v>90</v>
      </c>
      <c r="U397">
        <v>51</v>
      </c>
      <c r="V397" t="s">
        <v>62</v>
      </c>
      <c r="W397" s="2" t="s">
        <v>261</v>
      </c>
      <c r="X397" s="2" t="s">
        <v>207</v>
      </c>
      <c r="Y397" t="s">
        <v>777</v>
      </c>
      <c r="Z397">
        <v>21</v>
      </c>
      <c r="AA397" s="3">
        <v>11.9078</v>
      </c>
      <c r="AB397" s="1">
        <v>5.8423257534992032</v>
      </c>
      <c r="AC397">
        <v>26</v>
      </c>
      <c r="AD397" s="3">
        <v>14.5153</v>
      </c>
      <c r="AE397" s="1">
        <v>5.0250837306456893</v>
      </c>
    </row>
    <row r="398" spans="1:38" x14ac:dyDescent="0.2">
      <c r="A398">
        <v>628</v>
      </c>
      <c r="B398" t="s">
        <v>660</v>
      </c>
      <c r="C398" t="s">
        <v>661</v>
      </c>
      <c r="D398">
        <v>2016</v>
      </c>
      <c r="E398" t="s">
        <v>745</v>
      </c>
      <c r="F398" t="s">
        <v>40</v>
      </c>
      <c r="G398" t="s">
        <v>41</v>
      </c>
      <c r="H398">
        <v>33.723413499999999</v>
      </c>
      <c r="I398">
        <v>-117.74512660000001</v>
      </c>
      <c r="J398">
        <v>355</v>
      </c>
      <c r="K398">
        <v>1817</v>
      </c>
      <c r="L398">
        <f t="shared" si="64"/>
        <v>0.19537699504678041</v>
      </c>
      <c r="M398" t="s">
        <v>784</v>
      </c>
      <c r="N398" s="2" t="s">
        <v>260</v>
      </c>
      <c r="O398" s="2" t="s">
        <v>43</v>
      </c>
      <c r="P398" t="s">
        <v>52</v>
      </c>
      <c r="Q398" t="s">
        <v>55</v>
      </c>
      <c r="R398" s="4" t="s">
        <v>259</v>
      </c>
      <c r="S398" s="2" t="s">
        <v>780</v>
      </c>
      <c r="T398" t="s">
        <v>90</v>
      </c>
      <c r="U398">
        <v>51</v>
      </c>
      <c r="V398" t="s">
        <v>62</v>
      </c>
      <c r="W398" s="2" t="s">
        <v>210</v>
      </c>
      <c r="X398" s="2" t="s">
        <v>211</v>
      </c>
      <c r="Y398" t="s">
        <v>777</v>
      </c>
      <c r="Z398">
        <v>21</v>
      </c>
      <c r="AA398" s="3">
        <v>6.2743700000000002</v>
      </c>
      <c r="AB398" s="1">
        <v>2.4187751033115923</v>
      </c>
      <c r="AC398">
        <v>26</v>
      </c>
      <c r="AD398" s="3">
        <v>6.7180400000000002</v>
      </c>
      <c r="AE398" s="1">
        <v>3.1641455689648668</v>
      </c>
    </row>
    <row r="399" spans="1:38" x14ac:dyDescent="0.2">
      <c r="A399">
        <v>628</v>
      </c>
      <c r="B399" t="s">
        <v>660</v>
      </c>
      <c r="C399" t="s">
        <v>661</v>
      </c>
      <c r="D399">
        <v>2016</v>
      </c>
      <c r="E399" t="s">
        <v>745</v>
      </c>
      <c r="F399" t="s">
        <v>40</v>
      </c>
      <c r="G399" t="s">
        <v>41</v>
      </c>
      <c r="H399">
        <v>33.723413499999999</v>
      </c>
      <c r="I399">
        <v>-117.74512660000001</v>
      </c>
      <c r="J399">
        <v>355</v>
      </c>
      <c r="K399">
        <v>1817</v>
      </c>
      <c r="L399">
        <f t="shared" si="64"/>
        <v>0.19537699504678041</v>
      </c>
      <c r="M399" t="s">
        <v>784</v>
      </c>
      <c r="N399" s="2" t="s">
        <v>260</v>
      </c>
      <c r="O399" s="2" t="s">
        <v>43</v>
      </c>
      <c r="P399" t="s">
        <v>52</v>
      </c>
      <c r="Q399" t="s">
        <v>55</v>
      </c>
      <c r="R399" s="4" t="s">
        <v>259</v>
      </c>
      <c r="S399" s="2" t="s">
        <v>780</v>
      </c>
      <c r="T399" t="s">
        <v>90</v>
      </c>
      <c r="U399">
        <v>51</v>
      </c>
      <c r="V399" t="s">
        <v>62</v>
      </c>
      <c r="W399" s="2" t="s">
        <v>262</v>
      </c>
      <c r="X399" t="s">
        <v>204</v>
      </c>
      <c r="Y399" t="s">
        <v>777</v>
      </c>
      <c r="Z399">
        <v>21</v>
      </c>
      <c r="AA399" s="3">
        <v>1.6244000000000001</v>
      </c>
      <c r="AB399" s="1">
        <v>0.68152065735383238</v>
      </c>
      <c r="AC399">
        <v>26</v>
      </c>
      <c r="AD399" s="3">
        <v>1.6720699999999999</v>
      </c>
      <c r="AE399" s="1">
        <v>0.30135205325333436</v>
      </c>
    </row>
    <row r="400" spans="1:38" x14ac:dyDescent="0.2">
      <c r="A400">
        <v>628</v>
      </c>
      <c r="B400" t="s">
        <v>660</v>
      </c>
      <c r="C400" t="s">
        <v>661</v>
      </c>
      <c r="D400">
        <v>2016</v>
      </c>
      <c r="E400" t="s">
        <v>745</v>
      </c>
      <c r="F400" t="s">
        <v>40</v>
      </c>
      <c r="G400" t="s">
        <v>41</v>
      </c>
      <c r="H400">
        <v>33.723413499999999</v>
      </c>
      <c r="I400">
        <v>-117.74512660000001</v>
      </c>
      <c r="J400">
        <v>355</v>
      </c>
      <c r="K400">
        <v>1817</v>
      </c>
      <c r="L400">
        <f t="shared" si="64"/>
        <v>0.19537699504678041</v>
      </c>
      <c r="M400" t="s">
        <v>784</v>
      </c>
      <c r="N400" s="2" t="s">
        <v>260</v>
      </c>
      <c r="O400" s="2" t="s">
        <v>43</v>
      </c>
      <c r="P400" t="s">
        <v>52</v>
      </c>
      <c r="Q400" t="s">
        <v>55</v>
      </c>
      <c r="R400" s="4" t="s">
        <v>259</v>
      </c>
      <c r="S400" s="2" t="s">
        <v>780</v>
      </c>
      <c r="T400" t="s">
        <v>90</v>
      </c>
      <c r="U400">
        <v>51</v>
      </c>
      <c r="V400" t="s">
        <v>62</v>
      </c>
      <c r="W400" s="2" t="s">
        <v>263</v>
      </c>
      <c r="X400" t="s">
        <v>264</v>
      </c>
      <c r="Y400" t="s">
        <v>777</v>
      </c>
      <c r="Z400">
        <v>21</v>
      </c>
      <c r="AA400" s="3">
        <v>32.220100000000002</v>
      </c>
      <c r="AB400" s="1">
        <v>4.6737689512854601</v>
      </c>
      <c r="AC400">
        <v>26</v>
      </c>
      <c r="AD400" s="3">
        <v>33.823500000000003</v>
      </c>
      <c r="AE400" s="1">
        <v>4.6931375603107668</v>
      </c>
    </row>
    <row r="401" spans="1:31" x14ac:dyDescent="0.2">
      <c r="A401">
        <v>628</v>
      </c>
      <c r="B401" t="s">
        <v>660</v>
      </c>
      <c r="C401" t="s">
        <v>661</v>
      </c>
      <c r="D401">
        <v>2016</v>
      </c>
      <c r="E401" t="s">
        <v>745</v>
      </c>
      <c r="F401" t="s">
        <v>40</v>
      </c>
      <c r="G401" t="s">
        <v>41</v>
      </c>
      <c r="H401">
        <v>33.723413499999999</v>
      </c>
      <c r="I401">
        <v>-117.74512660000001</v>
      </c>
      <c r="J401">
        <v>355</v>
      </c>
      <c r="K401">
        <v>1817</v>
      </c>
      <c r="L401">
        <f t="shared" si="64"/>
        <v>0.19537699504678041</v>
      </c>
      <c r="M401" t="s">
        <v>784</v>
      </c>
      <c r="N401" s="2" t="s">
        <v>260</v>
      </c>
      <c r="O401" s="2" t="s">
        <v>43</v>
      </c>
      <c r="P401" t="s">
        <v>52</v>
      </c>
      <c r="Q401" t="s">
        <v>55</v>
      </c>
      <c r="R401" s="4" t="s">
        <v>259</v>
      </c>
      <c r="S401" s="2" t="s">
        <v>780</v>
      </c>
      <c r="T401" t="s">
        <v>90</v>
      </c>
      <c r="U401">
        <v>51</v>
      </c>
      <c r="V401" t="s">
        <v>62</v>
      </c>
      <c r="W401" s="2" t="s">
        <v>265</v>
      </c>
      <c r="X401" t="s">
        <v>266</v>
      </c>
      <c r="Y401" t="s">
        <v>776</v>
      </c>
      <c r="Z401">
        <v>21</v>
      </c>
      <c r="AA401" s="3">
        <v>61.31</v>
      </c>
      <c r="AB401" s="1">
        <v>16.809804164237008</v>
      </c>
      <c r="AC401">
        <v>26</v>
      </c>
      <c r="AD401" s="3">
        <v>57.234400000000001</v>
      </c>
      <c r="AE401" s="1">
        <v>8.6096944487014042</v>
      </c>
    </row>
    <row r="402" spans="1:31" x14ac:dyDescent="0.2">
      <c r="A402">
        <v>628</v>
      </c>
      <c r="B402" t="s">
        <v>660</v>
      </c>
      <c r="C402" t="s">
        <v>661</v>
      </c>
      <c r="D402">
        <v>2016</v>
      </c>
      <c r="E402" t="s">
        <v>745</v>
      </c>
      <c r="F402" t="s">
        <v>40</v>
      </c>
      <c r="G402" t="s">
        <v>41</v>
      </c>
      <c r="H402">
        <v>33.723413499999999</v>
      </c>
      <c r="I402">
        <v>-117.74512660000001</v>
      </c>
      <c r="J402">
        <v>355</v>
      </c>
      <c r="K402">
        <v>1817</v>
      </c>
      <c r="L402">
        <f t="shared" si="64"/>
        <v>0.19537699504678041</v>
      </c>
      <c r="M402" t="s">
        <v>784</v>
      </c>
      <c r="N402" s="2" t="s">
        <v>260</v>
      </c>
      <c r="O402" s="2" t="s">
        <v>43</v>
      </c>
      <c r="P402" t="s">
        <v>52</v>
      </c>
      <c r="Q402" t="s">
        <v>55</v>
      </c>
      <c r="R402" s="4" t="s">
        <v>259</v>
      </c>
      <c r="S402" s="2" t="s">
        <v>780</v>
      </c>
      <c r="T402" t="s">
        <v>90</v>
      </c>
      <c r="U402">
        <v>51</v>
      </c>
      <c r="V402" t="s">
        <v>62</v>
      </c>
      <c r="W402" s="2" t="s">
        <v>267</v>
      </c>
      <c r="X402" t="s">
        <v>268</v>
      </c>
      <c r="Y402" t="s">
        <v>63</v>
      </c>
      <c r="Z402">
        <v>21</v>
      </c>
      <c r="AA402" s="3">
        <v>73.472899999999996</v>
      </c>
      <c r="AB402" s="1">
        <v>16.395081063843541</v>
      </c>
      <c r="AC402">
        <v>26</v>
      </c>
      <c r="AD402" s="3">
        <v>75.5672</v>
      </c>
      <c r="AE402" s="1">
        <v>11.568655472439303</v>
      </c>
    </row>
    <row r="403" spans="1:31" x14ac:dyDescent="0.2">
      <c r="A403">
        <v>628</v>
      </c>
      <c r="B403" t="s">
        <v>660</v>
      </c>
      <c r="C403" t="s">
        <v>661</v>
      </c>
      <c r="D403">
        <v>2016</v>
      </c>
      <c r="E403" t="s">
        <v>745</v>
      </c>
      <c r="F403" t="s">
        <v>40</v>
      </c>
      <c r="G403" t="s">
        <v>41</v>
      </c>
      <c r="H403">
        <v>33.723413499999999</v>
      </c>
      <c r="I403">
        <v>-117.74512660000001</v>
      </c>
      <c r="J403">
        <v>355</v>
      </c>
      <c r="K403">
        <v>1817</v>
      </c>
      <c r="L403">
        <f t="shared" si="64"/>
        <v>0.19537699504678041</v>
      </c>
      <c r="M403" t="s">
        <v>784</v>
      </c>
      <c r="N403" s="2" t="s">
        <v>260</v>
      </c>
      <c r="O403" s="2" t="s">
        <v>43</v>
      </c>
      <c r="P403" t="s">
        <v>52</v>
      </c>
      <c r="Q403" t="s">
        <v>55</v>
      </c>
      <c r="R403" s="4" t="s">
        <v>259</v>
      </c>
      <c r="S403" s="2" t="s">
        <v>780</v>
      </c>
      <c r="T403" t="s">
        <v>90</v>
      </c>
      <c r="U403">
        <v>51</v>
      </c>
      <c r="V403" t="s">
        <v>62</v>
      </c>
      <c r="W403" s="2" t="s">
        <v>269</v>
      </c>
      <c r="X403" t="s">
        <v>239</v>
      </c>
      <c r="Y403" t="s">
        <v>63</v>
      </c>
      <c r="Z403">
        <v>21</v>
      </c>
      <c r="AA403" s="3">
        <v>3.9239999999999999</v>
      </c>
      <c r="AB403" s="1">
        <v>1.9536436702735738</v>
      </c>
      <c r="AC403">
        <v>26</v>
      </c>
      <c r="AD403" s="3">
        <v>4.6209499999999997</v>
      </c>
      <c r="AE403" s="1">
        <v>1.6445357735239445</v>
      </c>
    </row>
    <row r="404" spans="1:31" x14ac:dyDescent="0.2">
      <c r="A404">
        <v>628</v>
      </c>
      <c r="B404" t="s">
        <v>660</v>
      </c>
      <c r="C404" t="s">
        <v>661</v>
      </c>
      <c r="D404">
        <v>2016</v>
      </c>
      <c r="E404" t="s">
        <v>745</v>
      </c>
      <c r="F404" t="s">
        <v>40</v>
      </c>
      <c r="G404" t="s">
        <v>41</v>
      </c>
      <c r="H404">
        <v>33.723413499999999</v>
      </c>
      <c r="I404">
        <v>-117.74512660000001</v>
      </c>
      <c r="J404">
        <v>355</v>
      </c>
      <c r="K404">
        <v>1817</v>
      </c>
      <c r="L404">
        <f t="shared" si="64"/>
        <v>0.19537699504678041</v>
      </c>
      <c r="M404" t="s">
        <v>784</v>
      </c>
      <c r="N404" s="2" t="s">
        <v>260</v>
      </c>
      <c r="O404" s="2" t="s">
        <v>43</v>
      </c>
      <c r="P404" t="s">
        <v>52</v>
      </c>
      <c r="Q404" t="s">
        <v>55</v>
      </c>
      <c r="R404" s="4" t="s">
        <v>259</v>
      </c>
      <c r="S404" s="2" t="s">
        <v>780</v>
      </c>
      <c r="T404" t="s">
        <v>90</v>
      </c>
      <c r="U404">
        <v>51</v>
      </c>
      <c r="V404" t="s">
        <v>62</v>
      </c>
      <c r="W404" s="2" t="s">
        <v>270</v>
      </c>
      <c r="X404" t="s">
        <v>271</v>
      </c>
      <c r="Y404" t="s">
        <v>64</v>
      </c>
      <c r="Z404">
        <v>21</v>
      </c>
      <c r="AA404" s="3">
        <v>941.27700000000004</v>
      </c>
      <c r="AB404" s="1">
        <v>371.29403053240662</v>
      </c>
      <c r="AC404">
        <v>26</v>
      </c>
      <c r="AD404" s="3">
        <v>1072.3399999999999</v>
      </c>
      <c r="AE404" s="1">
        <v>315.9352490622091</v>
      </c>
    </row>
    <row r="405" spans="1:31" x14ac:dyDescent="0.2">
      <c r="A405">
        <v>628</v>
      </c>
      <c r="B405" t="s">
        <v>660</v>
      </c>
      <c r="C405" t="s">
        <v>661</v>
      </c>
      <c r="D405">
        <v>2016</v>
      </c>
      <c r="E405" t="s">
        <v>745</v>
      </c>
      <c r="F405" t="s">
        <v>40</v>
      </c>
      <c r="G405" t="s">
        <v>41</v>
      </c>
      <c r="H405">
        <v>33.723413499999999</v>
      </c>
      <c r="I405">
        <v>-117.74512660000001</v>
      </c>
      <c r="J405">
        <v>355</v>
      </c>
      <c r="K405">
        <v>1817</v>
      </c>
      <c r="L405">
        <f t="shared" si="64"/>
        <v>0.19537699504678041</v>
      </c>
      <c r="M405" t="s">
        <v>784</v>
      </c>
      <c r="N405" s="2" t="s">
        <v>145</v>
      </c>
      <c r="O405" s="2" t="s">
        <v>43</v>
      </c>
      <c r="P405" t="s">
        <v>52</v>
      </c>
      <c r="Q405" t="s">
        <v>55</v>
      </c>
      <c r="R405" s="4" t="s">
        <v>259</v>
      </c>
      <c r="S405" s="2" t="s">
        <v>780</v>
      </c>
      <c r="T405" t="s">
        <v>90</v>
      </c>
      <c r="U405">
        <v>51</v>
      </c>
      <c r="V405" t="s">
        <v>62</v>
      </c>
      <c r="W405" s="2" t="s">
        <v>261</v>
      </c>
      <c r="X405" s="2" t="s">
        <v>207</v>
      </c>
      <c r="Y405" t="s">
        <v>777</v>
      </c>
      <c r="Z405">
        <v>15</v>
      </c>
      <c r="AA405" s="3">
        <v>14.4503</v>
      </c>
      <c r="AB405" s="1">
        <v>5.4829825232258376</v>
      </c>
      <c r="AC405">
        <v>18</v>
      </c>
      <c r="AD405" s="3">
        <v>14.1746</v>
      </c>
      <c r="AE405" s="1">
        <v>4.4089522020543654</v>
      </c>
    </row>
    <row r="406" spans="1:31" x14ac:dyDescent="0.2">
      <c r="A406">
        <v>628</v>
      </c>
      <c r="B406" t="s">
        <v>660</v>
      </c>
      <c r="C406" t="s">
        <v>661</v>
      </c>
      <c r="D406">
        <v>2016</v>
      </c>
      <c r="E406" t="s">
        <v>745</v>
      </c>
      <c r="F406" t="s">
        <v>40</v>
      </c>
      <c r="G406" t="s">
        <v>41</v>
      </c>
      <c r="H406">
        <v>33.723413499999999</v>
      </c>
      <c r="I406">
        <v>-117.74512660000001</v>
      </c>
      <c r="J406">
        <v>355</v>
      </c>
      <c r="K406">
        <v>1817</v>
      </c>
      <c r="L406">
        <f t="shared" si="64"/>
        <v>0.19537699504678041</v>
      </c>
      <c r="M406" t="s">
        <v>784</v>
      </c>
      <c r="N406" s="2" t="s">
        <v>145</v>
      </c>
      <c r="O406" s="2" t="s">
        <v>43</v>
      </c>
      <c r="P406" t="s">
        <v>52</v>
      </c>
      <c r="Q406" t="s">
        <v>55</v>
      </c>
      <c r="R406" s="4" t="s">
        <v>259</v>
      </c>
      <c r="S406" s="2" t="s">
        <v>780</v>
      </c>
      <c r="T406" t="s">
        <v>90</v>
      </c>
      <c r="U406">
        <v>51</v>
      </c>
      <c r="V406" t="s">
        <v>62</v>
      </c>
      <c r="W406" s="2" t="s">
        <v>210</v>
      </c>
      <c r="X406" s="2" t="s">
        <v>211</v>
      </c>
      <c r="Y406" t="s">
        <v>777</v>
      </c>
      <c r="Z406">
        <v>15</v>
      </c>
      <c r="AA406" s="3">
        <v>5.9481700000000002</v>
      </c>
      <c r="AB406" s="1">
        <v>1.965887616701421</v>
      </c>
      <c r="AC406">
        <v>18</v>
      </c>
      <c r="AD406" s="3">
        <v>4.6470099999999999</v>
      </c>
      <c r="AE406" s="1">
        <v>1.7288760800011076</v>
      </c>
    </row>
    <row r="407" spans="1:31" x14ac:dyDescent="0.2">
      <c r="A407">
        <v>628</v>
      </c>
      <c r="B407" t="s">
        <v>660</v>
      </c>
      <c r="C407" t="s">
        <v>661</v>
      </c>
      <c r="D407">
        <v>2016</v>
      </c>
      <c r="E407" t="s">
        <v>745</v>
      </c>
      <c r="F407" t="s">
        <v>40</v>
      </c>
      <c r="G407" t="s">
        <v>41</v>
      </c>
      <c r="H407">
        <v>33.723413499999999</v>
      </c>
      <c r="I407">
        <v>-117.74512660000001</v>
      </c>
      <c r="J407">
        <v>355</v>
      </c>
      <c r="K407">
        <v>1817</v>
      </c>
      <c r="L407">
        <f t="shared" si="64"/>
        <v>0.19537699504678041</v>
      </c>
      <c r="M407" t="s">
        <v>784</v>
      </c>
      <c r="N407" s="2" t="s">
        <v>145</v>
      </c>
      <c r="O407" s="2" t="s">
        <v>43</v>
      </c>
      <c r="P407" t="s">
        <v>52</v>
      </c>
      <c r="Q407" t="s">
        <v>55</v>
      </c>
      <c r="R407" s="4" t="s">
        <v>259</v>
      </c>
      <c r="S407" s="2" t="s">
        <v>780</v>
      </c>
      <c r="T407" t="s">
        <v>90</v>
      </c>
      <c r="U407">
        <v>51</v>
      </c>
      <c r="V407" t="s">
        <v>62</v>
      </c>
      <c r="W407" s="2" t="s">
        <v>262</v>
      </c>
      <c r="X407" t="s">
        <v>204</v>
      </c>
      <c r="Y407" t="s">
        <v>777</v>
      </c>
      <c r="Z407">
        <v>15</v>
      </c>
      <c r="AA407" s="3">
        <v>1.6247</v>
      </c>
      <c r="AB407" s="1">
        <v>0.5799405262610986</v>
      </c>
      <c r="AC407">
        <v>18</v>
      </c>
      <c r="AD407" s="3">
        <v>1.6717200000000001</v>
      </c>
      <c r="AE407" s="1">
        <v>0.2509097702362344</v>
      </c>
    </row>
    <row r="408" spans="1:31" x14ac:dyDescent="0.2">
      <c r="A408">
        <v>628</v>
      </c>
      <c r="B408" t="s">
        <v>660</v>
      </c>
      <c r="C408" t="s">
        <v>661</v>
      </c>
      <c r="D408">
        <v>2016</v>
      </c>
      <c r="E408" t="s">
        <v>745</v>
      </c>
      <c r="F408" t="s">
        <v>40</v>
      </c>
      <c r="G408" t="s">
        <v>41</v>
      </c>
      <c r="H408">
        <v>33.723413499999999</v>
      </c>
      <c r="I408">
        <v>-117.74512660000001</v>
      </c>
      <c r="J408">
        <v>355</v>
      </c>
      <c r="K408">
        <v>1817</v>
      </c>
      <c r="L408">
        <f t="shared" si="64"/>
        <v>0.19537699504678041</v>
      </c>
      <c r="M408" t="s">
        <v>784</v>
      </c>
      <c r="N408" s="2" t="s">
        <v>145</v>
      </c>
      <c r="O408" s="2" t="s">
        <v>43</v>
      </c>
      <c r="P408" t="s">
        <v>52</v>
      </c>
      <c r="Q408" t="s">
        <v>55</v>
      </c>
      <c r="R408" s="4" t="s">
        <v>259</v>
      </c>
      <c r="S408" s="2" t="s">
        <v>780</v>
      </c>
      <c r="T408" t="s">
        <v>90</v>
      </c>
      <c r="U408">
        <v>51</v>
      </c>
      <c r="V408" t="s">
        <v>62</v>
      </c>
      <c r="W408" s="2" t="s">
        <v>263</v>
      </c>
      <c r="X408" t="s">
        <v>264</v>
      </c>
      <c r="Y408" t="s">
        <v>777</v>
      </c>
      <c r="Z408">
        <v>15</v>
      </c>
      <c r="AA408" s="3">
        <v>32.227899999999998</v>
      </c>
      <c r="AB408" s="1">
        <v>3.9798776865627401</v>
      </c>
      <c r="AC408">
        <v>18</v>
      </c>
      <c r="AD408" s="3">
        <v>33.816000000000003</v>
      </c>
      <c r="AE408" s="1">
        <v>3.9630506658381273</v>
      </c>
    </row>
    <row r="409" spans="1:31" x14ac:dyDescent="0.2">
      <c r="A409">
        <v>628</v>
      </c>
      <c r="B409" t="s">
        <v>660</v>
      </c>
      <c r="C409" t="s">
        <v>661</v>
      </c>
      <c r="D409">
        <v>2016</v>
      </c>
      <c r="E409" t="s">
        <v>745</v>
      </c>
      <c r="F409" t="s">
        <v>40</v>
      </c>
      <c r="G409" t="s">
        <v>41</v>
      </c>
      <c r="H409">
        <v>33.723413499999999</v>
      </c>
      <c r="I409">
        <v>-117.74512660000001</v>
      </c>
      <c r="J409">
        <v>355</v>
      </c>
      <c r="K409">
        <v>1817</v>
      </c>
      <c r="L409">
        <f t="shared" si="64"/>
        <v>0.19537699504678041</v>
      </c>
      <c r="M409" t="s">
        <v>784</v>
      </c>
      <c r="N409" s="2" t="s">
        <v>145</v>
      </c>
      <c r="O409" s="2" t="s">
        <v>43</v>
      </c>
      <c r="P409" t="s">
        <v>52</v>
      </c>
      <c r="Q409" t="s">
        <v>55</v>
      </c>
      <c r="R409" s="4" t="s">
        <v>259</v>
      </c>
      <c r="S409" s="2" t="s">
        <v>780</v>
      </c>
      <c r="T409" t="s">
        <v>90</v>
      </c>
      <c r="U409">
        <v>51</v>
      </c>
      <c r="V409" t="s">
        <v>62</v>
      </c>
      <c r="W409" s="2" t="s">
        <v>265</v>
      </c>
      <c r="X409" t="s">
        <v>266</v>
      </c>
      <c r="Y409" t="s">
        <v>776</v>
      </c>
      <c r="Z409">
        <v>15</v>
      </c>
      <c r="AA409" s="3">
        <v>55.351900000000001</v>
      </c>
      <c r="AB409" s="1">
        <v>16.21579397223584</v>
      </c>
      <c r="AC409">
        <v>18</v>
      </c>
      <c r="AD409" s="3">
        <v>47.4223</v>
      </c>
      <c r="AE409" s="1">
        <v>5.4971895383004723</v>
      </c>
    </row>
    <row r="410" spans="1:31" x14ac:dyDescent="0.2">
      <c r="A410">
        <v>628</v>
      </c>
      <c r="B410" t="s">
        <v>660</v>
      </c>
      <c r="C410" t="s">
        <v>661</v>
      </c>
      <c r="D410">
        <v>2016</v>
      </c>
      <c r="E410" t="s">
        <v>745</v>
      </c>
      <c r="F410" t="s">
        <v>40</v>
      </c>
      <c r="G410" t="s">
        <v>41</v>
      </c>
      <c r="H410">
        <v>33.723413499999999</v>
      </c>
      <c r="I410">
        <v>-117.74512660000001</v>
      </c>
      <c r="J410">
        <v>355</v>
      </c>
      <c r="K410">
        <v>1817</v>
      </c>
      <c r="L410">
        <f t="shared" si="64"/>
        <v>0.19537699504678041</v>
      </c>
      <c r="M410" t="s">
        <v>784</v>
      </c>
      <c r="N410" s="2" t="s">
        <v>145</v>
      </c>
      <c r="O410" s="2" t="s">
        <v>43</v>
      </c>
      <c r="P410" t="s">
        <v>52</v>
      </c>
      <c r="Q410" t="s">
        <v>55</v>
      </c>
      <c r="R410" s="4" t="s">
        <v>259</v>
      </c>
      <c r="S410" s="2" t="s">
        <v>780</v>
      </c>
      <c r="T410" t="s">
        <v>90</v>
      </c>
      <c r="U410">
        <v>51</v>
      </c>
      <c r="V410" t="s">
        <v>62</v>
      </c>
      <c r="W410" s="2" t="s">
        <v>267</v>
      </c>
      <c r="X410" t="s">
        <v>268</v>
      </c>
      <c r="Y410" t="s">
        <v>63</v>
      </c>
      <c r="Z410">
        <v>15</v>
      </c>
      <c r="AA410" s="3">
        <v>53.432899999999997</v>
      </c>
      <c r="AB410" s="1">
        <v>8.8718429511573351</v>
      </c>
      <c r="AC410">
        <v>18</v>
      </c>
      <c r="AD410" s="3">
        <v>53.532499999999999</v>
      </c>
      <c r="AE410" s="1">
        <v>7.8170654660172874</v>
      </c>
    </row>
    <row r="411" spans="1:31" x14ac:dyDescent="0.2">
      <c r="A411">
        <v>628</v>
      </c>
      <c r="B411" t="s">
        <v>660</v>
      </c>
      <c r="C411" t="s">
        <v>661</v>
      </c>
      <c r="D411">
        <v>2016</v>
      </c>
      <c r="E411" t="s">
        <v>745</v>
      </c>
      <c r="F411" t="s">
        <v>40</v>
      </c>
      <c r="G411" t="s">
        <v>41</v>
      </c>
      <c r="H411">
        <v>33.723413499999999</v>
      </c>
      <c r="I411">
        <v>-117.74512660000001</v>
      </c>
      <c r="J411">
        <v>355</v>
      </c>
      <c r="K411">
        <v>1817</v>
      </c>
      <c r="L411">
        <f t="shared" si="64"/>
        <v>0.19537699504678041</v>
      </c>
      <c r="M411" t="s">
        <v>784</v>
      </c>
      <c r="N411" s="2" t="s">
        <v>145</v>
      </c>
      <c r="O411" s="2" t="s">
        <v>43</v>
      </c>
      <c r="P411" t="s">
        <v>52</v>
      </c>
      <c r="Q411" t="s">
        <v>55</v>
      </c>
      <c r="R411" s="4" t="s">
        <v>259</v>
      </c>
      <c r="S411" s="2" t="s">
        <v>780</v>
      </c>
      <c r="T411" t="s">
        <v>90</v>
      </c>
      <c r="U411">
        <v>51</v>
      </c>
      <c r="V411" t="s">
        <v>62</v>
      </c>
      <c r="W411" s="2" t="s">
        <v>269</v>
      </c>
      <c r="X411" t="s">
        <v>239</v>
      </c>
      <c r="Y411" t="s">
        <v>63</v>
      </c>
      <c r="Z411">
        <v>15</v>
      </c>
      <c r="AA411" s="3">
        <v>12.4194</v>
      </c>
      <c r="AB411" s="1">
        <v>4.7223285940307056</v>
      </c>
      <c r="AC411">
        <v>18</v>
      </c>
      <c r="AD411" s="3">
        <v>13.831200000000001</v>
      </c>
      <c r="AE411" s="1">
        <v>6.3771132168089961</v>
      </c>
    </row>
    <row r="412" spans="1:31" x14ac:dyDescent="0.2">
      <c r="A412">
        <v>628</v>
      </c>
      <c r="B412" t="s">
        <v>660</v>
      </c>
      <c r="C412" t="s">
        <v>661</v>
      </c>
      <c r="D412">
        <v>2016</v>
      </c>
      <c r="E412" t="s">
        <v>745</v>
      </c>
      <c r="F412" t="s">
        <v>40</v>
      </c>
      <c r="G412" t="s">
        <v>41</v>
      </c>
      <c r="H412">
        <v>33.723413499999999</v>
      </c>
      <c r="I412">
        <v>-117.74512660000001</v>
      </c>
      <c r="J412">
        <v>355</v>
      </c>
      <c r="K412">
        <v>1817</v>
      </c>
      <c r="L412">
        <f t="shared" si="64"/>
        <v>0.19537699504678041</v>
      </c>
      <c r="M412" t="s">
        <v>784</v>
      </c>
      <c r="N412" s="2" t="s">
        <v>145</v>
      </c>
      <c r="O412" s="2" t="s">
        <v>43</v>
      </c>
      <c r="P412" t="s">
        <v>52</v>
      </c>
      <c r="Q412" t="s">
        <v>55</v>
      </c>
      <c r="R412" s="4" t="s">
        <v>259</v>
      </c>
      <c r="S412" s="2" t="s">
        <v>780</v>
      </c>
      <c r="T412" t="s">
        <v>90</v>
      </c>
      <c r="U412">
        <v>51</v>
      </c>
      <c r="V412" t="s">
        <v>62</v>
      </c>
      <c r="W412" s="2" t="s">
        <v>270</v>
      </c>
      <c r="X412" t="s">
        <v>271</v>
      </c>
      <c r="Y412" t="s">
        <v>64</v>
      </c>
      <c r="Z412">
        <v>15</v>
      </c>
      <c r="AA412" s="3">
        <v>932.91800000000001</v>
      </c>
      <c r="AB412" s="1">
        <v>217.08071655492554</v>
      </c>
      <c r="AC412">
        <v>18</v>
      </c>
      <c r="AD412" s="3">
        <v>1064.95</v>
      </c>
      <c r="AE412" s="1">
        <v>401.60836744271086</v>
      </c>
    </row>
    <row r="413" spans="1:31" x14ac:dyDescent="0.2">
      <c r="A413">
        <v>628</v>
      </c>
      <c r="B413" t="s">
        <v>660</v>
      </c>
      <c r="C413" t="s">
        <v>661</v>
      </c>
      <c r="D413">
        <v>2016</v>
      </c>
      <c r="E413" t="s">
        <v>745</v>
      </c>
      <c r="F413" t="s">
        <v>40</v>
      </c>
      <c r="G413" t="s">
        <v>41</v>
      </c>
      <c r="H413">
        <v>33.723413499999999</v>
      </c>
      <c r="I413">
        <v>-117.74512660000001</v>
      </c>
      <c r="J413">
        <v>355</v>
      </c>
      <c r="K413">
        <v>1817</v>
      </c>
      <c r="L413">
        <f t="shared" si="64"/>
        <v>0.19537699504678041</v>
      </c>
      <c r="M413" t="s">
        <v>784</v>
      </c>
      <c r="N413" s="2" t="s">
        <v>260</v>
      </c>
      <c r="O413" s="2" t="s">
        <v>43</v>
      </c>
      <c r="P413" t="s">
        <v>52</v>
      </c>
      <c r="Q413" t="s">
        <v>55</v>
      </c>
      <c r="R413" s="4" t="s">
        <v>259</v>
      </c>
      <c r="S413" s="2" t="s">
        <v>780</v>
      </c>
      <c r="T413" t="s">
        <v>90</v>
      </c>
      <c r="U413">
        <v>51</v>
      </c>
      <c r="V413" t="s">
        <v>62</v>
      </c>
      <c r="W413" s="2" t="s">
        <v>272</v>
      </c>
      <c r="X413" s="2" t="s">
        <v>254</v>
      </c>
      <c r="Y413" t="s">
        <v>50</v>
      </c>
      <c r="Z413">
        <v>8</v>
      </c>
      <c r="AA413" s="3">
        <v>14.829146</v>
      </c>
      <c r="AB413" s="1">
        <v>3.6457124561500969</v>
      </c>
      <c r="AC413">
        <v>8</v>
      </c>
      <c r="AD413" s="3">
        <v>13.545204</v>
      </c>
      <c r="AE413" s="1">
        <v>3.646750488904881</v>
      </c>
    </row>
    <row r="414" spans="1:31" x14ac:dyDescent="0.2">
      <c r="A414">
        <v>628</v>
      </c>
      <c r="B414" t="s">
        <v>660</v>
      </c>
      <c r="C414" t="s">
        <v>661</v>
      </c>
      <c r="D414">
        <v>2016</v>
      </c>
      <c r="E414" t="s">
        <v>745</v>
      </c>
      <c r="F414" t="s">
        <v>40</v>
      </c>
      <c r="G414" t="s">
        <v>41</v>
      </c>
      <c r="H414">
        <v>33.723413499999999</v>
      </c>
      <c r="I414">
        <v>-117.74512660000001</v>
      </c>
      <c r="J414">
        <v>355</v>
      </c>
      <c r="K414">
        <v>1817</v>
      </c>
      <c r="L414">
        <f t="shared" si="64"/>
        <v>0.19537699504678041</v>
      </c>
      <c r="M414" t="s">
        <v>784</v>
      </c>
      <c r="N414" s="2" t="s">
        <v>145</v>
      </c>
      <c r="O414" s="2" t="s">
        <v>43</v>
      </c>
      <c r="P414" t="s">
        <v>52</v>
      </c>
      <c r="Q414" t="s">
        <v>55</v>
      </c>
      <c r="R414" s="4" t="s">
        <v>259</v>
      </c>
      <c r="S414" s="2" t="s">
        <v>780</v>
      </c>
      <c r="T414" t="s">
        <v>90</v>
      </c>
      <c r="U414">
        <v>51</v>
      </c>
      <c r="V414" t="s">
        <v>62</v>
      </c>
      <c r="W414" s="2" t="s">
        <v>272</v>
      </c>
      <c r="X414" s="2" t="s">
        <v>254</v>
      </c>
      <c r="Y414" t="s">
        <v>50</v>
      </c>
      <c r="Z414">
        <v>8</v>
      </c>
      <c r="AA414" s="3">
        <v>2.2088146000000002</v>
      </c>
      <c r="AB414" s="1">
        <v>1.8724778707088849</v>
      </c>
      <c r="AC414">
        <v>8</v>
      </c>
      <c r="AD414" s="3">
        <v>2.2494040000000002</v>
      </c>
      <c r="AE414" s="1">
        <v>0.78841161594365083</v>
      </c>
    </row>
    <row r="415" spans="1:31" x14ac:dyDescent="0.2">
      <c r="A415">
        <v>628</v>
      </c>
      <c r="B415" t="s">
        <v>660</v>
      </c>
      <c r="C415" t="s">
        <v>661</v>
      </c>
      <c r="D415">
        <v>2016</v>
      </c>
      <c r="E415" t="s">
        <v>745</v>
      </c>
      <c r="F415" t="s">
        <v>40</v>
      </c>
      <c r="G415" t="s">
        <v>41</v>
      </c>
      <c r="H415">
        <v>33.723413499999999</v>
      </c>
      <c r="I415">
        <v>-117.74512660000001</v>
      </c>
      <c r="J415">
        <v>355</v>
      </c>
      <c r="K415">
        <v>1817</v>
      </c>
      <c r="L415">
        <f t="shared" si="64"/>
        <v>0.19537699504678041</v>
      </c>
      <c r="M415" t="s">
        <v>784</v>
      </c>
      <c r="N415" s="2" t="s">
        <v>260</v>
      </c>
      <c r="O415" s="2" t="s">
        <v>43</v>
      </c>
      <c r="P415" t="s">
        <v>52</v>
      </c>
      <c r="Q415" t="s">
        <v>55</v>
      </c>
      <c r="R415" s="4" t="s">
        <v>259</v>
      </c>
      <c r="S415" s="2" t="s">
        <v>780</v>
      </c>
      <c r="T415" t="s">
        <v>90</v>
      </c>
      <c r="U415">
        <v>51</v>
      </c>
      <c r="V415" t="s">
        <v>62</v>
      </c>
      <c r="W415" s="2" t="s">
        <v>273</v>
      </c>
      <c r="X415" s="2" t="s">
        <v>274</v>
      </c>
      <c r="Y415" t="s">
        <v>50</v>
      </c>
      <c r="Z415">
        <v>8</v>
      </c>
      <c r="AA415" s="3">
        <v>129.90325999999999</v>
      </c>
      <c r="AB415" s="1">
        <v>35.180881674273046</v>
      </c>
      <c r="AC415">
        <v>8</v>
      </c>
      <c r="AD415" s="3">
        <v>118.9659</v>
      </c>
      <c r="AE415" s="1">
        <v>33.11610158893702</v>
      </c>
    </row>
    <row r="416" spans="1:31" x14ac:dyDescent="0.2">
      <c r="A416">
        <v>628</v>
      </c>
      <c r="B416" t="s">
        <v>660</v>
      </c>
      <c r="C416" t="s">
        <v>661</v>
      </c>
      <c r="D416">
        <v>2016</v>
      </c>
      <c r="E416" t="s">
        <v>745</v>
      </c>
      <c r="F416" t="s">
        <v>40</v>
      </c>
      <c r="G416" t="s">
        <v>41</v>
      </c>
      <c r="H416">
        <v>33.723413499999999</v>
      </c>
      <c r="I416">
        <v>-117.74512660000001</v>
      </c>
      <c r="J416">
        <v>355</v>
      </c>
      <c r="K416">
        <v>1817</v>
      </c>
      <c r="L416">
        <f t="shared" si="64"/>
        <v>0.19537699504678041</v>
      </c>
      <c r="M416" t="s">
        <v>784</v>
      </c>
      <c r="N416" s="2" t="s">
        <v>145</v>
      </c>
      <c r="O416" s="2" t="s">
        <v>43</v>
      </c>
      <c r="P416" t="s">
        <v>52</v>
      </c>
      <c r="Q416" t="s">
        <v>55</v>
      </c>
      <c r="R416" s="4" t="s">
        <v>259</v>
      </c>
      <c r="S416" s="2" t="s">
        <v>780</v>
      </c>
      <c r="T416" t="s">
        <v>90</v>
      </c>
      <c r="U416">
        <v>51</v>
      </c>
      <c r="V416" t="s">
        <v>62</v>
      </c>
      <c r="W416" s="2" t="s">
        <v>273</v>
      </c>
      <c r="X416" s="2" t="s">
        <v>274</v>
      </c>
      <c r="Y416" t="s">
        <v>50</v>
      </c>
      <c r="Z416">
        <v>8</v>
      </c>
      <c r="AA416" s="3">
        <v>76.925476000000003</v>
      </c>
      <c r="AB416" s="1">
        <v>71.056492932634725</v>
      </c>
      <c r="AC416">
        <v>8</v>
      </c>
      <c r="AD416" s="3">
        <v>70.623159999999999</v>
      </c>
      <c r="AE416" s="1">
        <v>21.383531317048647</v>
      </c>
    </row>
    <row r="417" spans="1:31" x14ac:dyDescent="0.2">
      <c r="A417">
        <v>628</v>
      </c>
      <c r="B417" t="s">
        <v>660</v>
      </c>
      <c r="C417" t="s">
        <v>661</v>
      </c>
      <c r="D417">
        <v>2016</v>
      </c>
      <c r="E417" t="s">
        <v>745</v>
      </c>
      <c r="F417" t="s">
        <v>40</v>
      </c>
      <c r="G417" t="s">
        <v>41</v>
      </c>
      <c r="H417">
        <v>33.723413499999999</v>
      </c>
      <c r="I417">
        <v>-117.74512660000001</v>
      </c>
      <c r="J417">
        <v>355</v>
      </c>
      <c r="K417">
        <v>1817</v>
      </c>
      <c r="L417">
        <f t="shared" si="64"/>
        <v>0.19537699504678041</v>
      </c>
      <c r="M417" t="s">
        <v>784</v>
      </c>
      <c r="N417" s="2" t="s">
        <v>260</v>
      </c>
      <c r="O417" s="2" t="s">
        <v>43</v>
      </c>
      <c r="P417" t="s">
        <v>52</v>
      </c>
      <c r="Q417" t="s">
        <v>55</v>
      </c>
      <c r="R417" s="4" t="s">
        <v>259</v>
      </c>
      <c r="S417" s="2" t="s">
        <v>780</v>
      </c>
      <c r="T417" t="s">
        <v>90</v>
      </c>
      <c r="U417">
        <v>51</v>
      </c>
      <c r="V417" t="s">
        <v>62</v>
      </c>
      <c r="W417" s="2" t="s">
        <v>275</v>
      </c>
      <c r="Y417" t="s">
        <v>63</v>
      </c>
      <c r="Z417">
        <v>8</v>
      </c>
      <c r="AA417" s="3">
        <v>0.61659719999999996</v>
      </c>
      <c r="AB417" s="1">
        <v>0.16807475640464281</v>
      </c>
      <c r="AC417">
        <v>8</v>
      </c>
      <c r="AD417" s="3">
        <v>0.58397520000000003</v>
      </c>
      <c r="AE417" s="1">
        <v>0.14200299399124217</v>
      </c>
    </row>
    <row r="418" spans="1:31" x14ac:dyDescent="0.2">
      <c r="A418">
        <v>628</v>
      </c>
      <c r="B418" t="s">
        <v>660</v>
      </c>
      <c r="C418" t="s">
        <v>661</v>
      </c>
      <c r="D418">
        <v>2016</v>
      </c>
      <c r="E418" t="s">
        <v>745</v>
      </c>
      <c r="F418" t="s">
        <v>40</v>
      </c>
      <c r="G418" t="s">
        <v>41</v>
      </c>
      <c r="H418">
        <v>33.723413499999999</v>
      </c>
      <c r="I418">
        <v>-117.74512660000001</v>
      </c>
      <c r="J418">
        <v>355</v>
      </c>
      <c r="K418">
        <v>1817</v>
      </c>
      <c r="L418">
        <f t="shared" si="64"/>
        <v>0.19537699504678041</v>
      </c>
      <c r="M418" t="s">
        <v>784</v>
      </c>
      <c r="N418" s="2" t="s">
        <v>145</v>
      </c>
      <c r="O418" s="2" t="s">
        <v>43</v>
      </c>
      <c r="P418" t="s">
        <v>52</v>
      </c>
      <c r="Q418" t="s">
        <v>55</v>
      </c>
      <c r="R418" s="4" t="s">
        <v>259</v>
      </c>
      <c r="S418" s="2" t="s">
        <v>780</v>
      </c>
      <c r="T418" t="s">
        <v>90</v>
      </c>
      <c r="U418">
        <v>51</v>
      </c>
      <c r="V418" t="s">
        <v>62</v>
      </c>
      <c r="W418" s="2" t="s">
        <v>275</v>
      </c>
      <c r="Y418" t="s">
        <v>63</v>
      </c>
      <c r="Z418">
        <v>8</v>
      </c>
      <c r="AA418" s="3">
        <v>0.54671913000000005</v>
      </c>
      <c r="AB418" s="1">
        <v>0.14200279600134336</v>
      </c>
      <c r="AC418">
        <v>8</v>
      </c>
      <c r="AD418" s="3">
        <v>0.53254360000000001</v>
      </c>
      <c r="AE418" s="1">
        <v>6.3756537484126186E-2</v>
      </c>
    </row>
    <row r="419" spans="1:31" x14ac:dyDescent="0.2">
      <c r="A419">
        <v>628</v>
      </c>
      <c r="B419" t="s">
        <v>660</v>
      </c>
      <c r="C419" t="s">
        <v>661</v>
      </c>
      <c r="D419">
        <v>2016</v>
      </c>
      <c r="E419" t="s">
        <v>745</v>
      </c>
      <c r="F419" t="s">
        <v>40</v>
      </c>
      <c r="G419" t="s">
        <v>41</v>
      </c>
      <c r="H419">
        <v>33.723413499999999</v>
      </c>
      <c r="I419">
        <v>-117.74512660000001</v>
      </c>
      <c r="J419">
        <v>355</v>
      </c>
      <c r="K419">
        <v>1817</v>
      </c>
      <c r="L419">
        <f t="shared" si="64"/>
        <v>0.19537699504678041</v>
      </c>
      <c r="M419" t="s">
        <v>784</v>
      </c>
      <c r="N419" s="2" t="s">
        <v>260</v>
      </c>
      <c r="O419" s="2" t="s">
        <v>43</v>
      </c>
      <c r="P419" t="s">
        <v>52</v>
      </c>
      <c r="Q419" t="s">
        <v>55</v>
      </c>
      <c r="R419" s="4" t="s">
        <v>259</v>
      </c>
      <c r="S419" s="2" t="s">
        <v>780</v>
      </c>
      <c r="T419" t="s">
        <v>90</v>
      </c>
      <c r="U419">
        <v>51</v>
      </c>
      <c r="V419" t="s">
        <v>62</v>
      </c>
      <c r="W419" s="2" t="s">
        <v>276</v>
      </c>
      <c r="X419" t="s">
        <v>277</v>
      </c>
      <c r="Y419" t="s">
        <v>50</v>
      </c>
      <c r="Z419">
        <v>8</v>
      </c>
      <c r="AA419" s="3">
        <v>139.17354</v>
      </c>
      <c r="AB419" s="1">
        <v>13.826115461083075</v>
      </c>
      <c r="AC419">
        <v>8</v>
      </c>
      <c r="AD419" s="3">
        <v>146.91276999999999</v>
      </c>
      <c r="AE419" s="1">
        <v>18.763955251193725</v>
      </c>
    </row>
    <row r="420" spans="1:31" x14ac:dyDescent="0.2">
      <c r="A420">
        <v>628</v>
      </c>
      <c r="B420" t="s">
        <v>660</v>
      </c>
      <c r="C420" t="s">
        <v>661</v>
      </c>
      <c r="D420">
        <v>2016</v>
      </c>
      <c r="E420" t="s">
        <v>745</v>
      </c>
      <c r="F420" t="s">
        <v>40</v>
      </c>
      <c r="G420" t="s">
        <v>41</v>
      </c>
      <c r="H420">
        <v>33.723413499999999</v>
      </c>
      <c r="I420">
        <v>-117.74512660000001</v>
      </c>
      <c r="J420">
        <v>355</v>
      </c>
      <c r="K420">
        <v>1817</v>
      </c>
      <c r="L420">
        <f t="shared" si="64"/>
        <v>0.19537699504678041</v>
      </c>
      <c r="M420" t="s">
        <v>784</v>
      </c>
      <c r="N420" s="2" t="s">
        <v>145</v>
      </c>
      <c r="O420" s="2" t="s">
        <v>43</v>
      </c>
      <c r="P420" t="s">
        <v>52</v>
      </c>
      <c r="Q420" t="s">
        <v>55</v>
      </c>
      <c r="R420" s="4" t="s">
        <v>259</v>
      </c>
      <c r="S420" s="2" t="s">
        <v>780</v>
      </c>
      <c r="T420" t="s">
        <v>90</v>
      </c>
      <c r="U420">
        <v>51</v>
      </c>
      <c r="V420" t="s">
        <v>62</v>
      </c>
      <c r="W420" s="2" t="s">
        <v>276</v>
      </c>
      <c r="X420" t="s">
        <v>277</v>
      </c>
      <c r="Y420" t="s">
        <v>50</v>
      </c>
      <c r="Z420">
        <v>8</v>
      </c>
      <c r="AA420" s="3">
        <v>204.04866000000001</v>
      </c>
      <c r="AB420" s="1">
        <v>28.642095563013534</v>
      </c>
      <c r="AC420">
        <v>8</v>
      </c>
      <c r="AD420" s="3">
        <v>220.5153</v>
      </c>
      <c r="AE420" s="1">
        <v>38.515568970077553</v>
      </c>
    </row>
    <row r="421" spans="1:31" x14ac:dyDescent="0.2">
      <c r="A421">
        <v>628</v>
      </c>
      <c r="B421" t="s">
        <v>660</v>
      </c>
      <c r="C421" t="s">
        <v>661</v>
      </c>
      <c r="D421">
        <v>2016</v>
      </c>
      <c r="E421" t="s">
        <v>745</v>
      </c>
      <c r="F421" t="s">
        <v>40</v>
      </c>
      <c r="G421" t="s">
        <v>41</v>
      </c>
      <c r="H421">
        <v>33.723413499999999</v>
      </c>
      <c r="I421">
        <v>-117.74512660000001</v>
      </c>
      <c r="J421">
        <v>355</v>
      </c>
      <c r="K421">
        <v>1817</v>
      </c>
      <c r="L421">
        <f t="shared" si="64"/>
        <v>0.19537699504678041</v>
      </c>
      <c r="M421" t="s">
        <v>784</v>
      </c>
      <c r="N421" s="2" t="s">
        <v>260</v>
      </c>
      <c r="O421" s="2" t="s">
        <v>43</v>
      </c>
      <c r="P421" t="s">
        <v>52</v>
      </c>
      <c r="Q421" t="s">
        <v>55</v>
      </c>
      <c r="R421" s="4" t="s">
        <v>259</v>
      </c>
      <c r="S421" s="2" t="s">
        <v>780</v>
      </c>
      <c r="T421" t="s">
        <v>90</v>
      </c>
      <c r="U421">
        <v>51</v>
      </c>
      <c r="V421" t="s">
        <v>62</v>
      </c>
      <c r="W421" s="2" t="s">
        <v>152</v>
      </c>
      <c r="X421" t="s">
        <v>278</v>
      </c>
      <c r="Y421" t="s">
        <v>777</v>
      </c>
      <c r="Z421">
        <v>8</v>
      </c>
      <c r="AA421" s="3">
        <v>1.4172494000000001E-2</v>
      </c>
      <c r="AB421" s="1">
        <v>3.5602600158572647E-3</v>
      </c>
      <c r="AC421">
        <v>8</v>
      </c>
      <c r="AD421" s="3">
        <v>1.3403263E-2</v>
      </c>
      <c r="AE421" s="1">
        <v>4.549219560024775E-3</v>
      </c>
    </row>
    <row r="422" spans="1:31" x14ac:dyDescent="0.2">
      <c r="A422">
        <v>628</v>
      </c>
      <c r="B422" t="s">
        <v>660</v>
      </c>
      <c r="C422" t="s">
        <v>661</v>
      </c>
      <c r="D422">
        <v>2016</v>
      </c>
      <c r="E422" t="s">
        <v>745</v>
      </c>
      <c r="F422" t="s">
        <v>40</v>
      </c>
      <c r="G422" t="s">
        <v>41</v>
      </c>
      <c r="H422">
        <v>33.723413499999999</v>
      </c>
      <c r="I422">
        <v>-117.74512660000001</v>
      </c>
      <c r="J422">
        <v>355</v>
      </c>
      <c r="K422">
        <v>1817</v>
      </c>
      <c r="L422">
        <f t="shared" si="64"/>
        <v>0.19537699504678041</v>
      </c>
      <c r="M422" t="s">
        <v>784</v>
      </c>
      <c r="N422" s="2" t="s">
        <v>145</v>
      </c>
      <c r="O422" s="2" t="s">
        <v>43</v>
      </c>
      <c r="P422" t="s">
        <v>52</v>
      </c>
      <c r="Q422" t="s">
        <v>55</v>
      </c>
      <c r="R422" s="4" t="s">
        <v>259</v>
      </c>
      <c r="S422" s="2" t="s">
        <v>780</v>
      </c>
      <c r="T422" t="s">
        <v>90</v>
      </c>
      <c r="U422">
        <v>51</v>
      </c>
      <c r="V422" t="s">
        <v>62</v>
      </c>
      <c r="W422" s="2" t="s">
        <v>152</v>
      </c>
      <c r="X422" t="s">
        <v>278</v>
      </c>
      <c r="Y422" t="s">
        <v>777</v>
      </c>
      <c r="Z422">
        <v>8</v>
      </c>
      <c r="AA422" s="3">
        <v>5.2447550000000003E-3</v>
      </c>
      <c r="AB422" s="1">
        <v>4.9448033776917756E-3</v>
      </c>
      <c r="AC422">
        <v>8</v>
      </c>
      <c r="AD422" s="3">
        <v>5.1981350000000004E-3</v>
      </c>
      <c r="AE422" s="1">
        <v>1.1867525843718546E-3</v>
      </c>
    </row>
    <row r="423" spans="1:31" x14ac:dyDescent="0.2">
      <c r="A423">
        <v>633</v>
      </c>
      <c r="B423" t="s">
        <v>662</v>
      </c>
      <c r="C423" t="s">
        <v>655</v>
      </c>
      <c r="D423">
        <v>2010</v>
      </c>
      <c r="E423" t="s">
        <v>756</v>
      </c>
      <c r="F423" t="s">
        <v>40</v>
      </c>
      <c r="G423" t="s">
        <v>41</v>
      </c>
      <c r="H423">
        <v>42.853000000000002</v>
      </c>
      <c r="I423">
        <v>-112.402</v>
      </c>
      <c r="J423">
        <v>331</v>
      </c>
      <c r="K423">
        <v>1521</v>
      </c>
      <c r="L423">
        <f t="shared" si="64"/>
        <v>0.21761998685075609</v>
      </c>
      <c r="M423" t="s">
        <v>785</v>
      </c>
      <c r="N423" s="2" t="s">
        <v>160</v>
      </c>
      <c r="O423" s="2" t="s">
        <v>43</v>
      </c>
      <c r="P423" t="s">
        <v>52</v>
      </c>
      <c r="Q423" t="s">
        <v>55</v>
      </c>
      <c r="R423" s="4" t="s">
        <v>279</v>
      </c>
      <c r="S423" s="2" t="s">
        <v>780</v>
      </c>
      <c r="T423" t="s">
        <v>90</v>
      </c>
      <c r="U423">
        <f>((254-116.5)/254)*100</f>
        <v>54.133858267716541</v>
      </c>
      <c r="V423" t="s">
        <v>60</v>
      </c>
      <c r="W423" s="2" t="s">
        <v>244</v>
      </c>
      <c r="Y423" t="s">
        <v>64</v>
      </c>
      <c r="Z423">
        <v>36</v>
      </c>
      <c r="AA423" s="3">
        <v>18.4283</v>
      </c>
      <c r="AB423" s="1">
        <v>70.137599999999992</v>
      </c>
      <c r="AC423">
        <v>36</v>
      </c>
      <c r="AD423" s="3">
        <v>41.738700000000001</v>
      </c>
      <c r="AE423" s="1">
        <v>41.67</v>
      </c>
    </row>
    <row r="424" spans="1:31" x14ac:dyDescent="0.2">
      <c r="A424">
        <v>633</v>
      </c>
      <c r="B424" t="s">
        <v>662</v>
      </c>
      <c r="C424" t="s">
        <v>655</v>
      </c>
      <c r="D424">
        <v>2010</v>
      </c>
      <c r="E424" t="s">
        <v>756</v>
      </c>
      <c r="F424" t="s">
        <v>40</v>
      </c>
      <c r="G424" t="s">
        <v>41</v>
      </c>
      <c r="H424">
        <v>42.853000000000002</v>
      </c>
      <c r="I424">
        <v>-112.402</v>
      </c>
      <c r="J424">
        <v>331</v>
      </c>
      <c r="K424">
        <v>1521</v>
      </c>
      <c r="L424">
        <f t="shared" si="64"/>
        <v>0.21761998685075609</v>
      </c>
      <c r="M424" t="s">
        <v>785</v>
      </c>
      <c r="N424" s="2" t="s">
        <v>282</v>
      </c>
      <c r="O424" s="2" t="s">
        <v>43</v>
      </c>
      <c r="P424" t="s">
        <v>44</v>
      </c>
      <c r="Q424" t="s">
        <v>55</v>
      </c>
      <c r="R424" s="4" t="s">
        <v>279</v>
      </c>
      <c r="S424" s="2" t="s">
        <v>780</v>
      </c>
      <c r="T424" t="s">
        <v>90</v>
      </c>
      <c r="U424">
        <f t="shared" ref="U424:U432" si="66">((254-116.5)/254)*100</f>
        <v>54.133858267716541</v>
      </c>
      <c r="V424" t="s">
        <v>60</v>
      </c>
      <c r="W424" s="2" t="s">
        <v>280</v>
      </c>
      <c r="X424" s="2" t="s">
        <v>281</v>
      </c>
      <c r="Y424" t="s">
        <v>64</v>
      </c>
      <c r="Z424">
        <v>36</v>
      </c>
      <c r="AA424" s="3">
        <v>0</v>
      </c>
      <c r="AB424" s="1">
        <v>0</v>
      </c>
      <c r="AC424">
        <v>36</v>
      </c>
      <c r="AD424" s="3">
        <v>1.12161</v>
      </c>
      <c r="AE424" s="1">
        <v>3.2065199999999994</v>
      </c>
    </row>
    <row r="425" spans="1:31" x14ac:dyDescent="0.2">
      <c r="A425">
        <v>633</v>
      </c>
      <c r="B425" t="s">
        <v>662</v>
      </c>
      <c r="C425" t="s">
        <v>655</v>
      </c>
      <c r="D425">
        <v>2010</v>
      </c>
      <c r="E425" t="s">
        <v>756</v>
      </c>
      <c r="F425" t="s">
        <v>40</v>
      </c>
      <c r="G425" t="s">
        <v>41</v>
      </c>
      <c r="H425">
        <v>42.853000000000002</v>
      </c>
      <c r="I425">
        <v>-112.402</v>
      </c>
      <c r="J425">
        <v>331</v>
      </c>
      <c r="K425">
        <v>1521</v>
      </c>
      <c r="L425">
        <f t="shared" si="64"/>
        <v>0.21761998685075609</v>
      </c>
      <c r="M425" t="s">
        <v>785</v>
      </c>
      <c r="N425" s="2" t="s">
        <v>283</v>
      </c>
      <c r="O425" s="2" t="s">
        <v>43</v>
      </c>
      <c r="P425" t="s">
        <v>44</v>
      </c>
      <c r="Q425" t="s">
        <v>55</v>
      </c>
      <c r="R425" s="4" t="s">
        <v>279</v>
      </c>
      <c r="S425" s="2" t="s">
        <v>780</v>
      </c>
      <c r="T425" t="s">
        <v>90</v>
      </c>
      <c r="U425">
        <f t="shared" si="66"/>
        <v>54.133858267716541</v>
      </c>
      <c r="V425" t="s">
        <v>60</v>
      </c>
      <c r="W425" s="2" t="s">
        <v>280</v>
      </c>
      <c r="X425" s="2" t="s">
        <v>281</v>
      </c>
      <c r="Y425" t="s">
        <v>64</v>
      </c>
      <c r="Z425">
        <v>36</v>
      </c>
      <c r="AA425" s="3">
        <v>9.2853099999999994E-2</v>
      </c>
      <c r="AB425" s="1">
        <v>0.25797540000000002</v>
      </c>
      <c r="AC425">
        <v>36</v>
      </c>
      <c r="AD425" s="3">
        <v>0.158719</v>
      </c>
      <c r="AE425" s="1">
        <v>0.17015399999999997</v>
      </c>
    </row>
    <row r="426" spans="1:31" x14ac:dyDescent="0.2">
      <c r="A426">
        <v>633</v>
      </c>
      <c r="B426" t="s">
        <v>662</v>
      </c>
      <c r="C426" t="s">
        <v>655</v>
      </c>
      <c r="D426">
        <v>2010</v>
      </c>
      <c r="E426" t="s">
        <v>756</v>
      </c>
      <c r="F426" t="s">
        <v>40</v>
      </c>
      <c r="G426" t="s">
        <v>41</v>
      </c>
      <c r="H426">
        <v>42.853000000000002</v>
      </c>
      <c r="I426">
        <v>-112.402</v>
      </c>
      <c r="J426">
        <v>331</v>
      </c>
      <c r="K426">
        <v>1521</v>
      </c>
      <c r="L426">
        <f t="shared" si="64"/>
        <v>0.21761998685075609</v>
      </c>
      <c r="M426" t="s">
        <v>785</v>
      </c>
      <c r="N426" s="2" t="s">
        <v>284</v>
      </c>
      <c r="O426" s="2" t="s">
        <v>43</v>
      </c>
      <c r="P426" t="s">
        <v>44</v>
      </c>
      <c r="Q426" t="s">
        <v>55</v>
      </c>
      <c r="R426" s="4" t="s">
        <v>279</v>
      </c>
      <c r="S426" s="2" t="s">
        <v>780</v>
      </c>
      <c r="T426" t="s">
        <v>90</v>
      </c>
      <c r="U426">
        <f t="shared" si="66"/>
        <v>54.133858267716541</v>
      </c>
      <c r="V426" t="s">
        <v>60</v>
      </c>
      <c r="W426" s="2" t="s">
        <v>280</v>
      </c>
      <c r="X426" s="2" t="s">
        <v>281</v>
      </c>
      <c r="Y426" t="s">
        <v>64</v>
      </c>
      <c r="Z426">
        <v>36</v>
      </c>
      <c r="AA426" s="3">
        <v>0</v>
      </c>
      <c r="AB426" s="1">
        <v>0</v>
      </c>
      <c r="AC426">
        <v>36</v>
      </c>
      <c r="AD426" s="3">
        <v>0.66666700000000001</v>
      </c>
      <c r="AE426" s="1">
        <v>2.4352979999999995</v>
      </c>
    </row>
    <row r="427" spans="1:31" x14ac:dyDescent="0.2">
      <c r="A427">
        <v>633</v>
      </c>
      <c r="B427" t="s">
        <v>662</v>
      </c>
      <c r="C427" t="s">
        <v>655</v>
      </c>
      <c r="D427">
        <v>2010</v>
      </c>
      <c r="E427" t="s">
        <v>756</v>
      </c>
      <c r="F427" t="s">
        <v>40</v>
      </c>
      <c r="G427" t="s">
        <v>41</v>
      </c>
      <c r="H427">
        <v>42.853000000000002</v>
      </c>
      <c r="I427">
        <v>-112.402</v>
      </c>
      <c r="J427">
        <v>331</v>
      </c>
      <c r="K427">
        <v>1521</v>
      </c>
      <c r="L427">
        <f t="shared" si="64"/>
        <v>0.21761998685075609</v>
      </c>
      <c r="M427" t="s">
        <v>785</v>
      </c>
      <c r="N427" s="2" t="s">
        <v>285</v>
      </c>
      <c r="O427" s="2" t="s">
        <v>43</v>
      </c>
      <c r="P427" t="s">
        <v>44</v>
      </c>
      <c r="Q427" t="s">
        <v>55</v>
      </c>
      <c r="R427" s="4" t="s">
        <v>279</v>
      </c>
      <c r="S427" s="2" t="s">
        <v>780</v>
      </c>
      <c r="T427" t="s">
        <v>90</v>
      </c>
      <c r="U427">
        <f t="shared" si="66"/>
        <v>54.133858267716541</v>
      </c>
      <c r="V427" t="s">
        <v>60</v>
      </c>
      <c r="W427" s="2" t="s">
        <v>280</v>
      </c>
      <c r="X427" s="2" t="s">
        <v>281</v>
      </c>
      <c r="Y427" t="s">
        <v>64</v>
      </c>
      <c r="Z427">
        <v>36</v>
      </c>
      <c r="AA427" s="3">
        <v>0</v>
      </c>
      <c r="AB427" s="1">
        <v>0</v>
      </c>
      <c r="AC427">
        <v>36</v>
      </c>
      <c r="AD427" s="3">
        <v>2.0278</v>
      </c>
      <c r="AE427" s="1">
        <v>2.7940799999999992</v>
      </c>
    </row>
    <row r="428" spans="1:31" x14ac:dyDescent="0.2">
      <c r="A428">
        <v>633</v>
      </c>
      <c r="B428" t="s">
        <v>662</v>
      </c>
      <c r="C428" t="s">
        <v>655</v>
      </c>
      <c r="D428">
        <v>2010</v>
      </c>
      <c r="E428" t="s">
        <v>756</v>
      </c>
      <c r="F428" t="s">
        <v>40</v>
      </c>
      <c r="G428" t="s">
        <v>41</v>
      </c>
      <c r="H428">
        <v>42.853000000000002</v>
      </c>
      <c r="I428">
        <v>-112.402</v>
      </c>
      <c r="J428">
        <v>331</v>
      </c>
      <c r="K428">
        <v>1521</v>
      </c>
      <c r="L428">
        <f t="shared" si="64"/>
        <v>0.21761998685075609</v>
      </c>
      <c r="M428" t="s">
        <v>785</v>
      </c>
      <c r="N428" s="2" t="s">
        <v>286</v>
      </c>
      <c r="O428" s="2" t="s">
        <v>51</v>
      </c>
      <c r="P428" t="s">
        <v>44</v>
      </c>
      <c r="Q428" t="s">
        <v>55</v>
      </c>
      <c r="R428" s="4" t="s">
        <v>279</v>
      </c>
      <c r="S428" s="2" t="s">
        <v>780</v>
      </c>
      <c r="T428" t="s">
        <v>90</v>
      </c>
      <c r="U428">
        <f t="shared" si="66"/>
        <v>54.133858267716541</v>
      </c>
      <c r="V428" t="s">
        <v>60</v>
      </c>
      <c r="W428" s="2" t="s">
        <v>280</v>
      </c>
      <c r="X428" s="2" t="s">
        <v>281</v>
      </c>
      <c r="Y428" t="s">
        <v>64</v>
      </c>
      <c r="Z428">
        <v>36</v>
      </c>
      <c r="AA428" s="3">
        <v>0.35425400000000001</v>
      </c>
      <c r="AB428" s="1">
        <v>0.84185399999999977</v>
      </c>
      <c r="AC428">
        <v>36</v>
      </c>
      <c r="AD428" s="3">
        <v>5.4254299999999998E-2</v>
      </c>
      <c r="AE428" s="1">
        <v>0.12134880000000005</v>
      </c>
    </row>
    <row r="429" spans="1:31" x14ac:dyDescent="0.2">
      <c r="A429">
        <v>633</v>
      </c>
      <c r="B429" t="s">
        <v>662</v>
      </c>
      <c r="C429" t="s">
        <v>655</v>
      </c>
      <c r="D429">
        <v>2010</v>
      </c>
      <c r="E429" t="s">
        <v>756</v>
      </c>
      <c r="F429" t="s">
        <v>40</v>
      </c>
      <c r="G429" t="s">
        <v>41</v>
      </c>
      <c r="H429">
        <v>42.853000000000002</v>
      </c>
      <c r="I429">
        <v>-112.402</v>
      </c>
      <c r="J429">
        <v>331</v>
      </c>
      <c r="K429">
        <v>1521</v>
      </c>
      <c r="L429">
        <f t="shared" si="64"/>
        <v>0.21761998685075609</v>
      </c>
      <c r="M429" t="s">
        <v>785</v>
      </c>
      <c r="N429" s="2" t="s">
        <v>287</v>
      </c>
      <c r="O429" s="2" t="s">
        <v>51</v>
      </c>
      <c r="P429" t="s">
        <v>44</v>
      </c>
      <c r="Q429" t="s">
        <v>55</v>
      </c>
      <c r="R429" s="4" t="s">
        <v>279</v>
      </c>
      <c r="S429" s="2" t="s">
        <v>780</v>
      </c>
      <c r="T429" t="s">
        <v>90</v>
      </c>
      <c r="U429">
        <f t="shared" si="66"/>
        <v>54.133858267716541</v>
      </c>
      <c r="V429" t="s">
        <v>60</v>
      </c>
      <c r="W429" s="2" t="s">
        <v>280</v>
      </c>
      <c r="X429" s="2" t="s">
        <v>281</v>
      </c>
      <c r="Y429" t="s">
        <v>64</v>
      </c>
      <c r="Z429">
        <v>36</v>
      </c>
      <c r="AA429" s="3">
        <v>0.17228199999999999</v>
      </c>
      <c r="AB429" s="1">
        <v>0.73566600000000015</v>
      </c>
      <c r="AC429">
        <v>36</v>
      </c>
      <c r="AD429" s="3">
        <v>0.22115899999999999</v>
      </c>
      <c r="AE429" s="1">
        <v>1.0693740000000003</v>
      </c>
    </row>
    <row r="430" spans="1:31" x14ac:dyDescent="0.2">
      <c r="A430">
        <v>633</v>
      </c>
      <c r="B430" t="s">
        <v>662</v>
      </c>
      <c r="C430" t="s">
        <v>655</v>
      </c>
      <c r="D430">
        <v>2010</v>
      </c>
      <c r="E430" t="s">
        <v>756</v>
      </c>
      <c r="F430" t="s">
        <v>40</v>
      </c>
      <c r="G430" t="s">
        <v>41</v>
      </c>
      <c r="H430">
        <v>42.853000000000002</v>
      </c>
      <c r="I430">
        <v>-112.402</v>
      </c>
      <c r="J430">
        <v>331</v>
      </c>
      <c r="K430">
        <v>1521</v>
      </c>
      <c r="L430">
        <f t="shared" si="64"/>
        <v>0.21761998685075609</v>
      </c>
      <c r="M430" t="s">
        <v>785</v>
      </c>
      <c r="N430" s="2" t="s">
        <v>288</v>
      </c>
      <c r="O430" s="2" t="s">
        <v>51</v>
      </c>
      <c r="P430" t="s">
        <v>44</v>
      </c>
      <c r="Q430" t="s">
        <v>55</v>
      </c>
      <c r="R430" s="4" t="s">
        <v>279</v>
      </c>
      <c r="S430" s="2" t="s">
        <v>780</v>
      </c>
      <c r="T430" t="s">
        <v>90</v>
      </c>
      <c r="U430">
        <f t="shared" si="66"/>
        <v>54.133858267716541</v>
      </c>
      <c r="V430" t="s">
        <v>60</v>
      </c>
      <c r="W430" s="2" t="s">
        <v>280</v>
      </c>
      <c r="X430" s="2" t="s">
        <v>281</v>
      </c>
      <c r="Y430" t="s">
        <v>64</v>
      </c>
      <c r="Z430">
        <v>36</v>
      </c>
      <c r="AA430" s="3">
        <v>1.1557599999999999</v>
      </c>
      <c r="AB430" s="1">
        <v>2.3257320000000008</v>
      </c>
      <c r="AC430">
        <v>36</v>
      </c>
      <c r="AD430" s="3">
        <v>0.54364199999999996</v>
      </c>
      <c r="AE430" s="1">
        <v>-2.8522949999999998</v>
      </c>
    </row>
    <row r="431" spans="1:31" x14ac:dyDescent="0.2">
      <c r="A431">
        <v>633</v>
      </c>
      <c r="B431" t="s">
        <v>662</v>
      </c>
      <c r="C431" t="s">
        <v>655</v>
      </c>
      <c r="D431">
        <v>2010</v>
      </c>
      <c r="E431" t="s">
        <v>756</v>
      </c>
      <c r="F431" t="s">
        <v>40</v>
      </c>
      <c r="G431" t="s">
        <v>41</v>
      </c>
      <c r="H431">
        <v>42.853000000000002</v>
      </c>
      <c r="I431">
        <v>-112.402</v>
      </c>
      <c r="J431">
        <v>331</v>
      </c>
      <c r="K431">
        <v>1521</v>
      </c>
      <c r="L431">
        <f t="shared" si="64"/>
        <v>0.21761998685075609</v>
      </c>
      <c r="M431" t="s">
        <v>785</v>
      </c>
      <c r="N431" s="2" t="s">
        <v>289</v>
      </c>
      <c r="O431" s="2" t="s">
        <v>51</v>
      </c>
      <c r="P431" t="s">
        <v>44</v>
      </c>
      <c r="Q431" t="s">
        <v>55</v>
      </c>
      <c r="R431" s="4" t="s">
        <v>279</v>
      </c>
      <c r="S431" s="2" t="s">
        <v>780</v>
      </c>
      <c r="T431" t="s">
        <v>90</v>
      </c>
      <c r="U431">
        <f t="shared" si="66"/>
        <v>54.133858267716541</v>
      </c>
      <c r="V431" t="s">
        <v>60</v>
      </c>
      <c r="W431" s="2" t="s">
        <v>280</v>
      </c>
      <c r="X431" s="2" t="s">
        <v>281</v>
      </c>
      <c r="Y431" t="s">
        <v>64</v>
      </c>
      <c r="Z431">
        <v>36</v>
      </c>
      <c r="AA431" s="3">
        <v>0.30637199999999998</v>
      </c>
      <c r="AB431" s="1">
        <v>1.1300520000000001</v>
      </c>
      <c r="AC431">
        <v>36</v>
      </c>
      <c r="AD431" s="3">
        <v>0.61311300000000002</v>
      </c>
      <c r="AE431" s="1">
        <v>2.14635</v>
      </c>
    </row>
    <row r="432" spans="1:31" x14ac:dyDescent="0.2">
      <c r="A432">
        <v>633</v>
      </c>
      <c r="B432" t="s">
        <v>662</v>
      </c>
      <c r="C432" t="s">
        <v>655</v>
      </c>
      <c r="D432">
        <v>2010</v>
      </c>
      <c r="E432" t="s">
        <v>756</v>
      </c>
      <c r="F432" t="s">
        <v>40</v>
      </c>
      <c r="G432" t="s">
        <v>41</v>
      </c>
      <c r="H432">
        <v>42.853000000000002</v>
      </c>
      <c r="I432">
        <v>-112.402</v>
      </c>
      <c r="J432">
        <v>331</v>
      </c>
      <c r="K432">
        <v>1521</v>
      </c>
      <c r="L432">
        <f t="shared" si="64"/>
        <v>0.21761998685075609</v>
      </c>
      <c r="M432" t="s">
        <v>785</v>
      </c>
      <c r="N432" s="2" t="s">
        <v>290</v>
      </c>
      <c r="O432" s="2" t="s">
        <v>51</v>
      </c>
      <c r="P432" t="s">
        <v>44</v>
      </c>
      <c r="Q432" t="s">
        <v>55</v>
      </c>
      <c r="R432" s="4" t="s">
        <v>279</v>
      </c>
      <c r="S432" s="2" t="s">
        <v>780</v>
      </c>
      <c r="T432" t="s">
        <v>90</v>
      </c>
      <c r="U432">
        <f t="shared" si="66"/>
        <v>54.133858267716541</v>
      </c>
      <c r="V432" t="s">
        <v>60</v>
      </c>
      <c r="W432" s="2" t="s">
        <v>280</v>
      </c>
      <c r="X432" s="2" t="s">
        <v>281</v>
      </c>
      <c r="Y432" t="s">
        <v>64</v>
      </c>
      <c r="Z432">
        <v>36</v>
      </c>
      <c r="AA432" s="3">
        <v>2.08114</v>
      </c>
      <c r="AB432" s="1">
        <v>3.2081399999999993</v>
      </c>
      <c r="AC432">
        <v>36</v>
      </c>
      <c r="AD432" s="3">
        <v>0.99237799999999998</v>
      </c>
      <c r="AE432" s="1">
        <v>2.6620919999999995</v>
      </c>
    </row>
    <row r="433" spans="1:39" x14ac:dyDescent="0.2">
      <c r="A433">
        <v>634</v>
      </c>
      <c r="B433" t="s">
        <v>663</v>
      </c>
      <c r="C433" t="s">
        <v>664</v>
      </c>
      <c r="D433">
        <v>2013</v>
      </c>
      <c r="E433" t="s">
        <v>745</v>
      </c>
      <c r="F433" t="s">
        <v>40</v>
      </c>
      <c r="G433" t="s">
        <v>41</v>
      </c>
      <c r="H433">
        <v>37.797400000000003</v>
      </c>
      <c r="I433">
        <v>-121.2161</v>
      </c>
      <c r="J433">
        <v>312</v>
      </c>
      <c r="K433">
        <v>1854</v>
      </c>
      <c r="L433">
        <f t="shared" si="64"/>
        <v>0.16828478964401294</v>
      </c>
      <c r="M433" t="s">
        <v>784</v>
      </c>
      <c r="N433" t="s">
        <v>186</v>
      </c>
      <c r="O433" t="s">
        <v>43</v>
      </c>
      <c r="P433" t="s">
        <v>778</v>
      </c>
      <c r="Q433" t="s">
        <v>45</v>
      </c>
      <c r="R433" s="4" t="s">
        <v>178</v>
      </c>
      <c r="S433" s="2" t="s">
        <v>780</v>
      </c>
      <c r="T433" t="s">
        <v>90</v>
      </c>
      <c r="U433">
        <f>((30-10)/30)*100</f>
        <v>66.666666666666657</v>
      </c>
      <c r="V433" t="s">
        <v>47</v>
      </c>
      <c r="W433" s="2" t="s">
        <v>293</v>
      </c>
      <c r="X433" s="2" t="s">
        <v>204</v>
      </c>
      <c r="Y433" t="s">
        <v>776</v>
      </c>
      <c r="Z433">
        <v>10</v>
      </c>
      <c r="AA433" s="3">
        <v>26.545453999999999</v>
      </c>
      <c r="AB433" s="1">
        <v>7.8194556763505005</v>
      </c>
      <c r="AC433">
        <v>5</v>
      </c>
      <c r="AD433" s="3">
        <v>23.49091</v>
      </c>
      <c r="AE433" s="1">
        <v>7.8059053551298589</v>
      </c>
      <c r="AF433">
        <v>10</v>
      </c>
      <c r="AG433" s="3">
        <v>25.672727999999999</v>
      </c>
      <c r="AH433" s="1">
        <v>7.1294972873443196</v>
      </c>
      <c r="AI433">
        <v>5</v>
      </c>
      <c r="AJ433" s="3">
        <v>7.6363634999999999</v>
      </c>
      <c r="AK433" s="1">
        <v>4.7160719647669973</v>
      </c>
      <c r="AL433" t="s">
        <v>291</v>
      </c>
      <c r="AM433" t="s">
        <v>292</v>
      </c>
    </row>
    <row r="434" spans="1:39" x14ac:dyDescent="0.2">
      <c r="A434">
        <v>634</v>
      </c>
      <c r="B434" t="s">
        <v>663</v>
      </c>
      <c r="C434" t="s">
        <v>664</v>
      </c>
      <c r="D434">
        <v>2013</v>
      </c>
      <c r="E434" t="s">
        <v>745</v>
      </c>
      <c r="F434" t="s">
        <v>40</v>
      </c>
      <c r="G434" t="s">
        <v>41</v>
      </c>
      <c r="H434">
        <v>37.797400000000003</v>
      </c>
      <c r="I434">
        <v>-121.2161</v>
      </c>
      <c r="J434">
        <v>312</v>
      </c>
      <c r="K434">
        <v>1854</v>
      </c>
      <c r="L434">
        <f t="shared" si="64"/>
        <v>0.16828478964401294</v>
      </c>
      <c r="M434" t="s">
        <v>784</v>
      </c>
      <c r="N434" t="s">
        <v>187</v>
      </c>
      <c r="O434" t="s">
        <v>51</v>
      </c>
      <c r="P434" t="s">
        <v>778</v>
      </c>
      <c r="Q434" t="s">
        <v>45</v>
      </c>
      <c r="R434" s="4" t="s">
        <v>178</v>
      </c>
      <c r="S434" s="2" t="s">
        <v>780</v>
      </c>
      <c r="T434" t="s">
        <v>90</v>
      </c>
      <c r="U434">
        <f t="shared" ref="U434:U436" si="67">((30-10)/30)*100</f>
        <v>66.666666666666657</v>
      </c>
      <c r="V434" t="s">
        <v>47</v>
      </c>
      <c r="W434" s="2" t="s">
        <v>293</v>
      </c>
      <c r="X434" s="2" t="s">
        <v>204</v>
      </c>
      <c r="Y434" t="s">
        <v>776</v>
      </c>
      <c r="Z434">
        <v>10</v>
      </c>
      <c r="AA434" s="3">
        <v>13.527272999999999</v>
      </c>
      <c r="AB434" s="1">
        <v>5.0596442562694115</v>
      </c>
      <c r="AC434">
        <v>5</v>
      </c>
      <c r="AD434" s="3">
        <v>9.3818180000000009</v>
      </c>
      <c r="AE434" s="1">
        <v>4.3908235790657759</v>
      </c>
      <c r="AF434">
        <v>10</v>
      </c>
      <c r="AG434" s="3">
        <v>9.2363630000000008</v>
      </c>
      <c r="AH434" s="1">
        <v>2.5298252904123637</v>
      </c>
      <c r="AI434">
        <v>5</v>
      </c>
      <c r="AJ434" s="3">
        <v>4.3636365000000001</v>
      </c>
      <c r="AK434" s="1">
        <v>2.6019696442795408</v>
      </c>
    </row>
    <row r="435" spans="1:39" x14ac:dyDescent="0.2">
      <c r="A435">
        <v>634</v>
      </c>
      <c r="B435" t="s">
        <v>663</v>
      </c>
      <c r="C435" t="s">
        <v>664</v>
      </c>
      <c r="D435">
        <v>2013</v>
      </c>
      <c r="E435" t="s">
        <v>745</v>
      </c>
      <c r="F435" t="s">
        <v>40</v>
      </c>
      <c r="G435" t="s">
        <v>41</v>
      </c>
      <c r="H435">
        <v>37.797400000000003</v>
      </c>
      <c r="I435">
        <v>-121.2161</v>
      </c>
      <c r="J435">
        <v>312</v>
      </c>
      <c r="K435">
        <v>1854</v>
      </c>
      <c r="L435">
        <f t="shared" si="64"/>
        <v>0.16828478964401294</v>
      </c>
      <c r="M435" t="s">
        <v>784</v>
      </c>
      <c r="N435" t="s">
        <v>186</v>
      </c>
      <c r="O435" t="s">
        <v>43</v>
      </c>
      <c r="P435" t="s">
        <v>778</v>
      </c>
      <c r="Q435" t="s">
        <v>45</v>
      </c>
      <c r="R435" s="4" t="s">
        <v>178</v>
      </c>
      <c r="S435" s="2" t="s">
        <v>780</v>
      </c>
      <c r="T435" t="s">
        <v>90</v>
      </c>
      <c r="U435">
        <f t="shared" si="67"/>
        <v>66.666666666666657</v>
      </c>
      <c r="V435" t="s">
        <v>47</v>
      </c>
      <c r="W435" s="2" t="s">
        <v>294</v>
      </c>
      <c r="Y435" t="s">
        <v>776</v>
      </c>
      <c r="Z435">
        <v>10</v>
      </c>
      <c r="AA435" s="3">
        <v>5.0909089999999999</v>
      </c>
      <c r="AB435" s="1">
        <v>0.68995206445085633</v>
      </c>
      <c r="AC435">
        <v>5</v>
      </c>
      <c r="AD435" s="3">
        <v>6.0909089999999999</v>
      </c>
      <c r="AE435" s="1">
        <v>0.9350833789668167</v>
      </c>
      <c r="AF435">
        <v>10</v>
      </c>
      <c r="AG435" s="3">
        <v>6.9818179999999996</v>
      </c>
      <c r="AH435" s="1">
        <v>1.0349280966762859</v>
      </c>
      <c r="AI435">
        <v>5</v>
      </c>
      <c r="AJ435" s="3">
        <v>6.0727270000000004</v>
      </c>
      <c r="AK435" s="1">
        <v>1.179018270700245</v>
      </c>
    </row>
    <row r="436" spans="1:39" x14ac:dyDescent="0.2">
      <c r="A436">
        <v>634</v>
      </c>
      <c r="B436" t="s">
        <v>663</v>
      </c>
      <c r="C436" t="s">
        <v>664</v>
      </c>
      <c r="D436">
        <v>2013</v>
      </c>
      <c r="E436" t="s">
        <v>745</v>
      </c>
      <c r="F436" t="s">
        <v>40</v>
      </c>
      <c r="G436" t="s">
        <v>41</v>
      </c>
      <c r="H436">
        <v>37.797400000000003</v>
      </c>
      <c r="I436">
        <v>-121.2161</v>
      </c>
      <c r="J436">
        <v>312</v>
      </c>
      <c r="K436">
        <v>1854</v>
      </c>
      <c r="L436">
        <f t="shared" si="64"/>
        <v>0.16828478964401294</v>
      </c>
      <c r="M436" t="s">
        <v>784</v>
      </c>
      <c r="N436" t="s">
        <v>187</v>
      </c>
      <c r="O436" t="s">
        <v>51</v>
      </c>
      <c r="P436" t="s">
        <v>778</v>
      </c>
      <c r="Q436" t="s">
        <v>45</v>
      </c>
      <c r="R436" s="4" t="s">
        <v>178</v>
      </c>
      <c r="S436" s="2" t="s">
        <v>780</v>
      </c>
      <c r="T436" t="s">
        <v>90</v>
      </c>
      <c r="U436">
        <f t="shared" si="67"/>
        <v>66.666666666666657</v>
      </c>
      <c r="V436" t="s">
        <v>47</v>
      </c>
      <c r="W436" s="2" t="s">
        <v>294</v>
      </c>
      <c r="Y436" t="s">
        <v>776</v>
      </c>
      <c r="Z436">
        <v>10</v>
      </c>
      <c r="AA436" s="3">
        <v>6.5217390000000002</v>
      </c>
      <c r="AB436" s="1">
        <v>0.6874522839604934</v>
      </c>
      <c r="AC436">
        <v>5</v>
      </c>
      <c r="AD436" s="3">
        <v>7.3731885000000004</v>
      </c>
      <c r="AE436" s="1">
        <v>0.93169461794691577</v>
      </c>
      <c r="AF436">
        <v>10</v>
      </c>
      <c r="AG436" s="3">
        <v>9.2391299999999994</v>
      </c>
      <c r="AH436" s="1">
        <v>1.2030411016461584</v>
      </c>
      <c r="AI436">
        <v>5</v>
      </c>
      <c r="AJ436" s="3">
        <v>6.0326085000000003</v>
      </c>
      <c r="AK436" s="1">
        <v>1.3772881821971745</v>
      </c>
    </row>
    <row r="437" spans="1:39" x14ac:dyDescent="0.2">
      <c r="A437">
        <v>636</v>
      </c>
      <c r="B437" t="s">
        <v>665</v>
      </c>
      <c r="C437" t="s">
        <v>666</v>
      </c>
      <c r="D437">
        <v>2017</v>
      </c>
      <c r="E437" t="s">
        <v>757</v>
      </c>
      <c r="F437" t="s">
        <v>40</v>
      </c>
      <c r="G437" t="s">
        <v>41</v>
      </c>
      <c r="H437">
        <v>46.965260000000001</v>
      </c>
      <c r="I437">
        <v>-109.533691</v>
      </c>
      <c r="J437">
        <v>438</v>
      </c>
      <c r="K437">
        <v>1370</v>
      </c>
      <c r="L437">
        <f t="shared" si="64"/>
        <v>0.3197080291970803</v>
      </c>
      <c r="M437" t="s">
        <v>785</v>
      </c>
      <c r="N437" s="2" t="s">
        <v>296</v>
      </c>
      <c r="O437" s="2" t="s">
        <v>43</v>
      </c>
      <c r="P437" t="s">
        <v>44</v>
      </c>
      <c r="Q437" t="s">
        <v>45</v>
      </c>
      <c r="R437" s="4" t="s">
        <v>781</v>
      </c>
      <c r="S437" s="2" t="s">
        <v>779</v>
      </c>
      <c r="T437" t="s">
        <v>90</v>
      </c>
      <c r="U437">
        <f>((50-14.2857143)/50)*100</f>
        <v>71.428571399999996</v>
      </c>
      <c r="V437" t="s">
        <v>60</v>
      </c>
      <c r="W437" s="2" t="s">
        <v>74</v>
      </c>
      <c r="X437" s="2" t="s">
        <v>75</v>
      </c>
      <c r="Y437" t="s">
        <v>63</v>
      </c>
      <c r="Z437">
        <v>10</v>
      </c>
      <c r="AA437" s="3">
        <v>1.6290899999999999</v>
      </c>
      <c r="AB437" s="1">
        <v>0.68229302795793012</v>
      </c>
      <c r="AC437">
        <v>10</v>
      </c>
      <c r="AD437" s="3">
        <v>0.831515</v>
      </c>
      <c r="AE437" s="1">
        <v>0.38330599974432955</v>
      </c>
    </row>
    <row r="438" spans="1:39" x14ac:dyDescent="0.2">
      <c r="A438">
        <v>636</v>
      </c>
      <c r="B438" t="s">
        <v>665</v>
      </c>
      <c r="C438" t="s">
        <v>666</v>
      </c>
      <c r="D438">
        <v>2017</v>
      </c>
      <c r="E438" t="s">
        <v>757</v>
      </c>
      <c r="F438" t="s">
        <v>40</v>
      </c>
      <c r="G438" t="s">
        <v>41</v>
      </c>
      <c r="H438">
        <v>46.965260000000001</v>
      </c>
      <c r="I438">
        <v>-109.533691</v>
      </c>
      <c r="J438">
        <v>438</v>
      </c>
      <c r="K438">
        <v>1370</v>
      </c>
      <c r="L438">
        <f t="shared" si="64"/>
        <v>0.3197080291970803</v>
      </c>
      <c r="M438" t="s">
        <v>785</v>
      </c>
      <c r="N438" s="2" t="s">
        <v>297</v>
      </c>
      <c r="O438" s="2" t="s">
        <v>51</v>
      </c>
      <c r="P438" t="s">
        <v>44</v>
      </c>
      <c r="Q438" t="s">
        <v>45</v>
      </c>
      <c r="R438" s="4" t="s">
        <v>781</v>
      </c>
      <c r="S438" s="2" t="s">
        <v>779</v>
      </c>
      <c r="T438" t="s">
        <v>90</v>
      </c>
      <c r="U438">
        <f t="shared" ref="U438:U501" si="68">((50-14.2857143)/50)*100</f>
        <v>71.428571399999996</v>
      </c>
      <c r="V438" t="s">
        <v>60</v>
      </c>
      <c r="W438" s="2" t="s">
        <v>74</v>
      </c>
      <c r="X438" s="2" t="s">
        <v>75</v>
      </c>
      <c r="Y438" t="s">
        <v>63</v>
      </c>
      <c r="Z438">
        <v>10</v>
      </c>
      <c r="AA438" s="3">
        <v>0.62787899999999996</v>
      </c>
      <c r="AB438" s="1">
        <v>0.3679721153701731</v>
      </c>
      <c r="AC438">
        <v>10</v>
      </c>
      <c r="AD438" s="3">
        <v>0.32242399999999999</v>
      </c>
      <c r="AE438" s="1">
        <v>0.52896367104934539</v>
      </c>
    </row>
    <row r="439" spans="1:39" x14ac:dyDescent="0.2">
      <c r="A439">
        <v>636</v>
      </c>
      <c r="B439" t="s">
        <v>665</v>
      </c>
      <c r="C439" t="s">
        <v>666</v>
      </c>
      <c r="D439">
        <v>2017</v>
      </c>
      <c r="E439" t="s">
        <v>757</v>
      </c>
      <c r="F439" t="s">
        <v>40</v>
      </c>
      <c r="G439" t="s">
        <v>41</v>
      </c>
      <c r="H439">
        <v>46.965260000000001</v>
      </c>
      <c r="I439">
        <v>-109.533691</v>
      </c>
      <c r="J439">
        <v>438</v>
      </c>
      <c r="K439">
        <v>1370</v>
      </c>
      <c r="L439">
        <f t="shared" si="64"/>
        <v>0.3197080291970803</v>
      </c>
      <c r="M439" t="s">
        <v>785</v>
      </c>
      <c r="N439" s="2" t="s">
        <v>298</v>
      </c>
      <c r="O439" s="2" t="s">
        <v>43</v>
      </c>
      <c r="P439" t="s">
        <v>44</v>
      </c>
      <c r="Q439" t="s">
        <v>45</v>
      </c>
      <c r="R439" s="4" t="s">
        <v>781</v>
      </c>
      <c r="S439" s="2" t="s">
        <v>779</v>
      </c>
      <c r="T439" t="s">
        <v>90</v>
      </c>
      <c r="U439">
        <f t="shared" si="68"/>
        <v>71.428571399999996</v>
      </c>
      <c r="V439" t="s">
        <v>60</v>
      </c>
      <c r="W439" s="2" t="s">
        <v>74</v>
      </c>
      <c r="X439" s="2" t="s">
        <v>75</v>
      </c>
      <c r="Y439" t="s">
        <v>63</v>
      </c>
      <c r="Z439">
        <v>10</v>
      </c>
      <c r="AA439" s="3">
        <v>1.6048500000000001</v>
      </c>
      <c r="AB439" s="1">
        <v>0.73595687985098657</v>
      </c>
      <c r="AC439">
        <v>10</v>
      </c>
      <c r="AD439" s="3">
        <v>0.547879</v>
      </c>
      <c r="AE439" s="1">
        <v>0.2376483284393138</v>
      </c>
    </row>
    <row r="440" spans="1:39" x14ac:dyDescent="0.2">
      <c r="A440">
        <v>636</v>
      </c>
      <c r="B440" t="s">
        <v>665</v>
      </c>
      <c r="C440" t="s">
        <v>666</v>
      </c>
      <c r="D440">
        <v>2017</v>
      </c>
      <c r="E440" t="s">
        <v>757</v>
      </c>
      <c r="F440" t="s">
        <v>40</v>
      </c>
      <c r="G440" t="s">
        <v>41</v>
      </c>
      <c r="H440">
        <v>46.965260000000001</v>
      </c>
      <c r="I440">
        <v>-109.533691</v>
      </c>
      <c r="J440">
        <v>438</v>
      </c>
      <c r="K440">
        <v>1370</v>
      </c>
      <c r="L440">
        <f t="shared" si="64"/>
        <v>0.3197080291970803</v>
      </c>
      <c r="M440" t="s">
        <v>785</v>
      </c>
      <c r="N440" s="2" t="s">
        <v>299</v>
      </c>
      <c r="O440" s="2" t="s">
        <v>43</v>
      </c>
      <c r="P440" t="s">
        <v>44</v>
      </c>
      <c r="Q440" t="s">
        <v>45</v>
      </c>
      <c r="R440" s="4" t="s">
        <v>781</v>
      </c>
      <c r="S440" s="2" t="s">
        <v>779</v>
      </c>
      <c r="T440" t="s">
        <v>90</v>
      </c>
      <c r="U440">
        <f t="shared" si="68"/>
        <v>71.428571399999996</v>
      </c>
      <c r="V440" t="s">
        <v>60</v>
      </c>
      <c r="W440" s="2" t="s">
        <v>74</v>
      </c>
      <c r="X440" s="2" t="s">
        <v>75</v>
      </c>
      <c r="Y440" t="s">
        <v>63</v>
      </c>
      <c r="Z440">
        <v>10</v>
      </c>
      <c r="AA440" s="3">
        <v>0.60848500000000005</v>
      </c>
      <c r="AB440" s="1">
        <v>0.59029288399065061</v>
      </c>
      <c r="AC440">
        <v>10</v>
      </c>
      <c r="AD440" s="3">
        <v>0.38787899999999997</v>
      </c>
      <c r="AE440" s="1">
        <v>0.25298221281347039</v>
      </c>
    </row>
    <row r="441" spans="1:39" x14ac:dyDescent="0.2">
      <c r="A441">
        <v>636</v>
      </c>
      <c r="B441" t="s">
        <v>665</v>
      </c>
      <c r="C441" t="s">
        <v>666</v>
      </c>
      <c r="D441">
        <v>2017</v>
      </c>
      <c r="E441" t="s">
        <v>757</v>
      </c>
      <c r="F441" t="s">
        <v>40</v>
      </c>
      <c r="G441" t="s">
        <v>41</v>
      </c>
      <c r="H441">
        <v>46.965260000000001</v>
      </c>
      <c r="I441">
        <v>-109.533691</v>
      </c>
      <c r="J441">
        <v>438</v>
      </c>
      <c r="K441">
        <v>1370</v>
      </c>
      <c r="L441">
        <f t="shared" si="64"/>
        <v>0.3197080291970803</v>
      </c>
      <c r="M441" t="s">
        <v>785</v>
      </c>
      <c r="N441" s="2" t="s">
        <v>300</v>
      </c>
      <c r="O441" s="2" t="s">
        <v>51</v>
      </c>
      <c r="P441" t="s">
        <v>44</v>
      </c>
      <c r="Q441" t="s">
        <v>45</v>
      </c>
      <c r="R441" s="4" t="s">
        <v>781</v>
      </c>
      <c r="S441" s="2" t="s">
        <v>779</v>
      </c>
      <c r="T441" t="s">
        <v>90</v>
      </c>
      <c r="U441">
        <f t="shared" si="68"/>
        <v>71.428571399999996</v>
      </c>
      <c r="V441" t="s">
        <v>60</v>
      </c>
      <c r="W441" s="2" t="s">
        <v>74</v>
      </c>
      <c r="X441" s="2" t="s">
        <v>75</v>
      </c>
      <c r="Y441" t="s">
        <v>63</v>
      </c>
      <c r="Z441">
        <v>10</v>
      </c>
      <c r="AA441" s="3">
        <v>0.13333300000000001</v>
      </c>
      <c r="AB441" s="1">
        <v>0.21465224529456942</v>
      </c>
      <c r="AC441">
        <v>10</v>
      </c>
      <c r="AD441" s="3">
        <v>0.118788</v>
      </c>
      <c r="AE441" s="1">
        <v>0.12265842588261107</v>
      </c>
    </row>
    <row r="442" spans="1:39" x14ac:dyDescent="0.2">
      <c r="A442">
        <v>636</v>
      </c>
      <c r="B442" t="s">
        <v>665</v>
      </c>
      <c r="C442" t="s">
        <v>666</v>
      </c>
      <c r="D442">
        <v>2017</v>
      </c>
      <c r="E442" t="s">
        <v>757</v>
      </c>
      <c r="F442" t="s">
        <v>40</v>
      </c>
      <c r="G442" t="s">
        <v>41</v>
      </c>
      <c r="H442">
        <v>46.965260000000001</v>
      </c>
      <c r="I442">
        <v>-109.533691</v>
      </c>
      <c r="J442">
        <v>438</v>
      </c>
      <c r="K442">
        <v>1370</v>
      </c>
      <c r="L442">
        <f t="shared" si="64"/>
        <v>0.3197080291970803</v>
      </c>
      <c r="M442" t="s">
        <v>785</v>
      </c>
      <c r="N442" s="2" t="s">
        <v>301</v>
      </c>
      <c r="O442" s="2" t="s">
        <v>51</v>
      </c>
      <c r="P442" t="s">
        <v>44</v>
      </c>
      <c r="Q442" t="s">
        <v>45</v>
      </c>
      <c r="R442" s="4" t="s">
        <v>781</v>
      </c>
      <c r="S442" s="2" t="s">
        <v>779</v>
      </c>
      <c r="T442" t="s">
        <v>90</v>
      </c>
      <c r="U442">
        <f t="shared" si="68"/>
        <v>71.428571399999996</v>
      </c>
      <c r="V442" t="s">
        <v>60</v>
      </c>
      <c r="W442" s="2" t="s">
        <v>74</v>
      </c>
      <c r="X442" s="2" t="s">
        <v>75</v>
      </c>
      <c r="Y442" t="s">
        <v>63</v>
      </c>
      <c r="Z442">
        <v>10</v>
      </c>
      <c r="AA442" s="3">
        <v>0.43151499999999998</v>
      </c>
      <c r="AB442" s="1">
        <v>0.53662903209759349</v>
      </c>
      <c r="AC442">
        <v>10</v>
      </c>
      <c r="AD442" s="3">
        <v>0.201212</v>
      </c>
      <c r="AE442" s="1">
        <v>0.19165299987216478</v>
      </c>
    </row>
    <row r="443" spans="1:39" x14ac:dyDescent="0.2">
      <c r="A443">
        <v>636</v>
      </c>
      <c r="B443" t="s">
        <v>665</v>
      </c>
      <c r="C443" t="s">
        <v>666</v>
      </c>
      <c r="D443">
        <v>2017</v>
      </c>
      <c r="E443" t="s">
        <v>757</v>
      </c>
      <c r="F443" t="s">
        <v>40</v>
      </c>
      <c r="G443" t="s">
        <v>41</v>
      </c>
      <c r="H443">
        <v>46.965260000000001</v>
      </c>
      <c r="I443">
        <v>-109.533691</v>
      </c>
      <c r="J443">
        <v>438</v>
      </c>
      <c r="K443">
        <v>1370</v>
      </c>
      <c r="L443">
        <f t="shared" si="64"/>
        <v>0.3197080291970803</v>
      </c>
      <c r="M443" t="s">
        <v>785</v>
      </c>
      <c r="N443" s="2" t="s">
        <v>302</v>
      </c>
      <c r="O443" s="2" t="s">
        <v>43</v>
      </c>
      <c r="P443" t="s">
        <v>44</v>
      </c>
      <c r="Q443" t="s">
        <v>45</v>
      </c>
      <c r="R443" s="4" t="s">
        <v>781</v>
      </c>
      <c r="S443" s="2" t="s">
        <v>779</v>
      </c>
      <c r="T443" t="s">
        <v>90</v>
      </c>
      <c r="U443">
        <f t="shared" si="68"/>
        <v>71.428571399999996</v>
      </c>
      <c r="V443" t="s">
        <v>60</v>
      </c>
      <c r="W443" s="2" t="s">
        <v>74</v>
      </c>
      <c r="X443" s="2" t="s">
        <v>75</v>
      </c>
      <c r="Y443" t="s">
        <v>63</v>
      </c>
      <c r="Z443">
        <v>10</v>
      </c>
      <c r="AA443" s="3">
        <v>1.18303</v>
      </c>
      <c r="AB443" s="1">
        <v>0.85862163028891836</v>
      </c>
      <c r="AC443">
        <v>10</v>
      </c>
      <c r="AD443" s="3">
        <v>0.49212099999999998</v>
      </c>
      <c r="AE443" s="1">
        <v>0.31431142575477605</v>
      </c>
    </row>
    <row r="444" spans="1:39" x14ac:dyDescent="0.2">
      <c r="A444">
        <v>636</v>
      </c>
      <c r="B444" t="s">
        <v>665</v>
      </c>
      <c r="C444" t="s">
        <v>666</v>
      </c>
      <c r="D444">
        <v>2017</v>
      </c>
      <c r="E444" t="s">
        <v>757</v>
      </c>
      <c r="F444" t="s">
        <v>40</v>
      </c>
      <c r="G444" t="s">
        <v>41</v>
      </c>
      <c r="H444">
        <v>46.965260000000001</v>
      </c>
      <c r="I444">
        <v>-109.533691</v>
      </c>
      <c r="J444">
        <v>438</v>
      </c>
      <c r="K444">
        <v>1370</v>
      </c>
      <c r="L444">
        <f t="shared" si="64"/>
        <v>0.3197080291970803</v>
      </c>
      <c r="M444" t="s">
        <v>785</v>
      </c>
      <c r="N444" s="2" t="s">
        <v>303</v>
      </c>
      <c r="O444" s="2" t="s">
        <v>51</v>
      </c>
      <c r="P444" t="s">
        <v>44</v>
      </c>
      <c r="Q444" t="s">
        <v>45</v>
      </c>
      <c r="R444" s="4" t="s">
        <v>781</v>
      </c>
      <c r="S444" s="2" t="s">
        <v>779</v>
      </c>
      <c r="T444" t="s">
        <v>90</v>
      </c>
      <c r="U444">
        <f t="shared" si="68"/>
        <v>71.428571399999996</v>
      </c>
      <c r="V444" t="s">
        <v>60</v>
      </c>
      <c r="W444" s="2" t="s">
        <v>74</v>
      </c>
      <c r="X444" s="2" t="s">
        <v>75</v>
      </c>
      <c r="Y444" t="s">
        <v>63</v>
      </c>
      <c r="Z444">
        <v>10</v>
      </c>
      <c r="AA444" s="3">
        <v>1.4521200000000001</v>
      </c>
      <c r="AB444" s="1">
        <v>0.64396622271668824</v>
      </c>
      <c r="AC444">
        <v>10</v>
      </c>
      <c r="AD444" s="3">
        <v>0.547879</v>
      </c>
      <c r="AE444" s="1">
        <v>0.36030675432192505</v>
      </c>
    </row>
    <row r="445" spans="1:39" x14ac:dyDescent="0.2">
      <c r="A445">
        <v>636</v>
      </c>
      <c r="B445" t="s">
        <v>665</v>
      </c>
      <c r="C445" t="s">
        <v>666</v>
      </c>
      <c r="D445">
        <v>2017</v>
      </c>
      <c r="E445" t="s">
        <v>757</v>
      </c>
      <c r="F445" t="s">
        <v>40</v>
      </c>
      <c r="G445" t="s">
        <v>41</v>
      </c>
      <c r="H445">
        <v>46.965260000000001</v>
      </c>
      <c r="I445">
        <v>-109.533691</v>
      </c>
      <c r="J445">
        <v>438</v>
      </c>
      <c r="K445">
        <v>1370</v>
      </c>
      <c r="L445">
        <f t="shared" si="64"/>
        <v>0.3197080291970803</v>
      </c>
      <c r="M445" t="s">
        <v>785</v>
      </c>
      <c r="N445" s="2" t="s">
        <v>296</v>
      </c>
      <c r="O445" s="2" t="s">
        <v>43</v>
      </c>
      <c r="P445" t="s">
        <v>44</v>
      </c>
      <c r="Q445" t="s">
        <v>45</v>
      </c>
      <c r="R445" s="4" t="s">
        <v>307</v>
      </c>
      <c r="S445" s="2" t="s">
        <v>779</v>
      </c>
      <c r="T445" t="s">
        <v>90</v>
      </c>
      <c r="U445">
        <f t="shared" si="68"/>
        <v>71.428571399999996</v>
      </c>
      <c r="V445" t="s">
        <v>60</v>
      </c>
      <c r="W445" s="2" t="s">
        <v>74</v>
      </c>
      <c r="X445" s="2" t="s">
        <v>75</v>
      </c>
      <c r="Y445" t="s">
        <v>63</v>
      </c>
      <c r="Z445">
        <v>10</v>
      </c>
      <c r="AA445" s="3">
        <v>1.0067600000000001</v>
      </c>
      <c r="AB445" s="1">
        <v>0.68406390344762336</v>
      </c>
      <c r="AC445">
        <v>10</v>
      </c>
      <c r="AD445" s="3">
        <v>0.39644400000000002</v>
      </c>
      <c r="AE445" s="1">
        <v>0.5229173961631034</v>
      </c>
    </row>
    <row r="446" spans="1:39" x14ac:dyDescent="0.2">
      <c r="A446">
        <v>636</v>
      </c>
      <c r="B446" t="s">
        <v>665</v>
      </c>
      <c r="C446" t="s">
        <v>666</v>
      </c>
      <c r="D446">
        <v>2017</v>
      </c>
      <c r="E446" t="s">
        <v>757</v>
      </c>
      <c r="F446" t="s">
        <v>40</v>
      </c>
      <c r="G446" t="s">
        <v>41</v>
      </c>
      <c r="H446">
        <v>46.965260000000001</v>
      </c>
      <c r="I446">
        <v>-109.533691</v>
      </c>
      <c r="J446">
        <v>438</v>
      </c>
      <c r="K446">
        <v>1370</v>
      </c>
      <c r="L446">
        <f t="shared" si="64"/>
        <v>0.3197080291970803</v>
      </c>
      <c r="M446" t="s">
        <v>785</v>
      </c>
      <c r="N446" s="2" t="s">
        <v>297</v>
      </c>
      <c r="O446" s="2" t="s">
        <v>51</v>
      </c>
      <c r="P446" t="s">
        <v>44</v>
      </c>
      <c r="Q446" t="s">
        <v>45</v>
      </c>
      <c r="R446" s="4" t="s">
        <v>307</v>
      </c>
      <c r="S446" s="2" t="s">
        <v>779</v>
      </c>
      <c r="T446" t="s">
        <v>90</v>
      </c>
      <c r="U446">
        <f t="shared" si="68"/>
        <v>71.428571399999996</v>
      </c>
      <c r="V446" t="s">
        <v>60</v>
      </c>
      <c r="W446" s="2" t="s">
        <v>74</v>
      </c>
      <c r="X446" s="2" t="s">
        <v>75</v>
      </c>
      <c r="Y446" t="s">
        <v>63</v>
      </c>
      <c r="Z446">
        <v>10</v>
      </c>
      <c r="AA446" s="3">
        <v>0.61518300000000004</v>
      </c>
      <c r="AB446" s="1">
        <v>0.43172679527682778</v>
      </c>
      <c r="AC446">
        <v>10</v>
      </c>
      <c r="AD446" s="3">
        <v>0.38695299999999999</v>
      </c>
      <c r="AE446" s="1">
        <v>0.20074138586748866</v>
      </c>
    </row>
    <row r="447" spans="1:39" x14ac:dyDescent="0.2">
      <c r="A447">
        <v>636</v>
      </c>
      <c r="B447" t="s">
        <v>665</v>
      </c>
      <c r="C447" t="s">
        <v>666</v>
      </c>
      <c r="D447">
        <v>2017</v>
      </c>
      <c r="E447" t="s">
        <v>757</v>
      </c>
      <c r="F447" t="s">
        <v>40</v>
      </c>
      <c r="G447" t="s">
        <v>41</v>
      </c>
      <c r="H447">
        <v>46.965260000000001</v>
      </c>
      <c r="I447">
        <v>-109.533691</v>
      </c>
      <c r="J447">
        <v>438</v>
      </c>
      <c r="K447">
        <v>1370</v>
      </c>
      <c r="L447">
        <f t="shared" si="64"/>
        <v>0.3197080291970803</v>
      </c>
      <c r="M447" t="s">
        <v>785</v>
      </c>
      <c r="N447" s="2" t="s">
        <v>298</v>
      </c>
      <c r="O447" s="2" t="s">
        <v>43</v>
      </c>
      <c r="P447" t="s">
        <v>44</v>
      </c>
      <c r="Q447" t="s">
        <v>45</v>
      </c>
      <c r="R447" s="4" t="s">
        <v>307</v>
      </c>
      <c r="S447" s="2" t="s">
        <v>779</v>
      </c>
      <c r="T447" t="s">
        <v>90</v>
      </c>
      <c r="U447">
        <f t="shared" si="68"/>
        <v>71.428571399999996</v>
      </c>
      <c r="V447" t="s">
        <v>60</v>
      </c>
      <c r="W447" s="2" t="s">
        <v>74</v>
      </c>
      <c r="X447" s="2" t="s">
        <v>75</v>
      </c>
      <c r="Y447" t="s">
        <v>63</v>
      </c>
      <c r="Z447">
        <v>10</v>
      </c>
      <c r="AA447" s="3">
        <v>1.03034</v>
      </c>
      <c r="AB447" s="1">
        <v>0.55507459768935552</v>
      </c>
      <c r="AC447">
        <v>10</v>
      </c>
      <c r="AD447" s="3">
        <v>0.211317</v>
      </c>
      <c r="AE447" s="1">
        <v>0.34200349122487034</v>
      </c>
    </row>
    <row r="448" spans="1:39" x14ac:dyDescent="0.2">
      <c r="A448">
        <v>636</v>
      </c>
      <c r="B448" t="s">
        <v>665</v>
      </c>
      <c r="C448" t="s">
        <v>666</v>
      </c>
      <c r="D448">
        <v>2017</v>
      </c>
      <c r="E448" t="s">
        <v>757</v>
      </c>
      <c r="F448" t="s">
        <v>40</v>
      </c>
      <c r="G448" t="s">
        <v>41</v>
      </c>
      <c r="H448">
        <v>46.965260000000001</v>
      </c>
      <c r="I448">
        <v>-109.533691</v>
      </c>
      <c r="J448">
        <v>438</v>
      </c>
      <c r="K448">
        <v>1370</v>
      </c>
      <c r="L448">
        <f t="shared" si="64"/>
        <v>0.3197080291970803</v>
      </c>
      <c r="M448" t="s">
        <v>785</v>
      </c>
      <c r="N448" s="2" t="s">
        <v>299</v>
      </c>
      <c r="O448" s="2" t="s">
        <v>43</v>
      </c>
      <c r="P448" t="s">
        <v>44</v>
      </c>
      <c r="Q448" t="s">
        <v>45</v>
      </c>
      <c r="R448" s="4" t="s">
        <v>307</v>
      </c>
      <c r="S448" s="2" t="s">
        <v>779</v>
      </c>
      <c r="T448" t="s">
        <v>90</v>
      </c>
      <c r="U448">
        <f t="shared" si="68"/>
        <v>71.428571399999996</v>
      </c>
      <c r="V448" t="s">
        <v>60</v>
      </c>
      <c r="W448" s="2" t="s">
        <v>74</v>
      </c>
      <c r="X448" s="2" t="s">
        <v>75</v>
      </c>
      <c r="Y448" t="s">
        <v>63</v>
      </c>
      <c r="Z448">
        <v>10</v>
      </c>
      <c r="AA448" s="3">
        <v>0.75755300000000003</v>
      </c>
      <c r="AB448" s="1">
        <v>0.62796509775623677</v>
      </c>
      <c r="AC448">
        <v>10</v>
      </c>
      <c r="AD448" s="3">
        <v>8.4270800000000007E-2</v>
      </c>
      <c r="AE448" s="1">
        <v>9.9131712546490378E-2</v>
      </c>
    </row>
    <row r="449" spans="1:31" x14ac:dyDescent="0.2">
      <c r="A449">
        <v>636</v>
      </c>
      <c r="B449" t="s">
        <v>665</v>
      </c>
      <c r="C449" t="s">
        <v>666</v>
      </c>
      <c r="D449">
        <v>2017</v>
      </c>
      <c r="E449" t="s">
        <v>757</v>
      </c>
      <c r="F449" t="s">
        <v>40</v>
      </c>
      <c r="G449" t="s">
        <v>41</v>
      </c>
      <c r="H449">
        <v>46.965260000000001</v>
      </c>
      <c r="I449">
        <v>-109.533691</v>
      </c>
      <c r="J449">
        <v>438</v>
      </c>
      <c r="K449">
        <v>1370</v>
      </c>
      <c r="L449">
        <f t="shared" si="64"/>
        <v>0.3197080291970803</v>
      </c>
      <c r="M449" t="s">
        <v>785</v>
      </c>
      <c r="N449" s="2" t="s">
        <v>300</v>
      </c>
      <c r="O449" s="2" t="s">
        <v>51</v>
      </c>
      <c r="P449" t="s">
        <v>44</v>
      </c>
      <c r="Q449" t="s">
        <v>45</v>
      </c>
      <c r="R449" s="4" t="s">
        <v>307</v>
      </c>
      <c r="S449" s="2" t="s">
        <v>779</v>
      </c>
      <c r="T449" t="s">
        <v>90</v>
      </c>
      <c r="U449">
        <f t="shared" si="68"/>
        <v>71.428571399999996</v>
      </c>
      <c r="V449" t="s">
        <v>60</v>
      </c>
      <c r="W449" s="2" t="s">
        <v>74</v>
      </c>
      <c r="X449" s="2" t="s">
        <v>75</v>
      </c>
      <c r="Y449" t="s">
        <v>63</v>
      </c>
      <c r="Z449">
        <v>10</v>
      </c>
      <c r="AA449" s="3">
        <v>0.13902100000000001</v>
      </c>
      <c r="AB449" s="1">
        <v>0.14577783785610213</v>
      </c>
      <c r="AC449">
        <v>10</v>
      </c>
      <c r="AD449" s="3">
        <v>4.9701299999999997E-2</v>
      </c>
      <c r="AE449" s="1">
        <v>7.4348310068218765E-2</v>
      </c>
    </row>
    <row r="450" spans="1:31" x14ac:dyDescent="0.2">
      <c r="A450">
        <v>636</v>
      </c>
      <c r="B450" t="s">
        <v>665</v>
      </c>
      <c r="C450" t="s">
        <v>666</v>
      </c>
      <c r="D450">
        <v>2017</v>
      </c>
      <c r="E450" t="s">
        <v>757</v>
      </c>
      <c r="F450" t="s">
        <v>40</v>
      </c>
      <c r="G450" t="s">
        <v>41</v>
      </c>
      <c r="H450">
        <v>46.965260000000001</v>
      </c>
      <c r="I450">
        <v>-109.533691</v>
      </c>
      <c r="J450">
        <v>438</v>
      </c>
      <c r="K450">
        <v>1370</v>
      </c>
      <c r="L450">
        <f t="shared" si="64"/>
        <v>0.3197080291970803</v>
      </c>
      <c r="M450" t="s">
        <v>785</v>
      </c>
      <c r="N450" s="2" t="s">
        <v>301</v>
      </c>
      <c r="O450" s="2" t="s">
        <v>51</v>
      </c>
      <c r="P450" t="s">
        <v>44</v>
      </c>
      <c r="Q450" t="s">
        <v>45</v>
      </c>
      <c r="R450" s="4" t="s">
        <v>307</v>
      </c>
      <c r="S450" s="2" t="s">
        <v>779</v>
      </c>
      <c r="T450" t="s">
        <v>90</v>
      </c>
      <c r="U450">
        <f t="shared" si="68"/>
        <v>71.428571399999996</v>
      </c>
      <c r="V450" t="s">
        <v>60</v>
      </c>
      <c r="W450" s="2" t="s">
        <v>74</v>
      </c>
      <c r="X450" s="2" t="s">
        <v>75</v>
      </c>
      <c r="Y450" t="s">
        <v>63</v>
      </c>
      <c r="Z450">
        <v>10</v>
      </c>
      <c r="AA450" s="3">
        <v>0.62687199999999998</v>
      </c>
      <c r="AB450" s="1">
        <v>0.23548849279741882</v>
      </c>
      <c r="AC450">
        <v>10</v>
      </c>
      <c r="AD450" s="3">
        <v>0.198517</v>
      </c>
      <c r="AE450" s="1">
        <v>0.24782770022739589</v>
      </c>
    </row>
    <row r="451" spans="1:31" x14ac:dyDescent="0.2">
      <c r="A451">
        <v>636</v>
      </c>
      <c r="B451" t="s">
        <v>665</v>
      </c>
      <c r="C451" t="s">
        <v>666</v>
      </c>
      <c r="D451">
        <v>2017</v>
      </c>
      <c r="E451" t="s">
        <v>757</v>
      </c>
      <c r="F451" t="s">
        <v>40</v>
      </c>
      <c r="G451" t="s">
        <v>41</v>
      </c>
      <c r="H451">
        <v>46.965260000000001</v>
      </c>
      <c r="I451">
        <v>-109.533691</v>
      </c>
      <c r="J451">
        <v>438</v>
      </c>
      <c r="K451">
        <v>1370</v>
      </c>
      <c r="L451">
        <f t="shared" ref="L451:L514" si="69">J451/K451</f>
        <v>0.3197080291970803</v>
      </c>
      <c r="M451" t="s">
        <v>785</v>
      </c>
      <c r="N451" s="2" t="s">
        <v>302</v>
      </c>
      <c r="O451" s="2" t="s">
        <v>43</v>
      </c>
      <c r="P451" t="s">
        <v>44</v>
      </c>
      <c r="Q451" t="s">
        <v>45</v>
      </c>
      <c r="R451" s="4" t="s">
        <v>307</v>
      </c>
      <c r="S451" s="2" t="s">
        <v>779</v>
      </c>
      <c r="T451" t="s">
        <v>90</v>
      </c>
      <c r="U451">
        <f t="shared" si="68"/>
        <v>71.428571399999996</v>
      </c>
      <c r="V451" t="s">
        <v>60</v>
      </c>
      <c r="W451" s="2" t="s">
        <v>74</v>
      </c>
      <c r="X451" s="2" t="s">
        <v>75</v>
      </c>
      <c r="Y451" t="s">
        <v>63</v>
      </c>
      <c r="Z451">
        <v>10</v>
      </c>
      <c r="AA451" s="3">
        <v>0.359404</v>
      </c>
      <c r="AB451" s="1">
        <v>0.4149098026800524</v>
      </c>
      <c r="AC451">
        <v>10</v>
      </c>
      <c r="AD451" s="3">
        <v>0.182756</v>
      </c>
      <c r="AE451" s="1">
        <v>0.36182780987646596</v>
      </c>
    </row>
    <row r="452" spans="1:31" x14ac:dyDescent="0.2">
      <c r="A452">
        <v>636</v>
      </c>
      <c r="B452" t="s">
        <v>665</v>
      </c>
      <c r="C452" t="s">
        <v>666</v>
      </c>
      <c r="D452">
        <v>2017</v>
      </c>
      <c r="E452" t="s">
        <v>757</v>
      </c>
      <c r="F452" t="s">
        <v>40</v>
      </c>
      <c r="G452" t="s">
        <v>41</v>
      </c>
      <c r="H452">
        <v>46.965260000000001</v>
      </c>
      <c r="I452">
        <v>-109.533691</v>
      </c>
      <c r="J452">
        <v>438</v>
      </c>
      <c r="K452">
        <v>1370</v>
      </c>
      <c r="L452">
        <f t="shared" si="69"/>
        <v>0.3197080291970803</v>
      </c>
      <c r="M452" t="s">
        <v>785</v>
      </c>
      <c r="N452" s="2" t="s">
        <v>303</v>
      </c>
      <c r="O452" s="2" t="s">
        <v>51</v>
      </c>
      <c r="P452" t="s">
        <v>44</v>
      </c>
      <c r="Q452" t="s">
        <v>45</v>
      </c>
      <c r="R452" s="4" t="s">
        <v>307</v>
      </c>
      <c r="S452" s="2" t="s">
        <v>779</v>
      </c>
      <c r="T452" t="s">
        <v>90</v>
      </c>
      <c r="U452">
        <f t="shared" si="68"/>
        <v>71.428571399999996</v>
      </c>
      <c r="V452" t="s">
        <v>60</v>
      </c>
      <c r="W452" s="2" t="s">
        <v>74</v>
      </c>
      <c r="X452" s="2" t="s">
        <v>75</v>
      </c>
      <c r="Y452" t="s">
        <v>63</v>
      </c>
      <c r="Z452">
        <v>10</v>
      </c>
      <c r="AA452" s="3">
        <v>0.54406299999999996</v>
      </c>
      <c r="AB452" s="1">
        <v>0.30838215514196027</v>
      </c>
      <c r="AC452">
        <v>10</v>
      </c>
      <c r="AD452" s="3">
        <v>0.26573999999999998</v>
      </c>
      <c r="AE452" s="1">
        <v>0.3023516916440192</v>
      </c>
    </row>
    <row r="453" spans="1:31" x14ac:dyDescent="0.2">
      <c r="A453">
        <v>636</v>
      </c>
      <c r="B453" t="s">
        <v>665</v>
      </c>
      <c r="C453" t="s">
        <v>666</v>
      </c>
      <c r="D453">
        <v>2017</v>
      </c>
      <c r="E453" t="s">
        <v>757</v>
      </c>
      <c r="F453" t="s">
        <v>40</v>
      </c>
      <c r="G453" t="s">
        <v>41</v>
      </c>
      <c r="H453">
        <v>46.965260000000001</v>
      </c>
      <c r="I453">
        <v>-109.533691</v>
      </c>
      <c r="J453">
        <v>438</v>
      </c>
      <c r="K453">
        <v>1370</v>
      </c>
      <c r="L453">
        <f t="shared" si="69"/>
        <v>0.3197080291970803</v>
      </c>
      <c r="M453" t="s">
        <v>785</v>
      </c>
      <c r="N453" s="2" t="s">
        <v>296</v>
      </c>
      <c r="O453" s="2" t="s">
        <v>43</v>
      </c>
      <c r="P453" t="s">
        <v>44</v>
      </c>
      <c r="Q453" t="s">
        <v>45</v>
      </c>
      <c r="R453" s="4" t="s">
        <v>295</v>
      </c>
      <c r="S453" s="2" t="s">
        <v>779</v>
      </c>
      <c r="T453" t="s">
        <v>90</v>
      </c>
      <c r="U453">
        <f t="shared" si="68"/>
        <v>71.428571399999996</v>
      </c>
      <c r="V453" t="s">
        <v>60</v>
      </c>
      <c r="W453" s="2" t="s">
        <v>114</v>
      </c>
      <c r="X453" s="2" t="s">
        <v>115</v>
      </c>
      <c r="Y453" t="s">
        <v>50</v>
      </c>
      <c r="Z453">
        <v>10</v>
      </c>
      <c r="AA453" s="3">
        <v>6.6782006999999997</v>
      </c>
      <c r="AB453" s="1">
        <v>1.0942135295658262</v>
      </c>
      <c r="AC453">
        <v>10</v>
      </c>
      <c r="AD453" s="3">
        <v>4.1349482999999996</v>
      </c>
      <c r="AE453" s="1">
        <v>1.2036346611629709</v>
      </c>
    </row>
    <row r="454" spans="1:31" x14ac:dyDescent="0.2">
      <c r="A454">
        <v>636</v>
      </c>
      <c r="B454" t="s">
        <v>665</v>
      </c>
      <c r="C454" t="s">
        <v>666</v>
      </c>
      <c r="D454">
        <v>2017</v>
      </c>
      <c r="E454" t="s">
        <v>757</v>
      </c>
      <c r="F454" t="s">
        <v>40</v>
      </c>
      <c r="G454" t="s">
        <v>41</v>
      </c>
      <c r="H454">
        <v>46.965260000000001</v>
      </c>
      <c r="I454">
        <v>-109.533691</v>
      </c>
      <c r="J454">
        <v>438</v>
      </c>
      <c r="K454">
        <v>1370</v>
      </c>
      <c r="L454">
        <f t="shared" si="69"/>
        <v>0.3197080291970803</v>
      </c>
      <c r="M454" t="s">
        <v>785</v>
      </c>
      <c r="N454" s="2" t="s">
        <v>297</v>
      </c>
      <c r="O454" s="2" t="s">
        <v>51</v>
      </c>
      <c r="P454" t="s">
        <v>44</v>
      </c>
      <c r="Q454" t="s">
        <v>45</v>
      </c>
      <c r="R454" s="4" t="s">
        <v>295</v>
      </c>
      <c r="S454" s="2" t="s">
        <v>779</v>
      </c>
      <c r="T454" t="s">
        <v>90</v>
      </c>
      <c r="U454">
        <f t="shared" si="68"/>
        <v>71.428571399999996</v>
      </c>
      <c r="V454" t="s">
        <v>60</v>
      </c>
      <c r="W454" s="2" t="s">
        <v>114</v>
      </c>
      <c r="X454" s="2" t="s">
        <v>115</v>
      </c>
      <c r="Y454" t="s">
        <v>50</v>
      </c>
      <c r="Z454">
        <v>10</v>
      </c>
      <c r="AA454" s="3">
        <v>2.6989619999999999</v>
      </c>
      <c r="AB454" s="1">
        <v>1.0395026475394866</v>
      </c>
      <c r="AC454">
        <v>10</v>
      </c>
      <c r="AD454" s="3">
        <v>1.6089964999999999</v>
      </c>
      <c r="AE454" s="1">
        <v>1.3130564252156498</v>
      </c>
    </row>
    <row r="455" spans="1:31" x14ac:dyDescent="0.2">
      <c r="A455">
        <v>636</v>
      </c>
      <c r="B455" t="s">
        <v>665</v>
      </c>
      <c r="C455" t="s">
        <v>666</v>
      </c>
      <c r="D455">
        <v>2017</v>
      </c>
      <c r="E455" t="s">
        <v>757</v>
      </c>
      <c r="F455" t="s">
        <v>40</v>
      </c>
      <c r="G455" t="s">
        <v>41</v>
      </c>
      <c r="H455">
        <v>46.965260000000001</v>
      </c>
      <c r="I455">
        <v>-109.533691</v>
      </c>
      <c r="J455">
        <v>438</v>
      </c>
      <c r="K455">
        <v>1370</v>
      </c>
      <c r="L455">
        <f t="shared" si="69"/>
        <v>0.3197080291970803</v>
      </c>
      <c r="M455" t="s">
        <v>785</v>
      </c>
      <c r="N455" s="2" t="s">
        <v>298</v>
      </c>
      <c r="O455" s="2" t="s">
        <v>43</v>
      </c>
      <c r="P455" t="s">
        <v>44</v>
      </c>
      <c r="Q455" t="s">
        <v>45</v>
      </c>
      <c r="R455" s="4" t="s">
        <v>295</v>
      </c>
      <c r="S455" s="2" t="s">
        <v>779</v>
      </c>
      <c r="T455" t="s">
        <v>90</v>
      </c>
      <c r="U455">
        <f t="shared" si="68"/>
        <v>71.428571399999996</v>
      </c>
      <c r="V455" t="s">
        <v>60</v>
      </c>
      <c r="W455" s="2" t="s">
        <v>114</v>
      </c>
      <c r="X455" s="2" t="s">
        <v>115</v>
      </c>
      <c r="Y455" t="s">
        <v>50</v>
      </c>
      <c r="Z455">
        <v>10</v>
      </c>
      <c r="AA455" s="3">
        <v>4.7750864000000002</v>
      </c>
      <c r="AB455" s="1">
        <v>0.76594981854661881</v>
      </c>
      <c r="AC455">
        <v>10</v>
      </c>
      <c r="AD455" s="3">
        <v>4.0138407000000003</v>
      </c>
      <c r="AE455" s="1">
        <v>0.87537158259929748</v>
      </c>
    </row>
    <row r="456" spans="1:31" x14ac:dyDescent="0.2">
      <c r="A456">
        <v>636</v>
      </c>
      <c r="B456" t="s">
        <v>665</v>
      </c>
      <c r="C456" t="s">
        <v>666</v>
      </c>
      <c r="D456">
        <v>2017</v>
      </c>
      <c r="E456" t="s">
        <v>757</v>
      </c>
      <c r="F456" t="s">
        <v>40</v>
      </c>
      <c r="G456" t="s">
        <v>41</v>
      </c>
      <c r="H456">
        <v>46.965260000000001</v>
      </c>
      <c r="I456">
        <v>-109.533691</v>
      </c>
      <c r="J456">
        <v>438</v>
      </c>
      <c r="K456">
        <v>1370</v>
      </c>
      <c r="L456">
        <f t="shared" si="69"/>
        <v>0.3197080291970803</v>
      </c>
      <c r="M456" t="s">
        <v>785</v>
      </c>
      <c r="N456" s="2" t="s">
        <v>299</v>
      </c>
      <c r="O456" s="2" t="s">
        <v>43</v>
      </c>
      <c r="P456" t="s">
        <v>44</v>
      </c>
      <c r="Q456" t="s">
        <v>45</v>
      </c>
      <c r="R456" s="4" t="s">
        <v>295</v>
      </c>
      <c r="S456" s="2" t="s">
        <v>779</v>
      </c>
      <c r="T456" t="s">
        <v>90</v>
      </c>
      <c r="U456">
        <f t="shared" si="68"/>
        <v>71.428571399999996</v>
      </c>
      <c r="V456" t="s">
        <v>60</v>
      </c>
      <c r="W456" s="2" t="s">
        <v>114</v>
      </c>
      <c r="X456" s="2" t="s">
        <v>115</v>
      </c>
      <c r="Y456" t="s">
        <v>50</v>
      </c>
      <c r="Z456">
        <v>10</v>
      </c>
      <c r="AA456" s="3">
        <v>2.6470587000000001</v>
      </c>
      <c r="AB456" s="1">
        <v>1.2036352936185033</v>
      </c>
      <c r="AC456">
        <v>10</v>
      </c>
      <c r="AD456" s="3">
        <v>3.1660900000000001</v>
      </c>
      <c r="AE456" s="1">
        <v>0.82066006811742709</v>
      </c>
    </row>
    <row r="457" spans="1:31" x14ac:dyDescent="0.2">
      <c r="A457">
        <v>636</v>
      </c>
      <c r="B457" t="s">
        <v>665</v>
      </c>
      <c r="C457" t="s">
        <v>666</v>
      </c>
      <c r="D457">
        <v>2017</v>
      </c>
      <c r="E457" t="s">
        <v>757</v>
      </c>
      <c r="F457" t="s">
        <v>40</v>
      </c>
      <c r="G457" t="s">
        <v>41</v>
      </c>
      <c r="H457">
        <v>46.965260000000001</v>
      </c>
      <c r="I457">
        <v>-109.533691</v>
      </c>
      <c r="J457">
        <v>438</v>
      </c>
      <c r="K457">
        <v>1370</v>
      </c>
      <c r="L457">
        <f t="shared" si="69"/>
        <v>0.3197080291970803</v>
      </c>
      <c r="M457" t="s">
        <v>785</v>
      </c>
      <c r="N457" s="2" t="s">
        <v>300</v>
      </c>
      <c r="O457" s="2" t="s">
        <v>51</v>
      </c>
      <c r="P457" t="s">
        <v>44</v>
      </c>
      <c r="Q457" t="s">
        <v>45</v>
      </c>
      <c r="R457" s="4" t="s">
        <v>295</v>
      </c>
      <c r="S457" s="2" t="s">
        <v>779</v>
      </c>
      <c r="T457" t="s">
        <v>90</v>
      </c>
      <c r="U457">
        <f t="shared" si="68"/>
        <v>71.428571399999996</v>
      </c>
      <c r="V457" t="s">
        <v>60</v>
      </c>
      <c r="W457" s="2" t="s">
        <v>114</v>
      </c>
      <c r="X457" s="2" t="s">
        <v>115</v>
      </c>
      <c r="Y457" t="s">
        <v>50</v>
      </c>
      <c r="Z457">
        <v>10</v>
      </c>
      <c r="AA457" s="3">
        <v>2.3875432000000001</v>
      </c>
      <c r="AB457" s="1">
        <v>1.2036349773907364</v>
      </c>
      <c r="AC457">
        <v>10</v>
      </c>
      <c r="AD457" s="3">
        <v>2.4048443000000002</v>
      </c>
      <c r="AE457" s="1">
        <v>1.5318993208654734</v>
      </c>
    </row>
    <row r="458" spans="1:31" x14ac:dyDescent="0.2">
      <c r="A458">
        <v>636</v>
      </c>
      <c r="B458" t="s">
        <v>665</v>
      </c>
      <c r="C458" t="s">
        <v>666</v>
      </c>
      <c r="D458">
        <v>2017</v>
      </c>
      <c r="E458" t="s">
        <v>757</v>
      </c>
      <c r="F458" t="s">
        <v>40</v>
      </c>
      <c r="G458" t="s">
        <v>41</v>
      </c>
      <c r="H458">
        <v>46.965260000000001</v>
      </c>
      <c r="I458">
        <v>-109.533691</v>
      </c>
      <c r="J458">
        <v>438</v>
      </c>
      <c r="K458">
        <v>1370</v>
      </c>
      <c r="L458">
        <f t="shared" si="69"/>
        <v>0.3197080291970803</v>
      </c>
      <c r="M458" t="s">
        <v>785</v>
      </c>
      <c r="N458" s="2" t="s">
        <v>301</v>
      </c>
      <c r="O458" s="2" t="s">
        <v>51</v>
      </c>
      <c r="P458" t="s">
        <v>44</v>
      </c>
      <c r="Q458" t="s">
        <v>45</v>
      </c>
      <c r="R458" s="4" t="s">
        <v>295</v>
      </c>
      <c r="S458" s="2" t="s">
        <v>779</v>
      </c>
      <c r="T458" t="s">
        <v>90</v>
      </c>
      <c r="U458">
        <f t="shared" si="68"/>
        <v>71.428571399999996</v>
      </c>
      <c r="V458" t="s">
        <v>60</v>
      </c>
      <c r="W458" s="2" t="s">
        <v>114</v>
      </c>
      <c r="X458" s="2" t="s">
        <v>115</v>
      </c>
      <c r="Y458" t="s">
        <v>50</v>
      </c>
      <c r="Z458">
        <v>10</v>
      </c>
      <c r="AA458" s="3">
        <v>2.3702420000000002</v>
      </c>
      <c r="AB458" s="1">
        <v>1.6413214011459176</v>
      </c>
      <c r="AC458">
        <v>10</v>
      </c>
      <c r="AD458" s="3">
        <v>1.8858131</v>
      </c>
      <c r="AE458" s="1">
        <v>0.87537126637153195</v>
      </c>
    </row>
    <row r="459" spans="1:31" x14ac:dyDescent="0.2">
      <c r="A459">
        <v>636</v>
      </c>
      <c r="B459" t="s">
        <v>665</v>
      </c>
      <c r="C459" t="s">
        <v>666</v>
      </c>
      <c r="D459">
        <v>2017</v>
      </c>
      <c r="E459" t="s">
        <v>757</v>
      </c>
      <c r="F459" t="s">
        <v>40</v>
      </c>
      <c r="G459" t="s">
        <v>41</v>
      </c>
      <c r="H459">
        <v>46.965260000000001</v>
      </c>
      <c r="I459">
        <v>-109.533691</v>
      </c>
      <c r="J459">
        <v>438</v>
      </c>
      <c r="K459">
        <v>1370</v>
      </c>
      <c r="L459">
        <f t="shared" si="69"/>
        <v>0.3197080291970803</v>
      </c>
      <c r="M459" t="s">
        <v>785</v>
      </c>
      <c r="N459" s="2" t="s">
        <v>302</v>
      </c>
      <c r="O459" s="2" t="s">
        <v>43</v>
      </c>
      <c r="P459" t="s">
        <v>44</v>
      </c>
      <c r="Q459" t="s">
        <v>45</v>
      </c>
      <c r="R459" s="4" t="s">
        <v>295</v>
      </c>
      <c r="S459" s="2" t="s">
        <v>779</v>
      </c>
      <c r="T459" t="s">
        <v>90</v>
      </c>
      <c r="U459">
        <f t="shared" si="68"/>
        <v>71.428571399999996</v>
      </c>
      <c r="V459" t="s">
        <v>60</v>
      </c>
      <c r="W459" s="2" t="s">
        <v>114</v>
      </c>
      <c r="X459" s="2" t="s">
        <v>115</v>
      </c>
      <c r="Y459" t="s">
        <v>50</v>
      </c>
      <c r="Z459">
        <v>10</v>
      </c>
      <c r="AA459" s="3">
        <v>4.3079586000000001</v>
      </c>
      <c r="AB459" s="1">
        <v>1.5318986884099424</v>
      </c>
      <c r="AC459">
        <v>10</v>
      </c>
      <c r="AD459" s="3">
        <v>3.6332179999999998</v>
      </c>
      <c r="AE459" s="1">
        <v>0.76594950231885461</v>
      </c>
    </row>
    <row r="460" spans="1:31" x14ac:dyDescent="0.2">
      <c r="A460">
        <v>636</v>
      </c>
      <c r="B460" t="s">
        <v>665</v>
      </c>
      <c r="C460" t="s">
        <v>666</v>
      </c>
      <c r="D460">
        <v>2017</v>
      </c>
      <c r="E460" t="s">
        <v>757</v>
      </c>
      <c r="F460" t="s">
        <v>40</v>
      </c>
      <c r="G460" t="s">
        <v>41</v>
      </c>
      <c r="H460">
        <v>46.965260000000001</v>
      </c>
      <c r="I460">
        <v>-109.533691</v>
      </c>
      <c r="J460">
        <v>438</v>
      </c>
      <c r="K460">
        <v>1370</v>
      </c>
      <c r="L460">
        <f t="shared" si="69"/>
        <v>0.3197080291970803</v>
      </c>
      <c r="M460" t="s">
        <v>785</v>
      </c>
      <c r="N460" s="2" t="s">
        <v>303</v>
      </c>
      <c r="O460" s="2" t="s">
        <v>51</v>
      </c>
      <c r="P460" t="s">
        <v>44</v>
      </c>
      <c r="Q460" t="s">
        <v>45</v>
      </c>
      <c r="R460" s="4" t="s">
        <v>295</v>
      </c>
      <c r="S460" s="2" t="s">
        <v>779</v>
      </c>
      <c r="T460" t="s">
        <v>90</v>
      </c>
      <c r="U460">
        <f t="shared" si="68"/>
        <v>71.428571399999996</v>
      </c>
      <c r="V460" t="s">
        <v>60</v>
      </c>
      <c r="W460" s="2" t="s">
        <v>114</v>
      </c>
      <c r="X460" s="2" t="s">
        <v>115</v>
      </c>
      <c r="Y460" t="s">
        <v>50</v>
      </c>
      <c r="Z460">
        <v>10</v>
      </c>
      <c r="AA460" s="3">
        <v>3.6678199999999999</v>
      </c>
      <c r="AB460" s="1">
        <v>1.477189387522432</v>
      </c>
      <c r="AC460">
        <v>10</v>
      </c>
      <c r="AD460" s="3">
        <v>2.6297579999999998</v>
      </c>
      <c r="AE460" s="1">
        <v>0.87537063391600101</v>
      </c>
    </row>
    <row r="461" spans="1:31" x14ac:dyDescent="0.2">
      <c r="A461">
        <v>636</v>
      </c>
      <c r="B461" t="s">
        <v>665</v>
      </c>
      <c r="C461" t="s">
        <v>666</v>
      </c>
      <c r="D461">
        <v>2017</v>
      </c>
      <c r="E461" t="s">
        <v>757</v>
      </c>
      <c r="F461" t="s">
        <v>40</v>
      </c>
      <c r="G461" t="s">
        <v>41</v>
      </c>
      <c r="H461">
        <v>46.965260000000001</v>
      </c>
      <c r="I461">
        <v>-109.533691</v>
      </c>
      <c r="J461">
        <v>438</v>
      </c>
      <c r="K461">
        <v>1370</v>
      </c>
      <c r="L461">
        <f t="shared" si="69"/>
        <v>0.3197080291970803</v>
      </c>
      <c r="M461" t="s">
        <v>785</v>
      </c>
      <c r="N461" s="2" t="s">
        <v>296</v>
      </c>
      <c r="O461" s="2" t="s">
        <v>43</v>
      </c>
      <c r="P461" t="s">
        <v>44</v>
      </c>
      <c r="Q461" t="s">
        <v>45</v>
      </c>
      <c r="R461" s="4" t="s">
        <v>295</v>
      </c>
      <c r="S461" s="2" t="s">
        <v>779</v>
      </c>
      <c r="T461" t="s">
        <v>90</v>
      </c>
      <c r="U461">
        <f t="shared" si="68"/>
        <v>71.428571399999996</v>
      </c>
      <c r="V461" t="s">
        <v>60</v>
      </c>
      <c r="W461" s="2" t="s">
        <v>304</v>
      </c>
      <c r="Y461" t="s">
        <v>50</v>
      </c>
      <c r="Z461">
        <v>10</v>
      </c>
      <c r="AA461" s="3">
        <v>9.8031240000000004</v>
      </c>
      <c r="AB461" s="1">
        <v>3.0354671637179673</v>
      </c>
      <c r="AC461">
        <v>10</v>
      </c>
      <c r="AD461" s="3">
        <v>7.1771159999999998</v>
      </c>
      <c r="AE461" s="1">
        <v>3.0354671637179673</v>
      </c>
    </row>
    <row r="462" spans="1:31" x14ac:dyDescent="0.2">
      <c r="A462">
        <v>636</v>
      </c>
      <c r="B462" t="s">
        <v>665</v>
      </c>
      <c r="C462" t="s">
        <v>666</v>
      </c>
      <c r="D462">
        <v>2017</v>
      </c>
      <c r="E462" t="s">
        <v>757</v>
      </c>
      <c r="F462" t="s">
        <v>40</v>
      </c>
      <c r="G462" t="s">
        <v>41</v>
      </c>
      <c r="H462">
        <v>46.965260000000001</v>
      </c>
      <c r="I462">
        <v>-109.533691</v>
      </c>
      <c r="J462">
        <v>438</v>
      </c>
      <c r="K462">
        <v>1370</v>
      </c>
      <c r="L462">
        <f t="shared" si="69"/>
        <v>0.3197080291970803</v>
      </c>
      <c r="M462" t="s">
        <v>785</v>
      </c>
      <c r="N462" s="2" t="s">
        <v>297</v>
      </c>
      <c r="O462" s="2" t="s">
        <v>51</v>
      </c>
      <c r="P462" t="s">
        <v>44</v>
      </c>
      <c r="Q462" t="s">
        <v>45</v>
      </c>
      <c r="R462" s="4" t="s">
        <v>295</v>
      </c>
      <c r="S462" s="2" t="s">
        <v>779</v>
      </c>
      <c r="T462" t="s">
        <v>90</v>
      </c>
      <c r="U462">
        <f t="shared" si="68"/>
        <v>71.428571399999996</v>
      </c>
      <c r="V462" t="s">
        <v>60</v>
      </c>
      <c r="W462" s="2" t="s">
        <v>304</v>
      </c>
      <c r="Y462" t="s">
        <v>50</v>
      </c>
      <c r="Z462">
        <v>10</v>
      </c>
      <c r="AA462" s="3">
        <v>10.945793999999999</v>
      </c>
      <c r="AB462" s="1">
        <v>3.4404474145450927</v>
      </c>
      <c r="AC462">
        <v>10</v>
      </c>
      <c r="AD462" s="3">
        <v>8.7037460000000006</v>
      </c>
      <c r="AE462" s="1">
        <v>4.0470418398739065</v>
      </c>
    </row>
    <row r="463" spans="1:31" x14ac:dyDescent="0.2">
      <c r="A463">
        <v>636</v>
      </c>
      <c r="B463" t="s">
        <v>665</v>
      </c>
      <c r="C463" t="s">
        <v>666</v>
      </c>
      <c r="D463">
        <v>2017</v>
      </c>
      <c r="E463" t="s">
        <v>757</v>
      </c>
      <c r="F463" t="s">
        <v>40</v>
      </c>
      <c r="G463" t="s">
        <v>41</v>
      </c>
      <c r="H463">
        <v>46.965260000000001</v>
      </c>
      <c r="I463">
        <v>-109.533691</v>
      </c>
      <c r="J463">
        <v>438</v>
      </c>
      <c r="K463">
        <v>1370</v>
      </c>
      <c r="L463">
        <f t="shared" si="69"/>
        <v>0.3197080291970803</v>
      </c>
      <c r="M463" t="s">
        <v>785</v>
      </c>
      <c r="N463" s="2" t="s">
        <v>298</v>
      </c>
      <c r="O463" s="2" t="s">
        <v>43</v>
      </c>
      <c r="P463" t="s">
        <v>44</v>
      </c>
      <c r="Q463" t="s">
        <v>45</v>
      </c>
      <c r="R463" s="4" t="s">
        <v>295</v>
      </c>
      <c r="S463" s="2" t="s">
        <v>779</v>
      </c>
      <c r="T463" t="s">
        <v>90</v>
      </c>
      <c r="U463">
        <f t="shared" si="68"/>
        <v>71.428571399999996</v>
      </c>
      <c r="V463" t="s">
        <v>60</v>
      </c>
      <c r="W463" s="2" t="s">
        <v>304</v>
      </c>
      <c r="Y463" t="s">
        <v>50</v>
      </c>
      <c r="Z463">
        <v>10</v>
      </c>
      <c r="AA463" s="3">
        <v>12.983582999999999</v>
      </c>
      <c r="AB463" s="1">
        <v>6.4771636779388242</v>
      </c>
      <c r="AC463">
        <v>10</v>
      </c>
      <c r="AD463" s="3">
        <v>5.4943200000000001</v>
      </c>
      <c r="AE463" s="1">
        <v>2.8333533493459644</v>
      </c>
    </row>
    <row r="464" spans="1:31" x14ac:dyDescent="0.2">
      <c r="A464">
        <v>636</v>
      </c>
      <c r="B464" t="s">
        <v>665</v>
      </c>
      <c r="C464" t="s">
        <v>666</v>
      </c>
      <c r="D464">
        <v>2017</v>
      </c>
      <c r="E464" t="s">
        <v>757</v>
      </c>
      <c r="F464" t="s">
        <v>40</v>
      </c>
      <c r="G464" t="s">
        <v>41</v>
      </c>
      <c r="H464">
        <v>46.965260000000001</v>
      </c>
      <c r="I464">
        <v>-109.533691</v>
      </c>
      <c r="J464">
        <v>438</v>
      </c>
      <c r="K464">
        <v>1370</v>
      </c>
      <c r="L464">
        <f t="shared" si="69"/>
        <v>0.3197080291970803</v>
      </c>
      <c r="M464" t="s">
        <v>785</v>
      </c>
      <c r="N464" s="2" t="s">
        <v>299</v>
      </c>
      <c r="O464" s="2" t="s">
        <v>43</v>
      </c>
      <c r="P464" t="s">
        <v>44</v>
      </c>
      <c r="Q464" t="s">
        <v>45</v>
      </c>
      <c r="R464" s="4" t="s">
        <v>295</v>
      </c>
      <c r="S464" s="2" t="s">
        <v>779</v>
      </c>
      <c r="T464" t="s">
        <v>90</v>
      </c>
      <c r="U464">
        <f t="shared" si="68"/>
        <v>71.428571399999996</v>
      </c>
      <c r="V464" t="s">
        <v>60</v>
      </c>
      <c r="W464" s="2" t="s">
        <v>304</v>
      </c>
      <c r="Y464" t="s">
        <v>50</v>
      </c>
      <c r="Z464">
        <v>10</v>
      </c>
      <c r="AA464" s="3">
        <v>5.2311053000000003</v>
      </c>
      <c r="AB464" s="1">
        <v>4.0475405310609176</v>
      </c>
      <c r="AC464">
        <v>10</v>
      </c>
      <c r="AD464" s="3">
        <v>4.9090923999999996</v>
      </c>
      <c r="AE464" s="1">
        <v>3.0354690610845663</v>
      </c>
    </row>
    <row r="465" spans="1:31" x14ac:dyDescent="0.2">
      <c r="A465">
        <v>636</v>
      </c>
      <c r="B465" t="s">
        <v>665</v>
      </c>
      <c r="C465" t="s">
        <v>666</v>
      </c>
      <c r="D465">
        <v>2017</v>
      </c>
      <c r="E465" t="s">
        <v>757</v>
      </c>
      <c r="F465" t="s">
        <v>40</v>
      </c>
      <c r="G465" t="s">
        <v>41</v>
      </c>
      <c r="H465">
        <v>46.965260000000001</v>
      </c>
      <c r="I465">
        <v>-109.533691</v>
      </c>
      <c r="J465">
        <v>438</v>
      </c>
      <c r="K465">
        <v>1370</v>
      </c>
      <c r="L465">
        <f t="shared" si="69"/>
        <v>0.3197080291970803</v>
      </c>
      <c r="M465" t="s">
        <v>785</v>
      </c>
      <c r="N465" s="2" t="s">
        <v>300</v>
      </c>
      <c r="O465" s="2" t="s">
        <v>51</v>
      </c>
      <c r="P465" t="s">
        <v>44</v>
      </c>
      <c r="Q465" t="s">
        <v>45</v>
      </c>
      <c r="R465" s="4" t="s">
        <v>295</v>
      </c>
      <c r="S465" s="2" t="s">
        <v>779</v>
      </c>
      <c r="T465" t="s">
        <v>90</v>
      </c>
      <c r="U465">
        <f t="shared" si="68"/>
        <v>71.428571399999996</v>
      </c>
      <c r="V465" t="s">
        <v>60</v>
      </c>
      <c r="W465" s="2" t="s">
        <v>304</v>
      </c>
      <c r="Y465" t="s">
        <v>50</v>
      </c>
      <c r="Z465">
        <v>10</v>
      </c>
      <c r="AA465" s="3">
        <v>4.9016932999999998</v>
      </c>
      <c r="AB465" s="1">
        <v>2.8333539818014981</v>
      </c>
      <c r="AC465">
        <v>10</v>
      </c>
      <c r="AD465" s="3">
        <v>3.5554724000000002</v>
      </c>
      <c r="AE465" s="1">
        <v>0.80945864818957858</v>
      </c>
    </row>
    <row r="466" spans="1:31" x14ac:dyDescent="0.2">
      <c r="A466">
        <v>636</v>
      </c>
      <c r="B466" t="s">
        <v>665</v>
      </c>
      <c r="C466" t="s">
        <v>666</v>
      </c>
      <c r="D466">
        <v>2017</v>
      </c>
      <c r="E466" t="s">
        <v>757</v>
      </c>
      <c r="F466" t="s">
        <v>40</v>
      </c>
      <c r="G466" t="s">
        <v>41</v>
      </c>
      <c r="H466">
        <v>46.965260000000001</v>
      </c>
      <c r="I466">
        <v>-109.533691</v>
      </c>
      <c r="J466">
        <v>438</v>
      </c>
      <c r="K466">
        <v>1370</v>
      </c>
      <c r="L466">
        <f t="shared" si="69"/>
        <v>0.3197080291970803</v>
      </c>
      <c r="M466" t="s">
        <v>785</v>
      </c>
      <c r="N466" s="2" t="s">
        <v>301</v>
      </c>
      <c r="O466" s="2" t="s">
        <v>51</v>
      </c>
      <c r="P466" t="s">
        <v>44</v>
      </c>
      <c r="Q466" t="s">
        <v>45</v>
      </c>
      <c r="R466" s="4" t="s">
        <v>295</v>
      </c>
      <c r="S466" s="2" t="s">
        <v>779</v>
      </c>
      <c r="T466" t="s">
        <v>90</v>
      </c>
      <c r="U466">
        <f t="shared" si="68"/>
        <v>71.428571399999996</v>
      </c>
      <c r="V466" t="s">
        <v>60</v>
      </c>
      <c r="W466" s="2" t="s">
        <v>304</v>
      </c>
      <c r="Y466" t="s">
        <v>50</v>
      </c>
      <c r="Z466">
        <v>10</v>
      </c>
      <c r="AA466" s="3">
        <v>5.0843850000000002</v>
      </c>
      <c r="AB466" s="1">
        <v>2.8331047943218746</v>
      </c>
      <c r="AC466">
        <v>10</v>
      </c>
      <c r="AD466" s="3">
        <v>4.9539584999999997</v>
      </c>
      <c r="AE466" s="1">
        <v>2.833353665573731</v>
      </c>
    </row>
    <row r="467" spans="1:31" x14ac:dyDescent="0.2">
      <c r="A467">
        <v>636</v>
      </c>
      <c r="B467" t="s">
        <v>665</v>
      </c>
      <c r="C467" t="s">
        <v>666</v>
      </c>
      <c r="D467">
        <v>2017</v>
      </c>
      <c r="E467" t="s">
        <v>757</v>
      </c>
      <c r="F467" t="s">
        <v>40</v>
      </c>
      <c r="G467" t="s">
        <v>41</v>
      </c>
      <c r="H467">
        <v>46.965260000000001</v>
      </c>
      <c r="I467">
        <v>-109.533691</v>
      </c>
      <c r="J467">
        <v>438</v>
      </c>
      <c r="K467">
        <v>1370</v>
      </c>
      <c r="L467">
        <f t="shared" si="69"/>
        <v>0.3197080291970803</v>
      </c>
      <c r="M467" t="s">
        <v>785</v>
      </c>
      <c r="N467" s="2" t="s">
        <v>302</v>
      </c>
      <c r="O467" s="2" t="s">
        <v>43</v>
      </c>
      <c r="P467" t="s">
        <v>44</v>
      </c>
      <c r="Q467" t="s">
        <v>45</v>
      </c>
      <c r="R467" s="4" t="s">
        <v>295</v>
      </c>
      <c r="S467" s="2" t="s">
        <v>779</v>
      </c>
      <c r="T467" t="s">
        <v>90</v>
      </c>
      <c r="U467">
        <f t="shared" si="68"/>
        <v>71.428571399999996</v>
      </c>
      <c r="V467" t="s">
        <v>60</v>
      </c>
      <c r="W467" s="2" t="s">
        <v>304</v>
      </c>
      <c r="Y467" t="s">
        <v>50</v>
      </c>
      <c r="Z467">
        <v>10</v>
      </c>
      <c r="AA467" s="3">
        <v>14.289897</v>
      </c>
      <c r="AB467" s="1">
        <v>8.0940868420254759</v>
      </c>
      <c r="AC467">
        <v>10</v>
      </c>
      <c r="AD467" s="3">
        <v>11.662945000000001</v>
      </c>
      <c r="AE467" s="1">
        <v>3.0387021737643196</v>
      </c>
    </row>
    <row r="468" spans="1:31" x14ac:dyDescent="0.2">
      <c r="A468">
        <v>636</v>
      </c>
      <c r="B468" t="s">
        <v>665</v>
      </c>
      <c r="C468" t="s">
        <v>666</v>
      </c>
      <c r="D468">
        <v>2017</v>
      </c>
      <c r="E468" t="s">
        <v>757</v>
      </c>
      <c r="F468" t="s">
        <v>40</v>
      </c>
      <c r="G468" t="s">
        <v>41</v>
      </c>
      <c r="H468">
        <v>46.965260000000001</v>
      </c>
      <c r="I468">
        <v>-109.533691</v>
      </c>
      <c r="J468">
        <v>438</v>
      </c>
      <c r="K468">
        <v>1370</v>
      </c>
      <c r="L468">
        <f t="shared" si="69"/>
        <v>0.3197080291970803</v>
      </c>
      <c r="M468" t="s">
        <v>785</v>
      </c>
      <c r="N468" s="2" t="s">
        <v>303</v>
      </c>
      <c r="O468" s="2" t="s">
        <v>51</v>
      </c>
      <c r="P468" t="s">
        <v>44</v>
      </c>
      <c r="Q468" t="s">
        <v>45</v>
      </c>
      <c r="R468" s="4" t="s">
        <v>295</v>
      </c>
      <c r="S468" s="2" t="s">
        <v>779</v>
      </c>
      <c r="T468" t="s">
        <v>90</v>
      </c>
      <c r="U468">
        <f t="shared" si="68"/>
        <v>71.428571399999996</v>
      </c>
      <c r="V468" t="s">
        <v>60</v>
      </c>
      <c r="W468" s="2" t="s">
        <v>304</v>
      </c>
      <c r="Y468" t="s">
        <v>50</v>
      </c>
      <c r="Z468">
        <v>10</v>
      </c>
      <c r="AA468" s="3">
        <v>13.705220000000001</v>
      </c>
      <c r="AB468" s="1">
        <v>4.2461736264123724</v>
      </c>
      <c r="AC468">
        <v>10</v>
      </c>
      <c r="AD468" s="3">
        <v>11.014431999999999</v>
      </c>
      <c r="AE468" s="1">
        <v>4.8562528817227015</v>
      </c>
    </row>
    <row r="469" spans="1:31" x14ac:dyDescent="0.2">
      <c r="A469">
        <v>636</v>
      </c>
      <c r="B469" t="s">
        <v>665</v>
      </c>
      <c r="C469" t="s">
        <v>666</v>
      </c>
      <c r="D469">
        <v>2017</v>
      </c>
      <c r="E469" t="s">
        <v>757</v>
      </c>
      <c r="F469" t="s">
        <v>40</v>
      </c>
      <c r="G469" t="s">
        <v>41</v>
      </c>
      <c r="H469">
        <v>46.965260000000001</v>
      </c>
      <c r="I469">
        <v>-109.533691</v>
      </c>
      <c r="J469">
        <v>438</v>
      </c>
      <c r="K469">
        <v>1370</v>
      </c>
      <c r="L469">
        <f t="shared" si="69"/>
        <v>0.3197080291970803</v>
      </c>
      <c r="M469" t="s">
        <v>785</v>
      </c>
      <c r="N469" s="2" t="s">
        <v>296</v>
      </c>
      <c r="O469" s="2" t="s">
        <v>43</v>
      </c>
      <c r="P469" t="s">
        <v>44</v>
      </c>
      <c r="Q469" t="s">
        <v>45</v>
      </c>
      <c r="R469" s="4" t="s">
        <v>295</v>
      </c>
      <c r="S469" s="2" t="s">
        <v>779</v>
      </c>
      <c r="T469" t="s">
        <v>90</v>
      </c>
      <c r="U469">
        <f t="shared" si="68"/>
        <v>71.428571399999996</v>
      </c>
      <c r="V469" t="s">
        <v>60</v>
      </c>
      <c r="W469" s="2" t="s">
        <v>305</v>
      </c>
      <c r="X469" s="2" t="s">
        <v>75</v>
      </c>
      <c r="Y469" t="s">
        <v>63</v>
      </c>
      <c r="Z469">
        <v>10</v>
      </c>
      <c r="AA469" s="3">
        <v>0.23816151999999999</v>
      </c>
      <c r="AB469" s="1">
        <v>0.15369301883950359</v>
      </c>
      <c r="AC469">
        <v>10</v>
      </c>
      <c r="AD469" s="3">
        <v>0.12565836</v>
      </c>
      <c r="AE469" s="1">
        <v>8.6471186083463672E-2</v>
      </c>
    </row>
    <row r="470" spans="1:31" x14ac:dyDescent="0.2">
      <c r="A470">
        <v>636</v>
      </c>
      <c r="B470" t="s">
        <v>665</v>
      </c>
      <c r="C470" t="s">
        <v>666</v>
      </c>
      <c r="D470">
        <v>2017</v>
      </c>
      <c r="E470" t="s">
        <v>757</v>
      </c>
      <c r="F470" t="s">
        <v>40</v>
      </c>
      <c r="G470" t="s">
        <v>41</v>
      </c>
      <c r="H470">
        <v>46.965260000000001</v>
      </c>
      <c r="I470">
        <v>-109.533691</v>
      </c>
      <c r="J470">
        <v>438</v>
      </c>
      <c r="K470">
        <v>1370</v>
      </c>
      <c r="L470">
        <f t="shared" si="69"/>
        <v>0.3197080291970803</v>
      </c>
      <c r="M470" t="s">
        <v>785</v>
      </c>
      <c r="N470" s="2" t="s">
        <v>297</v>
      </c>
      <c r="O470" s="2" t="s">
        <v>51</v>
      </c>
      <c r="P470" t="s">
        <v>44</v>
      </c>
      <c r="Q470" t="s">
        <v>45</v>
      </c>
      <c r="R470" s="4" t="s">
        <v>295</v>
      </c>
      <c r="S470" s="2" t="s">
        <v>779</v>
      </c>
      <c r="T470" t="s">
        <v>90</v>
      </c>
      <c r="U470">
        <f t="shared" si="68"/>
        <v>71.428571399999996</v>
      </c>
      <c r="V470" t="s">
        <v>60</v>
      </c>
      <c r="W470" s="2" t="s">
        <v>305</v>
      </c>
      <c r="X470" s="2" t="s">
        <v>75</v>
      </c>
      <c r="Y470" t="s">
        <v>63</v>
      </c>
      <c r="Z470">
        <v>10</v>
      </c>
      <c r="AA470" s="3">
        <v>0.116258584</v>
      </c>
      <c r="AB470" s="1">
        <v>7.2149376025333445E-2</v>
      </c>
      <c r="AC470">
        <v>10</v>
      </c>
      <c r="AD470" s="3">
        <v>6.1527393999999999E-2</v>
      </c>
      <c r="AE470" s="1">
        <v>0.10089036899530582</v>
      </c>
    </row>
    <row r="471" spans="1:31" x14ac:dyDescent="0.2">
      <c r="A471">
        <v>636</v>
      </c>
      <c r="B471" t="s">
        <v>665</v>
      </c>
      <c r="C471" t="s">
        <v>666</v>
      </c>
      <c r="D471">
        <v>2017</v>
      </c>
      <c r="E471" t="s">
        <v>757</v>
      </c>
      <c r="F471" t="s">
        <v>40</v>
      </c>
      <c r="G471" t="s">
        <v>41</v>
      </c>
      <c r="H471">
        <v>46.965260000000001</v>
      </c>
      <c r="I471">
        <v>-109.533691</v>
      </c>
      <c r="J471">
        <v>438</v>
      </c>
      <c r="K471">
        <v>1370</v>
      </c>
      <c r="L471">
        <f t="shared" si="69"/>
        <v>0.3197080291970803</v>
      </c>
      <c r="M471" t="s">
        <v>785</v>
      </c>
      <c r="N471" s="2" t="s">
        <v>298</v>
      </c>
      <c r="O471" s="2" t="s">
        <v>43</v>
      </c>
      <c r="P471" t="s">
        <v>44</v>
      </c>
      <c r="Q471" t="s">
        <v>45</v>
      </c>
      <c r="R471" s="4" t="s">
        <v>295</v>
      </c>
      <c r="S471" s="2" t="s">
        <v>779</v>
      </c>
      <c r="T471" t="s">
        <v>90</v>
      </c>
      <c r="U471">
        <f t="shared" si="68"/>
        <v>71.428571399999996</v>
      </c>
      <c r="V471" t="s">
        <v>60</v>
      </c>
      <c r="W471" s="2" t="s">
        <v>305</v>
      </c>
      <c r="X471" s="2" t="s">
        <v>75</v>
      </c>
      <c r="Y471" t="s">
        <v>63</v>
      </c>
      <c r="Z471">
        <v>10</v>
      </c>
      <c r="AA471" s="3">
        <v>0.27846791999999998</v>
      </c>
      <c r="AB471" s="1">
        <v>0.14896044896162541</v>
      </c>
      <c r="AC471">
        <v>10</v>
      </c>
      <c r="AD471" s="3">
        <v>7.1784765E-2</v>
      </c>
      <c r="AE471" s="1">
        <v>7.2167097429341048E-2</v>
      </c>
    </row>
    <row r="472" spans="1:31" x14ac:dyDescent="0.2">
      <c r="A472">
        <v>636</v>
      </c>
      <c r="B472" t="s">
        <v>665</v>
      </c>
      <c r="C472" t="s">
        <v>666</v>
      </c>
      <c r="D472">
        <v>2017</v>
      </c>
      <c r="E472" t="s">
        <v>757</v>
      </c>
      <c r="F472" t="s">
        <v>40</v>
      </c>
      <c r="G472" t="s">
        <v>41</v>
      </c>
      <c r="H472">
        <v>46.965260000000001</v>
      </c>
      <c r="I472">
        <v>-109.533691</v>
      </c>
      <c r="J472">
        <v>438</v>
      </c>
      <c r="K472">
        <v>1370</v>
      </c>
      <c r="L472">
        <f t="shared" si="69"/>
        <v>0.3197080291970803</v>
      </c>
      <c r="M472" t="s">
        <v>785</v>
      </c>
      <c r="N472" s="2" t="s">
        <v>299</v>
      </c>
      <c r="O472" s="2" t="s">
        <v>43</v>
      </c>
      <c r="P472" t="s">
        <v>44</v>
      </c>
      <c r="Q472" t="s">
        <v>45</v>
      </c>
      <c r="R472" s="4" t="s">
        <v>295</v>
      </c>
      <c r="S472" s="2" t="s">
        <v>779</v>
      </c>
      <c r="T472" t="s">
        <v>90</v>
      </c>
      <c r="U472">
        <f t="shared" si="68"/>
        <v>71.428571399999996</v>
      </c>
      <c r="V472" t="s">
        <v>60</v>
      </c>
      <c r="W472" s="2" t="s">
        <v>305</v>
      </c>
      <c r="X472" s="2" t="s">
        <v>75</v>
      </c>
      <c r="Y472" t="s">
        <v>63</v>
      </c>
      <c r="Z472">
        <v>10</v>
      </c>
      <c r="AA472" s="3">
        <v>0.121687144</v>
      </c>
      <c r="AB472" s="1">
        <v>0.12972000060809266</v>
      </c>
      <c r="AC472">
        <v>10</v>
      </c>
      <c r="AD472" s="3">
        <v>7.1442850000000002E-2</v>
      </c>
      <c r="AE472" s="1">
        <v>6.7390239852832157E-2</v>
      </c>
    </row>
    <row r="473" spans="1:31" x14ac:dyDescent="0.2">
      <c r="A473">
        <v>636</v>
      </c>
      <c r="B473" t="s">
        <v>665</v>
      </c>
      <c r="C473" t="s">
        <v>666</v>
      </c>
      <c r="D473">
        <v>2017</v>
      </c>
      <c r="E473" t="s">
        <v>757</v>
      </c>
      <c r="F473" t="s">
        <v>40</v>
      </c>
      <c r="G473" t="s">
        <v>41</v>
      </c>
      <c r="H473">
        <v>46.965260000000001</v>
      </c>
      <c r="I473">
        <v>-109.533691</v>
      </c>
      <c r="J473">
        <v>438</v>
      </c>
      <c r="K473">
        <v>1370</v>
      </c>
      <c r="L473">
        <f t="shared" si="69"/>
        <v>0.3197080291970803</v>
      </c>
      <c r="M473" t="s">
        <v>785</v>
      </c>
      <c r="N473" s="2" t="s">
        <v>300</v>
      </c>
      <c r="O473" s="2" t="s">
        <v>51</v>
      </c>
      <c r="P473" t="s">
        <v>44</v>
      </c>
      <c r="Q473" t="s">
        <v>45</v>
      </c>
      <c r="R473" s="4" t="s">
        <v>295</v>
      </c>
      <c r="S473" s="2" t="s">
        <v>779</v>
      </c>
      <c r="T473" t="s">
        <v>90</v>
      </c>
      <c r="U473">
        <f t="shared" si="68"/>
        <v>71.428571399999996</v>
      </c>
      <c r="V473" t="s">
        <v>60</v>
      </c>
      <c r="W473" s="2" t="s">
        <v>305</v>
      </c>
      <c r="X473" s="2" t="s">
        <v>75</v>
      </c>
      <c r="Y473" t="s">
        <v>63</v>
      </c>
      <c r="Z473">
        <v>10</v>
      </c>
      <c r="AA473" s="3">
        <v>2.5663038999999999E-2</v>
      </c>
      <c r="AB473" s="1">
        <v>2.8820758261672446E-2</v>
      </c>
      <c r="AC473">
        <v>10</v>
      </c>
      <c r="AD473" s="3">
        <v>1.645663E-2</v>
      </c>
      <c r="AE473" s="1">
        <v>1.9213840949300065E-2</v>
      </c>
    </row>
    <row r="474" spans="1:31" x14ac:dyDescent="0.2">
      <c r="A474">
        <v>636</v>
      </c>
      <c r="B474" t="s">
        <v>665</v>
      </c>
      <c r="C474" t="s">
        <v>666</v>
      </c>
      <c r="D474">
        <v>2017</v>
      </c>
      <c r="E474" t="s">
        <v>757</v>
      </c>
      <c r="F474" t="s">
        <v>40</v>
      </c>
      <c r="G474" t="s">
        <v>41</v>
      </c>
      <c r="H474">
        <v>46.965260000000001</v>
      </c>
      <c r="I474">
        <v>-109.533691</v>
      </c>
      <c r="J474">
        <v>438</v>
      </c>
      <c r="K474">
        <v>1370</v>
      </c>
      <c r="L474">
        <f t="shared" si="69"/>
        <v>0.3197080291970803</v>
      </c>
      <c r="M474" t="s">
        <v>785</v>
      </c>
      <c r="N474" s="2" t="s">
        <v>301</v>
      </c>
      <c r="O474" s="2" t="s">
        <v>51</v>
      </c>
      <c r="P474" t="s">
        <v>44</v>
      </c>
      <c r="Q474" t="s">
        <v>45</v>
      </c>
      <c r="R474" s="4" t="s">
        <v>295</v>
      </c>
      <c r="S474" s="2" t="s">
        <v>779</v>
      </c>
      <c r="T474" t="s">
        <v>90</v>
      </c>
      <c r="U474">
        <f t="shared" si="68"/>
        <v>71.428571399999996</v>
      </c>
      <c r="V474" t="s">
        <v>60</v>
      </c>
      <c r="W474" s="2" t="s">
        <v>305</v>
      </c>
      <c r="X474" s="2" t="s">
        <v>75</v>
      </c>
      <c r="Y474" t="s">
        <v>63</v>
      </c>
      <c r="Z474">
        <v>10</v>
      </c>
      <c r="AA474" s="3">
        <v>0.10125368</v>
      </c>
      <c r="AB474" s="1">
        <v>0.14896041733884877</v>
      </c>
      <c r="AC474">
        <v>10</v>
      </c>
      <c r="AD474" s="3">
        <v>4.6472042999999998E-2</v>
      </c>
      <c r="AE474" s="1">
        <v>5.2944392615759533E-2</v>
      </c>
    </row>
    <row r="475" spans="1:31" x14ac:dyDescent="0.2">
      <c r="A475">
        <v>636</v>
      </c>
      <c r="B475" t="s">
        <v>665</v>
      </c>
      <c r="C475" t="s">
        <v>666</v>
      </c>
      <c r="D475">
        <v>2017</v>
      </c>
      <c r="E475" t="s">
        <v>757</v>
      </c>
      <c r="F475" t="s">
        <v>40</v>
      </c>
      <c r="G475" t="s">
        <v>41</v>
      </c>
      <c r="H475">
        <v>46.965260000000001</v>
      </c>
      <c r="I475">
        <v>-109.533691</v>
      </c>
      <c r="J475">
        <v>438</v>
      </c>
      <c r="K475">
        <v>1370</v>
      </c>
      <c r="L475">
        <f t="shared" si="69"/>
        <v>0.3197080291970803</v>
      </c>
      <c r="M475" t="s">
        <v>785</v>
      </c>
      <c r="N475" s="2" t="s">
        <v>302</v>
      </c>
      <c r="O475" s="2" t="s">
        <v>43</v>
      </c>
      <c r="P475" t="s">
        <v>44</v>
      </c>
      <c r="Q475" t="s">
        <v>45</v>
      </c>
      <c r="R475" s="4" t="s">
        <v>295</v>
      </c>
      <c r="S475" s="2" t="s">
        <v>779</v>
      </c>
      <c r="T475" t="s">
        <v>90</v>
      </c>
      <c r="U475">
        <f t="shared" si="68"/>
        <v>71.428571399999996</v>
      </c>
      <c r="V475" t="s">
        <v>60</v>
      </c>
      <c r="W475" s="2" t="s">
        <v>305</v>
      </c>
      <c r="X475" s="2" t="s">
        <v>75</v>
      </c>
      <c r="Y475" t="s">
        <v>63</v>
      </c>
      <c r="Z475">
        <v>10</v>
      </c>
      <c r="AA475" s="3">
        <v>0.20726049999999999</v>
      </c>
      <c r="AB475" s="1">
        <v>0.18257574509420471</v>
      </c>
      <c r="AC475">
        <v>10</v>
      </c>
      <c r="AD475" s="3">
        <v>8.7184830000000005E-2</v>
      </c>
      <c r="AE475" s="1">
        <v>6.723957313371344E-2</v>
      </c>
    </row>
    <row r="476" spans="1:31" x14ac:dyDescent="0.2">
      <c r="A476">
        <v>636</v>
      </c>
      <c r="B476" t="s">
        <v>665</v>
      </c>
      <c r="C476" t="s">
        <v>666</v>
      </c>
      <c r="D476">
        <v>2017</v>
      </c>
      <c r="E476" t="s">
        <v>757</v>
      </c>
      <c r="F476" t="s">
        <v>40</v>
      </c>
      <c r="G476" t="s">
        <v>41</v>
      </c>
      <c r="H476">
        <v>46.965260000000001</v>
      </c>
      <c r="I476">
        <v>-109.533691</v>
      </c>
      <c r="J476">
        <v>438</v>
      </c>
      <c r="K476">
        <v>1370</v>
      </c>
      <c r="L476">
        <f t="shared" si="69"/>
        <v>0.3197080291970803</v>
      </c>
      <c r="M476" t="s">
        <v>785</v>
      </c>
      <c r="N476" s="2" t="s">
        <v>303</v>
      </c>
      <c r="O476" s="2" t="s">
        <v>51</v>
      </c>
      <c r="P476" t="s">
        <v>44</v>
      </c>
      <c r="Q476" t="s">
        <v>45</v>
      </c>
      <c r="R476" s="4" t="s">
        <v>295</v>
      </c>
      <c r="S476" s="2" t="s">
        <v>779</v>
      </c>
      <c r="T476" t="s">
        <v>90</v>
      </c>
      <c r="U476">
        <f t="shared" si="68"/>
        <v>71.428571399999996</v>
      </c>
      <c r="V476" t="s">
        <v>60</v>
      </c>
      <c r="W476" s="2" t="s">
        <v>305</v>
      </c>
      <c r="X476" s="2" t="s">
        <v>75</v>
      </c>
      <c r="Y476" t="s">
        <v>63</v>
      </c>
      <c r="Z476">
        <v>10</v>
      </c>
      <c r="AA476" s="3">
        <v>0.117301136</v>
      </c>
      <c r="AB476" s="1">
        <v>9.6078040150282873E-2</v>
      </c>
      <c r="AC476">
        <v>10</v>
      </c>
      <c r="AD476" s="3">
        <v>5.6440749999999998E-2</v>
      </c>
      <c r="AE476" s="1">
        <v>7.6952825194686658E-2</v>
      </c>
    </row>
    <row r="477" spans="1:31" x14ac:dyDescent="0.2">
      <c r="A477">
        <v>636</v>
      </c>
      <c r="B477" t="s">
        <v>665</v>
      </c>
      <c r="C477" t="s">
        <v>666</v>
      </c>
      <c r="D477">
        <v>2017</v>
      </c>
      <c r="E477" t="s">
        <v>757</v>
      </c>
      <c r="F477" t="s">
        <v>40</v>
      </c>
      <c r="G477" t="s">
        <v>41</v>
      </c>
      <c r="H477">
        <v>46.965260000000001</v>
      </c>
      <c r="I477">
        <v>-109.533691</v>
      </c>
      <c r="J477">
        <v>438</v>
      </c>
      <c r="K477">
        <v>1370</v>
      </c>
      <c r="L477">
        <f t="shared" si="69"/>
        <v>0.3197080291970803</v>
      </c>
      <c r="M477" t="s">
        <v>785</v>
      </c>
      <c r="N477" s="2" t="s">
        <v>296</v>
      </c>
      <c r="O477" s="2" t="s">
        <v>43</v>
      </c>
      <c r="P477" t="s">
        <v>44</v>
      </c>
      <c r="Q477" t="s">
        <v>45</v>
      </c>
      <c r="R477" s="4" t="s">
        <v>295</v>
      </c>
      <c r="S477" s="2" t="s">
        <v>779</v>
      </c>
      <c r="T477" t="s">
        <v>90</v>
      </c>
      <c r="U477">
        <f t="shared" si="68"/>
        <v>71.428571399999996</v>
      </c>
      <c r="V477" t="s">
        <v>60</v>
      </c>
      <c r="W477" s="2" t="s">
        <v>306</v>
      </c>
      <c r="X477" s="2" t="s">
        <v>75</v>
      </c>
      <c r="Y477" t="s">
        <v>63</v>
      </c>
      <c r="Z477">
        <v>10</v>
      </c>
      <c r="AA477" s="3">
        <v>0.62044734000000001</v>
      </c>
      <c r="AB477" s="1">
        <v>0.30143184831822945</v>
      </c>
      <c r="AC477">
        <v>10</v>
      </c>
      <c r="AD477" s="3">
        <v>0.31454024000000003</v>
      </c>
      <c r="AE477" s="1">
        <v>0.18206927470415199</v>
      </c>
    </row>
    <row r="478" spans="1:31" x14ac:dyDescent="0.2">
      <c r="A478">
        <v>636</v>
      </c>
      <c r="B478" t="s">
        <v>665</v>
      </c>
      <c r="C478" t="s">
        <v>666</v>
      </c>
      <c r="D478">
        <v>2017</v>
      </c>
      <c r="E478" t="s">
        <v>757</v>
      </c>
      <c r="F478" t="s">
        <v>40</v>
      </c>
      <c r="G478" t="s">
        <v>41</v>
      </c>
      <c r="H478">
        <v>46.965260000000001</v>
      </c>
      <c r="I478">
        <v>-109.533691</v>
      </c>
      <c r="J478">
        <v>438</v>
      </c>
      <c r="K478">
        <v>1370</v>
      </c>
      <c r="L478">
        <f t="shared" si="69"/>
        <v>0.3197080291970803</v>
      </c>
      <c r="M478" t="s">
        <v>785</v>
      </c>
      <c r="N478" s="2" t="s">
        <v>297</v>
      </c>
      <c r="O478" s="2" t="s">
        <v>51</v>
      </c>
      <c r="P478" t="s">
        <v>44</v>
      </c>
      <c r="Q478" t="s">
        <v>45</v>
      </c>
      <c r="R478" s="4" t="s">
        <v>295</v>
      </c>
      <c r="S478" s="2" t="s">
        <v>779</v>
      </c>
      <c r="T478" t="s">
        <v>90</v>
      </c>
      <c r="U478">
        <f t="shared" si="68"/>
        <v>71.428571399999996</v>
      </c>
      <c r="V478" t="s">
        <v>60</v>
      </c>
      <c r="W478" s="2" t="s">
        <v>306</v>
      </c>
      <c r="X478" s="2" t="s">
        <v>75</v>
      </c>
      <c r="Y478" t="s">
        <v>63</v>
      </c>
      <c r="Z478">
        <v>10</v>
      </c>
      <c r="AA478" s="3">
        <v>0.21856937000000001</v>
      </c>
      <c r="AB478" s="1">
        <v>0.17581438436066885</v>
      </c>
      <c r="AC478">
        <v>10</v>
      </c>
      <c r="AD478" s="3">
        <v>0.12109180999999999</v>
      </c>
      <c r="AE478" s="1">
        <v>0.18834680695568215</v>
      </c>
    </row>
    <row r="479" spans="1:31" x14ac:dyDescent="0.2">
      <c r="A479">
        <v>636</v>
      </c>
      <c r="B479" t="s">
        <v>665</v>
      </c>
      <c r="C479" t="s">
        <v>666</v>
      </c>
      <c r="D479">
        <v>2017</v>
      </c>
      <c r="E479" t="s">
        <v>757</v>
      </c>
      <c r="F479" t="s">
        <v>40</v>
      </c>
      <c r="G479" t="s">
        <v>41</v>
      </c>
      <c r="H479">
        <v>46.965260000000001</v>
      </c>
      <c r="I479">
        <v>-109.533691</v>
      </c>
      <c r="J479">
        <v>438</v>
      </c>
      <c r="K479">
        <v>1370</v>
      </c>
      <c r="L479">
        <f t="shared" si="69"/>
        <v>0.3197080291970803</v>
      </c>
      <c r="M479" t="s">
        <v>785</v>
      </c>
      <c r="N479" s="2" t="s">
        <v>298</v>
      </c>
      <c r="O479" s="2" t="s">
        <v>43</v>
      </c>
      <c r="P479" t="s">
        <v>44</v>
      </c>
      <c r="Q479" t="s">
        <v>45</v>
      </c>
      <c r="R479" s="4" t="s">
        <v>295</v>
      </c>
      <c r="S479" s="2" t="s">
        <v>779</v>
      </c>
      <c r="T479" t="s">
        <v>90</v>
      </c>
      <c r="U479">
        <f t="shared" si="68"/>
        <v>71.428571399999996</v>
      </c>
      <c r="V479" t="s">
        <v>60</v>
      </c>
      <c r="W479" s="2" t="s">
        <v>306</v>
      </c>
      <c r="X479" s="2" t="s">
        <v>75</v>
      </c>
      <c r="Y479" t="s">
        <v>63</v>
      </c>
      <c r="Z479">
        <v>10</v>
      </c>
      <c r="AA479" s="3">
        <v>0.57895993999999995</v>
      </c>
      <c r="AB479" s="1">
        <v>0.24491195373361455</v>
      </c>
      <c r="AC479">
        <v>10</v>
      </c>
      <c r="AD479" s="3">
        <v>0.21154292</v>
      </c>
      <c r="AE479" s="1">
        <v>0.10043959896395947</v>
      </c>
    </row>
    <row r="480" spans="1:31" x14ac:dyDescent="0.2">
      <c r="A480">
        <v>636</v>
      </c>
      <c r="B480" t="s">
        <v>665</v>
      </c>
      <c r="C480" t="s">
        <v>666</v>
      </c>
      <c r="D480">
        <v>2017</v>
      </c>
      <c r="E480" t="s">
        <v>757</v>
      </c>
      <c r="F480" t="s">
        <v>40</v>
      </c>
      <c r="G480" t="s">
        <v>41</v>
      </c>
      <c r="H480">
        <v>46.965260000000001</v>
      </c>
      <c r="I480">
        <v>-109.533691</v>
      </c>
      <c r="J480">
        <v>438</v>
      </c>
      <c r="K480">
        <v>1370</v>
      </c>
      <c r="L480">
        <f t="shared" si="69"/>
        <v>0.3197080291970803</v>
      </c>
      <c r="M480" t="s">
        <v>785</v>
      </c>
      <c r="N480" s="2" t="s">
        <v>299</v>
      </c>
      <c r="O480" s="2" t="s">
        <v>43</v>
      </c>
      <c r="P480" t="s">
        <v>44</v>
      </c>
      <c r="Q480" t="s">
        <v>45</v>
      </c>
      <c r="R480" s="4" t="s">
        <v>295</v>
      </c>
      <c r="S480" s="2" t="s">
        <v>779</v>
      </c>
      <c r="T480" t="s">
        <v>90</v>
      </c>
      <c r="U480">
        <f t="shared" si="68"/>
        <v>71.428571399999996</v>
      </c>
      <c r="V480" t="s">
        <v>60</v>
      </c>
      <c r="W480" s="2" t="s">
        <v>306</v>
      </c>
      <c r="X480" s="2" t="s">
        <v>75</v>
      </c>
      <c r="Y480" t="s">
        <v>63</v>
      </c>
      <c r="Z480">
        <v>10</v>
      </c>
      <c r="AA480" s="3">
        <v>0.1969902</v>
      </c>
      <c r="AB480" s="1">
        <v>0.24475374498227603</v>
      </c>
      <c r="AC480">
        <v>10</v>
      </c>
      <c r="AD480" s="3">
        <v>0.13125302</v>
      </c>
      <c r="AE480" s="1">
        <v>0.1004395673411828</v>
      </c>
    </row>
    <row r="481" spans="1:31" x14ac:dyDescent="0.2">
      <c r="A481">
        <v>636</v>
      </c>
      <c r="B481" t="s">
        <v>665</v>
      </c>
      <c r="C481" t="s">
        <v>666</v>
      </c>
      <c r="D481">
        <v>2017</v>
      </c>
      <c r="E481" t="s">
        <v>757</v>
      </c>
      <c r="F481" t="s">
        <v>40</v>
      </c>
      <c r="G481" t="s">
        <v>41</v>
      </c>
      <c r="H481">
        <v>46.965260000000001</v>
      </c>
      <c r="I481">
        <v>-109.533691</v>
      </c>
      <c r="J481">
        <v>438</v>
      </c>
      <c r="K481">
        <v>1370</v>
      </c>
      <c r="L481">
        <f t="shared" si="69"/>
        <v>0.3197080291970803</v>
      </c>
      <c r="M481" t="s">
        <v>785</v>
      </c>
      <c r="N481" s="2" t="s">
        <v>300</v>
      </c>
      <c r="O481" s="2" t="s">
        <v>51</v>
      </c>
      <c r="P481" t="s">
        <v>44</v>
      </c>
      <c r="Q481" t="s">
        <v>45</v>
      </c>
      <c r="R481" s="4" t="s">
        <v>295</v>
      </c>
      <c r="S481" s="2" t="s">
        <v>779</v>
      </c>
      <c r="T481" t="s">
        <v>90</v>
      </c>
      <c r="U481">
        <f t="shared" si="68"/>
        <v>71.428571399999996</v>
      </c>
      <c r="V481" t="s">
        <v>60</v>
      </c>
      <c r="W481" s="2" t="s">
        <v>306</v>
      </c>
      <c r="X481" s="2" t="s">
        <v>75</v>
      </c>
      <c r="Y481" t="s">
        <v>63</v>
      </c>
      <c r="Z481">
        <v>10</v>
      </c>
      <c r="AA481" s="3">
        <v>5.9103484999999997E-2</v>
      </c>
      <c r="AB481" s="1">
        <v>9.4184705458198528E-2</v>
      </c>
      <c r="AC481">
        <v>10</v>
      </c>
      <c r="AD481" s="3">
        <v>5.0955960000000002E-2</v>
      </c>
      <c r="AE481" s="1">
        <v>5.6519843988172516E-2</v>
      </c>
    </row>
    <row r="482" spans="1:31" x14ac:dyDescent="0.2">
      <c r="A482">
        <v>636</v>
      </c>
      <c r="B482" t="s">
        <v>665</v>
      </c>
      <c r="C482" t="s">
        <v>666</v>
      </c>
      <c r="D482">
        <v>2017</v>
      </c>
      <c r="E482" t="s">
        <v>757</v>
      </c>
      <c r="F482" t="s">
        <v>40</v>
      </c>
      <c r="G482" t="s">
        <v>41</v>
      </c>
      <c r="H482">
        <v>46.965260000000001</v>
      </c>
      <c r="I482">
        <v>-109.533691</v>
      </c>
      <c r="J482">
        <v>438</v>
      </c>
      <c r="K482">
        <v>1370</v>
      </c>
      <c r="L482">
        <f t="shared" si="69"/>
        <v>0.3197080291970803</v>
      </c>
      <c r="M482" t="s">
        <v>785</v>
      </c>
      <c r="N482" s="2" t="s">
        <v>301</v>
      </c>
      <c r="O482" s="2" t="s">
        <v>51</v>
      </c>
      <c r="P482" t="s">
        <v>44</v>
      </c>
      <c r="Q482" t="s">
        <v>45</v>
      </c>
      <c r="R482" s="4" t="s">
        <v>295</v>
      </c>
      <c r="S482" s="2" t="s">
        <v>779</v>
      </c>
      <c r="T482" t="s">
        <v>90</v>
      </c>
      <c r="U482">
        <f t="shared" si="68"/>
        <v>71.428571399999996</v>
      </c>
      <c r="V482" t="s">
        <v>60</v>
      </c>
      <c r="W482" s="2" t="s">
        <v>306</v>
      </c>
      <c r="X482" s="2" t="s">
        <v>75</v>
      </c>
      <c r="Y482" t="s">
        <v>63</v>
      </c>
      <c r="Z482">
        <v>10</v>
      </c>
      <c r="AA482" s="3">
        <v>0.119756505</v>
      </c>
      <c r="AB482" s="1">
        <v>0.18211451108608082</v>
      </c>
      <c r="AC482">
        <v>10</v>
      </c>
      <c r="AD482" s="3">
        <v>5.8003819999999998E-2</v>
      </c>
      <c r="AE482" s="1">
        <v>7.5487757766118935E-2</v>
      </c>
    </row>
    <row r="483" spans="1:31" x14ac:dyDescent="0.2">
      <c r="A483">
        <v>636</v>
      </c>
      <c r="B483" t="s">
        <v>665</v>
      </c>
      <c r="C483" t="s">
        <v>666</v>
      </c>
      <c r="D483">
        <v>2017</v>
      </c>
      <c r="E483" t="s">
        <v>757</v>
      </c>
      <c r="F483" t="s">
        <v>40</v>
      </c>
      <c r="G483" t="s">
        <v>41</v>
      </c>
      <c r="H483">
        <v>46.965260000000001</v>
      </c>
      <c r="I483">
        <v>-109.533691</v>
      </c>
      <c r="J483">
        <v>438</v>
      </c>
      <c r="K483">
        <v>1370</v>
      </c>
      <c r="L483">
        <f t="shared" si="69"/>
        <v>0.3197080291970803</v>
      </c>
      <c r="M483" t="s">
        <v>785</v>
      </c>
      <c r="N483" s="2" t="s">
        <v>302</v>
      </c>
      <c r="O483" s="2" t="s">
        <v>43</v>
      </c>
      <c r="P483" t="s">
        <v>44</v>
      </c>
      <c r="Q483" t="s">
        <v>45</v>
      </c>
      <c r="R483" s="4" t="s">
        <v>295</v>
      </c>
      <c r="S483" s="2" t="s">
        <v>779</v>
      </c>
      <c r="T483" t="s">
        <v>90</v>
      </c>
      <c r="U483">
        <f t="shared" si="68"/>
        <v>71.428571399999996</v>
      </c>
      <c r="V483" t="s">
        <v>60</v>
      </c>
      <c r="W483" s="2" t="s">
        <v>306</v>
      </c>
      <c r="X483" s="2" t="s">
        <v>75</v>
      </c>
      <c r="Y483" t="s">
        <v>63</v>
      </c>
      <c r="Z483">
        <v>10</v>
      </c>
      <c r="AA483" s="3">
        <v>0.42459967999999998</v>
      </c>
      <c r="AB483" s="1">
        <v>0.23854394871822693</v>
      </c>
      <c r="AC483">
        <v>10</v>
      </c>
      <c r="AD483" s="3">
        <v>0.17429710000000001</v>
      </c>
      <c r="AE483" s="1">
        <v>0.13808180271455031</v>
      </c>
    </row>
    <row r="484" spans="1:31" x14ac:dyDescent="0.2">
      <c r="A484">
        <v>636</v>
      </c>
      <c r="B484" t="s">
        <v>665</v>
      </c>
      <c r="C484" t="s">
        <v>666</v>
      </c>
      <c r="D484">
        <v>2017</v>
      </c>
      <c r="E484" t="s">
        <v>757</v>
      </c>
      <c r="F484" t="s">
        <v>40</v>
      </c>
      <c r="G484" t="s">
        <v>41</v>
      </c>
      <c r="H484">
        <v>46.965260000000001</v>
      </c>
      <c r="I484">
        <v>-109.533691</v>
      </c>
      <c r="J484">
        <v>438</v>
      </c>
      <c r="K484">
        <v>1370</v>
      </c>
      <c r="L484">
        <f t="shared" si="69"/>
        <v>0.3197080291970803</v>
      </c>
      <c r="M484" t="s">
        <v>785</v>
      </c>
      <c r="N484" s="2" t="s">
        <v>303</v>
      </c>
      <c r="O484" s="2" t="s">
        <v>51</v>
      </c>
      <c r="P484" t="s">
        <v>44</v>
      </c>
      <c r="Q484" t="s">
        <v>45</v>
      </c>
      <c r="R484" s="4" t="s">
        <v>295</v>
      </c>
      <c r="S484" s="2" t="s">
        <v>779</v>
      </c>
      <c r="T484" t="s">
        <v>90</v>
      </c>
      <c r="U484">
        <f t="shared" si="68"/>
        <v>71.428571399999996</v>
      </c>
      <c r="V484" t="s">
        <v>60</v>
      </c>
      <c r="W484" s="2" t="s">
        <v>306</v>
      </c>
      <c r="X484" s="2" t="s">
        <v>75</v>
      </c>
      <c r="Y484" t="s">
        <v>63</v>
      </c>
      <c r="Z484">
        <v>10</v>
      </c>
      <c r="AA484" s="3">
        <v>0.65586520000000004</v>
      </c>
      <c r="AB484" s="1">
        <v>0.24518277119243101</v>
      </c>
      <c r="AC484">
        <v>10</v>
      </c>
      <c r="AD484" s="3">
        <v>0.23283646</v>
      </c>
      <c r="AE484" s="1">
        <v>0.18240801788710936</v>
      </c>
    </row>
    <row r="485" spans="1:31" x14ac:dyDescent="0.2">
      <c r="A485">
        <v>636</v>
      </c>
      <c r="B485" t="s">
        <v>665</v>
      </c>
      <c r="C485" t="s">
        <v>666</v>
      </c>
      <c r="D485">
        <v>2017</v>
      </c>
      <c r="E485" t="s">
        <v>757</v>
      </c>
      <c r="F485" t="s">
        <v>40</v>
      </c>
      <c r="G485" t="s">
        <v>41</v>
      </c>
      <c r="H485">
        <v>46.965260000000001</v>
      </c>
      <c r="I485">
        <v>-109.533691</v>
      </c>
      <c r="J485">
        <v>438</v>
      </c>
      <c r="K485">
        <v>1370</v>
      </c>
      <c r="L485">
        <f t="shared" si="69"/>
        <v>0.3197080291970803</v>
      </c>
      <c r="M485" t="s">
        <v>785</v>
      </c>
      <c r="N485" s="2" t="s">
        <v>296</v>
      </c>
      <c r="O485" s="2" t="s">
        <v>43</v>
      </c>
      <c r="P485" t="s">
        <v>44</v>
      </c>
      <c r="Q485" t="s">
        <v>45</v>
      </c>
      <c r="R485" s="4" t="s">
        <v>307</v>
      </c>
      <c r="S485" s="2" t="s">
        <v>779</v>
      </c>
      <c r="T485" t="s">
        <v>90</v>
      </c>
      <c r="U485">
        <f t="shared" si="68"/>
        <v>71.428571399999996</v>
      </c>
      <c r="V485" t="s">
        <v>60</v>
      </c>
      <c r="W485" s="2" t="s">
        <v>114</v>
      </c>
      <c r="X485" s="2" t="s">
        <v>115</v>
      </c>
      <c r="Y485" t="s">
        <v>50</v>
      </c>
      <c r="Z485">
        <v>10</v>
      </c>
      <c r="AA485" s="3">
        <v>5.3719320000000002</v>
      </c>
      <c r="AB485" s="1">
        <v>1.0885002425171986</v>
      </c>
      <c r="AC485">
        <v>10</v>
      </c>
      <c r="AD485" s="3">
        <v>3.8537397000000002</v>
      </c>
      <c r="AE485" s="1">
        <v>2.7783306667423342</v>
      </c>
    </row>
    <row r="486" spans="1:31" x14ac:dyDescent="0.2">
      <c r="A486">
        <v>636</v>
      </c>
      <c r="B486" t="s">
        <v>665</v>
      </c>
      <c r="C486" t="s">
        <v>666</v>
      </c>
      <c r="D486">
        <v>2017</v>
      </c>
      <c r="E486" t="s">
        <v>757</v>
      </c>
      <c r="F486" t="s">
        <v>40</v>
      </c>
      <c r="G486" t="s">
        <v>41</v>
      </c>
      <c r="H486">
        <v>46.965260000000001</v>
      </c>
      <c r="I486">
        <v>-109.533691</v>
      </c>
      <c r="J486">
        <v>438</v>
      </c>
      <c r="K486">
        <v>1370</v>
      </c>
      <c r="L486">
        <f t="shared" si="69"/>
        <v>0.3197080291970803</v>
      </c>
      <c r="M486" t="s">
        <v>785</v>
      </c>
      <c r="N486" s="2" t="s">
        <v>297</v>
      </c>
      <c r="O486" s="2" t="s">
        <v>51</v>
      </c>
      <c r="P486" t="s">
        <v>44</v>
      </c>
      <c r="Q486" t="s">
        <v>45</v>
      </c>
      <c r="R486" s="4" t="s">
        <v>307</v>
      </c>
      <c r="S486" s="2" t="s">
        <v>779</v>
      </c>
      <c r="T486" t="s">
        <v>90</v>
      </c>
      <c r="U486">
        <f t="shared" si="68"/>
        <v>71.428571399999996</v>
      </c>
      <c r="V486" t="s">
        <v>60</v>
      </c>
      <c r="W486" s="2" t="s">
        <v>114</v>
      </c>
      <c r="X486" s="2" t="s">
        <v>115</v>
      </c>
      <c r="Y486" t="s">
        <v>50</v>
      </c>
      <c r="Z486">
        <v>10</v>
      </c>
      <c r="AA486" s="3">
        <v>3.3428643</v>
      </c>
      <c r="AB486" s="1">
        <v>1.2517850819555243</v>
      </c>
      <c r="AC486">
        <v>10</v>
      </c>
      <c r="AD486" s="3">
        <v>2.8402561999999998</v>
      </c>
      <c r="AE486" s="1">
        <v>0.92607680751350308</v>
      </c>
    </row>
    <row r="487" spans="1:31" x14ac:dyDescent="0.2">
      <c r="A487">
        <v>636</v>
      </c>
      <c r="B487" t="s">
        <v>665</v>
      </c>
      <c r="C487" t="s">
        <v>666</v>
      </c>
      <c r="D487">
        <v>2017</v>
      </c>
      <c r="E487" t="s">
        <v>757</v>
      </c>
      <c r="F487" t="s">
        <v>40</v>
      </c>
      <c r="G487" t="s">
        <v>41</v>
      </c>
      <c r="H487">
        <v>46.965260000000001</v>
      </c>
      <c r="I487">
        <v>-109.533691</v>
      </c>
      <c r="J487">
        <v>438</v>
      </c>
      <c r="K487">
        <v>1370</v>
      </c>
      <c r="L487">
        <f t="shared" si="69"/>
        <v>0.3197080291970803</v>
      </c>
      <c r="M487" t="s">
        <v>785</v>
      </c>
      <c r="N487" s="2" t="s">
        <v>298</v>
      </c>
      <c r="O487" s="2" t="s">
        <v>43</v>
      </c>
      <c r="P487" t="s">
        <v>44</v>
      </c>
      <c r="Q487" t="s">
        <v>45</v>
      </c>
      <c r="R487" s="4" t="s">
        <v>307</v>
      </c>
      <c r="S487" s="2" t="s">
        <v>779</v>
      </c>
      <c r="T487" t="s">
        <v>90</v>
      </c>
      <c r="U487">
        <f t="shared" si="68"/>
        <v>71.428571399999996</v>
      </c>
      <c r="V487" t="s">
        <v>60</v>
      </c>
      <c r="W487" s="2" t="s">
        <v>114</v>
      </c>
      <c r="X487" s="2" t="s">
        <v>115</v>
      </c>
      <c r="Y487" t="s">
        <v>50</v>
      </c>
      <c r="Z487">
        <v>10</v>
      </c>
      <c r="AA487" s="3">
        <v>4.8422109999999998</v>
      </c>
      <c r="AB487" s="1">
        <v>1.3062831426953356</v>
      </c>
      <c r="AC487">
        <v>10</v>
      </c>
      <c r="AD487" s="3">
        <v>2.3607955</v>
      </c>
      <c r="AE487" s="1">
        <v>2.1247321462727715</v>
      </c>
    </row>
    <row r="488" spans="1:31" x14ac:dyDescent="0.2">
      <c r="A488">
        <v>636</v>
      </c>
      <c r="B488" t="s">
        <v>665</v>
      </c>
      <c r="C488" t="s">
        <v>666</v>
      </c>
      <c r="D488">
        <v>2017</v>
      </c>
      <c r="E488" t="s">
        <v>757</v>
      </c>
      <c r="F488" t="s">
        <v>40</v>
      </c>
      <c r="G488" t="s">
        <v>41</v>
      </c>
      <c r="H488">
        <v>46.965260000000001</v>
      </c>
      <c r="I488">
        <v>-109.533691</v>
      </c>
      <c r="J488">
        <v>438</v>
      </c>
      <c r="K488">
        <v>1370</v>
      </c>
      <c r="L488">
        <f t="shared" si="69"/>
        <v>0.3197080291970803</v>
      </c>
      <c r="M488" t="s">
        <v>785</v>
      </c>
      <c r="N488" s="2" t="s">
        <v>299</v>
      </c>
      <c r="O488" s="2" t="s">
        <v>43</v>
      </c>
      <c r="P488" t="s">
        <v>44</v>
      </c>
      <c r="Q488" t="s">
        <v>45</v>
      </c>
      <c r="R488" s="4" t="s">
        <v>307</v>
      </c>
      <c r="S488" s="2" t="s">
        <v>779</v>
      </c>
      <c r="T488" t="s">
        <v>90</v>
      </c>
      <c r="U488">
        <f t="shared" si="68"/>
        <v>71.428571399999996</v>
      </c>
      <c r="V488" t="s">
        <v>60</v>
      </c>
      <c r="W488" s="2" t="s">
        <v>114</v>
      </c>
      <c r="X488" s="2" t="s">
        <v>115</v>
      </c>
      <c r="Y488" t="s">
        <v>50</v>
      </c>
      <c r="Z488">
        <v>10</v>
      </c>
      <c r="AA488" s="3">
        <v>3.6220319999999999</v>
      </c>
      <c r="AB488" s="1">
        <v>0.87085458518951442</v>
      </c>
      <c r="AC488">
        <v>10</v>
      </c>
      <c r="AD488" s="3">
        <v>1.9847261</v>
      </c>
      <c r="AE488" s="1">
        <v>0.92607585883020382</v>
      </c>
    </row>
    <row r="489" spans="1:31" x14ac:dyDescent="0.2">
      <c r="A489">
        <v>636</v>
      </c>
      <c r="B489" t="s">
        <v>665</v>
      </c>
      <c r="C489" t="s">
        <v>666</v>
      </c>
      <c r="D489">
        <v>2017</v>
      </c>
      <c r="E489" t="s">
        <v>757</v>
      </c>
      <c r="F489" t="s">
        <v>40</v>
      </c>
      <c r="G489" t="s">
        <v>41</v>
      </c>
      <c r="H489">
        <v>46.965260000000001</v>
      </c>
      <c r="I489">
        <v>-109.533691</v>
      </c>
      <c r="J489">
        <v>438</v>
      </c>
      <c r="K489">
        <v>1370</v>
      </c>
      <c r="L489">
        <f t="shared" si="69"/>
        <v>0.3197080291970803</v>
      </c>
      <c r="M489" t="s">
        <v>785</v>
      </c>
      <c r="N489" s="2" t="s">
        <v>300</v>
      </c>
      <c r="O489" s="2" t="s">
        <v>51</v>
      </c>
      <c r="P489" t="s">
        <v>44</v>
      </c>
      <c r="Q489" t="s">
        <v>45</v>
      </c>
      <c r="R489" s="4" t="s">
        <v>307</v>
      </c>
      <c r="S489" s="2" t="s">
        <v>779</v>
      </c>
      <c r="T489" t="s">
        <v>90</v>
      </c>
      <c r="U489">
        <f t="shared" si="68"/>
        <v>71.428571399999996</v>
      </c>
      <c r="V489" t="s">
        <v>60</v>
      </c>
      <c r="W489" s="2" t="s">
        <v>114</v>
      </c>
      <c r="X489" s="2" t="s">
        <v>115</v>
      </c>
      <c r="Y489" t="s">
        <v>50</v>
      </c>
      <c r="Z489">
        <v>10</v>
      </c>
      <c r="AA489" s="3">
        <v>2.8150651</v>
      </c>
      <c r="AB489" s="1">
        <v>1.034072068113679</v>
      </c>
      <c r="AC489">
        <v>10</v>
      </c>
      <c r="AD489" s="3">
        <v>2.6250865000000001</v>
      </c>
      <c r="AE489" s="1">
        <v>1.3069921253467438</v>
      </c>
    </row>
    <row r="490" spans="1:31" x14ac:dyDescent="0.2">
      <c r="A490">
        <v>636</v>
      </c>
      <c r="B490" t="s">
        <v>665</v>
      </c>
      <c r="C490" t="s">
        <v>666</v>
      </c>
      <c r="D490">
        <v>2017</v>
      </c>
      <c r="E490" t="s">
        <v>757</v>
      </c>
      <c r="F490" t="s">
        <v>40</v>
      </c>
      <c r="G490" t="s">
        <v>41</v>
      </c>
      <c r="H490">
        <v>46.965260000000001</v>
      </c>
      <c r="I490">
        <v>-109.533691</v>
      </c>
      <c r="J490">
        <v>438</v>
      </c>
      <c r="K490">
        <v>1370</v>
      </c>
      <c r="L490">
        <f t="shared" si="69"/>
        <v>0.3197080291970803</v>
      </c>
      <c r="M490" t="s">
        <v>785</v>
      </c>
      <c r="N490" s="2" t="s">
        <v>301</v>
      </c>
      <c r="O490" s="2" t="s">
        <v>51</v>
      </c>
      <c r="P490" t="s">
        <v>44</v>
      </c>
      <c r="Q490" t="s">
        <v>45</v>
      </c>
      <c r="R490" s="4" t="s">
        <v>307</v>
      </c>
      <c r="S490" s="2" t="s">
        <v>779</v>
      </c>
      <c r="T490" t="s">
        <v>90</v>
      </c>
      <c r="U490">
        <f t="shared" si="68"/>
        <v>71.428571399999996</v>
      </c>
      <c r="V490" t="s">
        <v>60</v>
      </c>
      <c r="W490" s="2" t="s">
        <v>114</v>
      </c>
      <c r="X490" s="2" t="s">
        <v>115</v>
      </c>
      <c r="Y490" t="s">
        <v>50</v>
      </c>
      <c r="Z490">
        <v>10</v>
      </c>
      <c r="AA490" s="3">
        <v>2.5760223999999998</v>
      </c>
      <c r="AB490" s="1">
        <v>0.27214182070089848</v>
      </c>
      <c r="AC490">
        <v>10</v>
      </c>
      <c r="AD490" s="3">
        <v>2.1455286</v>
      </c>
      <c r="AE490" s="1">
        <v>1.1983492302817662</v>
      </c>
    </row>
    <row r="491" spans="1:31" x14ac:dyDescent="0.2">
      <c r="A491">
        <v>636</v>
      </c>
      <c r="B491" t="s">
        <v>665</v>
      </c>
      <c r="C491" t="s">
        <v>666</v>
      </c>
      <c r="D491">
        <v>2017</v>
      </c>
      <c r="E491" t="s">
        <v>757</v>
      </c>
      <c r="F491" t="s">
        <v>40</v>
      </c>
      <c r="G491" t="s">
        <v>41</v>
      </c>
      <c r="H491">
        <v>46.965260000000001</v>
      </c>
      <c r="I491">
        <v>-109.533691</v>
      </c>
      <c r="J491">
        <v>438</v>
      </c>
      <c r="K491">
        <v>1370</v>
      </c>
      <c r="L491">
        <f t="shared" si="69"/>
        <v>0.3197080291970803</v>
      </c>
      <c r="M491" t="s">
        <v>785</v>
      </c>
      <c r="N491" s="2" t="s">
        <v>302</v>
      </c>
      <c r="O491" s="2" t="s">
        <v>43</v>
      </c>
      <c r="P491" t="s">
        <v>44</v>
      </c>
      <c r="Q491" t="s">
        <v>45</v>
      </c>
      <c r="R491" s="4" t="s">
        <v>307</v>
      </c>
      <c r="S491" s="2" t="s">
        <v>779</v>
      </c>
      <c r="T491" t="s">
        <v>90</v>
      </c>
      <c r="U491">
        <f t="shared" si="68"/>
        <v>71.428571399999996</v>
      </c>
      <c r="V491" t="s">
        <v>60</v>
      </c>
      <c r="W491" s="2" t="s">
        <v>114</v>
      </c>
      <c r="X491" s="2" t="s">
        <v>115</v>
      </c>
      <c r="Y491" t="s">
        <v>50</v>
      </c>
      <c r="Z491">
        <v>10</v>
      </c>
      <c r="AA491" s="3">
        <v>2.9910703000000001</v>
      </c>
      <c r="AB491" s="1">
        <v>1.2515798501353796</v>
      </c>
      <c r="AC491">
        <v>10</v>
      </c>
      <c r="AD491" s="3">
        <v>1.9934365000000001</v>
      </c>
      <c r="AE491" s="1">
        <v>0.98055115117086</v>
      </c>
    </row>
    <row r="492" spans="1:31" x14ac:dyDescent="0.2">
      <c r="A492">
        <v>636</v>
      </c>
      <c r="B492" t="s">
        <v>665</v>
      </c>
      <c r="C492" t="s">
        <v>666</v>
      </c>
      <c r="D492">
        <v>2017</v>
      </c>
      <c r="E492" t="s">
        <v>757</v>
      </c>
      <c r="F492" t="s">
        <v>40</v>
      </c>
      <c r="G492" t="s">
        <v>41</v>
      </c>
      <c r="H492">
        <v>46.965260000000001</v>
      </c>
      <c r="I492">
        <v>-109.533691</v>
      </c>
      <c r="J492">
        <v>438</v>
      </c>
      <c r="K492">
        <v>1370</v>
      </c>
      <c r="L492">
        <f t="shared" si="69"/>
        <v>0.3197080291970803</v>
      </c>
      <c r="M492" t="s">
        <v>785</v>
      </c>
      <c r="N492" s="2" t="s">
        <v>303</v>
      </c>
      <c r="O492" s="2" t="s">
        <v>51</v>
      </c>
      <c r="P492" t="s">
        <v>44</v>
      </c>
      <c r="Q492" t="s">
        <v>45</v>
      </c>
      <c r="R492" s="4" t="s">
        <v>307</v>
      </c>
      <c r="S492" s="2" t="s">
        <v>779</v>
      </c>
      <c r="T492" t="s">
        <v>90</v>
      </c>
      <c r="U492">
        <f t="shared" si="68"/>
        <v>71.428571399999996</v>
      </c>
      <c r="V492" t="s">
        <v>60</v>
      </c>
      <c r="W492" s="2" t="s">
        <v>114</v>
      </c>
      <c r="X492" s="2" t="s">
        <v>115</v>
      </c>
      <c r="Y492" t="s">
        <v>50</v>
      </c>
      <c r="Z492">
        <v>10</v>
      </c>
      <c r="AA492" s="3">
        <v>1.8225264999999999</v>
      </c>
      <c r="AB492" s="1">
        <v>0.5986441430633902</v>
      </c>
      <c r="AC492">
        <v>10</v>
      </c>
      <c r="AD492" s="3">
        <v>1.4968461</v>
      </c>
      <c r="AE492" s="1">
        <v>0.59891862876429225</v>
      </c>
    </row>
    <row r="493" spans="1:31" x14ac:dyDescent="0.2">
      <c r="A493">
        <v>636</v>
      </c>
      <c r="B493" t="s">
        <v>665</v>
      </c>
      <c r="C493" t="s">
        <v>666</v>
      </c>
      <c r="D493">
        <v>2017</v>
      </c>
      <c r="E493" t="s">
        <v>757</v>
      </c>
      <c r="F493" t="s">
        <v>40</v>
      </c>
      <c r="G493" t="s">
        <v>41</v>
      </c>
      <c r="H493">
        <v>46.965260000000001</v>
      </c>
      <c r="I493">
        <v>-109.533691</v>
      </c>
      <c r="J493">
        <v>438</v>
      </c>
      <c r="K493">
        <v>1370</v>
      </c>
      <c r="L493">
        <f t="shared" si="69"/>
        <v>0.3197080291970803</v>
      </c>
      <c r="M493" t="s">
        <v>785</v>
      </c>
      <c r="N493" s="2" t="s">
        <v>296</v>
      </c>
      <c r="O493" s="2" t="s">
        <v>43</v>
      </c>
      <c r="P493" t="s">
        <v>44</v>
      </c>
      <c r="Q493" t="s">
        <v>45</v>
      </c>
      <c r="R493" s="4" t="s">
        <v>307</v>
      </c>
      <c r="S493" s="2" t="s">
        <v>779</v>
      </c>
      <c r="T493" t="s">
        <v>90</v>
      </c>
      <c r="U493">
        <f t="shared" si="68"/>
        <v>71.428571399999996</v>
      </c>
      <c r="V493" t="s">
        <v>60</v>
      </c>
      <c r="W493" s="2" t="s">
        <v>304</v>
      </c>
      <c r="Y493" t="s">
        <v>50</v>
      </c>
      <c r="Z493">
        <v>10</v>
      </c>
      <c r="AA493" s="3">
        <v>9.1225699999999996</v>
      </c>
      <c r="AB493" s="1">
        <v>4.275782032144531</v>
      </c>
      <c r="AC493">
        <v>10</v>
      </c>
      <c r="AD493" s="3">
        <v>7.5581392999999997</v>
      </c>
      <c r="AE493" s="1">
        <v>4.6984732514629597</v>
      </c>
    </row>
    <row r="494" spans="1:31" x14ac:dyDescent="0.2">
      <c r="A494">
        <v>636</v>
      </c>
      <c r="B494" t="s">
        <v>665</v>
      </c>
      <c r="C494" t="s">
        <v>666</v>
      </c>
      <c r="D494">
        <v>2017</v>
      </c>
      <c r="E494" t="s">
        <v>757</v>
      </c>
      <c r="F494" t="s">
        <v>40</v>
      </c>
      <c r="G494" t="s">
        <v>41</v>
      </c>
      <c r="H494">
        <v>46.965260000000001</v>
      </c>
      <c r="I494">
        <v>-109.533691</v>
      </c>
      <c r="J494">
        <v>438</v>
      </c>
      <c r="K494">
        <v>1370</v>
      </c>
      <c r="L494">
        <f t="shared" si="69"/>
        <v>0.3197080291970803</v>
      </c>
      <c r="M494" t="s">
        <v>785</v>
      </c>
      <c r="N494" s="2" t="s">
        <v>297</v>
      </c>
      <c r="O494" s="2" t="s">
        <v>51</v>
      </c>
      <c r="P494" t="s">
        <v>44</v>
      </c>
      <c r="Q494" t="s">
        <v>45</v>
      </c>
      <c r="R494" s="4" t="s">
        <v>307</v>
      </c>
      <c r="S494" s="2" t="s">
        <v>779</v>
      </c>
      <c r="T494" t="s">
        <v>90</v>
      </c>
      <c r="U494">
        <f t="shared" si="68"/>
        <v>71.428571399999996</v>
      </c>
      <c r="V494" t="s">
        <v>60</v>
      </c>
      <c r="W494" s="2" t="s">
        <v>304</v>
      </c>
      <c r="Y494" t="s">
        <v>50</v>
      </c>
      <c r="Z494">
        <v>10</v>
      </c>
      <c r="AA494" s="3">
        <v>13.280733</v>
      </c>
      <c r="AB494" s="1">
        <v>4.0758185665814448</v>
      </c>
      <c r="AC494">
        <v>10</v>
      </c>
      <c r="AD494" s="3">
        <v>11.30491</v>
      </c>
      <c r="AE494" s="1">
        <v>6.3327234835329724</v>
      </c>
    </row>
    <row r="495" spans="1:31" x14ac:dyDescent="0.2">
      <c r="A495">
        <v>636</v>
      </c>
      <c r="B495" t="s">
        <v>665</v>
      </c>
      <c r="C495" t="s">
        <v>666</v>
      </c>
      <c r="D495">
        <v>2017</v>
      </c>
      <c r="E495" t="s">
        <v>757</v>
      </c>
      <c r="F495" t="s">
        <v>40</v>
      </c>
      <c r="G495" t="s">
        <v>41</v>
      </c>
      <c r="H495">
        <v>46.965260000000001</v>
      </c>
      <c r="I495">
        <v>-109.533691</v>
      </c>
      <c r="J495">
        <v>438</v>
      </c>
      <c r="K495">
        <v>1370</v>
      </c>
      <c r="L495">
        <f t="shared" si="69"/>
        <v>0.3197080291970803</v>
      </c>
      <c r="M495" t="s">
        <v>785</v>
      </c>
      <c r="N495" s="2" t="s">
        <v>298</v>
      </c>
      <c r="O495" s="2" t="s">
        <v>43</v>
      </c>
      <c r="P495" t="s">
        <v>44</v>
      </c>
      <c r="Q495" t="s">
        <v>45</v>
      </c>
      <c r="R495" s="4" t="s">
        <v>307</v>
      </c>
      <c r="S495" s="2" t="s">
        <v>779</v>
      </c>
      <c r="T495" t="s">
        <v>90</v>
      </c>
      <c r="U495">
        <f t="shared" si="68"/>
        <v>71.428571399999996</v>
      </c>
      <c r="V495" t="s">
        <v>60</v>
      </c>
      <c r="W495" s="2" t="s">
        <v>304</v>
      </c>
      <c r="Y495" t="s">
        <v>50</v>
      </c>
      <c r="Z495">
        <v>10</v>
      </c>
      <c r="AA495" s="3">
        <v>16.602474000000001</v>
      </c>
      <c r="AB495" s="1">
        <v>5.2975803519757987</v>
      </c>
      <c r="AC495">
        <v>10</v>
      </c>
      <c r="AD495" s="3">
        <v>5.6847544000000001</v>
      </c>
      <c r="AE495" s="1">
        <v>4.2899120374134583</v>
      </c>
    </row>
    <row r="496" spans="1:31" x14ac:dyDescent="0.2">
      <c r="A496">
        <v>636</v>
      </c>
      <c r="B496" t="s">
        <v>665</v>
      </c>
      <c r="C496" t="s">
        <v>666</v>
      </c>
      <c r="D496">
        <v>2017</v>
      </c>
      <c r="E496" t="s">
        <v>757</v>
      </c>
      <c r="F496" t="s">
        <v>40</v>
      </c>
      <c r="G496" t="s">
        <v>41</v>
      </c>
      <c r="H496">
        <v>46.965260000000001</v>
      </c>
      <c r="I496">
        <v>-109.533691</v>
      </c>
      <c r="J496">
        <v>438</v>
      </c>
      <c r="K496">
        <v>1370</v>
      </c>
      <c r="L496">
        <f t="shared" si="69"/>
        <v>0.3197080291970803</v>
      </c>
      <c r="M496" t="s">
        <v>785</v>
      </c>
      <c r="N496" s="2" t="s">
        <v>299</v>
      </c>
      <c r="O496" s="2" t="s">
        <v>43</v>
      </c>
      <c r="P496" t="s">
        <v>44</v>
      </c>
      <c r="Q496" t="s">
        <v>45</v>
      </c>
      <c r="R496" s="4" t="s">
        <v>307</v>
      </c>
      <c r="S496" s="2" t="s">
        <v>779</v>
      </c>
      <c r="T496" t="s">
        <v>90</v>
      </c>
      <c r="U496">
        <f t="shared" si="68"/>
        <v>71.428571399999996</v>
      </c>
      <c r="V496" t="s">
        <v>60</v>
      </c>
      <c r="W496" s="2" t="s">
        <v>304</v>
      </c>
      <c r="Y496" t="s">
        <v>50</v>
      </c>
      <c r="Z496">
        <v>10</v>
      </c>
      <c r="AA496" s="3">
        <v>7.7436213</v>
      </c>
      <c r="AB496" s="1">
        <v>1.8436259008608289</v>
      </c>
      <c r="AC496">
        <v>10</v>
      </c>
      <c r="AD496" s="3">
        <v>3.6175709999999999</v>
      </c>
      <c r="AE496" s="1">
        <v>3.2685036264176923</v>
      </c>
    </row>
    <row r="497" spans="1:31" x14ac:dyDescent="0.2">
      <c r="A497">
        <v>636</v>
      </c>
      <c r="B497" t="s">
        <v>665</v>
      </c>
      <c r="C497" t="s">
        <v>666</v>
      </c>
      <c r="D497">
        <v>2017</v>
      </c>
      <c r="E497" t="s">
        <v>757</v>
      </c>
      <c r="F497" t="s">
        <v>40</v>
      </c>
      <c r="G497" t="s">
        <v>41</v>
      </c>
      <c r="H497">
        <v>46.965260000000001</v>
      </c>
      <c r="I497">
        <v>-109.533691</v>
      </c>
      <c r="J497">
        <v>438</v>
      </c>
      <c r="K497">
        <v>1370</v>
      </c>
      <c r="L497">
        <f t="shared" si="69"/>
        <v>0.3197080291970803</v>
      </c>
      <c r="M497" t="s">
        <v>785</v>
      </c>
      <c r="N497" s="2" t="s">
        <v>300</v>
      </c>
      <c r="O497" s="2" t="s">
        <v>51</v>
      </c>
      <c r="P497" t="s">
        <v>44</v>
      </c>
      <c r="Q497" t="s">
        <v>45</v>
      </c>
      <c r="R497" s="4" t="s">
        <v>307</v>
      </c>
      <c r="S497" s="2" t="s">
        <v>779</v>
      </c>
      <c r="T497" t="s">
        <v>90</v>
      </c>
      <c r="U497">
        <f t="shared" si="68"/>
        <v>71.428571399999996</v>
      </c>
      <c r="V497" t="s">
        <v>60</v>
      </c>
      <c r="W497" s="2" t="s">
        <v>304</v>
      </c>
      <c r="Y497" t="s">
        <v>50</v>
      </c>
      <c r="Z497">
        <v>10</v>
      </c>
      <c r="AA497" s="3">
        <v>4.3665510000000003</v>
      </c>
      <c r="AB497" s="1">
        <v>2.852542050187866</v>
      </c>
      <c r="AC497">
        <v>10</v>
      </c>
      <c r="AD497" s="3">
        <v>4.5865629999999999</v>
      </c>
      <c r="AE497" s="1">
        <v>4.0856311141609449</v>
      </c>
    </row>
    <row r="498" spans="1:31" x14ac:dyDescent="0.2">
      <c r="A498">
        <v>636</v>
      </c>
      <c r="B498" t="s">
        <v>665</v>
      </c>
      <c r="C498" t="s">
        <v>666</v>
      </c>
      <c r="D498">
        <v>2017</v>
      </c>
      <c r="E498" t="s">
        <v>757</v>
      </c>
      <c r="F498" t="s">
        <v>40</v>
      </c>
      <c r="G498" t="s">
        <v>41</v>
      </c>
      <c r="H498">
        <v>46.965260000000001</v>
      </c>
      <c r="I498">
        <v>-109.533691</v>
      </c>
      <c r="J498">
        <v>438</v>
      </c>
      <c r="K498">
        <v>1370</v>
      </c>
      <c r="L498">
        <f t="shared" si="69"/>
        <v>0.3197080291970803</v>
      </c>
      <c r="M498" t="s">
        <v>785</v>
      </c>
      <c r="N498" s="2" t="s">
        <v>301</v>
      </c>
      <c r="O498" s="2" t="s">
        <v>51</v>
      </c>
      <c r="P498" t="s">
        <v>44</v>
      </c>
      <c r="Q498" t="s">
        <v>45</v>
      </c>
      <c r="R498" s="4" t="s">
        <v>307</v>
      </c>
      <c r="S498" s="2" t="s">
        <v>779</v>
      </c>
      <c r="T498" t="s">
        <v>90</v>
      </c>
      <c r="U498">
        <f t="shared" si="68"/>
        <v>71.428571399999996</v>
      </c>
      <c r="V498" t="s">
        <v>60</v>
      </c>
      <c r="W498" s="2" t="s">
        <v>304</v>
      </c>
      <c r="Y498" t="s">
        <v>50</v>
      </c>
      <c r="Z498">
        <v>10</v>
      </c>
      <c r="AA498" s="3">
        <v>6.5304245999999999</v>
      </c>
      <c r="AB498" s="1">
        <v>1.8322628885445447</v>
      </c>
      <c r="AC498">
        <v>10</v>
      </c>
      <c r="AD498" s="3">
        <v>6.007752</v>
      </c>
      <c r="AE498" s="1">
        <v>2.0428142921694077</v>
      </c>
    </row>
    <row r="499" spans="1:31" x14ac:dyDescent="0.2">
      <c r="A499">
        <v>636</v>
      </c>
      <c r="B499" t="s">
        <v>665</v>
      </c>
      <c r="C499" t="s">
        <v>666</v>
      </c>
      <c r="D499">
        <v>2017</v>
      </c>
      <c r="E499" t="s">
        <v>757</v>
      </c>
      <c r="F499" t="s">
        <v>40</v>
      </c>
      <c r="G499" t="s">
        <v>41</v>
      </c>
      <c r="H499">
        <v>46.965260000000001</v>
      </c>
      <c r="I499">
        <v>-109.533691</v>
      </c>
      <c r="J499">
        <v>438</v>
      </c>
      <c r="K499">
        <v>1370</v>
      </c>
      <c r="L499">
        <f t="shared" si="69"/>
        <v>0.3197080291970803</v>
      </c>
      <c r="M499" t="s">
        <v>785</v>
      </c>
      <c r="N499" s="2" t="s">
        <v>302</v>
      </c>
      <c r="O499" s="2" t="s">
        <v>43</v>
      </c>
      <c r="P499" t="s">
        <v>44</v>
      </c>
      <c r="Q499" t="s">
        <v>45</v>
      </c>
      <c r="R499" s="4" t="s">
        <v>307</v>
      </c>
      <c r="S499" s="2" t="s">
        <v>779</v>
      </c>
      <c r="T499" t="s">
        <v>90</v>
      </c>
      <c r="U499">
        <f t="shared" si="68"/>
        <v>71.428571399999996</v>
      </c>
      <c r="V499" t="s">
        <v>60</v>
      </c>
      <c r="W499" s="2" t="s">
        <v>304</v>
      </c>
      <c r="Y499" t="s">
        <v>50</v>
      </c>
      <c r="Z499">
        <v>10</v>
      </c>
      <c r="AA499" s="3">
        <v>7.5953549999999996</v>
      </c>
      <c r="AB499" s="1">
        <v>3.8735814233806973</v>
      </c>
      <c r="AC499">
        <v>10</v>
      </c>
      <c r="AD499" s="3">
        <v>6.9767440000000001</v>
      </c>
      <c r="AE499" s="1">
        <v>10.009791486277823</v>
      </c>
    </row>
    <row r="500" spans="1:31" x14ac:dyDescent="0.2">
      <c r="A500">
        <v>636</v>
      </c>
      <c r="B500" t="s">
        <v>665</v>
      </c>
      <c r="C500" t="s">
        <v>666</v>
      </c>
      <c r="D500">
        <v>2017</v>
      </c>
      <c r="E500" t="s">
        <v>757</v>
      </c>
      <c r="F500" t="s">
        <v>40</v>
      </c>
      <c r="G500" t="s">
        <v>41</v>
      </c>
      <c r="H500">
        <v>46.965260000000001</v>
      </c>
      <c r="I500">
        <v>-109.533691</v>
      </c>
      <c r="J500">
        <v>438</v>
      </c>
      <c r="K500">
        <v>1370</v>
      </c>
      <c r="L500">
        <f t="shared" si="69"/>
        <v>0.3197080291970803</v>
      </c>
      <c r="M500" t="s">
        <v>785</v>
      </c>
      <c r="N500" s="2" t="s">
        <v>303</v>
      </c>
      <c r="O500" s="2" t="s">
        <v>51</v>
      </c>
      <c r="P500" t="s">
        <v>44</v>
      </c>
      <c r="Q500" t="s">
        <v>45</v>
      </c>
      <c r="R500" s="4" t="s">
        <v>307</v>
      </c>
      <c r="S500" s="2" t="s">
        <v>779</v>
      </c>
      <c r="T500" t="s">
        <v>90</v>
      </c>
      <c r="U500">
        <f t="shared" si="68"/>
        <v>71.428571399999996</v>
      </c>
      <c r="V500" t="s">
        <v>60</v>
      </c>
      <c r="W500" s="2" t="s">
        <v>304</v>
      </c>
      <c r="Y500" t="s">
        <v>50</v>
      </c>
      <c r="Z500">
        <v>10</v>
      </c>
      <c r="AA500" s="3">
        <v>8.0178790000000006</v>
      </c>
      <c r="AB500" s="1">
        <v>4.8908292256589787</v>
      </c>
      <c r="AC500">
        <v>10</v>
      </c>
      <c r="AD500" s="3">
        <v>8.1395350000000004</v>
      </c>
      <c r="AE500" s="1">
        <v>4.4941910632993762</v>
      </c>
    </row>
    <row r="501" spans="1:31" x14ac:dyDescent="0.2">
      <c r="A501">
        <v>636</v>
      </c>
      <c r="B501" t="s">
        <v>665</v>
      </c>
      <c r="C501" t="s">
        <v>666</v>
      </c>
      <c r="D501">
        <v>2017</v>
      </c>
      <c r="E501" t="s">
        <v>757</v>
      </c>
      <c r="F501" t="s">
        <v>40</v>
      </c>
      <c r="G501" t="s">
        <v>41</v>
      </c>
      <c r="H501">
        <v>46.965260000000001</v>
      </c>
      <c r="I501">
        <v>-109.533691</v>
      </c>
      <c r="J501">
        <v>438</v>
      </c>
      <c r="K501">
        <v>1370</v>
      </c>
      <c r="L501">
        <f t="shared" si="69"/>
        <v>0.3197080291970803</v>
      </c>
      <c r="M501" t="s">
        <v>785</v>
      </c>
      <c r="N501" s="2" t="s">
        <v>296</v>
      </c>
      <c r="O501" s="2" t="s">
        <v>43</v>
      </c>
      <c r="P501" t="s">
        <v>44</v>
      </c>
      <c r="Q501" t="s">
        <v>45</v>
      </c>
      <c r="R501" s="4" t="s">
        <v>307</v>
      </c>
      <c r="S501" s="2" t="s">
        <v>779</v>
      </c>
      <c r="T501" t="s">
        <v>90</v>
      </c>
      <c r="U501">
        <f t="shared" si="68"/>
        <v>71.428571399999996</v>
      </c>
      <c r="V501" t="s">
        <v>60</v>
      </c>
      <c r="W501" s="2" t="s">
        <v>305</v>
      </c>
      <c r="X501" s="2" t="s">
        <v>75</v>
      </c>
      <c r="Y501" t="s">
        <v>63</v>
      </c>
      <c r="Z501">
        <v>10</v>
      </c>
      <c r="AA501" s="3">
        <v>0.20948275999999999</v>
      </c>
      <c r="AB501" s="1">
        <v>0.14720952744396679</v>
      </c>
      <c r="AC501">
        <v>10</v>
      </c>
      <c r="AD501" s="3">
        <v>0.12114322</v>
      </c>
      <c r="AE501" s="1">
        <v>0.15810161337109754</v>
      </c>
    </row>
    <row r="502" spans="1:31" x14ac:dyDescent="0.2">
      <c r="A502">
        <v>636</v>
      </c>
      <c r="B502" t="s">
        <v>665</v>
      </c>
      <c r="C502" t="s">
        <v>666</v>
      </c>
      <c r="D502">
        <v>2017</v>
      </c>
      <c r="E502" t="s">
        <v>757</v>
      </c>
      <c r="F502" t="s">
        <v>40</v>
      </c>
      <c r="G502" t="s">
        <v>41</v>
      </c>
      <c r="H502">
        <v>46.965260000000001</v>
      </c>
      <c r="I502">
        <v>-109.533691</v>
      </c>
      <c r="J502">
        <v>438</v>
      </c>
      <c r="K502">
        <v>1370</v>
      </c>
      <c r="L502">
        <f t="shared" si="69"/>
        <v>0.3197080291970803</v>
      </c>
      <c r="M502" t="s">
        <v>785</v>
      </c>
      <c r="N502" s="2" t="s">
        <v>297</v>
      </c>
      <c r="O502" s="2" t="s">
        <v>51</v>
      </c>
      <c r="P502" t="s">
        <v>44</v>
      </c>
      <c r="Q502" t="s">
        <v>45</v>
      </c>
      <c r="R502" s="4" t="s">
        <v>307</v>
      </c>
      <c r="S502" s="2" t="s">
        <v>779</v>
      </c>
      <c r="T502" t="s">
        <v>90</v>
      </c>
      <c r="U502">
        <f t="shared" ref="U502:U516" si="70">((50-14.2857143)/50)*100</f>
        <v>71.428571399999996</v>
      </c>
      <c r="V502" t="s">
        <v>60</v>
      </c>
      <c r="W502" s="2" t="s">
        <v>305</v>
      </c>
      <c r="X502" s="2" t="s">
        <v>75</v>
      </c>
      <c r="Y502" t="s">
        <v>63</v>
      </c>
      <c r="Z502">
        <v>10</v>
      </c>
      <c r="AA502" s="3">
        <v>0.15948276</v>
      </c>
      <c r="AB502" s="1">
        <v>0.11449623939117387</v>
      </c>
      <c r="AC502">
        <v>10</v>
      </c>
      <c r="AD502" s="3">
        <v>0.121554576</v>
      </c>
      <c r="AE502" s="1">
        <v>7.0844297710426676E-2</v>
      </c>
    </row>
    <row r="503" spans="1:31" x14ac:dyDescent="0.2">
      <c r="A503">
        <v>636</v>
      </c>
      <c r="B503" t="s">
        <v>665</v>
      </c>
      <c r="C503" t="s">
        <v>666</v>
      </c>
      <c r="D503">
        <v>2017</v>
      </c>
      <c r="E503" t="s">
        <v>757</v>
      </c>
      <c r="F503" t="s">
        <v>40</v>
      </c>
      <c r="G503" t="s">
        <v>41</v>
      </c>
      <c r="H503">
        <v>46.965260000000001</v>
      </c>
      <c r="I503">
        <v>-109.533691</v>
      </c>
      <c r="J503">
        <v>438</v>
      </c>
      <c r="K503">
        <v>1370</v>
      </c>
      <c r="L503">
        <f t="shared" si="69"/>
        <v>0.3197080291970803</v>
      </c>
      <c r="M503" t="s">
        <v>785</v>
      </c>
      <c r="N503" s="2" t="s">
        <v>298</v>
      </c>
      <c r="O503" s="2" t="s">
        <v>43</v>
      </c>
      <c r="P503" t="s">
        <v>44</v>
      </c>
      <c r="Q503" t="s">
        <v>45</v>
      </c>
      <c r="R503" s="4" t="s">
        <v>307</v>
      </c>
      <c r="S503" s="2" t="s">
        <v>779</v>
      </c>
      <c r="T503" t="s">
        <v>90</v>
      </c>
      <c r="U503">
        <f t="shared" si="70"/>
        <v>71.428571399999996</v>
      </c>
      <c r="V503" t="s">
        <v>60</v>
      </c>
      <c r="W503" s="2" t="s">
        <v>305</v>
      </c>
      <c r="X503" s="2" t="s">
        <v>75</v>
      </c>
      <c r="Y503" t="s">
        <v>63</v>
      </c>
      <c r="Z503">
        <v>10</v>
      </c>
      <c r="AA503" s="3">
        <v>0.29396551999999998</v>
      </c>
      <c r="AB503" s="1">
        <v>0.17447047960065051</v>
      </c>
      <c r="AC503">
        <v>10</v>
      </c>
      <c r="AD503" s="3">
        <v>6.1600003E-2</v>
      </c>
      <c r="AE503" s="1">
        <v>7.0742481856602202E-2</v>
      </c>
    </row>
    <row r="504" spans="1:31" x14ac:dyDescent="0.2">
      <c r="A504">
        <v>636</v>
      </c>
      <c r="B504" t="s">
        <v>665</v>
      </c>
      <c r="C504" t="s">
        <v>666</v>
      </c>
      <c r="D504">
        <v>2017</v>
      </c>
      <c r="E504" t="s">
        <v>757</v>
      </c>
      <c r="F504" t="s">
        <v>40</v>
      </c>
      <c r="G504" t="s">
        <v>41</v>
      </c>
      <c r="H504">
        <v>46.965260000000001</v>
      </c>
      <c r="I504">
        <v>-109.533691</v>
      </c>
      <c r="J504">
        <v>438</v>
      </c>
      <c r="K504">
        <v>1370</v>
      </c>
      <c r="L504">
        <f t="shared" si="69"/>
        <v>0.3197080291970803</v>
      </c>
      <c r="M504" t="s">
        <v>785</v>
      </c>
      <c r="N504" s="2" t="s">
        <v>299</v>
      </c>
      <c r="O504" s="2" t="s">
        <v>43</v>
      </c>
      <c r="P504" t="s">
        <v>44</v>
      </c>
      <c r="Q504" t="s">
        <v>45</v>
      </c>
      <c r="R504" s="4" t="s">
        <v>307</v>
      </c>
      <c r="S504" s="2" t="s">
        <v>779</v>
      </c>
      <c r="T504" t="s">
        <v>90</v>
      </c>
      <c r="U504">
        <f t="shared" si="70"/>
        <v>71.428571399999996</v>
      </c>
      <c r="V504" t="s">
        <v>60</v>
      </c>
      <c r="W504" s="2" t="s">
        <v>305</v>
      </c>
      <c r="X504" s="2" t="s">
        <v>75</v>
      </c>
      <c r="Y504" t="s">
        <v>63</v>
      </c>
      <c r="Z504">
        <v>10</v>
      </c>
      <c r="AA504" s="3">
        <v>0.20948275999999999</v>
      </c>
      <c r="AB504" s="1">
        <v>0.19082704457010552</v>
      </c>
      <c r="AC504">
        <v>10</v>
      </c>
      <c r="AD504" s="3">
        <v>4.9885235999999999E-2</v>
      </c>
      <c r="AE504" s="1">
        <v>6.5414730213470745E-2</v>
      </c>
    </row>
    <row r="505" spans="1:31" x14ac:dyDescent="0.2">
      <c r="A505">
        <v>636</v>
      </c>
      <c r="B505" t="s">
        <v>665</v>
      </c>
      <c r="C505" t="s">
        <v>666</v>
      </c>
      <c r="D505">
        <v>2017</v>
      </c>
      <c r="E505" t="s">
        <v>757</v>
      </c>
      <c r="F505" t="s">
        <v>40</v>
      </c>
      <c r="G505" t="s">
        <v>41</v>
      </c>
      <c r="H505">
        <v>46.965260000000001</v>
      </c>
      <c r="I505">
        <v>-109.533691</v>
      </c>
      <c r="J505">
        <v>438</v>
      </c>
      <c r="K505">
        <v>1370</v>
      </c>
      <c r="L505">
        <f t="shared" si="69"/>
        <v>0.3197080291970803</v>
      </c>
      <c r="M505" t="s">
        <v>785</v>
      </c>
      <c r="N505" s="2" t="s">
        <v>300</v>
      </c>
      <c r="O505" s="2" t="s">
        <v>51</v>
      </c>
      <c r="P505" t="s">
        <v>44</v>
      </c>
      <c r="Q505" t="s">
        <v>45</v>
      </c>
      <c r="R505" s="4" t="s">
        <v>307</v>
      </c>
      <c r="S505" s="2" t="s">
        <v>779</v>
      </c>
      <c r="T505" t="s">
        <v>90</v>
      </c>
      <c r="U505">
        <f t="shared" si="70"/>
        <v>71.428571399999996</v>
      </c>
      <c r="V505" t="s">
        <v>60</v>
      </c>
      <c r="W505" s="2" t="s">
        <v>305</v>
      </c>
      <c r="X505" s="2" t="s">
        <v>75</v>
      </c>
      <c r="Y505" t="s">
        <v>63</v>
      </c>
      <c r="Z505">
        <v>10</v>
      </c>
      <c r="AA505" s="3">
        <v>2.5000000000000001E-2</v>
      </c>
      <c r="AB505" s="1">
        <v>4.3617618319023797E-2</v>
      </c>
      <c r="AC505">
        <v>10</v>
      </c>
      <c r="AD505" s="3">
        <v>3.1309728000000002E-2</v>
      </c>
      <c r="AE505" s="1">
        <v>3.2701710954278984E-2</v>
      </c>
    </row>
    <row r="506" spans="1:31" x14ac:dyDescent="0.2">
      <c r="A506">
        <v>636</v>
      </c>
      <c r="B506" t="s">
        <v>665</v>
      </c>
      <c r="C506" t="s">
        <v>666</v>
      </c>
      <c r="D506">
        <v>2017</v>
      </c>
      <c r="E506" t="s">
        <v>757</v>
      </c>
      <c r="F506" t="s">
        <v>40</v>
      </c>
      <c r="G506" t="s">
        <v>41</v>
      </c>
      <c r="H506">
        <v>46.965260000000001</v>
      </c>
      <c r="I506">
        <v>-109.533691</v>
      </c>
      <c r="J506">
        <v>438</v>
      </c>
      <c r="K506">
        <v>1370</v>
      </c>
      <c r="L506">
        <f t="shared" si="69"/>
        <v>0.3197080291970803</v>
      </c>
      <c r="M506" t="s">
        <v>785</v>
      </c>
      <c r="N506" s="2" t="s">
        <v>301</v>
      </c>
      <c r="O506" s="2" t="s">
        <v>51</v>
      </c>
      <c r="P506" t="s">
        <v>44</v>
      </c>
      <c r="Q506" t="s">
        <v>45</v>
      </c>
      <c r="R506" s="4" t="s">
        <v>307</v>
      </c>
      <c r="S506" s="2" t="s">
        <v>779</v>
      </c>
      <c r="T506" t="s">
        <v>90</v>
      </c>
      <c r="U506">
        <f t="shared" si="70"/>
        <v>71.428571399999996</v>
      </c>
      <c r="V506" t="s">
        <v>60</v>
      </c>
      <c r="W506" s="2" t="s">
        <v>305</v>
      </c>
      <c r="X506" s="2" t="s">
        <v>75</v>
      </c>
      <c r="Y506" t="s">
        <v>63</v>
      </c>
      <c r="Z506">
        <v>10</v>
      </c>
      <c r="AA506" s="3">
        <v>0.19051725</v>
      </c>
      <c r="AB506" s="1">
        <v>7.087862739670539E-2</v>
      </c>
      <c r="AC506">
        <v>10</v>
      </c>
      <c r="AD506" s="3">
        <v>0.112722896</v>
      </c>
      <c r="AE506" s="1">
        <v>0.1417451242963064</v>
      </c>
    </row>
    <row r="507" spans="1:31" x14ac:dyDescent="0.2">
      <c r="A507">
        <v>636</v>
      </c>
      <c r="B507" t="s">
        <v>665</v>
      </c>
      <c r="C507" t="s">
        <v>666</v>
      </c>
      <c r="D507">
        <v>2017</v>
      </c>
      <c r="E507" t="s">
        <v>757</v>
      </c>
      <c r="F507" t="s">
        <v>40</v>
      </c>
      <c r="G507" t="s">
        <v>41</v>
      </c>
      <c r="H507">
        <v>46.965260000000001</v>
      </c>
      <c r="I507">
        <v>-109.533691</v>
      </c>
      <c r="J507">
        <v>438</v>
      </c>
      <c r="K507">
        <v>1370</v>
      </c>
      <c r="L507">
        <f t="shared" si="69"/>
        <v>0.3197080291970803</v>
      </c>
      <c r="M507" t="s">
        <v>785</v>
      </c>
      <c r="N507" s="2" t="s">
        <v>302</v>
      </c>
      <c r="O507" s="2" t="s">
        <v>43</v>
      </c>
      <c r="P507" t="s">
        <v>44</v>
      </c>
      <c r="Q507" t="s">
        <v>45</v>
      </c>
      <c r="R507" s="4" t="s">
        <v>307</v>
      </c>
      <c r="S507" s="2" t="s">
        <v>779</v>
      </c>
      <c r="T507" t="s">
        <v>90</v>
      </c>
      <c r="U507">
        <f t="shared" si="70"/>
        <v>71.428571399999996</v>
      </c>
      <c r="V507" t="s">
        <v>60</v>
      </c>
      <c r="W507" s="2" t="s">
        <v>305</v>
      </c>
      <c r="X507" s="2" t="s">
        <v>75</v>
      </c>
      <c r="Y507" t="s">
        <v>63</v>
      </c>
      <c r="Z507">
        <v>10</v>
      </c>
      <c r="AA507" s="3">
        <v>0.10258621</v>
      </c>
      <c r="AB507" s="1">
        <v>0.10904406160894783</v>
      </c>
      <c r="AC507">
        <v>10</v>
      </c>
      <c r="AD507" s="3">
        <v>6.4826480000000006E-2</v>
      </c>
      <c r="AE507" s="1">
        <v>8.7223428693264521E-2</v>
      </c>
    </row>
    <row r="508" spans="1:31" x14ac:dyDescent="0.2">
      <c r="A508">
        <v>636</v>
      </c>
      <c r="B508" t="s">
        <v>665</v>
      </c>
      <c r="C508" t="s">
        <v>666</v>
      </c>
      <c r="D508">
        <v>2017</v>
      </c>
      <c r="E508" t="s">
        <v>757</v>
      </c>
      <c r="F508" t="s">
        <v>40</v>
      </c>
      <c r="G508" t="s">
        <v>41</v>
      </c>
      <c r="H508">
        <v>46.965260000000001</v>
      </c>
      <c r="I508">
        <v>-109.533691</v>
      </c>
      <c r="J508">
        <v>438</v>
      </c>
      <c r="K508">
        <v>1370</v>
      </c>
      <c r="L508">
        <f t="shared" si="69"/>
        <v>0.3197080291970803</v>
      </c>
      <c r="M508" t="s">
        <v>785</v>
      </c>
      <c r="N508" s="2" t="s">
        <v>303</v>
      </c>
      <c r="O508" s="2" t="s">
        <v>51</v>
      </c>
      <c r="P508" t="s">
        <v>44</v>
      </c>
      <c r="Q508" t="s">
        <v>45</v>
      </c>
      <c r="R508" s="4" t="s">
        <v>307</v>
      </c>
      <c r="S508" s="2" t="s">
        <v>779</v>
      </c>
      <c r="T508" t="s">
        <v>90</v>
      </c>
      <c r="U508">
        <f t="shared" si="70"/>
        <v>71.428571399999996</v>
      </c>
      <c r="V508" t="s">
        <v>60</v>
      </c>
      <c r="W508" s="2" t="s">
        <v>305</v>
      </c>
      <c r="X508" s="2" t="s">
        <v>75</v>
      </c>
      <c r="Y508" t="s">
        <v>63</v>
      </c>
      <c r="Z508">
        <v>10</v>
      </c>
      <c r="AA508" s="3">
        <v>3.8793102000000003E-2</v>
      </c>
      <c r="AB508" s="1">
        <v>5.4522033966751558E-2</v>
      </c>
      <c r="AC508">
        <v>10</v>
      </c>
      <c r="AD508" s="3">
        <v>5.3154640000000003E-2</v>
      </c>
      <c r="AE508" s="1">
        <v>5.9951250450887165E-2</v>
      </c>
    </row>
    <row r="509" spans="1:31" x14ac:dyDescent="0.2">
      <c r="A509">
        <v>636</v>
      </c>
      <c r="B509" t="s">
        <v>665</v>
      </c>
      <c r="C509" t="s">
        <v>666</v>
      </c>
      <c r="D509">
        <v>2017</v>
      </c>
      <c r="E509" t="s">
        <v>757</v>
      </c>
      <c r="F509" t="s">
        <v>40</v>
      </c>
      <c r="G509" t="s">
        <v>41</v>
      </c>
      <c r="H509">
        <v>46.965260000000001</v>
      </c>
      <c r="I509">
        <v>-109.533691</v>
      </c>
      <c r="J509">
        <v>438</v>
      </c>
      <c r="K509">
        <v>1370</v>
      </c>
      <c r="L509">
        <f t="shared" si="69"/>
        <v>0.3197080291970803</v>
      </c>
      <c r="M509" t="s">
        <v>785</v>
      </c>
      <c r="N509" s="2" t="s">
        <v>296</v>
      </c>
      <c r="O509" s="2" t="s">
        <v>43</v>
      </c>
      <c r="P509" t="s">
        <v>44</v>
      </c>
      <c r="Q509" t="s">
        <v>45</v>
      </c>
      <c r="R509" s="4" t="s">
        <v>307</v>
      </c>
      <c r="S509" s="2" t="s">
        <v>779</v>
      </c>
      <c r="T509" t="s">
        <v>90</v>
      </c>
      <c r="U509">
        <f t="shared" si="70"/>
        <v>71.428571399999996</v>
      </c>
      <c r="V509" t="s">
        <v>60</v>
      </c>
      <c r="W509" s="2" t="s">
        <v>306</v>
      </c>
      <c r="X509" s="2" t="s">
        <v>75</v>
      </c>
      <c r="Y509" t="s">
        <v>63</v>
      </c>
      <c r="Z509">
        <v>10</v>
      </c>
      <c r="AA509" s="3">
        <v>0.81479699999999999</v>
      </c>
      <c r="AB509" s="1">
        <v>0.54582019211687294</v>
      </c>
      <c r="AC509">
        <v>10</v>
      </c>
      <c r="AD509" s="3">
        <v>0.29354607999999999</v>
      </c>
      <c r="AE509" s="1">
        <v>0.38921288143131139</v>
      </c>
    </row>
    <row r="510" spans="1:31" x14ac:dyDescent="0.2">
      <c r="A510">
        <v>636</v>
      </c>
      <c r="B510" t="s">
        <v>665</v>
      </c>
      <c r="C510" t="s">
        <v>666</v>
      </c>
      <c r="D510">
        <v>2017</v>
      </c>
      <c r="E510" t="s">
        <v>757</v>
      </c>
      <c r="F510" t="s">
        <v>40</v>
      </c>
      <c r="G510" t="s">
        <v>41</v>
      </c>
      <c r="H510">
        <v>46.965260000000001</v>
      </c>
      <c r="I510">
        <v>-109.533691</v>
      </c>
      <c r="J510">
        <v>438</v>
      </c>
      <c r="K510">
        <v>1370</v>
      </c>
      <c r="L510">
        <f t="shared" si="69"/>
        <v>0.3197080291970803</v>
      </c>
      <c r="M510" t="s">
        <v>785</v>
      </c>
      <c r="N510" s="2" t="s">
        <v>297</v>
      </c>
      <c r="O510" s="2" t="s">
        <v>51</v>
      </c>
      <c r="P510" t="s">
        <v>44</v>
      </c>
      <c r="Q510" t="s">
        <v>45</v>
      </c>
      <c r="R510" s="4" t="s">
        <v>307</v>
      </c>
      <c r="S510" s="2" t="s">
        <v>779</v>
      </c>
      <c r="T510" t="s">
        <v>90</v>
      </c>
      <c r="U510">
        <f t="shared" si="70"/>
        <v>71.428571399999996</v>
      </c>
      <c r="V510" t="s">
        <v>60</v>
      </c>
      <c r="W510" s="2" t="s">
        <v>306</v>
      </c>
      <c r="X510" s="2" t="s">
        <v>75</v>
      </c>
      <c r="Y510" t="s">
        <v>63</v>
      </c>
      <c r="Z510">
        <v>10</v>
      </c>
      <c r="AA510" s="3">
        <v>0.46644960000000002</v>
      </c>
      <c r="AB510" s="1">
        <v>0.28136713331890778</v>
      </c>
      <c r="AC510">
        <v>10</v>
      </c>
      <c r="AD510" s="3">
        <v>0.28495811999999998</v>
      </c>
      <c r="AE510" s="1">
        <v>0.17299097637456418</v>
      </c>
    </row>
    <row r="511" spans="1:31" x14ac:dyDescent="0.2">
      <c r="A511">
        <v>636</v>
      </c>
      <c r="B511" t="s">
        <v>665</v>
      </c>
      <c r="C511" t="s">
        <v>666</v>
      </c>
      <c r="D511">
        <v>2017</v>
      </c>
      <c r="E511" t="s">
        <v>757</v>
      </c>
      <c r="F511" t="s">
        <v>40</v>
      </c>
      <c r="G511" t="s">
        <v>41</v>
      </c>
      <c r="H511">
        <v>46.965260000000001</v>
      </c>
      <c r="I511">
        <v>-109.533691</v>
      </c>
      <c r="J511">
        <v>438</v>
      </c>
      <c r="K511">
        <v>1370</v>
      </c>
      <c r="L511">
        <f t="shared" si="69"/>
        <v>0.3197080291970803</v>
      </c>
      <c r="M511" t="s">
        <v>785</v>
      </c>
      <c r="N511" s="2" t="s">
        <v>298</v>
      </c>
      <c r="O511" s="2" t="s">
        <v>43</v>
      </c>
      <c r="P511" t="s">
        <v>44</v>
      </c>
      <c r="Q511" t="s">
        <v>45</v>
      </c>
      <c r="R511" s="4" t="s">
        <v>307</v>
      </c>
      <c r="S511" s="2" t="s">
        <v>779</v>
      </c>
      <c r="T511" t="s">
        <v>90</v>
      </c>
      <c r="U511">
        <f t="shared" si="70"/>
        <v>71.428571399999996</v>
      </c>
      <c r="V511" t="s">
        <v>60</v>
      </c>
      <c r="W511" s="2" t="s">
        <v>306</v>
      </c>
      <c r="X511" s="2" t="s">
        <v>75</v>
      </c>
      <c r="Y511" t="s">
        <v>63</v>
      </c>
      <c r="Z511">
        <v>10</v>
      </c>
      <c r="AA511" s="3">
        <v>0.75716450000000002</v>
      </c>
      <c r="AB511" s="1">
        <v>0.35818328487312184</v>
      </c>
      <c r="AC511">
        <v>10</v>
      </c>
      <c r="AD511" s="3">
        <v>0.17517461000000001</v>
      </c>
      <c r="AE511" s="1">
        <v>0.27681734308978717</v>
      </c>
    </row>
    <row r="512" spans="1:31" x14ac:dyDescent="0.2">
      <c r="A512">
        <v>636</v>
      </c>
      <c r="B512" t="s">
        <v>665</v>
      </c>
      <c r="C512" t="s">
        <v>666</v>
      </c>
      <c r="D512">
        <v>2017</v>
      </c>
      <c r="E512" t="s">
        <v>757</v>
      </c>
      <c r="F512" t="s">
        <v>40</v>
      </c>
      <c r="G512" t="s">
        <v>41</v>
      </c>
      <c r="H512">
        <v>46.965260000000001</v>
      </c>
      <c r="I512">
        <v>-109.533691</v>
      </c>
      <c r="J512">
        <v>438</v>
      </c>
      <c r="K512">
        <v>1370</v>
      </c>
      <c r="L512">
        <f t="shared" si="69"/>
        <v>0.3197080291970803</v>
      </c>
      <c r="M512" t="s">
        <v>785</v>
      </c>
      <c r="N512" s="2" t="s">
        <v>299</v>
      </c>
      <c r="O512" s="2" t="s">
        <v>43</v>
      </c>
      <c r="P512" t="s">
        <v>44</v>
      </c>
      <c r="Q512" t="s">
        <v>45</v>
      </c>
      <c r="R512" s="4" t="s">
        <v>307</v>
      </c>
      <c r="S512" s="2" t="s">
        <v>779</v>
      </c>
      <c r="T512" t="s">
        <v>90</v>
      </c>
      <c r="U512">
        <f t="shared" si="70"/>
        <v>71.428571399999996</v>
      </c>
      <c r="V512" t="s">
        <v>60</v>
      </c>
      <c r="W512" s="2" t="s">
        <v>306</v>
      </c>
      <c r="X512" s="2" t="s">
        <v>75</v>
      </c>
      <c r="Y512" t="s">
        <v>63</v>
      </c>
      <c r="Z512">
        <v>10</v>
      </c>
      <c r="AA512" s="3">
        <v>0.56519662999999998</v>
      </c>
      <c r="AB512" s="1">
        <v>0.49456843075466211</v>
      </c>
      <c r="AC512">
        <v>10</v>
      </c>
      <c r="AD512" s="3">
        <v>5.4455217E-2</v>
      </c>
      <c r="AE512" s="1">
        <v>8.650209102303652E-2</v>
      </c>
    </row>
    <row r="513" spans="1:38" x14ac:dyDescent="0.2">
      <c r="A513">
        <v>636</v>
      </c>
      <c r="B513" t="s">
        <v>665</v>
      </c>
      <c r="C513" t="s">
        <v>666</v>
      </c>
      <c r="D513">
        <v>2017</v>
      </c>
      <c r="E513" t="s">
        <v>757</v>
      </c>
      <c r="F513" t="s">
        <v>40</v>
      </c>
      <c r="G513" t="s">
        <v>41</v>
      </c>
      <c r="H513">
        <v>46.965260000000001</v>
      </c>
      <c r="I513">
        <v>-109.533691</v>
      </c>
      <c r="J513">
        <v>438</v>
      </c>
      <c r="K513">
        <v>1370</v>
      </c>
      <c r="L513">
        <f t="shared" si="69"/>
        <v>0.3197080291970803</v>
      </c>
      <c r="M513" t="s">
        <v>785</v>
      </c>
      <c r="N513" s="2" t="s">
        <v>300</v>
      </c>
      <c r="O513" s="2" t="s">
        <v>51</v>
      </c>
      <c r="P513" t="s">
        <v>44</v>
      </c>
      <c r="Q513" t="s">
        <v>45</v>
      </c>
      <c r="R513" s="4" t="s">
        <v>307</v>
      </c>
      <c r="S513" s="2" t="s">
        <v>779</v>
      </c>
      <c r="T513" t="s">
        <v>90</v>
      </c>
      <c r="U513">
        <f t="shared" si="70"/>
        <v>71.428571399999996</v>
      </c>
      <c r="V513" t="s">
        <v>60</v>
      </c>
      <c r="W513" s="2" t="s">
        <v>306</v>
      </c>
      <c r="X513" s="2" t="s">
        <v>75</v>
      </c>
      <c r="Y513" t="s">
        <v>63</v>
      </c>
      <c r="Z513">
        <v>10</v>
      </c>
      <c r="AA513" s="3">
        <v>0.1332441</v>
      </c>
      <c r="AB513" s="1">
        <v>0.1534921193397531</v>
      </c>
      <c r="AC513">
        <v>10</v>
      </c>
      <c r="AD513" s="3">
        <v>4.0388819999999999E-2</v>
      </c>
      <c r="AE513" s="1">
        <v>6.9230947920095987E-2</v>
      </c>
    </row>
    <row r="514" spans="1:38" x14ac:dyDescent="0.2">
      <c r="A514">
        <v>636</v>
      </c>
      <c r="B514" t="s">
        <v>665</v>
      </c>
      <c r="C514" t="s">
        <v>666</v>
      </c>
      <c r="D514">
        <v>2017</v>
      </c>
      <c r="E514" t="s">
        <v>757</v>
      </c>
      <c r="F514" t="s">
        <v>40</v>
      </c>
      <c r="G514" t="s">
        <v>41</v>
      </c>
      <c r="H514">
        <v>46.965260000000001</v>
      </c>
      <c r="I514">
        <v>-109.533691</v>
      </c>
      <c r="J514">
        <v>438</v>
      </c>
      <c r="K514">
        <v>1370</v>
      </c>
      <c r="L514">
        <f t="shared" si="69"/>
        <v>0.3197080291970803</v>
      </c>
      <c r="M514" t="s">
        <v>785</v>
      </c>
      <c r="N514" s="2" t="s">
        <v>301</v>
      </c>
      <c r="O514" s="2" t="s">
        <v>51</v>
      </c>
      <c r="P514" t="s">
        <v>44</v>
      </c>
      <c r="Q514" t="s">
        <v>45</v>
      </c>
      <c r="R514" s="4" t="s">
        <v>307</v>
      </c>
      <c r="S514" s="2" t="s">
        <v>779</v>
      </c>
      <c r="T514" t="s">
        <v>90</v>
      </c>
      <c r="U514">
        <f t="shared" si="70"/>
        <v>71.428571399999996</v>
      </c>
      <c r="V514" t="s">
        <v>60</v>
      </c>
      <c r="W514" s="2" t="s">
        <v>306</v>
      </c>
      <c r="X514" s="2" t="s">
        <v>75</v>
      </c>
      <c r="Y514" t="s">
        <v>63</v>
      </c>
      <c r="Z514">
        <v>10</v>
      </c>
      <c r="AA514" s="3">
        <v>0.45092480000000001</v>
      </c>
      <c r="AB514" s="1">
        <v>0.17912690183247185</v>
      </c>
      <c r="AC514">
        <v>10</v>
      </c>
      <c r="AD514" s="3">
        <v>0.11932137600000001</v>
      </c>
      <c r="AE514" s="1">
        <v>0.11247533525600073</v>
      </c>
    </row>
    <row r="515" spans="1:38" x14ac:dyDescent="0.2">
      <c r="A515">
        <v>636</v>
      </c>
      <c r="B515" t="s">
        <v>665</v>
      </c>
      <c r="C515" t="s">
        <v>666</v>
      </c>
      <c r="D515">
        <v>2017</v>
      </c>
      <c r="E515" t="s">
        <v>757</v>
      </c>
      <c r="F515" t="s">
        <v>40</v>
      </c>
      <c r="G515" t="s">
        <v>41</v>
      </c>
      <c r="H515">
        <v>46.965260000000001</v>
      </c>
      <c r="I515">
        <v>-109.533691</v>
      </c>
      <c r="J515">
        <v>438</v>
      </c>
      <c r="K515">
        <v>1370</v>
      </c>
      <c r="L515">
        <f t="shared" ref="L515:L578" si="71">J515/K515</f>
        <v>0.3197080291970803</v>
      </c>
      <c r="M515" t="s">
        <v>785</v>
      </c>
      <c r="N515" s="2" t="s">
        <v>302</v>
      </c>
      <c r="O515" s="2" t="s">
        <v>43</v>
      </c>
      <c r="P515" t="s">
        <v>44</v>
      </c>
      <c r="Q515" t="s">
        <v>45</v>
      </c>
      <c r="R515" s="4" t="s">
        <v>307</v>
      </c>
      <c r="S515" s="2" t="s">
        <v>779</v>
      </c>
      <c r="T515" t="s">
        <v>90</v>
      </c>
      <c r="U515">
        <f t="shared" si="70"/>
        <v>71.428571399999996</v>
      </c>
      <c r="V515" t="s">
        <v>60</v>
      </c>
      <c r="W515" s="2" t="s">
        <v>306</v>
      </c>
      <c r="X515" s="2" t="s">
        <v>75</v>
      </c>
      <c r="Y515" t="s">
        <v>63</v>
      </c>
      <c r="Z515">
        <v>10</v>
      </c>
      <c r="AA515" s="3">
        <v>0.27246209999999998</v>
      </c>
      <c r="AB515" s="1">
        <v>0.28138471558269834</v>
      </c>
      <c r="AC515">
        <v>10</v>
      </c>
      <c r="AD515" s="3">
        <v>0.13808358000000001</v>
      </c>
      <c r="AE515" s="1">
        <v>0.25084410201910068</v>
      </c>
    </row>
    <row r="516" spans="1:38" x14ac:dyDescent="0.2">
      <c r="A516">
        <v>636</v>
      </c>
      <c r="B516" t="s">
        <v>665</v>
      </c>
      <c r="C516" t="s">
        <v>666</v>
      </c>
      <c r="D516">
        <v>2017</v>
      </c>
      <c r="E516" t="s">
        <v>757</v>
      </c>
      <c r="F516" t="s">
        <v>40</v>
      </c>
      <c r="G516" t="s">
        <v>41</v>
      </c>
      <c r="H516">
        <v>46.965260000000001</v>
      </c>
      <c r="I516">
        <v>-109.533691</v>
      </c>
      <c r="J516">
        <v>438</v>
      </c>
      <c r="K516">
        <v>1370</v>
      </c>
      <c r="L516">
        <f t="shared" si="71"/>
        <v>0.3197080291970803</v>
      </c>
      <c r="M516" t="s">
        <v>785</v>
      </c>
      <c r="N516" s="2" t="s">
        <v>303</v>
      </c>
      <c r="O516" s="2" t="s">
        <v>51</v>
      </c>
      <c r="P516" t="s">
        <v>44</v>
      </c>
      <c r="Q516" t="s">
        <v>45</v>
      </c>
      <c r="R516" s="4" t="s">
        <v>307</v>
      </c>
      <c r="S516" s="2" t="s">
        <v>779</v>
      </c>
      <c r="T516" t="s">
        <v>90</v>
      </c>
      <c r="U516">
        <f t="shared" si="70"/>
        <v>71.428571399999996</v>
      </c>
      <c r="V516" t="s">
        <v>60</v>
      </c>
      <c r="W516" s="2" t="s">
        <v>306</v>
      </c>
      <c r="X516" s="2" t="s">
        <v>75</v>
      </c>
      <c r="Y516" t="s">
        <v>63</v>
      </c>
      <c r="Z516">
        <v>10</v>
      </c>
      <c r="AA516" s="3">
        <v>0.50385219999999997</v>
      </c>
      <c r="AB516" s="1">
        <v>0.28994715155758322</v>
      </c>
      <c r="AC516">
        <v>10</v>
      </c>
      <c r="AD516" s="3">
        <v>0.230687</v>
      </c>
      <c r="AE516" s="1">
        <v>0.25951958942033637</v>
      </c>
    </row>
    <row r="517" spans="1:38" x14ac:dyDescent="0.2">
      <c r="A517">
        <v>649</v>
      </c>
      <c r="B517" t="s">
        <v>667</v>
      </c>
      <c r="C517" t="s">
        <v>668</v>
      </c>
      <c r="D517">
        <v>2007</v>
      </c>
      <c r="F517" t="s">
        <v>758</v>
      </c>
      <c r="G517" t="s">
        <v>743</v>
      </c>
      <c r="H517">
        <v>41.733333330000001</v>
      </c>
      <c r="I517">
        <v>2.35</v>
      </c>
      <c r="J517">
        <v>869</v>
      </c>
      <c r="K517">
        <v>1310</v>
      </c>
      <c r="L517">
        <f t="shared" si="71"/>
        <v>0.66335877862595416</v>
      </c>
      <c r="M517" t="s">
        <v>787</v>
      </c>
      <c r="N517" s="2" t="s">
        <v>236</v>
      </c>
      <c r="O517" t="s">
        <v>43</v>
      </c>
      <c r="P517" t="s">
        <v>44</v>
      </c>
      <c r="Q517" t="s">
        <v>55</v>
      </c>
      <c r="R517" s="4" t="s">
        <v>308</v>
      </c>
      <c r="S517" s="2" t="s">
        <v>780</v>
      </c>
      <c r="T517" t="s">
        <v>782</v>
      </c>
      <c r="U517">
        <v>25</v>
      </c>
      <c r="V517" t="s">
        <v>61</v>
      </c>
      <c r="W517" s="2" t="s">
        <v>183</v>
      </c>
      <c r="X517" s="2" t="s">
        <v>204</v>
      </c>
      <c r="Y517" t="s">
        <v>776</v>
      </c>
      <c r="Z517">
        <v>5</v>
      </c>
      <c r="AA517" s="3">
        <v>20.999300000000002</v>
      </c>
      <c r="AB517" s="1">
        <v>18.269122589768777</v>
      </c>
      <c r="AC517">
        <v>5</v>
      </c>
      <c r="AD517" s="3">
        <v>23.024999999999999</v>
      </c>
      <c r="AE517" s="1">
        <v>16.910040473044411</v>
      </c>
      <c r="AF517">
        <v>5</v>
      </c>
      <c r="AG517" s="3">
        <v>36.124200000000002</v>
      </c>
      <c r="AH517" s="1">
        <v>29.139990669181753</v>
      </c>
      <c r="AI517">
        <v>5</v>
      </c>
      <c r="AJ517" s="3">
        <v>36.259300000000003</v>
      </c>
      <c r="AK517" s="1">
        <v>28.686963296940302</v>
      </c>
      <c r="AL517" t="s">
        <v>309</v>
      </c>
    </row>
    <row r="518" spans="1:38" x14ac:dyDescent="0.2">
      <c r="A518">
        <v>649</v>
      </c>
      <c r="B518" t="s">
        <v>667</v>
      </c>
      <c r="C518" t="s">
        <v>668</v>
      </c>
      <c r="D518">
        <v>2007</v>
      </c>
      <c r="F518" t="s">
        <v>758</v>
      </c>
      <c r="G518" t="s">
        <v>743</v>
      </c>
      <c r="H518">
        <v>41.733333330000001</v>
      </c>
      <c r="I518">
        <v>2.35</v>
      </c>
      <c r="J518">
        <v>869</v>
      </c>
      <c r="K518">
        <v>1310</v>
      </c>
      <c r="L518">
        <f t="shared" si="71"/>
        <v>0.66335877862595416</v>
      </c>
      <c r="M518" t="s">
        <v>787</v>
      </c>
      <c r="N518" s="2" t="s">
        <v>236</v>
      </c>
      <c r="O518" t="s">
        <v>43</v>
      </c>
      <c r="P518" t="s">
        <v>44</v>
      </c>
      <c r="Q518" t="s">
        <v>55</v>
      </c>
      <c r="R518" s="4" t="s">
        <v>308</v>
      </c>
      <c r="S518" s="2" t="s">
        <v>780</v>
      </c>
      <c r="T518" t="s">
        <v>782</v>
      </c>
      <c r="U518">
        <v>25</v>
      </c>
      <c r="V518" t="s">
        <v>61</v>
      </c>
      <c r="W518" s="2" t="s">
        <v>232</v>
      </c>
      <c r="X518" s="2" t="s">
        <v>75</v>
      </c>
      <c r="Y518" t="s">
        <v>63</v>
      </c>
      <c r="Z518">
        <v>5</v>
      </c>
      <c r="AA518" s="3">
        <v>2.6237900000000001E-2</v>
      </c>
      <c r="AB518" s="1">
        <v>2.511640995046863E-2</v>
      </c>
      <c r="AC518">
        <v>5</v>
      </c>
      <c r="AD518" s="3">
        <v>1.226E-2</v>
      </c>
      <c r="AE518" s="1">
        <v>1.4356898056335146E-2</v>
      </c>
      <c r="AF518">
        <v>5</v>
      </c>
      <c r="AG518" s="3">
        <v>1.26156</v>
      </c>
      <c r="AH518" s="1">
        <v>2.0487749237044075</v>
      </c>
      <c r="AI518">
        <v>5</v>
      </c>
      <c r="AJ518" s="3">
        <v>0.75015200000000004</v>
      </c>
      <c r="AK518" s="1">
        <v>0.78579453651702091</v>
      </c>
    </row>
    <row r="519" spans="1:38" x14ac:dyDescent="0.2">
      <c r="A519">
        <v>658</v>
      </c>
      <c r="B519" t="s">
        <v>669</v>
      </c>
      <c r="C519" t="s">
        <v>670</v>
      </c>
      <c r="D519">
        <v>2011</v>
      </c>
      <c r="E519" t="s">
        <v>749</v>
      </c>
      <c r="F519" t="s">
        <v>40</v>
      </c>
      <c r="G519" t="s">
        <v>41</v>
      </c>
      <c r="H519">
        <v>43.533333329999998</v>
      </c>
      <c r="I519">
        <v>-118.15</v>
      </c>
      <c r="J519">
        <v>260</v>
      </c>
      <c r="K519">
        <v>1558</v>
      </c>
      <c r="L519">
        <f t="shared" si="71"/>
        <v>0.1668806161745828</v>
      </c>
      <c r="M519" t="s">
        <v>784</v>
      </c>
      <c r="N519" t="s">
        <v>313</v>
      </c>
      <c r="O519" s="2" t="s">
        <v>51</v>
      </c>
      <c r="P519" t="s">
        <v>52</v>
      </c>
      <c r="Q519" t="s">
        <v>56</v>
      </c>
      <c r="R519" s="4" t="s">
        <v>310</v>
      </c>
      <c r="S519" s="2" t="s">
        <v>780</v>
      </c>
      <c r="T519" t="s">
        <v>91</v>
      </c>
      <c r="U519">
        <f>((272.452989-191.886779)/272.452989)*100</f>
        <v>29.570683109664841</v>
      </c>
      <c r="V519" t="s">
        <v>61</v>
      </c>
      <c r="W519" s="2" t="s">
        <v>311</v>
      </c>
      <c r="X519" s="2" t="s">
        <v>312</v>
      </c>
      <c r="Y519" t="s">
        <v>63</v>
      </c>
      <c r="Z519">
        <v>25</v>
      </c>
      <c r="AA519" s="3">
        <v>119.545</v>
      </c>
      <c r="AB519" s="1">
        <v>56.451000000000008</v>
      </c>
      <c r="AC519">
        <v>25</v>
      </c>
      <c r="AD519" s="3">
        <v>711.60400000000004</v>
      </c>
      <c r="AE519" s="1">
        <v>94.72199999999998</v>
      </c>
    </row>
    <row r="520" spans="1:38" x14ac:dyDescent="0.2">
      <c r="A520">
        <v>658</v>
      </c>
      <c r="B520" t="s">
        <v>669</v>
      </c>
      <c r="C520" t="s">
        <v>670</v>
      </c>
      <c r="D520">
        <v>2011</v>
      </c>
      <c r="E520" t="s">
        <v>749</v>
      </c>
      <c r="F520" t="s">
        <v>40</v>
      </c>
      <c r="G520" t="s">
        <v>41</v>
      </c>
      <c r="H520">
        <v>43.533333329999998</v>
      </c>
      <c r="I520">
        <v>-118.15</v>
      </c>
      <c r="J520">
        <v>260</v>
      </c>
      <c r="K520">
        <v>1558</v>
      </c>
      <c r="L520">
        <f t="shared" si="71"/>
        <v>0.1668806161745828</v>
      </c>
      <c r="M520" t="s">
        <v>784</v>
      </c>
      <c r="N520" s="2" t="s">
        <v>160</v>
      </c>
      <c r="O520" s="2" t="s">
        <v>43</v>
      </c>
      <c r="P520" t="s">
        <v>52</v>
      </c>
      <c r="Q520" t="s">
        <v>56</v>
      </c>
      <c r="R520" s="4" t="s">
        <v>310</v>
      </c>
      <c r="S520" s="2" t="s">
        <v>780</v>
      </c>
      <c r="T520" t="s">
        <v>91</v>
      </c>
      <c r="U520">
        <f t="shared" ref="U520:U524" si="72">((272.452989-191.886779)/272.452989)*100</f>
        <v>29.570683109664841</v>
      </c>
      <c r="V520" t="s">
        <v>61</v>
      </c>
      <c r="W520" s="2" t="s">
        <v>311</v>
      </c>
      <c r="X520" s="2" t="s">
        <v>312</v>
      </c>
      <c r="Y520" t="s">
        <v>63</v>
      </c>
      <c r="Z520">
        <v>25</v>
      </c>
      <c r="AA520" s="3">
        <v>586.101</v>
      </c>
      <c r="AB520" s="1">
        <v>468.21899999999994</v>
      </c>
      <c r="AC520">
        <v>25</v>
      </c>
      <c r="AD520" s="3">
        <v>86.434399999999997</v>
      </c>
      <c r="AE520" s="1">
        <v>54.465600000000009</v>
      </c>
    </row>
    <row r="521" spans="1:38" x14ac:dyDescent="0.2">
      <c r="A521">
        <v>658</v>
      </c>
      <c r="B521" t="s">
        <v>669</v>
      </c>
      <c r="C521" t="s">
        <v>670</v>
      </c>
      <c r="D521">
        <v>2011</v>
      </c>
      <c r="E521" t="s">
        <v>749</v>
      </c>
      <c r="F521" t="s">
        <v>40</v>
      </c>
      <c r="G521" t="s">
        <v>41</v>
      </c>
      <c r="H521">
        <v>43.533333329999998</v>
      </c>
      <c r="I521">
        <v>-118.15</v>
      </c>
      <c r="J521">
        <v>260</v>
      </c>
      <c r="K521">
        <v>1558</v>
      </c>
      <c r="L521">
        <f t="shared" si="71"/>
        <v>0.1668806161745828</v>
      </c>
      <c r="M521" t="s">
        <v>784</v>
      </c>
      <c r="N521" s="2" t="s">
        <v>314</v>
      </c>
      <c r="O521" s="2" t="s">
        <v>43</v>
      </c>
      <c r="P521" t="s">
        <v>52</v>
      </c>
      <c r="Q521" t="s">
        <v>56</v>
      </c>
      <c r="R521" s="4" t="s">
        <v>310</v>
      </c>
      <c r="S521" s="2" t="s">
        <v>780</v>
      </c>
      <c r="T521" t="s">
        <v>91</v>
      </c>
      <c r="U521">
        <f t="shared" si="72"/>
        <v>29.570683109664841</v>
      </c>
      <c r="V521" t="s">
        <v>61</v>
      </c>
      <c r="W521" s="2" t="s">
        <v>311</v>
      </c>
      <c r="X521" s="2" t="s">
        <v>312</v>
      </c>
      <c r="Y521" t="s">
        <v>63</v>
      </c>
      <c r="Z521">
        <v>25</v>
      </c>
      <c r="AA521" s="3">
        <v>788.66200000000003</v>
      </c>
      <c r="AB521" s="1">
        <v>899.9079999999999</v>
      </c>
      <c r="AC521">
        <v>25</v>
      </c>
      <c r="AD521" s="3">
        <v>543.471</v>
      </c>
      <c r="AE521" s="1">
        <v>262.85500000000002</v>
      </c>
    </row>
    <row r="522" spans="1:38" x14ac:dyDescent="0.2">
      <c r="A522">
        <v>658</v>
      </c>
      <c r="B522" t="s">
        <v>669</v>
      </c>
      <c r="C522" t="s">
        <v>670</v>
      </c>
      <c r="D522">
        <v>2011</v>
      </c>
      <c r="E522" t="s">
        <v>749</v>
      </c>
      <c r="F522" t="s">
        <v>40</v>
      </c>
      <c r="G522" t="s">
        <v>41</v>
      </c>
      <c r="H522">
        <v>43.533333329999998</v>
      </c>
      <c r="I522">
        <v>-118.15</v>
      </c>
      <c r="J522">
        <v>260</v>
      </c>
      <c r="K522">
        <v>1558</v>
      </c>
      <c r="L522">
        <f t="shared" si="71"/>
        <v>0.1668806161745828</v>
      </c>
      <c r="M522" t="s">
        <v>784</v>
      </c>
      <c r="N522" t="s">
        <v>313</v>
      </c>
      <c r="O522" s="2" t="s">
        <v>51</v>
      </c>
      <c r="P522" t="s">
        <v>52</v>
      </c>
      <c r="Q522" t="s">
        <v>56</v>
      </c>
      <c r="R522" s="4" t="s">
        <v>310</v>
      </c>
      <c r="S522" s="2" t="s">
        <v>780</v>
      </c>
      <c r="T522" t="s">
        <v>91</v>
      </c>
      <c r="U522">
        <f t="shared" si="72"/>
        <v>29.570683109664841</v>
      </c>
      <c r="V522" t="s">
        <v>61</v>
      </c>
      <c r="W522" s="2" t="s">
        <v>315</v>
      </c>
      <c r="X522" s="2" t="s">
        <v>316</v>
      </c>
      <c r="Y522" t="s">
        <v>50</v>
      </c>
      <c r="Z522">
        <v>25</v>
      </c>
      <c r="AA522" s="3">
        <v>2.98503E-2</v>
      </c>
      <c r="AB522" s="1">
        <v>3.6861000000000012E-3</v>
      </c>
      <c r="AC522">
        <v>25</v>
      </c>
      <c r="AD522" s="3">
        <v>-6.08642E-2</v>
      </c>
      <c r="AE522" s="1">
        <v>3.31691E-2</v>
      </c>
    </row>
    <row r="523" spans="1:38" x14ac:dyDescent="0.2">
      <c r="A523">
        <v>658</v>
      </c>
      <c r="B523" t="s">
        <v>669</v>
      </c>
      <c r="C523" t="s">
        <v>670</v>
      </c>
      <c r="D523">
        <v>2011</v>
      </c>
      <c r="E523" t="s">
        <v>749</v>
      </c>
      <c r="F523" t="s">
        <v>40</v>
      </c>
      <c r="G523" t="s">
        <v>41</v>
      </c>
      <c r="H523">
        <v>43.533333329999998</v>
      </c>
      <c r="I523">
        <v>-118.15</v>
      </c>
      <c r="J523">
        <v>260</v>
      </c>
      <c r="K523">
        <v>1558</v>
      </c>
      <c r="L523">
        <f t="shared" si="71"/>
        <v>0.1668806161745828</v>
      </c>
      <c r="M523" t="s">
        <v>784</v>
      </c>
      <c r="N523" s="2" t="s">
        <v>160</v>
      </c>
      <c r="O523" s="2" t="s">
        <v>43</v>
      </c>
      <c r="P523" t="s">
        <v>52</v>
      </c>
      <c r="Q523" t="s">
        <v>56</v>
      </c>
      <c r="R523" s="4" t="s">
        <v>310</v>
      </c>
      <c r="S523" s="2" t="s">
        <v>780</v>
      </c>
      <c r="T523" t="s">
        <v>91</v>
      </c>
      <c r="U523">
        <f t="shared" si="72"/>
        <v>29.570683109664841</v>
      </c>
      <c r="V523" t="s">
        <v>61</v>
      </c>
      <c r="W523" s="2" t="s">
        <v>315</v>
      </c>
      <c r="X523" s="2" t="s">
        <v>316</v>
      </c>
      <c r="Y523" t="s">
        <v>50</v>
      </c>
      <c r="Z523">
        <v>25</v>
      </c>
      <c r="AA523" s="3">
        <v>1.0022E-2</v>
      </c>
      <c r="AB523" s="1">
        <v>4.4486000000000005E-3</v>
      </c>
      <c r="AC523">
        <v>25</v>
      </c>
      <c r="AD523" s="3">
        <v>7.6922099999999997E-3</v>
      </c>
      <c r="AE523" s="1">
        <v>1.0880289999999999E-2</v>
      </c>
    </row>
    <row r="524" spans="1:38" x14ac:dyDescent="0.2">
      <c r="A524">
        <v>658</v>
      </c>
      <c r="B524" t="s">
        <v>669</v>
      </c>
      <c r="C524" t="s">
        <v>670</v>
      </c>
      <c r="D524">
        <v>2011</v>
      </c>
      <c r="E524" t="s">
        <v>749</v>
      </c>
      <c r="F524" t="s">
        <v>40</v>
      </c>
      <c r="G524" t="s">
        <v>41</v>
      </c>
      <c r="H524">
        <v>43.533333329999998</v>
      </c>
      <c r="I524">
        <v>-118.15</v>
      </c>
      <c r="J524">
        <v>260</v>
      </c>
      <c r="K524">
        <v>1558</v>
      </c>
      <c r="L524">
        <f t="shared" si="71"/>
        <v>0.1668806161745828</v>
      </c>
      <c r="M524" t="s">
        <v>784</v>
      </c>
      <c r="N524" s="2" t="s">
        <v>314</v>
      </c>
      <c r="O524" s="2" t="s">
        <v>43</v>
      </c>
      <c r="P524" t="s">
        <v>52</v>
      </c>
      <c r="Q524" t="s">
        <v>56</v>
      </c>
      <c r="R524" s="4" t="s">
        <v>310</v>
      </c>
      <c r="S524" s="2" t="s">
        <v>780</v>
      </c>
      <c r="T524" t="s">
        <v>91</v>
      </c>
      <c r="U524">
        <f t="shared" si="72"/>
        <v>29.570683109664841</v>
      </c>
      <c r="V524" t="s">
        <v>61</v>
      </c>
      <c r="W524" s="2" t="s">
        <v>315</v>
      </c>
      <c r="X524" s="2" t="s">
        <v>316</v>
      </c>
      <c r="Y524" t="s">
        <v>50</v>
      </c>
      <c r="Z524">
        <v>25</v>
      </c>
      <c r="AA524" s="3">
        <v>2.1080100000000001E-2</v>
      </c>
      <c r="AB524" s="1">
        <v>4.7028E-3</v>
      </c>
      <c r="AC524">
        <v>25</v>
      </c>
      <c r="AD524" s="3">
        <v>1.17062E-2</v>
      </c>
      <c r="AE524" s="1">
        <v>8.6093000000000003E-3</v>
      </c>
    </row>
    <row r="525" spans="1:38" x14ac:dyDescent="0.2">
      <c r="A525">
        <v>716</v>
      </c>
      <c r="B525" t="s">
        <v>671</v>
      </c>
      <c r="C525" t="s">
        <v>672</v>
      </c>
      <c r="D525">
        <v>2013</v>
      </c>
      <c r="E525" t="s">
        <v>749</v>
      </c>
      <c r="F525" t="s">
        <v>759</v>
      </c>
      <c r="G525" t="s">
        <v>41</v>
      </c>
      <c r="H525">
        <v>45.582124389999997</v>
      </c>
      <c r="I525">
        <v>-122.6807608</v>
      </c>
      <c r="J525">
        <v>1017</v>
      </c>
      <c r="K525">
        <v>1142</v>
      </c>
      <c r="L525">
        <f t="shared" si="71"/>
        <v>0.89054290718038531</v>
      </c>
      <c r="M525" t="s">
        <v>787</v>
      </c>
      <c r="N525" t="s">
        <v>317</v>
      </c>
      <c r="O525" t="s">
        <v>43</v>
      </c>
      <c r="P525" t="s">
        <v>54</v>
      </c>
      <c r="Q525" t="s">
        <v>45</v>
      </c>
      <c r="R525" s="4" t="s">
        <v>322</v>
      </c>
      <c r="S525" s="2" t="s">
        <v>779</v>
      </c>
      <c r="T525" t="s">
        <v>90</v>
      </c>
      <c r="U525">
        <f>((19.8-9.1)/19.8)*100</f>
        <v>54.040404040404042</v>
      </c>
      <c r="V525" t="s">
        <v>60</v>
      </c>
      <c r="W525" s="2" t="s">
        <v>74</v>
      </c>
      <c r="X525" s="2" t="s">
        <v>75</v>
      </c>
      <c r="Y525" t="s">
        <v>63</v>
      </c>
      <c r="Z525">
        <v>4</v>
      </c>
      <c r="AA525" s="3">
        <v>27.758369999999999</v>
      </c>
      <c r="AB525" s="1">
        <v>1.3100420000000028</v>
      </c>
      <c r="AC525">
        <v>4</v>
      </c>
      <c r="AD525" s="3">
        <v>18.660844999999998</v>
      </c>
      <c r="AE525" s="1">
        <v>0.72780200000000406</v>
      </c>
    </row>
    <row r="526" spans="1:38" x14ac:dyDescent="0.2">
      <c r="A526">
        <v>716</v>
      </c>
      <c r="B526" t="s">
        <v>671</v>
      </c>
      <c r="C526" t="s">
        <v>672</v>
      </c>
      <c r="D526">
        <v>2013</v>
      </c>
      <c r="E526" t="s">
        <v>749</v>
      </c>
      <c r="F526" t="s">
        <v>759</v>
      </c>
      <c r="G526" t="s">
        <v>41</v>
      </c>
      <c r="H526">
        <v>45.582124389999997</v>
      </c>
      <c r="I526">
        <v>-122.6807608</v>
      </c>
      <c r="J526">
        <v>1017</v>
      </c>
      <c r="K526">
        <v>1142</v>
      </c>
      <c r="L526">
        <f t="shared" si="71"/>
        <v>0.89054290718038531</v>
      </c>
      <c r="M526" t="s">
        <v>787</v>
      </c>
      <c r="N526" t="s">
        <v>318</v>
      </c>
      <c r="O526" t="s">
        <v>51</v>
      </c>
      <c r="P526" t="s">
        <v>54</v>
      </c>
      <c r="Q526" t="s">
        <v>45</v>
      </c>
      <c r="R526" s="4" t="s">
        <v>322</v>
      </c>
      <c r="S526" s="2" t="s">
        <v>779</v>
      </c>
      <c r="T526" t="s">
        <v>90</v>
      </c>
      <c r="U526">
        <f>((23.5-8.3)/23.5)*100</f>
        <v>64.680851063829778</v>
      </c>
      <c r="V526" t="s">
        <v>60</v>
      </c>
      <c r="W526" s="2" t="s">
        <v>74</v>
      </c>
      <c r="X526" s="2" t="s">
        <v>75</v>
      </c>
      <c r="Y526" t="s">
        <v>63</v>
      </c>
      <c r="Z526">
        <v>4</v>
      </c>
      <c r="AA526" s="3">
        <v>28.267831999999999</v>
      </c>
      <c r="AB526" s="1">
        <v>2.4745260000000044</v>
      </c>
      <c r="AC526">
        <v>4</v>
      </c>
      <c r="AD526" s="3">
        <v>21.535661999999999</v>
      </c>
      <c r="AE526" s="1">
        <v>1.5283840000000026</v>
      </c>
    </row>
    <row r="527" spans="1:38" x14ac:dyDescent="0.2">
      <c r="A527">
        <v>716</v>
      </c>
      <c r="B527" t="s">
        <v>671</v>
      </c>
      <c r="C527" t="s">
        <v>672</v>
      </c>
      <c r="D527">
        <v>2013</v>
      </c>
      <c r="E527" t="s">
        <v>749</v>
      </c>
      <c r="F527" t="s">
        <v>759</v>
      </c>
      <c r="G527" t="s">
        <v>41</v>
      </c>
      <c r="H527">
        <v>45.582124389999997</v>
      </c>
      <c r="I527">
        <v>-122.6807608</v>
      </c>
      <c r="J527">
        <v>1017</v>
      </c>
      <c r="K527">
        <v>1142</v>
      </c>
      <c r="L527">
        <f t="shared" si="71"/>
        <v>0.89054290718038531</v>
      </c>
      <c r="M527" t="s">
        <v>787</v>
      </c>
      <c r="N527" t="s">
        <v>319</v>
      </c>
      <c r="O527" t="s">
        <v>51</v>
      </c>
      <c r="P527" t="s">
        <v>54</v>
      </c>
      <c r="Q527" t="s">
        <v>45</v>
      </c>
      <c r="R527" s="4" t="s">
        <v>322</v>
      </c>
      <c r="S527" s="2" t="s">
        <v>779</v>
      </c>
      <c r="T527" t="s">
        <v>91</v>
      </c>
      <c r="U527">
        <f>((18.6-9.9)/18.6)*100</f>
        <v>46.774193548387103</v>
      </c>
      <c r="V527" t="s">
        <v>60</v>
      </c>
      <c r="W527" s="2" t="s">
        <v>74</v>
      </c>
      <c r="X527" s="2" t="s">
        <v>75</v>
      </c>
      <c r="Y527" t="s">
        <v>63</v>
      </c>
      <c r="Z527">
        <v>4</v>
      </c>
      <c r="AA527" s="3">
        <v>21.20815</v>
      </c>
      <c r="AB527" s="1">
        <v>5.2401800000000023</v>
      </c>
      <c r="AC527">
        <v>4</v>
      </c>
      <c r="AD527" s="3">
        <v>13.202329000000001</v>
      </c>
      <c r="AE527" s="1">
        <v>1.3828239999999994</v>
      </c>
    </row>
    <row r="528" spans="1:38" x14ac:dyDescent="0.2">
      <c r="A528">
        <v>716</v>
      </c>
      <c r="B528" t="s">
        <v>671</v>
      </c>
      <c r="C528" t="s">
        <v>672</v>
      </c>
      <c r="D528">
        <v>2013</v>
      </c>
      <c r="E528" t="s">
        <v>749</v>
      </c>
      <c r="F528" t="s">
        <v>759</v>
      </c>
      <c r="G528" t="s">
        <v>41</v>
      </c>
      <c r="H528">
        <v>45.582124389999997</v>
      </c>
      <c r="I528">
        <v>-122.6807608</v>
      </c>
      <c r="J528">
        <v>1017</v>
      </c>
      <c r="K528">
        <v>1142</v>
      </c>
      <c r="L528">
        <f t="shared" si="71"/>
        <v>0.89054290718038531</v>
      </c>
      <c r="M528" t="s">
        <v>787</v>
      </c>
      <c r="N528" t="s">
        <v>320</v>
      </c>
      <c r="O528" t="s">
        <v>51</v>
      </c>
      <c r="P528" t="s">
        <v>54</v>
      </c>
      <c r="Q528" t="s">
        <v>45</v>
      </c>
      <c r="R528" s="4" t="s">
        <v>322</v>
      </c>
      <c r="S528" s="2" t="s">
        <v>779</v>
      </c>
      <c r="T528" t="s">
        <v>90</v>
      </c>
      <c r="U528">
        <f>((23.2-10)/23.2)*100</f>
        <v>56.896551724137936</v>
      </c>
      <c r="V528" t="s">
        <v>60</v>
      </c>
      <c r="W528" s="2" t="s">
        <v>74</v>
      </c>
      <c r="X528" s="2" t="s">
        <v>75</v>
      </c>
      <c r="Y528" t="s">
        <v>63</v>
      </c>
      <c r="Z528">
        <v>4</v>
      </c>
      <c r="AA528" s="3">
        <v>18.988356</v>
      </c>
      <c r="AB528" s="1">
        <v>1.819504000000002</v>
      </c>
      <c r="AC528">
        <v>4</v>
      </c>
      <c r="AD528" s="3">
        <v>12.983988999999999</v>
      </c>
      <c r="AE528" s="1">
        <v>1.2372620000000012</v>
      </c>
    </row>
    <row r="529" spans="1:31" x14ac:dyDescent="0.2">
      <c r="A529">
        <v>716</v>
      </c>
      <c r="B529" t="s">
        <v>671</v>
      </c>
      <c r="C529" t="s">
        <v>672</v>
      </c>
      <c r="D529">
        <v>2013</v>
      </c>
      <c r="E529" t="s">
        <v>749</v>
      </c>
      <c r="F529" t="s">
        <v>759</v>
      </c>
      <c r="G529" t="s">
        <v>41</v>
      </c>
      <c r="H529">
        <v>45.582124389999997</v>
      </c>
      <c r="I529">
        <v>-122.6807608</v>
      </c>
      <c r="J529">
        <v>1017</v>
      </c>
      <c r="K529">
        <v>1142</v>
      </c>
      <c r="L529">
        <f t="shared" si="71"/>
        <v>0.89054290718038531</v>
      </c>
      <c r="M529" t="s">
        <v>787</v>
      </c>
      <c r="N529" t="s">
        <v>321</v>
      </c>
      <c r="O529" t="s">
        <v>51</v>
      </c>
      <c r="P529" t="s">
        <v>54</v>
      </c>
      <c r="Q529" t="s">
        <v>45</v>
      </c>
      <c r="R529" s="4" t="s">
        <v>322</v>
      </c>
      <c r="S529" s="2" t="s">
        <v>779</v>
      </c>
      <c r="T529" t="s">
        <v>91</v>
      </c>
      <c r="U529">
        <f>((23.8-14.6)/23.8)*100</f>
        <v>38.655462184873954</v>
      </c>
      <c r="V529" t="s">
        <v>60</v>
      </c>
      <c r="W529" s="2" t="s">
        <v>74</v>
      </c>
      <c r="X529" s="2" t="s">
        <v>75</v>
      </c>
      <c r="Y529" t="s">
        <v>63</v>
      </c>
      <c r="Z529">
        <v>4</v>
      </c>
      <c r="AA529" s="3">
        <v>13.165939</v>
      </c>
      <c r="AB529" s="1">
        <v>2.547305999999999</v>
      </c>
      <c r="AC529">
        <v>4</v>
      </c>
      <c r="AD529" s="3">
        <v>10.9825325</v>
      </c>
      <c r="AE529" s="1">
        <v>1.8195049999999995</v>
      </c>
    </row>
    <row r="530" spans="1:31" x14ac:dyDescent="0.2">
      <c r="A530">
        <v>716</v>
      </c>
      <c r="B530" t="s">
        <v>671</v>
      </c>
      <c r="C530" t="s">
        <v>672</v>
      </c>
      <c r="D530">
        <v>2013</v>
      </c>
      <c r="E530" t="s">
        <v>749</v>
      </c>
      <c r="F530" t="s">
        <v>759</v>
      </c>
      <c r="G530" t="s">
        <v>41</v>
      </c>
      <c r="H530">
        <v>45.582124389999997</v>
      </c>
      <c r="I530">
        <v>-122.6807608</v>
      </c>
      <c r="J530">
        <v>1017</v>
      </c>
      <c r="K530">
        <v>1142</v>
      </c>
      <c r="L530">
        <f t="shared" si="71"/>
        <v>0.89054290718038531</v>
      </c>
      <c r="M530" t="s">
        <v>787</v>
      </c>
      <c r="N530" t="s">
        <v>317</v>
      </c>
      <c r="O530" t="s">
        <v>43</v>
      </c>
      <c r="P530" t="s">
        <v>54</v>
      </c>
      <c r="Q530" t="s">
        <v>45</v>
      </c>
      <c r="R530" s="4" t="s">
        <v>322</v>
      </c>
      <c r="S530" s="2" t="s">
        <v>779</v>
      </c>
      <c r="T530" t="s">
        <v>90</v>
      </c>
      <c r="U530">
        <f t="shared" ref="U530" si="73">((19.8-9.1)/19.8)*100</f>
        <v>54.040404040404042</v>
      </c>
      <c r="V530" t="s">
        <v>60</v>
      </c>
      <c r="W530" s="2" t="s">
        <v>323</v>
      </c>
      <c r="X530" s="2" t="s">
        <v>324</v>
      </c>
      <c r="Y530" t="s">
        <v>50</v>
      </c>
      <c r="Z530">
        <v>4</v>
      </c>
      <c r="AA530" s="3">
        <v>919.75005999999996</v>
      </c>
      <c r="AB530" s="1">
        <v>41.575280000000021</v>
      </c>
      <c r="AC530">
        <v>4</v>
      </c>
      <c r="AD530" s="3">
        <v>380.32470000000001</v>
      </c>
      <c r="AE530" s="1">
        <v>54.708639999999946</v>
      </c>
    </row>
    <row r="531" spans="1:31" x14ac:dyDescent="0.2">
      <c r="A531">
        <v>716</v>
      </c>
      <c r="B531" t="s">
        <v>671</v>
      </c>
      <c r="C531" t="s">
        <v>672</v>
      </c>
      <c r="D531">
        <v>2013</v>
      </c>
      <c r="E531" t="s">
        <v>749</v>
      </c>
      <c r="F531" t="s">
        <v>759</v>
      </c>
      <c r="G531" t="s">
        <v>41</v>
      </c>
      <c r="H531">
        <v>45.582124389999997</v>
      </c>
      <c r="I531">
        <v>-122.6807608</v>
      </c>
      <c r="J531">
        <v>1017</v>
      </c>
      <c r="K531">
        <v>1142</v>
      </c>
      <c r="L531">
        <f t="shared" si="71"/>
        <v>0.89054290718038531</v>
      </c>
      <c r="M531" t="s">
        <v>787</v>
      </c>
      <c r="N531" t="s">
        <v>318</v>
      </c>
      <c r="O531" t="s">
        <v>51</v>
      </c>
      <c r="P531" t="s">
        <v>54</v>
      </c>
      <c r="Q531" t="s">
        <v>45</v>
      </c>
      <c r="R531" s="4" t="s">
        <v>322</v>
      </c>
      <c r="S531" s="2" t="s">
        <v>779</v>
      </c>
      <c r="T531" t="s">
        <v>90</v>
      </c>
      <c r="U531">
        <f t="shared" ref="U531" si="74">((23.5-8.3)/23.5)*100</f>
        <v>64.680851063829778</v>
      </c>
      <c r="V531" t="s">
        <v>60</v>
      </c>
      <c r="W531" s="2" t="s">
        <v>323</v>
      </c>
      <c r="X531" s="2" t="s">
        <v>324</v>
      </c>
      <c r="Y531" t="s">
        <v>50</v>
      </c>
      <c r="Z531">
        <v>4</v>
      </c>
      <c r="AA531" s="3">
        <v>772.94695999999999</v>
      </c>
      <c r="AB531" s="1">
        <v>102.84837999999991</v>
      </c>
      <c r="AC531">
        <v>4</v>
      </c>
      <c r="AD531" s="3">
        <v>498.29491999999999</v>
      </c>
      <c r="AE531" s="1">
        <v>78.774299999999926</v>
      </c>
    </row>
    <row r="532" spans="1:31" x14ac:dyDescent="0.2">
      <c r="A532">
        <v>716</v>
      </c>
      <c r="B532" t="s">
        <v>671</v>
      </c>
      <c r="C532" t="s">
        <v>672</v>
      </c>
      <c r="D532">
        <v>2013</v>
      </c>
      <c r="E532" t="s">
        <v>749</v>
      </c>
      <c r="F532" t="s">
        <v>759</v>
      </c>
      <c r="G532" t="s">
        <v>41</v>
      </c>
      <c r="H532">
        <v>45.582124389999997</v>
      </c>
      <c r="I532">
        <v>-122.6807608</v>
      </c>
      <c r="J532">
        <v>1017</v>
      </c>
      <c r="K532">
        <v>1142</v>
      </c>
      <c r="L532">
        <f t="shared" si="71"/>
        <v>0.89054290718038531</v>
      </c>
      <c r="M532" t="s">
        <v>787</v>
      </c>
      <c r="N532" t="s">
        <v>319</v>
      </c>
      <c r="O532" t="s">
        <v>51</v>
      </c>
      <c r="P532" t="s">
        <v>54</v>
      </c>
      <c r="Q532" t="s">
        <v>45</v>
      </c>
      <c r="R532" s="4" t="s">
        <v>322</v>
      </c>
      <c r="S532" s="2" t="s">
        <v>779</v>
      </c>
      <c r="T532" t="s">
        <v>91</v>
      </c>
      <c r="U532">
        <f t="shared" ref="U532" si="75">((18.6-9.9)/18.6)*100</f>
        <v>46.774193548387103</v>
      </c>
      <c r="V532" t="s">
        <v>60</v>
      </c>
      <c r="W532" s="2" t="s">
        <v>323</v>
      </c>
      <c r="X532" s="2" t="s">
        <v>324</v>
      </c>
      <c r="Y532" t="s">
        <v>50</v>
      </c>
      <c r="Z532">
        <v>4</v>
      </c>
      <c r="AA532" s="3">
        <v>832.92840000000001</v>
      </c>
      <c r="AB532" s="1">
        <v>225.38200000000006</v>
      </c>
      <c r="AC532">
        <v>4</v>
      </c>
      <c r="AD532" s="3">
        <v>301.16376000000002</v>
      </c>
      <c r="AE532" s="1">
        <v>83.150620000000004</v>
      </c>
    </row>
    <row r="533" spans="1:31" x14ac:dyDescent="0.2">
      <c r="A533">
        <v>716</v>
      </c>
      <c r="B533" t="s">
        <v>671</v>
      </c>
      <c r="C533" t="s">
        <v>672</v>
      </c>
      <c r="D533">
        <v>2013</v>
      </c>
      <c r="E533" t="s">
        <v>749</v>
      </c>
      <c r="F533" t="s">
        <v>759</v>
      </c>
      <c r="G533" t="s">
        <v>41</v>
      </c>
      <c r="H533">
        <v>45.582124389999997</v>
      </c>
      <c r="I533">
        <v>-122.6807608</v>
      </c>
      <c r="J533">
        <v>1017</v>
      </c>
      <c r="K533">
        <v>1142</v>
      </c>
      <c r="L533">
        <f t="shared" si="71"/>
        <v>0.89054290718038531</v>
      </c>
      <c r="M533" t="s">
        <v>787</v>
      </c>
      <c r="N533" t="s">
        <v>320</v>
      </c>
      <c r="O533" t="s">
        <v>51</v>
      </c>
      <c r="P533" t="s">
        <v>54</v>
      </c>
      <c r="Q533" t="s">
        <v>45</v>
      </c>
      <c r="R533" s="4" t="s">
        <v>322</v>
      </c>
      <c r="S533" s="2" t="s">
        <v>779</v>
      </c>
      <c r="T533" t="s">
        <v>90</v>
      </c>
      <c r="U533">
        <f t="shared" ref="U533" si="76">((23.2-10)/23.2)*100</f>
        <v>56.896551724137936</v>
      </c>
      <c r="V533" t="s">
        <v>60</v>
      </c>
      <c r="W533" s="2" t="s">
        <v>323</v>
      </c>
      <c r="X533" s="2" t="s">
        <v>324</v>
      </c>
      <c r="Y533" t="s">
        <v>50</v>
      </c>
      <c r="Z533">
        <v>4</v>
      </c>
      <c r="AA533" s="3">
        <v>921.35400000000004</v>
      </c>
      <c r="AB533" s="1">
        <v>113.78939999999989</v>
      </c>
      <c r="AC533">
        <v>4</v>
      </c>
      <c r="AD533" s="3">
        <v>591.99554000000001</v>
      </c>
      <c r="AE533" s="1">
        <v>98.467779999999948</v>
      </c>
    </row>
    <row r="534" spans="1:31" x14ac:dyDescent="0.2">
      <c r="A534">
        <v>716</v>
      </c>
      <c r="B534" t="s">
        <v>671</v>
      </c>
      <c r="C534" t="s">
        <v>672</v>
      </c>
      <c r="D534">
        <v>2013</v>
      </c>
      <c r="E534" t="s">
        <v>749</v>
      </c>
      <c r="F534" t="s">
        <v>759</v>
      </c>
      <c r="G534" t="s">
        <v>41</v>
      </c>
      <c r="H534">
        <v>45.582124389999997</v>
      </c>
      <c r="I534">
        <v>-122.6807608</v>
      </c>
      <c r="J534">
        <v>1017</v>
      </c>
      <c r="K534">
        <v>1142</v>
      </c>
      <c r="L534">
        <f t="shared" si="71"/>
        <v>0.89054290718038531</v>
      </c>
      <c r="M534" t="s">
        <v>787</v>
      </c>
      <c r="N534" t="s">
        <v>321</v>
      </c>
      <c r="O534" t="s">
        <v>51</v>
      </c>
      <c r="P534" t="s">
        <v>54</v>
      </c>
      <c r="Q534" t="s">
        <v>45</v>
      </c>
      <c r="R534" s="4" t="s">
        <v>322</v>
      </c>
      <c r="S534" s="2" t="s">
        <v>779</v>
      </c>
      <c r="T534" t="s">
        <v>91</v>
      </c>
      <c r="U534">
        <f t="shared" ref="U534" si="77">((23.8-14.6)/23.8)*100</f>
        <v>38.655462184873954</v>
      </c>
      <c r="V534" t="s">
        <v>60</v>
      </c>
      <c r="W534" s="2" t="s">
        <v>323</v>
      </c>
      <c r="X534" s="2" t="s">
        <v>324</v>
      </c>
      <c r="Y534" t="s">
        <v>50</v>
      </c>
      <c r="Z534">
        <v>4</v>
      </c>
      <c r="AA534" s="3">
        <v>403.65958000000001</v>
      </c>
      <c r="AB534" s="1">
        <v>181.60997999999995</v>
      </c>
      <c r="AC534">
        <v>4</v>
      </c>
      <c r="AD534" s="3">
        <v>292.02017000000001</v>
      </c>
      <c r="AE534" s="1">
        <v>155.36461999999995</v>
      </c>
    </row>
    <row r="535" spans="1:31" x14ac:dyDescent="0.2">
      <c r="A535">
        <v>716</v>
      </c>
      <c r="B535" t="s">
        <v>671</v>
      </c>
      <c r="C535" t="s">
        <v>672</v>
      </c>
      <c r="D535">
        <v>2013</v>
      </c>
      <c r="E535" t="s">
        <v>749</v>
      </c>
      <c r="F535" t="s">
        <v>759</v>
      </c>
      <c r="G535" t="s">
        <v>41</v>
      </c>
      <c r="H535">
        <v>45.582124389999997</v>
      </c>
      <c r="I535">
        <v>-122.6807608</v>
      </c>
      <c r="J535">
        <v>1017</v>
      </c>
      <c r="K535">
        <v>1142</v>
      </c>
      <c r="L535">
        <f t="shared" si="71"/>
        <v>0.89054290718038531</v>
      </c>
      <c r="M535" t="s">
        <v>787</v>
      </c>
      <c r="N535" t="s">
        <v>317</v>
      </c>
      <c r="O535" t="s">
        <v>43</v>
      </c>
      <c r="P535" t="s">
        <v>54</v>
      </c>
      <c r="Q535" t="s">
        <v>45</v>
      </c>
      <c r="R535" s="4" t="s">
        <v>322</v>
      </c>
      <c r="S535" s="2" t="s">
        <v>779</v>
      </c>
      <c r="T535" t="s">
        <v>90</v>
      </c>
      <c r="U535">
        <f t="shared" ref="U535" si="78">((19.8-9.1)/19.8)*100</f>
        <v>54.040404040404042</v>
      </c>
      <c r="V535" t="s">
        <v>60</v>
      </c>
      <c r="W535" s="2" t="s">
        <v>325</v>
      </c>
      <c r="X535" s="2" t="s">
        <v>115</v>
      </c>
      <c r="Y535" t="s">
        <v>50</v>
      </c>
      <c r="Z535">
        <v>4</v>
      </c>
      <c r="AA535" s="3">
        <v>382.7201</v>
      </c>
      <c r="AB535" s="1">
        <v>49.113699999999994</v>
      </c>
      <c r="AC535">
        <v>4</v>
      </c>
      <c r="AD535" s="3">
        <v>241.84585999999999</v>
      </c>
      <c r="AE535" s="1">
        <v>42.10528000000005</v>
      </c>
    </row>
    <row r="536" spans="1:31" x14ac:dyDescent="0.2">
      <c r="A536">
        <v>716</v>
      </c>
      <c r="B536" t="s">
        <v>671</v>
      </c>
      <c r="C536" t="s">
        <v>672</v>
      </c>
      <c r="D536">
        <v>2013</v>
      </c>
      <c r="E536" t="s">
        <v>749</v>
      </c>
      <c r="F536" t="s">
        <v>759</v>
      </c>
      <c r="G536" t="s">
        <v>41</v>
      </c>
      <c r="H536">
        <v>45.582124389999997</v>
      </c>
      <c r="I536">
        <v>-122.6807608</v>
      </c>
      <c r="J536">
        <v>1017</v>
      </c>
      <c r="K536">
        <v>1142</v>
      </c>
      <c r="L536">
        <f t="shared" si="71"/>
        <v>0.89054290718038531</v>
      </c>
      <c r="M536" t="s">
        <v>787</v>
      </c>
      <c r="N536" t="s">
        <v>318</v>
      </c>
      <c r="O536" t="s">
        <v>51</v>
      </c>
      <c r="P536" t="s">
        <v>54</v>
      </c>
      <c r="Q536" t="s">
        <v>45</v>
      </c>
      <c r="R536" s="4" t="s">
        <v>322</v>
      </c>
      <c r="S536" s="2" t="s">
        <v>779</v>
      </c>
      <c r="T536" t="s">
        <v>90</v>
      </c>
      <c r="U536">
        <f t="shared" ref="U536" si="79">((23.5-8.3)/23.5)*100</f>
        <v>64.680851063829778</v>
      </c>
      <c r="V536" t="s">
        <v>60</v>
      </c>
      <c r="W536" s="2" t="s">
        <v>325</v>
      </c>
      <c r="X536" s="2" t="s">
        <v>115</v>
      </c>
      <c r="Y536" t="s">
        <v>50</v>
      </c>
      <c r="Z536">
        <v>4</v>
      </c>
      <c r="AA536" s="3">
        <v>579.52080000000001</v>
      </c>
      <c r="AB536" s="1">
        <v>84.201399999999921</v>
      </c>
      <c r="AC536">
        <v>4</v>
      </c>
      <c r="AD536" s="3">
        <v>408.24176</v>
      </c>
      <c r="AE536" s="1">
        <v>67.836239999999975</v>
      </c>
    </row>
    <row r="537" spans="1:31" x14ac:dyDescent="0.2">
      <c r="A537">
        <v>716</v>
      </c>
      <c r="B537" t="s">
        <v>671</v>
      </c>
      <c r="C537" t="s">
        <v>672</v>
      </c>
      <c r="D537">
        <v>2013</v>
      </c>
      <c r="E537" t="s">
        <v>749</v>
      </c>
      <c r="F537" t="s">
        <v>759</v>
      </c>
      <c r="G537" t="s">
        <v>41</v>
      </c>
      <c r="H537">
        <v>45.582124389999997</v>
      </c>
      <c r="I537">
        <v>-122.6807608</v>
      </c>
      <c r="J537">
        <v>1017</v>
      </c>
      <c r="K537">
        <v>1142</v>
      </c>
      <c r="L537">
        <f t="shared" si="71"/>
        <v>0.89054290718038531</v>
      </c>
      <c r="M537" t="s">
        <v>787</v>
      </c>
      <c r="N537" t="s">
        <v>319</v>
      </c>
      <c r="O537" t="s">
        <v>51</v>
      </c>
      <c r="P537" t="s">
        <v>54</v>
      </c>
      <c r="Q537" t="s">
        <v>45</v>
      </c>
      <c r="R537" s="4" t="s">
        <v>322</v>
      </c>
      <c r="S537" s="2" t="s">
        <v>779</v>
      </c>
      <c r="T537" t="s">
        <v>91</v>
      </c>
      <c r="U537">
        <f t="shared" ref="U537" si="80">((18.6-9.9)/18.6)*100</f>
        <v>46.774193548387103</v>
      </c>
      <c r="V537" t="s">
        <v>60</v>
      </c>
      <c r="W537" s="2" t="s">
        <v>325</v>
      </c>
      <c r="X537" s="2" t="s">
        <v>115</v>
      </c>
      <c r="Y537" t="s">
        <v>50</v>
      </c>
      <c r="Z537">
        <v>4</v>
      </c>
      <c r="AA537" s="3">
        <v>116.67235599999999</v>
      </c>
      <c r="AB537" s="1">
        <v>28.070167999999995</v>
      </c>
      <c r="AC537">
        <v>4</v>
      </c>
      <c r="AD537" s="3">
        <v>75.222430000000003</v>
      </c>
      <c r="AE537" s="1">
        <v>23.391809999999992</v>
      </c>
    </row>
    <row r="538" spans="1:31" x14ac:dyDescent="0.2">
      <c r="A538">
        <v>716</v>
      </c>
      <c r="B538" t="s">
        <v>671</v>
      </c>
      <c r="C538" t="s">
        <v>672</v>
      </c>
      <c r="D538">
        <v>2013</v>
      </c>
      <c r="E538" t="s">
        <v>749</v>
      </c>
      <c r="F538" t="s">
        <v>759</v>
      </c>
      <c r="G538" t="s">
        <v>41</v>
      </c>
      <c r="H538">
        <v>45.582124389999997</v>
      </c>
      <c r="I538">
        <v>-122.6807608</v>
      </c>
      <c r="J538">
        <v>1017</v>
      </c>
      <c r="K538">
        <v>1142</v>
      </c>
      <c r="L538">
        <f t="shared" si="71"/>
        <v>0.89054290718038531</v>
      </c>
      <c r="M538" t="s">
        <v>787</v>
      </c>
      <c r="N538" t="s">
        <v>320</v>
      </c>
      <c r="O538" t="s">
        <v>51</v>
      </c>
      <c r="P538" t="s">
        <v>54</v>
      </c>
      <c r="Q538" t="s">
        <v>45</v>
      </c>
      <c r="R538" s="4" t="s">
        <v>322</v>
      </c>
      <c r="S538" s="2" t="s">
        <v>779</v>
      </c>
      <c r="T538" t="s">
        <v>90</v>
      </c>
      <c r="U538">
        <f t="shared" ref="U538" si="81">((23.2-10)/23.2)*100</f>
        <v>56.896551724137936</v>
      </c>
      <c r="V538" t="s">
        <v>60</v>
      </c>
      <c r="W538" s="2" t="s">
        <v>325</v>
      </c>
      <c r="X538" s="2" t="s">
        <v>115</v>
      </c>
      <c r="Y538" t="s">
        <v>50</v>
      </c>
      <c r="Z538">
        <v>4</v>
      </c>
      <c r="AA538" s="3">
        <v>36.284615000000002</v>
      </c>
      <c r="AB538" s="1">
        <v>11.695909999999998</v>
      </c>
      <c r="AC538">
        <v>4</v>
      </c>
      <c r="AD538" s="3">
        <v>42.787903</v>
      </c>
      <c r="AE538" s="1">
        <v>14.035088000000002</v>
      </c>
    </row>
    <row r="539" spans="1:31" x14ac:dyDescent="0.2">
      <c r="A539">
        <v>716</v>
      </c>
      <c r="B539" t="s">
        <v>671</v>
      </c>
      <c r="C539" t="s">
        <v>672</v>
      </c>
      <c r="D539">
        <v>2013</v>
      </c>
      <c r="E539" t="s">
        <v>749</v>
      </c>
      <c r="F539" t="s">
        <v>759</v>
      </c>
      <c r="G539" t="s">
        <v>41</v>
      </c>
      <c r="H539">
        <v>45.582124389999997</v>
      </c>
      <c r="I539">
        <v>-122.6807608</v>
      </c>
      <c r="J539">
        <v>1017</v>
      </c>
      <c r="K539">
        <v>1142</v>
      </c>
      <c r="L539">
        <f t="shared" si="71"/>
        <v>0.89054290718038531</v>
      </c>
      <c r="M539" t="s">
        <v>787</v>
      </c>
      <c r="N539" t="s">
        <v>321</v>
      </c>
      <c r="O539" t="s">
        <v>51</v>
      </c>
      <c r="P539" t="s">
        <v>54</v>
      </c>
      <c r="Q539" t="s">
        <v>45</v>
      </c>
      <c r="R539" s="4" t="s">
        <v>322</v>
      </c>
      <c r="S539" s="2" t="s">
        <v>779</v>
      </c>
      <c r="T539" t="s">
        <v>91</v>
      </c>
      <c r="U539">
        <f t="shared" ref="U539" si="82">((23.8-14.6)/23.8)*100</f>
        <v>38.655462184873954</v>
      </c>
      <c r="V539" t="s">
        <v>60</v>
      </c>
      <c r="W539" s="2" t="s">
        <v>325</v>
      </c>
      <c r="X539" s="2" t="s">
        <v>115</v>
      </c>
      <c r="Y539" t="s">
        <v>50</v>
      </c>
      <c r="Z539">
        <v>4</v>
      </c>
      <c r="AA539" s="3">
        <v>62.329624000000003</v>
      </c>
      <c r="AB539" s="1">
        <v>21.043531999999985</v>
      </c>
      <c r="AC539">
        <v>4</v>
      </c>
      <c r="AD539" s="3">
        <v>43.097366000000001</v>
      </c>
      <c r="AE539" s="1">
        <v>14.035088000000002</v>
      </c>
    </row>
    <row r="540" spans="1:31" x14ac:dyDescent="0.2">
      <c r="A540">
        <v>716</v>
      </c>
      <c r="B540" t="s">
        <v>671</v>
      </c>
      <c r="C540" t="s">
        <v>672</v>
      </c>
      <c r="D540">
        <v>2013</v>
      </c>
      <c r="E540" t="s">
        <v>749</v>
      </c>
      <c r="F540" t="s">
        <v>759</v>
      </c>
      <c r="G540" t="s">
        <v>41</v>
      </c>
      <c r="H540">
        <v>45.582124389999997</v>
      </c>
      <c r="I540">
        <v>-122.6807608</v>
      </c>
      <c r="J540">
        <v>1017</v>
      </c>
      <c r="K540">
        <v>1142</v>
      </c>
      <c r="L540">
        <f t="shared" si="71"/>
        <v>0.89054290718038531</v>
      </c>
      <c r="M540" t="s">
        <v>787</v>
      </c>
      <c r="N540" t="s">
        <v>317</v>
      </c>
      <c r="O540" t="s">
        <v>43</v>
      </c>
      <c r="P540" t="s">
        <v>54</v>
      </c>
      <c r="Q540" t="s">
        <v>45</v>
      </c>
      <c r="R540" s="4" t="s">
        <v>322</v>
      </c>
      <c r="S540" s="2" t="s">
        <v>779</v>
      </c>
      <c r="T540" t="s">
        <v>90</v>
      </c>
      <c r="U540">
        <f t="shared" ref="U540" si="83">((19.8-9.1)/19.8)*100</f>
        <v>54.040404040404042</v>
      </c>
      <c r="V540" t="s">
        <v>60</v>
      </c>
      <c r="W540" s="2" t="s">
        <v>222</v>
      </c>
      <c r="X540" s="2" t="s">
        <v>75</v>
      </c>
      <c r="Y540" t="s">
        <v>63</v>
      </c>
      <c r="Z540">
        <v>4</v>
      </c>
      <c r="AA540" s="3">
        <v>12.941245</v>
      </c>
      <c r="AB540" s="1">
        <v>0.46579399999999893</v>
      </c>
      <c r="AC540">
        <v>4</v>
      </c>
      <c r="AD540" s="3">
        <v>11.570717</v>
      </c>
      <c r="AE540" s="1">
        <v>0.51237199999999916</v>
      </c>
    </row>
    <row r="541" spans="1:31" x14ac:dyDescent="0.2">
      <c r="A541">
        <v>716</v>
      </c>
      <c r="B541" t="s">
        <v>671</v>
      </c>
      <c r="C541" t="s">
        <v>672</v>
      </c>
      <c r="D541">
        <v>2013</v>
      </c>
      <c r="E541" t="s">
        <v>749</v>
      </c>
      <c r="F541" t="s">
        <v>759</v>
      </c>
      <c r="G541" t="s">
        <v>41</v>
      </c>
      <c r="H541">
        <v>45.582124389999997</v>
      </c>
      <c r="I541">
        <v>-122.6807608</v>
      </c>
      <c r="J541">
        <v>1017</v>
      </c>
      <c r="K541">
        <v>1142</v>
      </c>
      <c r="L541">
        <f t="shared" si="71"/>
        <v>0.89054290718038531</v>
      </c>
      <c r="M541" t="s">
        <v>787</v>
      </c>
      <c r="N541" t="s">
        <v>318</v>
      </c>
      <c r="O541" t="s">
        <v>51</v>
      </c>
      <c r="P541" t="s">
        <v>54</v>
      </c>
      <c r="Q541" t="s">
        <v>45</v>
      </c>
      <c r="R541" s="4" t="s">
        <v>322</v>
      </c>
      <c r="S541" s="2" t="s">
        <v>779</v>
      </c>
      <c r="T541" t="s">
        <v>90</v>
      </c>
      <c r="U541">
        <f t="shared" ref="U541" si="84">((23.5-8.3)/23.5)*100</f>
        <v>64.680851063829778</v>
      </c>
      <c r="V541" t="s">
        <v>60</v>
      </c>
      <c r="W541" s="2" t="s">
        <v>222</v>
      </c>
      <c r="X541" s="2" t="s">
        <v>75</v>
      </c>
      <c r="Y541" t="s">
        <v>63</v>
      </c>
      <c r="Z541">
        <v>4</v>
      </c>
      <c r="AA541" s="3">
        <v>11.674424</v>
      </c>
      <c r="AB541" s="1">
        <v>0.72197999999999851</v>
      </c>
      <c r="AC541">
        <v>4</v>
      </c>
      <c r="AD541" s="3">
        <v>10.501583999999999</v>
      </c>
      <c r="AE541" s="1">
        <v>0.6986900000000027</v>
      </c>
    </row>
    <row r="542" spans="1:31" x14ac:dyDescent="0.2">
      <c r="A542">
        <v>716</v>
      </c>
      <c r="B542" t="s">
        <v>671</v>
      </c>
      <c r="C542" t="s">
        <v>672</v>
      </c>
      <c r="D542">
        <v>2013</v>
      </c>
      <c r="E542" t="s">
        <v>749</v>
      </c>
      <c r="F542" t="s">
        <v>759</v>
      </c>
      <c r="G542" t="s">
        <v>41</v>
      </c>
      <c r="H542">
        <v>45.582124389999997</v>
      </c>
      <c r="I542">
        <v>-122.6807608</v>
      </c>
      <c r="J542">
        <v>1017</v>
      </c>
      <c r="K542">
        <v>1142</v>
      </c>
      <c r="L542">
        <f t="shared" si="71"/>
        <v>0.89054290718038531</v>
      </c>
      <c r="M542" t="s">
        <v>787</v>
      </c>
      <c r="N542" t="s">
        <v>319</v>
      </c>
      <c r="O542" t="s">
        <v>51</v>
      </c>
      <c r="P542" t="s">
        <v>54</v>
      </c>
      <c r="Q542" t="s">
        <v>45</v>
      </c>
      <c r="R542" s="4" t="s">
        <v>322</v>
      </c>
      <c r="S542" s="2" t="s">
        <v>779</v>
      </c>
      <c r="T542" t="s">
        <v>91</v>
      </c>
      <c r="U542">
        <f t="shared" ref="U542" si="85">((18.6-9.9)/18.6)*100</f>
        <v>46.774193548387103</v>
      </c>
      <c r="V542" t="s">
        <v>60</v>
      </c>
      <c r="W542" s="2" t="s">
        <v>222</v>
      </c>
      <c r="X542" s="2" t="s">
        <v>75</v>
      </c>
      <c r="Y542" t="s">
        <v>63</v>
      </c>
      <c r="Z542">
        <v>4</v>
      </c>
      <c r="AA542" s="3">
        <v>10.849833500000001</v>
      </c>
      <c r="AB542" s="1">
        <v>1.6535649999999968</v>
      </c>
      <c r="AC542">
        <v>4</v>
      </c>
      <c r="AD542" s="3">
        <v>9.1880459999999999</v>
      </c>
      <c r="AE542" s="1">
        <v>0.81541400000000053</v>
      </c>
    </row>
    <row r="543" spans="1:31" x14ac:dyDescent="0.2">
      <c r="A543">
        <v>716</v>
      </c>
      <c r="B543" t="s">
        <v>671</v>
      </c>
      <c r="C543" t="s">
        <v>672</v>
      </c>
      <c r="D543">
        <v>2013</v>
      </c>
      <c r="E543" t="s">
        <v>749</v>
      </c>
      <c r="F543" t="s">
        <v>759</v>
      </c>
      <c r="G543" t="s">
        <v>41</v>
      </c>
      <c r="H543">
        <v>45.582124389999997</v>
      </c>
      <c r="I543">
        <v>-122.6807608</v>
      </c>
      <c r="J543">
        <v>1017</v>
      </c>
      <c r="K543">
        <v>1142</v>
      </c>
      <c r="L543">
        <f t="shared" si="71"/>
        <v>0.89054290718038531</v>
      </c>
      <c r="M543" t="s">
        <v>787</v>
      </c>
      <c r="N543" t="s">
        <v>320</v>
      </c>
      <c r="O543" t="s">
        <v>51</v>
      </c>
      <c r="P543" t="s">
        <v>54</v>
      </c>
      <c r="Q543" t="s">
        <v>45</v>
      </c>
      <c r="R543" s="4" t="s">
        <v>322</v>
      </c>
      <c r="S543" s="2" t="s">
        <v>779</v>
      </c>
      <c r="T543" t="s">
        <v>90</v>
      </c>
      <c r="U543">
        <f t="shared" ref="U543" si="86">((23.2-10)/23.2)*100</f>
        <v>56.896551724137936</v>
      </c>
      <c r="V543" t="s">
        <v>60</v>
      </c>
      <c r="W543" s="2" t="s">
        <v>222</v>
      </c>
      <c r="X543" s="2" t="s">
        <v>75</v>
      </c>
      <c r="Y543" t="s">
        <v>63</v>
      </c>
      <c r="Z543">
        <v>4</v>
      </c>
      <c r="AA543" s="3">
        <v>11.667163</v>
      </c>
      <c r="AB543" s="1">
        <v>1.0716000000000001</v>
      </c>
      <c r="AC543">
        <v>4</v>
      </c>
      <c r="AD543" s="3">
        <v>8.7360910000000001</v>
      </c>
      <c r="AE543" s="1">
        <v>0.48935600000000079</v>
      </c>
    </row>
    <row r="544" spans="1:31" x14ac:dyDescent="0.2">
      <c r="A544">
        <v>716</v>
      </c>
      <c r="B544" t="s">
        <v>671</v>
      </c>
      <c r="C544" t="s">
        <v>672</v>
      </c>
      <c r="D544">
        <v>2013</v>
      </c>
      <c r="E544" t="s">
        <v>749</v>
      </c>
      <c r="F544" t="s">
        <v>759</v>
      </c>
      <c r="G544" t="s">
        <v>41</v>
      </c>
      <c r="H544">
        <v>45.582124389999997</v>
      </c>
      <c r="I544">
        <v>-122.6807608</v>
      </c>
      <c r="J544">
        <v>1017</v>
      </c>
      <c r="K544">
        <v>1142</v>
      </c>
      <c r="L544">
        <f t="shared" si="71"/>
        <v>0.89054290718038531</v>
      </c>
      <c r="M544" t="s">
        <v>787</v>
      </c>
      <c r="N544" t="s">
        <v>321</v>
      </c>
      <c r="O544" t="s">
        <v>51</v>
      </c>
      <c r="P544" t="s">
        <v>54</v>
      </c>
      <c r="Q544" t="s">
        <v>45</v>
      </c>
      <c r="R544" s="4" t="s">
        <v>322</v>
      </c>
      <c r="S544" s="2" t="s">
        <v>779</v>
      </c>
      <c r="T544" t="s">
        <v>91</v>
      </c>
      <c r="U544">
        <f t="shared" ref="U544" si="87">((23.8-14.6)/23.8)*100</f>
        <v>38.655462184873954</v>
      </c>
      <c r="V544" t="s">
        <v>60</v>
      </c>
      <c r="W544" s="2" t="s">
        <v>222</v>
      </c>
      <c r="X544" s="2" t="s">
        <v>75</v>
      </c>
      <c r="Y544" t="s">
        <v>63</v>
      </c>
      <c r="Z544">
        <v>4</v>
      </c>
      <c r="AA544" s="3">
        <v>8.932957</v>
      </c>
      <c r="AB544" s="1">
        <v>0.97816600000000165</v>
      </c>
      <c r="AC544">
        <v>4</v>
      </c>
      <c r="AD544" s="3">
        <v>8.6453980000000001</v>
      </c>
      <c r="AE544" s="1">
        <v>0.908021999999999</v>
      </c>
    </row>
    <row r="545" spans="1:31" x14ac:dyDescent="0.2">
      <c r="A545">
        <v>716</v>
      </c>
      <c r="B545" t="s">
        <v>671</v>
      </c>
      <c r="C545" t="s">
        <v>672</v>
      </c>
      <c r="D545">
        <v>2013</v>
      </c>
      <c r="E545" t="s">
        <v>749</v>
      </c>
      <c r="F545" t="s">
        <v>759</v>
      </c>
      <c r="G545" t="s">
        <v>41</v>
      </c>
      <c r="H545">
        <v>45.582124389999997</v>
      </c>
      <c r="I545">
        <v>-122.6807608</v>
      </c>
      <c r="J545">
        <v>1017</v>
      </c>
      <c r="K545">
        <v>1142</v>
      </c>
      <c r="L545">
        <f t="shared" si="71"/>
        <v>0.89054290718038531</v>
      </c>
      <c r="M545" t="s">
        <v>787</v>
      </c>
      <c r="N545" t="s">
        <v>317</v>
      </c>
      <c r="O545" t="s">
        <v>43</v>
      </c>
      <c r="P545" t="s">
        <v>54</v>
      </c>
      <c r="Q545" t="s">
        <v>45</v>
      </c>
      <c r="R545" s="4" t="s">
        <v>322</v>
      </c>
      <c r="S545" s="2" t="s">
        <v>779</v>
      </c>
      <c r="T545" t="s">
        <v>90</v>
      </c>
      <c r="U545">
        <f t="shared" ref="U545" si="88">((19.8-9.1)/19.8)*100</f>
        <v>54.040404040404042</v>
      </c>
      <c r="V545" t="s">
        <v>60</v>
      </c>
      <c r="W545" s="2" t="s">
        <v>326</v>
      </c>
      <c r="X545" s="2" t="s">
        <v>224</v>
      </c>
      <c r="Y545" t="s">
        <v>50</v>
      </c>
      <c r="Z545">
        <v>4</v>
      </c>
      <c r="AA545" s="3">
        <v>33.242893000000002</v>
      </c>
      <c r="AB545" s="1">
        <v>1.7442239999999885</v>
      </c>
      <c r="AC545">
        <v>4</v>
      </c>
      <c r="AD545" s="3">
        <v>20.593266</v>
      </c>
      <c r="AE545" s="1">
        <v>2.3256340000000009</v>
      </c>
    </row>
    <row r="546" spans="1:31" x14ac:dyDescent="0.2">
      <c r="A546">
        <v>716</v>
      </c>
      <c r="B546" t="s">
        <v>671</v>
      </c>
      <c r="C546" t="s">
        <v>672</v>
      </c>
      <c r="D546">
        <v>2013</v>
      </c>
      <c r="E546" t="s">
        <v>749</v>
      </c>
      <c r="F546" t="s">
        <v>759</v>
      </c>
      <c r="G546" t="s">
        <v>41</v>
      </c>
      <c r="H546">
        <v>45.582124389999997</v>
      </c>
      <c r="I546">
        <v>-122.6807608</v>
      </c>
      <c r="J546">
        <v>1017</v>
      </c>
      <c r="K546">
        <v>1142</v>
      </c>
      <c r="L546">
        <f t="shared" si="71"/>
        <v>0.89054290718038531</v>
      </c>
      <c r="M546" t="s">
        <v>787</v>
      </c>
      <c r="N546" t="s">
        <v>318</v>
      </c>
      <c r="O546" t="s">
        <v>51</v>
      </c>
      <c r="P546" t="s">
        <v>54</v>
      </c>
      <c r="Q546" t="s">
        <v>45</v>
      </c>
      <c r="R546" s="4" t="s">
        <v>322</v>
      </c>
      <c r="S546" s="2" t="s">
        <v>779</v>
      </c>
      <c r="T546" t="s">
        <v>90</v>
      </c>
      <c r="U546">
        <f t="shared" ref="U546" si="89">((23.5-8.3)/23.5)*100</f>
        <v>64.680851063829778</v>
      </c>
      <c r="V546" t="s">
        <v>60</v>
      </c>
      <c r="W546" s="2" t="s">
        <v>326</v>
      </c>
      <c r="X546" s="2" t="s">
        <v>224</v>
      </c>
      <c r="Y546" t="s">
        <v>50</v>
      </c>
      <c r="Z546">
        <v>4</v>
      </c>
      <c r="AA546" s="3">
        <v>27.471214</v>
      </c>
      <c r="AB546" s="1">
        <v>3.7210159999999988</v>
      </c>
      <c r="AC546">
        <v>4</v>
      </c>
      <c r="AD546" s="3">
        <v>23.542943999999999</v>
      </c>
      <c r="AE546" s="1">
        <v>3.7210160000000059</v>
      </c>
    </row>
    <row r="547" spans="1:31" x14ac:dyDescent="0.2">
      <c r="A547">
        <v>716</v>
      </c>
      <c r="B547" t="s">
        <v>671</v>
      </c>
      <c r="C547" t="s">
        <v>672</v>
      </c>
      <c r="D547">
        <v>2013</v>
      </c>
      <c r="E547" t="s">
        <v>749</v>
      </c>
      <c r="F547" t="s">
        <v>759</v>
      </c>
      <c r="G547" t="s">
        <v>41</v>
      </c>
      <c r="H547">
        <v>45.582124389999997</v>
      </c>
      <c r="I547">
        <v>-122.6807608</v>
      </c>
      <c r="J547">
        <v>1017</v>
      </c>
      <c r="K547">
        <v>1142</v>
      </c>
      <c r="L547">
        <f t="shared" si="71"/>
        <v>0.89054290718038531</v>
      </c>
      <c r="M547" t="s">
        <v>787</v>
      </c>
      <c r="N547" t="s">
        <v>319</v>
      </c>
      <c r="O547" t="s">
        <v>51</v>
      </c>
      <c r="P547" t="s">
        <v>54</v>
      </c>
      <c r="Q547" t="s">
        <v>45</v>
      </c>
      <c r="R547" s="4" t="s">
        <v>322</v>
      </c>
      <c r="S547" s="2" t="s">
        <v>779</v>
      </c>
      <c r="T547" t="s">
        <v>91</v>
      </c>
      <c r="U547">
        <f t="shared" ref="U547" si="90">((18.6-9.9)/18.6)*100</f>
        <v>46.774193548387103</v>
      </c>
      <c r="V547" t="s">
        <v>60</v>
      </c>
      <c r="W547" s="2" t="s">
        <v>326</v>
      </c>
      <c r="X547" s="2" t="s">
        <v>224</v>
      </c>
      <c r="Y547" t="s">
        <v>50</v>
      </c>
      <c r="Z547">
        <v>4</v>
      </c>
      <c r="AA547" s="3">
        <v>39.025512999999997</v>
      </c>
      <c r="AB547" s="1">
        <v>3.837294</v>
      </c>
      <c r="AC547">
        <v>4</v>
      </c>
      <c r="AD547" s="3">
        <v>23.004173000000002</v>
      </c>
      <c r="AE547" s="1">
        <v>5.8136299999999963</v>
      </c>
    </row>
    <row r="548" spans="1:31" x14ac:dyDescent="0.2">
      <c r="A548">
        <v>716</v>
      </c>
      <c r="B548" t="s">
        <v>671</v>
      </c>
      <c r="C548" t="s">
        <v>672</v>
      </c>
      <c r="D548">
        <v>2013</v>
      </c>
      <c r="E548" t="s">
        <v>749</v>
      </c>
      <c r="F548" t="s">
        <v>759</v>
      </c>
      <c r="G548" t="s">
        <v>41</v>
      </c>
      <c r="H548">
        <v>45.582124389999997</v>
      </c>
      <c r="I548">
        <v>-122.6807608</v>
      </c>
      <c r="J548">
        <v>1017</v>
      </c>
      <c r="K548">
        <v>1142</v>
      </c>
      <c r="L548">
        <f t="shared" si="71"/>
        <v>0.89054290718038531</v>
      </c>
      <c r="M548" t="s">
        <v>787</v>
      </c>
      <c r="N548" t="s">
        <v>320</v>
      </c>
      <c r="O548" t="s">
        <v>51</v>
      </c>
      <c r="P548" t="s">
        <v>54</v>
      </c>
      <c r="Q548" t="s">
        <v>45</v>
      </c>
      <c r="R548" s="4" t="s">
        <v>322</v>
      </c>
      <c r="S548" s="2" t="s">
        <v>779</v>
      </c>
      <c r="T548" t="s">
        <v>90</v>
      </c>
      <c r="U548">
        <f t="shared" ref="U548" si="91">((23.2-10)/23.2)*100</f>
        <v>56.896551724137936</v>
      </c>
      <c r="V548" t="s">
        <v>60</v>
      </c>
      <c r="W548" s="2" t="s">
        <v>326</v>
      </c>
      <c r="X548" s="2" t="s">
        <v>224</v>
      </c>
      <c r="Y548" t="s">
        <v>50</v>
      </c>
      <c r="Z548">
        <v>4</v>
      </c>
      <c r="AA548" s="3">
        <v>48.719532000000001</v>
      </c>
      <c r="AB548" s="1">
        <v>4.6508159999999918</v>
      </c>
      <c r="AC548">
        <v>4</v>
      </c>
      <c r="AD548" s="3">
        <v>45.546866999999999</v>
      </c>
      <c r="AE548" s="1">
        <v>5.5815199999999976</v>
      </c>
    </row>
    <row r="549" spans="1:31" x14ac:dyDescent="0.2">
      <c r="A549">
        <v>716</v>
      </c>
      <c r="B549" t="s">
        <v>671</v>
      </c>
      <c r="C549" t="s">
        <v>672</v>
      </c>
      <c r="D549">
        <v>2013</v>
      </c>
      <c r="E549" t="s">
        <v>749</v>
      </c>
      <c r="F549" t="s">
        <v>759</v>
      </c>
      <c r="G549" t="s">
        <v>41</v>
      </c>
      <c r="H549">
        <v>45.582124389999997</v>
      </c>
      <c r="I549">
        <v>-122.6807608</v>
      </c>
      <c r="J549">
        <v>1017</v>
      </c>
      <c r="K549">
        <v>1142</v>
      </c>
      <c r="L549">
        <f t="shared" si="71"/>
        <v>0.89054290718038531</v>
      </c>
      <c r="M549" t="s">
        <v>787</v>
      </c>
      <c r="N549" t="s">
        <v>321</v>
      </c>
      <c r="O549" t="s">
        <v>51</v>
      </c>
      <c r="P549" t="s">
        <v>54</v>
      </c>
      <c r="Q549" t="s">
        <v>45</v>
      </c>
      <c r="R549" s="4" t="s">
        <v>322</v>
      </c>
      <c r="S549" s="2" t="s">
        <v>779</v>
      </c>
      <c r="T549" t="s">
        <v>91</v>
      </c>
      <c r="U549">
        <f t="shared" ref="U549" si="92">((23.8-14.6)/23.8)*100</f>
        <v>38.655462184873954</v>
      </c>
      <c r="V549" t="s">
        <v>60</v>
      </c>
      <c r="W549" s="2" t="s">
        <v>326</v>
      </c>
      <c r="X549" s="2" t="s">
        <v>224</v>
      </c>
      <c r="Y549" t="s">
        <v>50</v>
      </c>
      <c r="Z549">
        <v>4</v>
      </c>
      <c r="AA549" s="3">
        <v>27.947742000000002</v>
      </c>
      <c r="AB549" s="1">
        <v>10.000229999999995</v>
      </c>
      <c r="AC549">
        <v>4</v>
      </c>
      <c r="AD549" s="3">
        <v>25.298114999999999</v>
      </c>
      <c r="AE549" s="1">
        <v>10.000230000000002</v>
      </c>
    </row>
    <row r="550" spans="1:31" x14ac:dyDescent="0.2">
      <c r="A550">
        <v>716</v>
      </c>
      <c r="B550" t="s">
        <v>671</v>
      </c>
      <c r="C550" t="s">
        <v>672</v>
      </c>
      <c r="D550">
        <v>2013</v>
      </c>
      <c r="E550" t="s">
        <v>749</v>
      </c>
      <c r="F550" t="s">
        <v>759</v>
      </c>
      <c r="G550" t="s">
        <v>41</v>
      </c>
      <c r="H550">
        <v>45.582124389999997</v>
      </c>
      <c r="I550">
        <v>-122.6807608</v>
      </c>
      <c r="J550">
        <v>1017</v>
      </c>
      <c r="K550">
        <v>1142</v>
      </c>
      <c r="L550">
        <f t="shared" si="71"/>
        <v>0.89054290718038531</v>
      </c>
      <c r="M550" t="s">
        <v>787</v>
      </c>
      <c r="N550" t="s">
        <v>317</v>
      </c>
      <c r="O550" t="s">
        <v>43</v>
      </c>
      <c r="P550" t="s">
        <v>54</v>
      </c>
      <c r="Q550" t="s">
        <v>45</v>
      </c>
      <c r="R550" s="4" t="s">
        <v>322</v>
      </c>
      <c r="S550" s="2" t="s">
        <v>779</v>
      </c>
      <c r="T550" t="s">
        <v>90</v>
      </c>
      <c r="U550">
        <f t="shared" ref="U550" si="93">((19.8-9.1)/19.8)*100</f>
        <v>54.040404040404042</v>
      </c>
      <c r="V550" t="s">
        <v>60</v>
      </c>
      <c r="W550" s="2" t="s">
        <v>327</v>
      </c>
      <c r="X550" s="2" t="s">
        <v>324</v>
      </c>
      <c r="Y550" t="s">
        <v>50</v>
      </c>
      <c r="Z550">
        <v>4</v>
      </c>
      <c r="AA550" s="3">
        <v>8.1633899999999995E-2</v>
      </c>
      <c r="AB550" s="1">
        <v>6.1045000000000127E-3</v>
      </c>
      <c r="AC550">
        <v>4</v>
      </c>
      <c r="AD550" s="3">
        <v>6.4351833999999997E-2</v>
      </c>
      <c r="AE550" s="1">
        <v>4.8836020000000147E-3</v>
      </c>
    </row>
    <row r="551" spans="1:31" x14ac:dyDescent="0.2">
      <c r="A551">
        <v>716</v>
      </c>
      <c r="B551" t="s">
        <v>671</v>
      </c>
      <c r="C551" t="s">
        <v>672</v>
      </c>
      <c r="D551">
        <v>2013</v>
      </c>
      <c r="E551" t="s">
        <v>749</v>
      </c>
      <c r="F551" t="s">
        <v>759</v>
      </c>
      <c r="G551" t="s">
        <v>41</v>
      </c>
      <c r="H551">
        <v>45.582124389999997</v>
      </c>
      <c r="I551">
        <v>-122.6807608</v>
      </c>
      <c r="J551">
        <v>1017</v>
      </c>
      <c r="K551">
        <v>1142</v>
      </c>
      <c r="L551">
        <f t="shared" si="71"/>
        <v>0.89054290718038531</v>
      </c>
      <c r="M551" t="s">
        <v>787</v>
      </c>
      <c r="N551" t="s">
        <v>318</v>
      </c>
      <c r="O551" t="s">
        <v>51</v>
      </c>
      <c r="P551" t="s">
        <v>54</v>
      </c>
      <c r="Q551" t="s">
        <v>45</v>
      </c>
      <c r="R551" s="4" t="s">
        <v>322</v>
      </c>
      <c r="S551" s="2" t="s">
        <v>779</v>
      </c>
      <c r="T551" t="s">
        <v>90</v>
      </c>
      <c r="U551">
        <f t="shared" ref="U551" si="94">((23.5-8.3)/23.5)*100</f>
        <v>64.680851063829778</v>
      </c>
      <c r="V551" t="s">
        <v>60</v>
      </c>
      <c r="W551" s="2" t="s">
        <v>327</v>
      </c>
      <c r="X551" s="2" t="s">
        <v>324</v>
      </c>
      <c r="Y551" t="s">
        <v>50</v>
      </c>
      <c r="Z551">
        <v>4</v>
      </c>
      <c r="AA551" s="3">
        <v>5.1049218E-2</v>
      </c>
      <c r="AB551" s="1">
        <v>6.4547040000000055E-3</v>
      </c>
      <c r="AC551">
        <v>4</v>
      </c>
      <c r="AD551" s="3">
        <v>4.4319919999999999E-2</v>
      </c>
      <c r="AE551" s="1">
        <v>6.8021720000000091E-3</v>
      </c>
    </row>
    <row r="552" spans="1:31" x14ac:dyDescent="0.2">
      <c r="A552">
        <v>716</v>
      </c>
      <c r="B552" t="s">
        <v>671</v>
      </c>
      <c r="C552" t="s">
        <v>672</v>
      </c>
      <c r="D552">
        <v>2013</v>
      </c>
      <c r="E552" t="s">
        <v>749</v>
      </c>
      <c r="F552" t="s">
        <v>759</v>
      </c>
      <c r="G552" t="s">
        <v>41</v>
      </c>
      <c r="H552">
        <v>45.582124389999997</v>
      </c>
      <c r="I552">
        <v>-122.6807608</v>
      </c>
      <c r="J552">
        <v>1017</v>
      </c>
      <c r="K552">
        <v>1142</v>
      </c>
      <c r="L552">
        <f t="shared" si="71"/>
        <v>0.89054290718038531</v>
      </c>
      <c r="M552" t="s">
        <v>787</v>
      </c>
      <c r="N552" t="s">
        <v>319</v>
      </c>
      <c r="O552" t="s">
        <v>51</v>
      </c>
      <c r="P552" t="s">
        <v>54</v>
      </c>
      <c r="Q552" t="s">
        <v>45</v>
      </c>
      <c r="R552" s="4" t="s">
        <v>322</v>
      </c>
      <c r="S552" s="2" t="s">
        <v>779</v>
      </c>
      <c r="T552" t="s">
        <v>91</v>
      </c>
      <c r="U552">
        <f t="shared" ref="U552" si="95">((18.6-9.9)/18.6)*100</f>
        <v>46.774193548387103</v>
      </c>
      <c r="V552" t="s">
        <v>60</v>
      </c>
      <c r="W552" s="2" t="s">
        <v>327</v>
      </c>
      <c r="X552" s="2" t="s">
        <v>324</v>
      </c>
      <c r="Y552" t="s">
        <v>50</v>
      </c>
      <c r="Z552">
        <v>4</v>
      </c>
      <c r="AA552" s="3">
        <v>6.9126220000000002E-2</v>
      </c>
      <c r="AB552" s="1">
        <v>2.180182E-2</v>
      </c>
      <c r="AC552">
        <v>4</v>
      </c>
      <c r="AD552" s="3">
        <v>4.5041299999999999E-2</v>
      </c>
      <c r="AE552" s="1">
        <v>8.7220999999999965E-3</v>
      </c>
    </row>
    <row r="553" spans="1:31" x14ac:dyDescent="0.2">
      <c r="A553">
        <v>716</v>
      </c>
      <c r="B553" t="s">
        <v>671</v>
      </c>
      <c r="C553" t="s">
        <v>672</v>
      </c>
      <c r="D553">
        <v>2013</v>
      </c>
      <c r="E553" t="s">
        <v>749</v>
      </c>
      <c r="F553" t="s">
        <v>759</v>
      </c>
      <c r="G553" t="s">
        <v>41</v>
      </c>
      <c r="H553">
        <v>45.582124389999997</v>
      </c>
      <c r="I553">
        <v>-122.6807608</v>
      </c>
      <c r="J553">
        <v>1017</v>
      </c>
      <c r="K553">
        <v>1142</v>
      </c>
      <c r="L553">
        <f t="shared" si="71"/>
        <v>0.89054290718038531</v>
      </c>
      <c r="M553" t="s">
        <v>787</v>
      </c>
      <c r="N553" t="s">
        <v>320</v>
      </c>
      <c r="O553" t="s">
        <v>51</v>
      </c>
      <c r="P553" t="s">
        <v>54</v>
      </c>
      <c r="Q553" t="s">
        <v>45</v>
      </c>
      <c r="R553" s="4" t="s">
        <v>322</v>
      </c>
      <c r="S553" s="2" t="s">
        <v>779</v>
      </c>
      <c r="T553" t="s">
        <v>90</v>
      </c>
      <c r="U553">
        <f t="shared" ref="U553" si="96">((23.2-10)/23.2)*100</f>
        <v>56.896551724137936</v>
      </c>
      <c r="V553" t="s">
        <v>60</v>
      </c>
      <c r="W553" s="2" t="s">
        <v>327</v>
      </c>
      <c r="X553" s="2" t="s">
        <v>324</v>
      </c>
      <c r="Y553" t="s">
        <v>50</v>
      </c>
      <c r="Z553">
        <v>4</v>
      </c>
      <c r="AA553" s="3">
        <v>6.5923949999999995E-2</v>
      </c>
      <c r="AB553" s="1">
        <v>5.7570520000000125E-3</v>
      </c>
      <c r="AC553">
        <v>4</v>
      </c>
      <c r="AD553" s="3">
        <v>6.5473580000000003E-2</v>
      </c>
      <c r="AE553" s="1">
        <v>8.7207400000000046E-3</v>
      </c>
    </row>
    <row r="554" spans="1:31" x14ac:dyDescent="0.2">
      <c r="A554">
        <v>716</v>
      </c>
      <c r="B554" t="s">
        <v>671</v>
      </c>
      <c r="C554" t="s">
        <v>672</v>
      </c>
      <c r="D554">
        <v>2013</v>
      </c>
      <c r="E554" t="s">
        <v>749</v>
      </c>
      <c r="F554" t="s">
        <v>759</v>
      </c>
      <c r="G554" t="s">
        <v>41</v>
      </c>
      <c r="H554">
        <v>45.582124389999997</v>
      </c>
      <c r="I554">
        <v>-122.6807608</v>
      </c>
      <c r="J554">
        <v>1017</v>
      </c>
      <c r="K554">
        <v>1142</v>
      </c>
      <c r="L554">
        <f t="shared" si="71"/>
        <v>0.89054290718038531</v>
      </c>
      <c r="M554" t="s">
        <v>787</v>
      </c>
      <c r="N554" t="s">
        <v>321</v>
      </c>
      <c r="O554" t="s">
        <v>51</v>
      </c>
      <c r="P554" t="s">
        <v>54</v>
      </c>
      <c r="Q554" t="s">
        <v>45</v>
      </c>
      <c r="R554" s="4" t="s">
        <v>322</v>
      </c>
      <c r="S554" s="2" t="s">
        <v>779</v>
      </c>
      <c r="T554" t="s">
        <v>91</v>
      </c>
      <c r="U554">
        <f t="shared" ref="U554" si="97">((23.8-14.6)/23.8)*100</f>
        <v>38.655462184873954</v>
      </c>
      <c r="V554" t="s">
        <v>60</v>
      </c>
      <c r="W554" s="2" t="s">
        <v>327</v>
      </c>
      <c r="X554" s="2" t="s">
        <v>324</v>
      </c>
      <c r="Y554" t="s">
        <v>50</v>
      </c>
      <c r="Z554">
        <v>4</v>
      </c>
      <c r="AA554" s="3">
        <v>5.3042359999999997E-2</v>
      </c>
      <c r="AB554" s="1">
        <v>1.6745164000000007E-2</v>
      </c>
      <c r="AC554">
        <v>4</v>
      </c>
      <c r="AD554" s="3">
        <v>3.9160695000000002E-2</v>
      </c>
      <c r="AE554" s="1">
        <v>6.1045099999999936E-3</v>
      </c>
    </row>
    <row r="555" spans="1:31" x14ac:dyDescent="0.2">
      <c r="A555">
        <v>716</v>
      </c>
      <c r="B555" t="s">
        <v>671</v>
      </c>
      <c r="C555" t="s">
        <v>672</v>
      </c>
      <c r="D555">
        <v>2013</v>
      </c>
      <c r="E555" t="s">
        <v>749</v>
      </c>
      <c r="F555" t="s">
        <v>759</v>
      </c>
      <c r="G555" t="s">
        <v>41</v>
      </c>
      <c r="H555">
        <v>45.582124389999997</v>
      </c>
      <c r="I555">
        <v>-122.6807608</v>
      </c>
      <c r="J555">
        <v>1017</v>
      </c>
      <c r="K555">
        <v>1142</v>
      </c>
      <c r="L555">
        <f t="shared" si="71"/>
        <v>0.89054290718038531</v>
      </c>
      <c r="M555" t="s">
        <v>787</v>
      </c>
      <c r="N555" t="s">
        <v>317</v>
      </c>
      <c r="O555" t="s">
        <v>43</v>
      </c>
      <c r="P555" t="s">
        <v>54</v>
      </c>
      <c r="Q555" t="s">
        <v>45</v>
      </c>
      <c r="R555" s="4" t="s">
        <v>322</v>
      </c>
      <c r="S555" s="2" t="s">
        <v>779</v>
      </c>
      <c r="T555" t="s">
        <v>90</v>
      </c>
      <c r="U555">
        <f t="shared" ref="U555" si="98">((19.8-9.1)/19.8)*100</f>
        <v>54.040404040404042</v>
      </c>
      <c r="V555" t="s">
        <v>60</v>
      </c>
      <c r="W555" s="2" t="s">
        <v>276</v>
      </c>
      <c r="X555" s="2" t="s">
        <v>328</v>
      </c>
      <c r="Y555" t="s">
        <v>50</v>
      </c>
      <c r="Z555">
        <v>4</v>
      </c>
      <c r="AA555" s="3">
        <v>686.60170000000005</v>
      </c>
      <c r="AB555" s="1">
        <v>142.51519999999982</v>
      </c>
      <c r="AC555">
        <v>4</v>
      </c>
      <c r="AD555" s="3">
        <v>509.88990000000001</v>
      </c>
      <c r="AE555" s="1">
        <v>110.47720000000004</v>
      </c>
    </row>
    <row r="556" spans="1:31" x14ac:dyDescent="0.2">
      <c r="A556">
        <v>716</v>
      </c>
      <c r="B556" t="s">
        <v>671</v>
      </c>
      <c r="C556" t="s">
        <v>672</v>
      </c>
      <c r="D556">
        <v>2013</v>
      </c>
      <c r="E556" t="s">
        <v>749</v>
      </c>
      <c r="F556" t="s">
        <v>759</v>
      </c>
      <c r="G556" t="s">
        <v>41</v>
      </c>
      <c r="H556">
        <v>45.582124389999997</v>
      </c>
      <c r="I556">
        <v>-122.6807608</v>
      </c>
      <c r="J556">
        <v>1017</v>
      </c>
      <c r="K556">
        <v>1142</v>
      </c>
      <c r="L556">
        <f t="shared" si="71"/>
        <v>0.89054290718038531</v>
      </c>
      <c r="M556" t="s">
        <v>787</v>
      </c>
      <c r="N556" t="s">
        <v>318</v>
      </c>
      <c r="O556" t="s">
        <v>51</v>
      </c>
      <c r="P556" t="s">
        <v>54</v>
      </c>
      <c r="Q556" t="s">
        <v>45</v>
      </c>
      <c r="R556" s="4" t="s">
        <v>322</v>
      </c>
      <c r="S556" s="2" t="s">
        <v>779</v>
      </c>
      <c r="T556" t="s">
        <v>90</v>
      </c>
      <c r="U556">
        <f t="shared" ref="U556" si="99">((23.5-8.3)/23.5)*100</f>
        <v>64.680851063829778</v>
      </c>
      <c r="V556" t="s">
        <v>60</v>
      </c>
      <c r="W556" s="2" t="s">
        <v>276</v>
      </c>
      <c r="X556" s="2" t="s">
        <v>328</v>
      </c>
      <c r="Y556" t="s">
        <v>50</v>
      </c>
      <c r="Z556">
        <v>4</v>
      </c>
      <c r="AA556" s="3">
        <v>772.60680000000002</v>
      </c>
      <c r="AB556" s="1">
        <v>238.74085999999988</v>
      </c>
      <c r="AC556">
        <v>4</v>
      </c>
      <c r="AD556" s="3">
        <v>540.69830000000002</v>
      </c>
      <c r="AE556" s="1">
        <v>85.481199999999944</v>
      </c>
    </row>
    <row r="557" spans="1:31" x14ac:dyDescent="0.2">
      <c r="A557">
        <v>716</v>
      </c>
      <c r="B557" t="s">
        <v>671</v>
      </c>
      <c r="C557" t="s">
        <v>672</v>
      </c>
      <c r="D557">
        <v>2013</v>
      </c>
      <c r="E557" t="s">
        <v>749</v>
      </c>
      <c r="F557" t="s">
        <v>759</v>
      </c>
      <c r="G557" t="s">
        <v>41</v>
      </c>
      <c r="H557">
        <v>45.582124389999997</v>
      </c>
      <c r="I557">
        <v>-122.6807608</v>
      </c>
      <c r="J557">
        <v>1017</v>
      </c>
      <c r="K557">
        <v>1142</v>
      </c>
      <c r="L557">
        <f t="shared" si="71"/>
        <v>0.89054290718038531</v>
      </c>
      <c r="M557" t="s">
        <v>787</v>
      </c>
      <c r="N557" t="s">
        <v>319</v>
      </c>
      <c r="O557" t="s">
        <v>51</v>
      </c>
      <c r="P557" t="s">
        <v>54</v>
      </c>
      <c r="Q557" t="s">
        <v>45</v>
      </c>
      <c r="R557" s="4" t="s">
        <v>322</v>
      </c>
      <c r="S557" s="2" t="s">
        <v>779</v>
      </c>
      <c r="T557" t="s">
        <v>91</v>
      </c>
      <c r="U557">
        <f t="shared" ref="U557" si="100">((18.6-9.9)/18.6)*100</f>
        <v>46.774193548387103</v>
      </c>
      <c r="V557" t="s">
        <v>60</v>
      </c>
      <c r="W557" s="2" t="s">
        <v>276</v>
      </c>
      <c r="X557" s="2" t="s">
        <v>328</v>
      </c>
      <c r="Y557" t="s">
        <v>50</v>
      </c>
      <c r="Z557">
        <v>4</v>
      </c>
      <c r="AA557" s="3">
        <v>361.60428000000002</v>
      </c>
      <c r="AB557" s="1">
        <v>306.40751999999998</v>
      </c>
      <c r="AC557">
        <v>4</v>
      </c>
      <c r="AD557" s="3">
        <v>222.31666999999999</v>
      </c>
      <c r="AE557" s="1">
        <v>67.694659999999999</v>
      </c>
    </row>
    <row r="558" spans="1:31" x14ac:dyDescent="0.2">
      <c r="A558">
        <v>716</v>
      </c>
      <c r="B558" t="s">
        <v>671</v>
      </c>
      <c r="C558" t="s">
        <v>672</v>
      </c>
      <c r="D558">
        <v>2013</v>
      </c>
      <c r="E558" t="s">
        <v>749</v>
      </c>
      <c r="F558" t="s">
        <v>759</v>
      </c>
      <c r="G558" t="s">
        <v>41</v>
      </c>
      <c r="H558">
        <v>45.582124389999997</v>
      </c>
      <c r="I558">
        <v>-122.6807608</v>
      </c>
      <c r="J558">
        <v>1017</v>
      </c>
      <c r="K558">
        <v>1142</v>
      </c>
      <c r="L558">
        <f t="shared" si="71"/>
        <v>0.89054290718038531</v>
      </c>
      <c r="M558" t="s">
        <v>787</v>
      </c>
      <c r="N558" t="s">
        <v>320</v>
      </c>
      <c r="O558" t="s">
        <v>51</v>
      </c>
      <c r="P558" t="s">
        <v>54</v>
      </c>
      <c r="Q558" t="s">
        <v>45</v>
      </c>
      <c r="R558" s="4" t="s">
        <v>322</v>
      </c>
      <c r="S558" s="2" t="s">
        <v>779</v>
      </c>
      <c r="T558" t="s">
        <v>90</v>
      </c>
      <c r="U558">
        <f t="shared" ref="U558" si="101">((23.2-10)/23.2)*100</f>
        <v>56.896551724137936</v>
      </c>
      <c r="V558" t="s">
        <v>60</v>
      </c>
      <c r="W558" s="2" t="s">
        <v>276</v>
      </c>
      <c r="X558" s="2" t="s">
        <v>328</v>
      </c>
      <c r="Y558" t="s">
        <v>50</v>
      </c>
      <c r="Z558">
        <v>4</v>
      </c>
      <c r="AA558" s="3">
        <v>1101.3977</v>
      </c>
      <c r="AB558" s="1">
        <v>309.99839999999995</v>
      </c>
      <c r="AC558">
        <v>4</v>
      </c>
      <c r="AD558" s="3">
        <v>611.16650000000004</v>
      </c>
      <c r="AE558" s="1">
        <v>160.35739999999987</v>
      </c>
    </row>
    <row r="559" spans="1:31" x14ac:dyDescent="0.2">
      <c r="A559">
        <v>716</v>
      </c>
      <c r="B559" t="s">
        <v>671</v>
      </c>
      <c r="C559" t="s">
        <v>672</v>
      </c>
      <c r="D559">
        <v>2013</v>
      </c>
      <c r="E559" t="s">
        <v>749</v>
      </c>
      <c r="F559" t="s">
        <v>759</v>
      </c>
      <c r="G559" t="s">
        <v>41</v>
      </c>
      <c r="H559">
        <v>45.582124389999997</v>
      </c>
      <c r="I559">
        <v>-122.6807608</v>
      </c>
      <c r="J559">
        <v>1017</v>
      </c>
      <c r="K559">
        <v>1142</v>
      </c>
      <c r="L559">
        <f t="shared" si="71"/>
        <v>0.89054290718038531</v>
      </c>
      <c r="M559" t="s">
        <v>787</v>
      </c>
      <c r="N559" t="s">
        <v>321</v>
      </c>
      <c r="O559" t="s">
        <v>51</v>
      </c>
      <c r="P559" t="s">
        <v>54</v>
      </c>
      <c r="Q559" t="s">
        <v>45</v>
      </c>
      <c r="R559" s="4" t="s">
        <v>322</v>
      </c>
      <c r="S559" s="2" t="s">
        <v>779</v>
      </c>
      <c r="T559" t="s">
        <v>91</v>
      </c>
      <c r="U559">
        <f t="shared" ref="U559" si="102">((23.8-14.6)/23.8)*100</f>
        <v>38.655462184873954</v>
      </c>
      <c r="V559" t="s">
        <v>60</v>
      </c>
      <c r="W559" s="2" t="s">
        <v>276</v>
      </c>
      <c r="X559" s="2" t="s">
        <v>328</v>
      </c>
      <c r="Y559" t="s">
        <v>50</v>
      </c>
      <c r="Z559">
        <v>4</v>
      </c>
      <c r="AA559" s="3">
        <v>786.57889999999998</v>
      </c>
      <c r="AB559" s="1">
        <v>203.11200000000008</v>
      </c>
      <c r="AC559">
        <v>4</v>
      </c>
      <c r="AD559" s="3">
        <v>572.48479999999995</v>
      </c>
      <c r="AE559" s="1">
        <v>431.13620000000014</v>
      </c>
    </row>
    <row r="560" spans="1:31" x14ac:dyDescent="0.2">
      <c r="A560">
        <v>716</v>
      </c>
      <c r="B560" t="s">
        <v>671</v>
      </c>
      <c r="C560" t="s">
        <v>672</v>
      </c>
      <c r="D560">
        <v>2013</v>
      </c>
      <c r="E560" t="s">
        <v>749</v>
      </c>
      <c r="F560" t="s">
        <v>759</v>
      </c>
      <c r="G560" t="s">
        <v>41</v>
      </c>
      <c r="H560">
        <v>45.582124389999997</v>
      </c>
      <c r="I560">
        <v>-122.6807608</v>
      </c>
      <c r="J560">
        <v>1017</v>
      </c>
      <c r="K560">
        <v>1142</v>
      </c>
      <c r="L560">
        <f t="shared" si="71"/>
        <v>0.89054290718038531</v>
      </c>
      <c r="M560" t="s">
        <v>787</v>
      </c>
      <c r="N560" t="s">
        <v>317</v>
      </c>
      <c r="O560" t="s">
        <v>43</v>
      </c>
      <c r="P560" t="s">
        <v>54</v>
      </c>
      <c r="Q560" t="s">
        <v>45</v>
      </c>
      <c r="R560" s="4" t="s">
        <v>322</v>
      </c>
      <c r="S560" s="2" t="s">
        <v>779</v>
      </c>
      <c r="T560" t="s">
        <v>90</v>
      </c>
      <c r="U560">
        <f t="shared" ref="U560" si="103">((19.8-9.1)/19.8)*100</f>
        <v>54.040404040404042</v>
      </c>
      <c r="V560" t="s">
        <v>60</v>
      </c>
      <c r="W560" s="2" t="s">
        <v>136</v>
      </c>
      <c r="X560" s="2" t="s">
        <v>224</v>
      </c>
      <c r="Y560" t="s">
        <v>50</v>
      </c>
      <c r="Z560">
        <v>4</v>
      </c>
      <c r="AA560" s="3">
        <v>169.28675999999999</v>
      </c>
      <c r="AB560" s="1">
        <v>6.9868800000000419</v>
      </c>
      <c r="AC560">
        <v>4</v>
      </c>
      <c r="AD560" s="3">
        <v>173.36243999999999</v>
      </c>
      <c r="AE560" s="1">
        <v>13.973819999999989</v>
      </c>
    </row>
    <row r="561" spans="1:31" x14ac:dyDescent="0.2">
      <c r="A561">
        <v>716</v>
      </c>
      <c r="B561" t="s">
        <v>671</v>
      </c>
      <c r="C561" t="s">
        <v>672</v>
      </c>
      <c r="D561">
        <v>2013</v>
      </c>
      <c r="E561" t="s">
        <v>749</v>
      </c>
      <c r="F561" t="s">
        <v>759</v>
      </c>
      <c r="G561" t="s">
        <v>41</v>
      </c>
      <c r="H561">
        <v>45.582124389999997</v>
      </c>
      <c r="I561">
        <v>-122.6807608</v>
      </c>
      <c r="J561">
        <v>1017</v>
      </c>
      <c r="K561">
        <v>1142</v>
      </c>
      <c r="L561">
        <f t="shared" si="71"/>
        <v>0.89054290718038531</v>
      </c>
      <c r="M561" t="s">
        <v>787</v>
      </c>
      <c r="N561" t="s">
        <v>318</v>
      </c>
      <c r="O561" t="s">
        <v>51</v>
      </c>
      <c r="P561" t="s">
        <v>54</v>
      </c>
      <c r="Q561" t="s">
        <v>45</v>
      </c>
      <c r="R561" s="4" t="s">
        <v>322</v>
      </c>
      <c r="S561" s="2" t="s">
        <v>779</v>
      </c>
      <c r="T561" t="s">
        <v>90</v>
      </c>
      <c r="U561">
        <f t="shared" ref="U561" si="104">((23.5-8.3)/23.5)*100</f>
        <v>64.680851063829778</v>
      </c>
      <c r="V561" t="s">
        <v>60</v>
      </c>
      <c r="W561" s="2" t="s">
        <v>136</v>
      </c>
      <c r="X561" s="2" t="s">
        <v>224</v>
      </c>
      <c r="Y561" t="s">
        <v>50</v>
      </c>
      <c r="Z561">
        <v>4</v>
      </c>
      <c r="AA561" s="3">
        <v>156.47743</v>
      </c>
      <c r="AB561" s="1">
        <v>11.644839999999988</v>
      </c>
      <c r="AC561">
        <v>4</v>
      </c>
      <c r="AD561" s="3">
        <v>159.67975999999999</v>
      </c>
      <c r="AE561" s="1">
        <v>20.960700000000031</v>
      </c>
    </row>
    <row r="562" spans="1:31" x14ac:dyDescent="0.2">
      <c r="A562">
        <v>716</v>
      </c>
      <c r="B562" t="s">
        <v>671</v>
      </c>
      <c r="C562" t="s">
        <v>672</v>
      </c>
      <c r="D562">
        <v>2013</v>
      </c>
      <c r="E562" t="s">
        <v>749</v>
      </c>
      <c r="F562" t="s">
        <v>759</v>
      </c>
      <c r="G562" t="s">
        <v>41</v>
      </c>
      <c r="H562">
        <v>45.582124389999997</v>
      </c>
      <c r="I562">
        <v>-122.6807608</v>
      </c>
      <c r="J562">
        <v>1017</v>
      </c>
      <c r="K562">
        <v>1142</v>
      </c>
      <c r="L562">
        <f t="shared" si="71"/>
        <v>0.89054290718038531</v>
      </c>
      <c r="M562" t="s">
        <v>787</v>
      </c>
      <c r="N562" t="s">
        <v>319</v>
      </c>
      <c r="O562" t="s">
        <v>51</v>
      </c>
      <c r="P562" t="s">
        <v>54</v>
      </c>
      <c r="Q562" t="s">
        <v>45</v>
      </c>
      <c r="R562" s="4" t="s">
        <v>322</v>
      </c>
      <c r="S562" s="2" t="s">
        <v>779</v>
      </c>
      <c r="T562" t="s">
        <v>91</v>
      </c>
      <c r="U562">
        <f t="shared" ref="U562" si="105">((18.6-9.9)/18.6)*100</f>
        <v>46.774193548387103</v>
      </c>
      <c r="V562" t="s">
        <v>60</v>
      </c>
      <c r="W562" s="2" t="s">
        <v>136</v>
      </c>
      <c r="X562" s="2" t="s">
        <v>224</v>
      </c>
      <c r="Y562" t="s">
        <v>50</v>
      </c>
      <c r="Z562">
        <v>4</v>
      </c>
      <c r="AA562" s="3">
        <v>156.47743</v>
      </c>
      <c r="AB562" s="1">
        <v>28.529859999999985</v>
      </c>
      <c r="AC562">
        <v>4</v>
      </c>
      <c r="AD562" s="3">
        <v>166.08443</v>
      </c>
      <c r="AE562" s="1">
        <v>13.973779999999977</v>
      </c>
    </row>
    <row r="563" spans="1:31" x14ac:dyDescent="0.2">
      <c r="A563">
        <v>716</v>
      </c>
      <c r="B563" t="s">
        <v>671</v>
      </c>
      <c r="C563" t="s">
        <v>672</v>
      </c>
      <c r="D563">
        <v>2013</v>
      </c>
      <c r="E563" t="s">
        <v>749</v>
      </c>
      <c r="F563" t="s">
        <v>759</v>
      </c>
      <c r="G563" t="s">
        <v>41</v>
      </c>
      <c r="H563">
        <v>45.582124389999997</v>
      </c>
      <c r="I563">
        <v>-122.6807608</v>
      </c>
      <c r="J563">
        <v>1017</v>
      </c>
      <c r="K563">
        <v>1142</v>
      </c>
      <c r="L563">
        <f t="shared" si="71"/>
        <v>0.89054290718038531</v>
      </c>
      <c r="M563" t="s">
        <v>787</v>
      </c>
      <c r="N563" t="s">
        <v>320</v>
      </c>
      <c r="O563" t="s">
        <v>51</v>
      </c>
      <c r="P563" t="s">
        <v>54</v>
      </c>
      <c r="Q563" t="s">
        <v>45</v>
      </c>
      <c r="R563" s="4" t="s">
        <v>322</v>
      </c>
      <c r="S563" s="2" t="s">
        <v>779</v>
      </c>
      <c r="T563" t="s">
        <v>90</v>
      </c>
      <c r="U563">
        <f t="shared" ref="U563" si="106">((23.2-10)/23.2)*100</f>
        <v>56.896551724137936</v>
      </c>
      <c r="V563" t="s">
        <v>60</v>
      </c>
      <c r="W563" s="2" t="s">
        <v>136</v>
      </c>
      <c r="X563" s="2" t="s">
        <v>224</v>
      </c>
      <c r="Y563" t="s">
        <v>50</v>
      </c>
      <c r="Z563">
        <v>4</v>
      </c>
      <c r="AA563" s="3">
        <v>181.80494999999999</v>
      </c>
      <c r="AB563" s="1">
        <v>10.480340000000012</v>
      </c>
      <c r="AC563">
        <v>4</v>
      </c>
      <c r="AD563" s="3">
        <v>235.66229999999999</v>
      </c>
      <c r="AE563" s="1">
        <v>23.289660000000026</v>
      </c>
    </row>
    <row r="564" spans="1:31" x14ac:dyDescent="0.2">
      <c r="A564">
        <v>716</v>
      </c>
      <c r="B564" t="s">
        <v>671</v>
      </c>
      <c r="C564" t="s">
        <v>672</v>
      </c>
      <c r="D564">
        <v>2013</v>
      </c>
      <c r="E564" t="s">
        <v>749</v>
      </c>
      <c r="F564" t="s">
        <v>759</v>
      </c>
      <c r="G564" t="s">
        <v>41</v>
      </c>
      <c r="H564">
        <v>45.582124389999997</v>
      </c>
      <c r="I564">
        <v>-122.6807608</v>
      </c>
      <c r="J564">
        <v>1017</v>
      </c>
      <c r="K564">
        <v>1142</v>
      </c>
      <c r="L564">
        <f t="shared" si="71"/>
        <v>0.89054290718038531</v>
      </c>
      <c r="M564" t="s">
        <v>787</v>
      </c>
      <c r="N564" t="s">
        <v>321</v>
      </c>
      <c r="O564" t="s">
        <v>51</v>
      </c>
      <c r="P564" t="s">
        <v>54</v>
      </c>
      <c r="Q564" t="s">
        <v>45</v>
      </c>
      <c r="R564" s="4" t="s">
        <v>322</v>
      </c>
      <c r="S564" s="2" t="s">
        <v>779</v>
      </c>
      <c r="T564" t="s">
        <v>91</v>
      </c>
      <c r="U564">
        <f t="shared" ref="U564" si="107">((23.8-14.6)/23.8)*100</f>
        <v>38.655462184873954</v>
      </c>
      <c r="V564" t="s">
        <v>60</v>
      </c>
      <c r="W564" s="2" t="s">
        <v>136</v>
      </c>
      <c r="X564" s="2" t="s">
        <v>224</v>
      </c>
      <c r="Y564" t="s">
        <v>50</v>
      </c>
      <c r="Z564">
        <v>4</v>
      </c>
      <c r="AA564" s="3">
        <v>173.07131999999999</v>
      </c>
      <c r="AB564" s="1">
        <v>25.036400000000015</v>
      </c>
      <c r="AC564">
        <v>4</v>
      </c>
      <c r="AD564" s="3">
        <v>240.90248</v>
      </c>
      <c r="AE564" s="1">
        <v>45.41483999999997</v>
      </c>
    </row>
    <row r="565" spans="1:31" x14ac:dyDescent="0.2">
      <c r="A565">
        <v>716</v>
      </c>
      <c r="B565" t="s">
        <v>671</v>
      </c>
      <c r="C565" t="s">
        <v>672</v>
      </c>
      <c r="D565">
        <v>2013</v>
      </c>
      <c r="E565" t="s">
        <v>749</v>
      </c>
      <c r="F565" t="s">
        <v>759</v>
      </c>
      <c r="G565" t="s">
        <v>41</v>
      </c>
      <c r="H565">
        <v>45.582124389999997</v>
      </c>
      <c r="I565">
        <v>-122.6807608</v>
      </c>
      <c r="J565">
        <v>1017</v>
      </c>
      <c r="K565">
        <v>1142</v>
      </c>
      <c r="L565">
        <f t="shared" si="71"/>
        <v>0.89054290718038531</v>
      </c>
      <c r="M565" t="s">
        <v>787</v>
      </c>
      <c r="N565" t="s">
        <v>317</v>
      </c>
      <c r="O565" t="s">
        <v>43</v>
      </c>
      <c r="P565" t="s">
        <v>54</v>
      </c>
      <c r="Q565" t="s">
        <v>45</v>
      </c>
      <c r="R565" s="4" t="s">
        <v>322</v>
      </c>
      <c r="S565" s="2" t="s">
        <v>779</v>
      </c>
      <c r="T565" t="s">
        <v>90</v>
      </c>
      <c r="U565">
        <f t="shared" ref="U565" si="108">((19.8-9.1)/19.8)*100</f>
        <v>54.040404040404042</v>
      </c>
      <c r="V565" t="s">
        <v>60</v>
      </c>
      <c r="W565" s="2" t="s">
        <v>329</v>
      </c>
      <c r="X565" s="2" t="s">
        <v>330</v>
      </c>
      <c r="Y565" t="s">
        <v>50</v>
      </c>
      <c r="Z565">
        <v>4</v>
      </c>
      <c r="AA565" s="3">
        <v>0.32826086999999998</v>
      </c>
      <c r="AB565" s="1">
        <v>6.9565260000000073E-2</v>
      </c>
      <c r="AC565">
        <v>4</v>
      </c>
      <c r="AD565" s="3">
        <v>0.30579709999999999</v>
      </c>
      <c r="AE565" s="1">
        <v>2.0289840000000003E-2</v>
      </c>
    </row>
    <row r="566" spans="1:31" x14ac:dyDescent="0.2">
      <c r="A566">
        <v>716</v>
      </c>
      <c r="B566" t="s">
        <v>671</v>
      </c>
      <c r="C566" t="s">
        <v>672</v>
      </c>
      <c r="D566">
        <v>2013</v>
      </c>
      <c r="E566" t="s">
        <v>749</v>
      </c>
      <c r="F566" t="s">
        <v>759</v>
      </c>
      <c r="G566" t="s">
        <v>41</v>
      </c>
      <c r="H566">
        <v>45.582124389999997</v>
      </c>
      <c r="I566">
        <v>-122.6807608</v>
      </c>
      <c r="J566">
        <v>1017</v>
      </c>
      <c r="K566">
        <v>1142</v>
      </c>
      <c r="L566">
        <f t="shared" si="71"/>
        <v>0.89054290718038531</v>
      </c>
      <c r="M566" t="s">
        <v>787</v>
      </c>
      <c r="N566" t="s">
        <v>318</v>
      </c>
      <c r="O566" t="s">
        <v>51</v>
      </c>
      <c r="P566" t="s">
        <v>54</v>
      </c>
      <c r="Q566" t="s">
        <v>45</v>
      </c>
      <c r="R566" s="4" t="s">
        <v>322</v>
      </c>
      <c r="S566" s="2" t="s">
        <v>779</v>
      </c>
      <c r="T566" t="s">
        <v>90</v>
      </c>
      <c r="U566">
        <f t="shared" ref="U566" si="109">((23.5-8.3)/23.5)*100</f>
        <v>64.680851063829778</v>
      </c>
      <c r="V566" t="s">
        <v>60</v>
      </c>
      <c r="W566" s="2" t="s">
        <v>329</v>
      </c>
      <c r="X566" s="2" t="s">
        <v>330</v>
      </c>
      <c r="Y566" t="s">
        <v>50</v>
      </c>
      <c r="Z566">
        <v>4</v>
      </c>
      <c r="AA566" s="3">
        <v>0.41086957000000002</v>
      </c>
      <c r="AB566" s="1">
        <v>3.4782580000000007E-2</v>
      </c>
      <c r="AC566">
        <v>4</v>
      </c>
      <c r="AD566" s="3">
        <v>0.46086955000000002</v>
      </c>
      <c r="AE566" s="1">
        <v>4.9275399999999969E-2</v>
      </c>
    </row>
    <row r="567" spans="1:31" x14ac:dyDescent="0.2">
      <c r="A567">
        <v>716</v>
      </c>
      <c r="B567" t="s">
        <v>671</v>
      </c>
      <c r="C567" t="s">
        <v>672</v>
      </c>
      <c r="D567">
        <v>2013</v>
      </c>
      <c r="E567" t="s">
        <v>749</v>
      </c>
      <c r="F567" t="s">
        <v>759</v>
      </c>
      <c r="G567" t="s">
        <v>41</v>
      </c>
      <c r="H567">
        <v>45.582124389999997</v>
      </c>
      <c r="I567">
        <v>-122.6807608</v>
      </c>
      <c r="J567">
        <v>1017</v>
      </c>
      <c r="K567">
        <v>1142</v>
      </c>
      <c r="L567">
        <f t="shared" si="71"/>
        <v>0.89054290718038531</v>
      </c>
      <c r="M567" t="s">
        <v>787</v>
      </c>
      <c r="N567" t="s">
        <v>319</v>
      </c>
      <c r="O567" t="s">
        <v>51</v>
      </c>
      <c r="P567" t="s">
        <v>54</v>
      </c>
      <c r="Q567" t="s">
        <v>45</v>
      </c>
      <c r="R567" s="4" t="s">
        <v>322</v>
      </c>
      <c r="S567" s="2" t="s">
        <v>779</v>
      </c>
      <c r="T567" t="s">
        <v>91</v>
      </c>
      <c r="U567">
        <f t="shared" ref="U567" si="110">((18.6-9.9)/18.6)*100</f>
        <v>46.774193548387103</v>
      </c>
      <c r="V567" t="s">
        <v>60</v>
      </c>
      <c r="W567" s="2" t="s">
        <v>329</v>
      </c>
      <c r="X567" s="2" t="s">
        <v>330</v>
      </c>
      <c r="Y567" t="s">
        <v>50</v>
      </c>
      <c r="Z567">
        <v>4</v>
      </c>
      <c r="AA567" s="3">
        <v>0.56666665999999999</v>
      </c>
      <c r="AB567" s="1">
        <v>7.5362280000000004E-2</v>
      </c>
      <c r="AC567">
        <v>4</v>
      </c>
      <c r="AD567" s="3">
        <v>0.65652173999999996</v>
      </c>
      <c r="AE567" s="1">
        <v>0.13913052000000015</v>
      </c>
    </row>
    <row r="568" spans="1:31" x14ac:dyDescent="0.2">
      <c r="A568">
        <v>716</v>
      </c>
      <c r="B568" t="s">
        <v>671</v>
      </c>
      <c r="C568" t="s">
        <v>672</v>
      </c>
      <c r="D568">
        <v>2013</v>
      </c>
      <c r="E568" t="s">
        <v>749</v>
      </c>
      <c r="F568" t="s">
        <v>759</v>
      </c>
      <c r="G568" t="s">
        <v>41</v>
      </c>
      <c r="H568">
        <v>45.582124389999997</v>
      </c>
      <c r="I568">
        <v>-122.6807608</v>
      </c>
      <c r="J568">
        <v>1017</v>
      </c>
      <c r="K568">
        <v>1142</v>
      </c>
      <c r="L568">
        <f t="shared" si="71"/>
        <v>0.89054290718038531</v>
      </c>
      <c r="M568" t="s">
        <v>787</v>
      </c>
      <c r="N568" t="s">
        <v>320</v>
      </c>
      <c r="O568" t="s">
        <v>51</v>
      </c>
      <c r="P568" t="s">
        <v>54</v>
      </c>
      <c r="Q568" t="s">
        <v>45</v>
      </c>
      <c r="R568" s="4" t="s">
        <v>322</v>
      </c>
      <c r="S568" s="2" t="s">
        <v>779</v>
      </c>
      <c r="T568" t="s">
        <v>90</v>
      </c>
      <c r="U568">
        <f t="shared" ref="U568" si="111">((23.2-10)/23.2)*100</f>
        <v>56.896551724137936</v>
      </c>
      <c r="V568" t="s">
        <v>60</v>
      </c>
      <c r="W568" s="2" t="s">
        <v>329</v>
      </c>
      <c r="X568" s="2" t="s">
        <v>330</v>
      </c>
      <c r="Y568" t="s">
        <v>50</v>
      </c>
      <c r="Z568">
        <v>4</v>
      </c>
      <c r="AA568" s="3">
        <v>1.0144928</v>
      </c>
      <c r="AB568" s="1">
        <v>0.19420280000000023</v>
      </c>
      <c r="AC568">
        <v>4</v>
      </c>
      <c r="AD568" s="3">
        <v>0.69130429999999998</v>
      </c>
      <c r="AE568" s="1">
        <v>0.11884059999999996</v>
      </c>
    </row>
    <row r="569" spans="1:31" x14ac:dyDescent="0.2">
      <c r="A569">
        <v>716</v>
      </c>
      <c r="B569" t="s">
        <v>671</v>
      </c>
      <c r="C569" t="s">
        <v>672</v>
      </c>
      <c r="D569">
        <v>2013</v>
      </c>
      <c r="E569" t="s">
        <v>749</v>
      </c>
      <c r="F569" t="s">
        <v>759</v>
      </c>
      <c r="G569" t="s">
        <v>41</v>
      </c>
      <c r="H569">
        <v>45.582124389999997</v>
      </c>
      <c r="I569">
        <v>-122.6807608</v>
      </c>
      <c r="J569">
        <v>1017</v>
      </c>
      <c r="K569">
        <v>1142</v>
      </c>
      <c r="L569">
        <f t="shared" si="71"/>
        <v>0.89054290718038531</v>
      </c>
      <c r="M569" t="s">
        <v>787</v>
      </c>
      <c r="N569" t="s">
        <v>321</v>
      </c>
      <c r="O569" t="s">
        <v>51</v>
      </c>
      <c r="P569" t="s">
        <v>54</v>
      </c>
      <c r="Q569" t="s">
        <v>45</v>
      </c>
      <c r="R569" s="4" t="s">
        <v>322</v>
      </c>
      <c r="S569" s="2" t="s">
        <v>779</v>
      </c>
      <c r="T569" t="s">
        <v>91</v>
      </c>
      <c r="U569">
        <f t="shared" ref="U569" si="112">((23.8-14.6)/23.8)*100</f>
        <v>38.655462184873954</v>
      </c>
      <c r="V569" t="s">
        <v>60</v>
      </c>
      <c r="W569" s="2" t="s">
        <v>329</v>
      </c>
      <c r="X569" s="2" t="s">
        <v>330</v>
      </c>
      <c r="Y569" t="s">
        <v>50</v>
      </c>
      <c r="Z569">
        <v>4</v>
      </c>
      <c r="AA569" s="3">
        <v>0.48985508</v>
      </c>
      <c r="AB569" s="1">
        <v>8.6956559999999961E-2</v>
      </c>
      <c r="AC569">
        <v>4</v>
      </c>
      <c r="AD569" s="3">
        <v>0.62463765999999998</v>
      </c>
      <c r="AE569" s="1">
        <v>0.15362328000000014</v>
      </c>
    </row>
    <row r="570" spans="1:31" x14ac:dyDescent="0.2">
      <c r="A570">
        <v>716</v>
      </c>
      <c r="B570" t="s">
        <v>671</v>
      </c>
      <c r="C570" t="s">
        <v>672</v>
      </c>
      <c r="D570">
        <v>2013</v>
      </c>
      <c r="E570" t="s">
        <v>749</v>
      </c>
      <c r="F570" t="s">
        <v>759</v>
      </c>
      <c r="G570" t="s">
        <v>41</v>
      </c>
      <c r="H570">
        <v>45.582124389999997</v>
      </c>
      <c r="I570">
        <v>-122.6807608</v>
      </c>
      <c r="J570">
        <v>1017</v>
      </c>
      <c r="K570">
        <v>1142</v>
      </c>
      <c r="L570">
        <f t="shared" si="71"/>
        <v>0.89054290718038531</v>
      </c>
      <c r="M570" t="s">
        <v>787</v>
      </c>
      <c r="N570" t="s">
        <v>317</v>
      </c>
      <c r="O570" t="s">
        <v>43</v>
      </c>
      <c r="P570" t="s">
        <v>54</v>
      </c>
      <c r="Q570" t="s">
        <v>45</v>
      </c>
      <c r="R570" s="4" t="s">
        <v>322</v>
      </c>
      <c r="S570" s="2" t="s">
        <v>779</v>
      </c>
      <c r="T570" t="s">
        <v>90</v>
      </c>
      <c r="U570">
        <f t="shared" ref="U570" si="113">((19.8-9.1)/19.8)*100</f>
        <v>54.040404040404042</v>
      </c>
      <c r="V570" t="s">
        <v>60</v>
      </c>
      <c r="W570" s="2" t="s">
        <v>331</v>
      </c>
      <c r="X570" s="2" t="s">
        <v>115</v>
      </c>
      <c r="Y570" t="s">
        <v>50</v>
      </c>
      <c r="Z570">
        <v>4</v>
      </c>
      <c r="AA570" s="3">
        <v>0.95460840000000002</v>
      </c>
      <c r="AB570" s="1">
        <v>9.1502599999999878E-2</v>
      </c>
      <c r="AC570">
        <v>4</v>
      </c>
      <c r="AD570" s="3">
        <v>0.91202223000000004</v>
      </c>
      <c r="AE570" s="1">
        <v>8.8888059999999935E-2</v>
      </c>
    </row>
    <row r="571" spans="1:31" x14ac:dyDescent="0.2">
      <c r="A571">
        <v>716</v>
      </c>
      <c r="B571" t="s">
        <v>671</v>
      </c>
      <c r="C571" t="s">
        <v>672</v>
      </c>
      <c r="D571">
        <v>2013</v>
      </c>
      <c r="E571" t="s">
        <v>749</v>
      </c>
      <c r="F571" t="s">
        <v>759</v>
      </c>
      <c r="G571" t="s">
        <v>41</v>
      </c>
      <c r="H571">
        <v>45.582124389999997</v>
      </c>
      <c r="I571">
        <v>-122.6807608</v>
      </c>
      <c r="J571">
        <v>1017</v>
      </c>
      <c r="K571">
        <v>1142</v>
      </c>
      <c r="L571">
        <f t="shared" si="71"/>
        <v>0.89054290718038531</v>
      </c>
      <c r="M571" t="s">
        <v>787</v>
      </c>
      <c r="N571" t="s">
        <v>318</v>
      </c>
      <c r="O571" t="s">
        <v>51</v>
      </c>
      <c r="P571" t="s">
        <v>54</v>
      </c>
      <c r="Q571" t="s">
        <v>45</v>
      </c>
      <c r="R571" s="4" t="s">
        <v>322</v>
      </c>
      <c r="S571" s="2" t="s">
        <v>779</v>
      </c>
      <c r="T571" t="s">
        <v>90</v>
      </c>
      <c r="U571">
        <f t="shared" ref="U571" si="114">((23.5-8.3)/23.5)*100</f>
        <v>64.680851063829778</v>
      </c>
      <c r="V571" t="s">
        <v>60</v>
      </c>
      <c r="W571" s="2" t="s">
        <v>331</v>
      </c>
      <c r="X571" s="2" t="s">
        <v>115</v>
      </c>
      <c r="Y571" t="s">
        <v>50</v>
      </c>
      <c r="Z571">
        <v>4</v>
      </c>
      <c r="AA571" s="3">
        <v>0.48497679999999999</v>
      </c>
      <c r="AB571" s="1">
        <v>5.2286999999999972E-2</v>
      </c>
      <c r="AC571">
        <v>4</v>
      </c>
      <c r="AD571" s="3">
        <v>0.45285317000000003</v>
      </c>
      <c r="AE571" s="1">
        <v>4.4444059999999896E-2</v>
      </c>
    </row>
    <row r="572" spans="1:31" x14ac:dyDescent="0.2">
      <c r="A572">
        <v>716</v>
      </c>
      <c r="B572" t="s">
        <v>671</v>
      </c>
      <c r="C572" t="s">
        <v>672</v>
      </c>
      <c r="D572">
        <v>2013</v>
      </c>
      <c r="E572" t="s">
        <v>749</v>
      </c>
      <c r="F572" t="s">
        <v>759</v>
      </c>
      <c r="G572" t="s">
        <v>41</v>
      </c>
      <c r="H572">
        <v>45.582124389999997</v>
      </c>
      <c r="I572">
        <v>-122.6807608</v>
      </c>
      <c r="J572">
        <v>1017</v>
      </c>
      <c r="K572">
        <v>1142</v>
      </c>
      <c r="L572">
        <f t="shared" si="71"/>
        <v>0.89054290718038531</v>
      </c>
      <c r="M572" t="s">
        <v>787</v>
      </c>
      <c r="N572" t="s">
        <v>319</v>
      </c>
      <c r="O572" t="s">
        <v>51</v>
      </c>
      <c r="P572" t="s">
        <v>54</v>
      </c>
      <c r="Q572" t="s">
        <v>45</v>
      </c>
      <c r="R572" s="4" t="s">
        <v>322</v>
      </c>
      <c r="S572" s="2" t="s">
        <v>779</v>
      </c>
      <c r="T572" t="s">
        <v>91</v>
      </c>
      <c r="U572">
        <f t="shared" ref="U572" si="115">((18.6-9.9)/18.6)*100</f>
        <v>46.774193548387103</v>
      </c>
      <c r="V572" t="s">
        <v>60</v>
      </c>
      <c r="W572" s="2" t="s">
        <v>331</v>
      </c>
      <c r="X572" s="2" t="s">
        <v>115</v>
      </c>
      <c r="Y572" t="s">
        <v>50</v>
      </c>
      <c r="Z572">
        <v>4</v>
      </c>
      <c r="AA572" s="3">
        <v>0.61665170000000002</v>
      </c>
      <c r="AB572" s="1">
        <v>7.5816300000000059E-2</v>
      </c>
      <c r="AC572">
        <v>4</v>
      </c>
      <c r="AD572" s="3">
        <v>0.57929940000000002</v>
      </c>
      <c r="AE572" s="1">
        <v>9.1502399999999984E-2</v>
      </c>
    </row>
    <row r="573" spans="1:31" x14ac:dyDescent="0.2">
      <c r="A573">
        <v>716</v>
      </c>
      <c r="B573" t="s">
        <v>671</v>
      </c>
      <c r="C573" t="s">
        <v>672</v>
      </c>
      <c r="D573">
        <v>2013</v>
      </c>
      <c r="E573" t="s">
        <v>749</v>
      </c>
      <c r="F573" t="s">
        <v>759</v>
      </c>
      <c r="G573" t="s">
        <v>41</v>
      </c>
      <c r="H573">
        <v>45.582124389999997</v>
      </c>
      <c r="I573">
        <v>-122.6807608</v>
      </c>
      <c r="J573">
        <v>1017</v>
      </c>
      <c r="K573">
        <v>1142</v>
      </c>
      <c r="L573">
        <f t="shared" si="71"/>
        <v>0.89054290718038531</v>
      </c>
      <c r="M573" t="s">
        <v>787</v>
      </c>
      <c r="N573" t="s">
        <v>320</v>
      </c>
      <c r="O573" t="s">
        <v>51</v>
      </c>
      <c r="P573" t="s">
        <v>54</v>
      </c>
      <c r="Q573" t="s">
        <v>45</v>
      </c>
      <c r="R573" s="4" t="s">
        <v>322</v>
      </c>
      <c r="S573" s="2" t="s">
        <v>779</v>
      </c>
      <c r="T573" t="s">
        <v>90</v>
      </c>
      <c r="U573">
        <f t="shared" ref="U573" si="116">((23.2-10)/23.2)*100</f>
        <v>56.896551724137936</v>
      </c>
      <c r="V573" t="s">
        <v>60</v>
      </c>
      <c r="W573" s="2" t="s">
        <v>331</v>
      </c>
      <c r="X573" s="2" t="s">
        <v>115</v>
      </c>
      <c r="Y573" t="s">
        <v>50</v>
      </c>
      <c r="Z573">
        <v>4</v>
      </c>
      <c r="AA573" s="3">
        <v>0.52479419999999999</v>
      </c>
      <c r="AB573" s="1">
        <v>6.5358919999999987E-2</v>
      </c>
      <c r="AC573">
        <v>4</v>
      </c>
      <c r="AD573" s="3">
        <v>0.54495769999999999</v>
      </c>
      <c r="AE573" s="1">
        <v>4.9672720000000004E-2</v>
      </c>
    </row>
    <row r="574" spans="1:31" x14ac:dyDescent="0.2">
      <c r="A574">
        <v>716</v>
      </c>
      <c r="B574" t="s">
        <v>671</v>
      </c>
      <c r="C574" t="s">
        <v>672</v>
      </c>
      <c r="D574">
        <v>2013</v>
      </c>
      <c r="E574" t="s">
        <v>749</v>
      </c>
      <c r="F574" t="s">
        <v>759</v>
      </c>
      <c r="G574" t="s">
        <v>41</v>
      </c>
      <c r="H574">
        <v>45.582124389999997</v>
      </c>
      <c r="I574">
        <v>-122.6807608</v>
      </c>
      <c r="J574">
        <v>1017</v>
      </c>
      <c r="K574">
        <v>1142</v>
      </c>
      <c r="L574">
        <f t="shared" si="71"/>
        <v>0.89054290718038531</v>
      </c>
      <c r="M574" t="s">
        <v>787</v>
      </c>
      <c r="N574" t="s">
        <v>321</v>
      </c>
      <c r="O574" t="s">
        <v>51</v>
      </c>
      <c r="P574" t="s">
        <v>54</v>
      </c>
      <c r="Q574" t="s">
        <v>45</v>
      </c>
      <c r="R574" s="4" t="s">
        <v>322</v>
      </c>
      <c r="S574" s="2" t="s">
        <v>779</v>
      </c>
      <c r="T574" t="s">
        <v>91</v>
      </c>
      <c r="U574">
        <f t="shared" ref="U574" si="117">((23.8-14.6)/23.8)*100</f>
        <v>38.655462184873954</v>
      </c>
      <c r="V574" t="s">
        <v>60</v>
      </c>
      <c r="W574" s="2" t="s">
        <v>331</v>
      </c>
      <c r="X574" s="2" t="s">
        <v>115</v>
      </c>
      <c r="Y574" t="s">
        <v>50</v>
      </c>
      <c r="Z574">
        <v>4</v>
      </c>
      <c r="AA574" s="3">
        <v>0.57411699999999999</v>
      </c>
      <c r="AB574" s="1">
        <v>0.1307176000000001</v>
      </c>
      <c r="AC574">
        <v>4</v>
      </c>
      <c r="AD574" s="3">
        <v>0.51062112999999998</v>
      </c>
      <c r="AE574" s="1">
        <v>0.13071774000000014</v>
      </c>
    </row>
    <row r="575" spans="1:31" x14ac:dyDescent="0.2">
      <c r="A575">
        <v>716</v>
      </c>
      <c r="B575" t="s">
        <v>671</v>
      </c>
      <c r="C575" t="s">
        <v>672</v>
      </c>
      <c r="D575">
        <v>2013</v>
      </c>
      <c r="E575" t="s">
        <v>749</v>
      </c>
      <c r="F575" t="s">
        <v>759</v>
      </c>
      <c r="G575" t="s">
        <v>41</v>
      </c>
      <c r="H575">
        <v>45.582124389999997</v>
      </c>
      <c r="I575">
        <v>-122.6807608</v>
      </c>
      <c r="J575">
        <v>1017</v>
      </c>
      <c r="K575">
        <v>1142</v>
      </c>
      <c r="L575">
        <f t="shared" si="71"/>
        <v>0.89054290718038531</v>
      </c>
      <c r="M575" t="s">
        <v>787</v>
      </c>
      <c r="N575" t="s">
        <v>317</v>
      </c>
      <c r="O575" t="s">
        <v>43</v>
      </c>
      <c r="P575" t="s">
        <v>54</v>
      </c>
      <c r="Q575" t="s">
        <v>45</v>
      </c>
      <c r="R575" s="4" t="s">
        <v>322</v>
      </c>
      <c r="S575" s="2" t="s">
        <v>779</v>
      </c>
      <c r="T575" t="s">
        <v>90</v>
      </c>
      <c r="U575">
        <f t="shared" ref="U575" si="118">((19.8-9.1)/19.8)*100</f>
        <v>54.040404040404042</v>
      </c>
      <c r="V575" t="s">
        <v>60</v>
      </c>
      <c r="W575" s="2" t="s">
        <v>332</v>
      </c>
      <c r="X575" s="2" t="s">
        <v>333</v>
      </c>
      <c r="Y575" t="s">
        <v>50</v>
      </c>
      <c r="Z575">
        <v>4</v>
      </c>
      <c r="AA575" s="3">
        <v>0.22037300000000001</v>
      </c>
      <c r="AB575" s="1">
        <v>2.7272739999999962E-2</v>
      </c>
      <c r="AC575">
        <v>4</v>
      </c>
      <c r="AD575" s="3">
        <v>0.44784143999999998</v>
      </c>
      <c r="AE575" s="1">
        <v>6.0588240000000071E-2</v>
      </c>
    </row>
    <row r="576" spans="1:31" x14ac:dyDescent="0.2">
      <c r="A576">
        <v>716</v>
      </c>
      <c r="B576" t="s">
        <v>671</v>
      </c>
      <c r="C576" t="s">
        <v>672</v>
      </c>
      <c r="D576">
        <v>2013</v>
      </c>
      <c r="E576" t="s">
        <v>749</v>
      </c>
      <c r="F576" t="s">
        <v>759</v>
      </c>
      <c r="G576" t="s">
        <v>41</v>
      </c>
      <c r="H576">
        <v>45.582124389999997</v>
      </c>
      <c r="I576">
        <v>-122.6807608</v>
      </c>
      <c r="J576">
        <v>1017</v>
      </c>
      <c r="K576">
        <v>1142</v>
      </c>
      <c r="L576">
        <f t="shared" si="71"/>
        <v>0.89054290718038531</v>
      </c>
      <c r="M576" t="s">
        <v>787</v>
      </c>
      <c r="N576" t="s">
        <v>318</v>
      </c>
      <c r="O576" t="s">
        <v>51</v>
      </c>
      <c r="P576" t="s">
        <v>54</v>
      </c>
      <c r="Q576" t="s">
        <v>45</v>
      </c>
      <c r="R576" s="4" t="s">
        <v>322</v>
      </c>
      <c r="S576" s="2" t="s">
        <v>779</v>
      </c>
      <c r="T576" t="s">
        <v>90</v>
      </c>
      <c r="U576">
        <f t="shared" ref="U576" si="119">((23.5-8.3)/23.5)*100</f>
        <v>64.680851063829778</v>
      </c>
      <c r="V576" t="s">
        <v>60</v>
      </c>
      <c r="W576" s="2" t="s">
        <v>332</v>
      </c>
      <c r="X576" s="2" t="s">
        <v>333</v>
      </c>
      <c r="Y576" t="s">
        <v>50</v>
      </c>
      <c r="Z576">
        <v>4</v>
      </c>
      <c r="AA576" s="3">
        <v>0.18331258</v>
      </c>
      <c r="AB576" s="1">
        <v>4.240643999999999E-2</v>
      </c>
      <c r="AC576">
        <v>4</v>
      </c>
      <c r="AD576" s="3">
        <v>0.24713573999999999</v>
      </c>
      <c r="AE576" s="1">
        <v>5.1515120000000025E-2</v>
      </c>
    </row>
    <row r="577" spans="1:31" x14ac:dyDescent="0.2">
      <c r="A577">
        <v>716</v>
      </c>
      <c r="B577" t="s">
        <v>671</v>
      </c>
      <c r="C577" t="s">
        <v>672</v>
      </c>
      <c r="D577">
        <v>2013</v>
      </c>
      <c r="E577" t="s">
        <v>749</v>
      </c>
      <c r="F577" t="s">
        <v>759</v>
      </c>
      <c r="G577" t="s">
        <v>41</v>
      </c>
      <c r="H577">
        <v>45.582124389999997</v>
      </c>
      <c r="I577">
        <v>-122.6807608</v>
      </c>
      <c r="J577">
        <v>1017</v>
      </c>
      <c r="K577">
        <v>1142</v>
      </c>
      <c r="L577">
        <f t="shared" si="71"/>
        <v>0.89054290718038531</v>
      </c>
      <c r="M577" t="s">
        <v>787</v>
      </c>
      <c r="N577" t="s">
        <v>319</v>
      </c>
      <c r="O577" t="s">
        <v>51</v>
      </c>
      <c r="P577" t="s">
        <v>54</v>
      </c>
      <c r="Q577" t="s">
        <v>45</v>
      </c>
      <c r="R577" s="4" t="s">
        <v>322</v>
      </c>
      <c r="S577" s="2" t="s">
        <v>779</v>
      </c>
      <c r="T577" t="s">
        <v>91</v>
      </c>
      <c r="U577">
        <f t="shared" ref="U577" si="120">((18.6-9.9)/18.6)*100</f>
        <v>46.774193548387103</v>
      </c>
      <c r="V577" t="s">
        <v>60</v>
      </c>
      <c r="W577" s="2" t="s">
        <v>332</v>
      </c>
      <c r="X577" s="2" t="s">
        <v>333</v>
      </c>
      <c r="Y577" t="s">
        <v>50</v>
      </c>
      <c r="Z577">
        <v>4</v>
      </c>
      <c r="AA577" s="3">
        <v>0.36897049999999998</v>
      </c>
      <c r="AB577" s="1">
        <v>7.2727340000000029E-2</v>
      </c>
      <c r="AC577">
        <v>4</v>
      </c>
      <c r="AD577" s="3">
        <v>0.84794519999999995</v>
      </c>
      <c r="AE577" s="1">
        <v>0.46969700000000025</v>
      </c>
    </row>
    <row r="578" spans="1:31" x14ac:dyDescent="0.2">
      <c r="A578">
        <v>716</v>
      </c>
      <c r="B578" t="s">
        <v>671</v>
      </c>
      <c r="C578" t="s">
        <v>672</v>
      </c>
      <c r="D578">
        <v>2013</v>
      </c>
      <c r="E578" t="s">
        <v>749</v>
      </c>
      <c r="F578" t="s">
        <v>759</v>
      </c>
      <c r="G578" t="s">
        <v>41</v>
      </c>
      <c r="H578">
        <v>45.582124389999997</v>
      </c>
      <c r="I578">
        <v>-122.6807608</v>
      </c>
      <c r="J578">
        <v>1017</v>
      </c>
      <c r="K578">
        <v>1142</v>
      </c>
      <c r="L578">
        <f t="shared" si="71"/>
        <v>0.89054290718038531</v>
      </c>
      <c r="M578" t="s">
        <v>787</v>
      </c>
      <c r="N578" t="s">
        <v>320</v>
      </c>
      <c r="O578" t="s">
        <v>51</v>
      </c>
      <c r="P578" t="s">
        <v>54</v>
      </c>
      <c r="Q578" t="s">
        <v>45</v>
      </c>
      <c r="R578" s="4" t="s">
        <v>322</v>
      </c>
      <c r="S578" s="2" t="s">
        <v>779</v>
      </c>
      <c r="T578" t="s">
        <v>90</v>
      </c>
      <c r="U578">
        <f t="shared" ref="U578" si="121">((23.2-10)/23.2)*100</f>
        <v>56.896551724137936</v>
      </c>
      <c r="V578" t="s">
        <v>60</v>
      </c>
      <c r="W578" s="2" t="s">
        <v>332</v>
      </c>
      <c r="X578" s="2" t="s">
        <v>333</v>
      </c>
      <c r="Y578" t="s">
        <v>50</v>
      </c>
      <c r="Z578">
        <v>4</v>
      </c>
      <c r="AA578" s="3">
        <v>0.26977997999999997</v>
      </c>
      <c r="AB578" s="1">
        <v>4.8484840000000085E-2</v>
      </c>
      <c r="AC578">
        <v>4</v>
      </c>
      <c r="AD578" s="3">
        <v>0.44420922000000002</v>
      </c>
      <c r="AE578" s="1">
        <v>8.4848460000000014E-2</v>
      </c>
    </row>
    <row r="579" spans="1:31" x14ac:dyDescent="0.2">
      <c r="A579">
        <v>716</v>
      </c>
      <c r="B579" t="s">
        <v>671</v>
      </c>
      <c r="C579" t="s">
        <v>672</v>
      </c>
      <c r="D579">
        <v>2013</v>
      </c>
      <c r="E579" t="s">
        <v>749</v>
      </c>
      <c r="F579" t="s">
        <v>759</v>
      </c>
      <c r="G579" t="s">
        <v>41</v>
      </c>
      <c r="H579">
        <v>45.582124389999997</v>
      </c>
      <c r="I579">
        <v>-122.6807608</v>
      </c>
      <c r="J579">
        <v>1017</v>
      </c>
      <c r="K579">
        <v>1142</v>
      </c>
      <c r="L579">
        <f t="shared" ref="L579:L642" si="122">J579/K579</f>
        <v>0.89054290718038531</v>
      </c>
      <c r="M579" t="s">
        <v>787</v>
      </c>
      <c r="N579" t="s">
        <v>321</v>
      </c>
      <c r="O579" t="s">
        <v>51</v>
      </c>
      <c r="P579" t="s">
        <v>54</v>
      </c>
      <c r="Q579" t="s">
        <v>45</v>
      </c>
      <c r="R579" s="4" t="s">
        <v>322</v>
      </c>
      <c r="S579" s="2" t="s">
        <v>779</v>
      </c>
      <c r="T579" t="s">
        <v>91</v>
      </c>
      <c r="U579">
        <f t="shared" ref="U579" si="123">((23.8-14.6)/23.8)*100</f>
        <v>38.655462184873954</v>
      </c>
      <c r="V579" t="s">
        <v>60</v>
      </c>
      <c r="W579" s="2" t="s">
        <v>332</v>
      </c>
      <c r="X579" s="2" t="s">
        <v>333</v>
      </c>
      <c r="Y579" t="s">
        <v>50</v>
      </c>
      <c r="Z579">
        <v>4</v>
      </c>
      <c r="AA579" s="3">
        <v>0.69028639999999997</v>
      </c>
      <c r="AB579" s="1">
        <v>0.38180040000000015</v>
      </c>
      <c r="AC579">
        <v>4</v>
      </c>
      <c r="AD579" s="3">
        <v>0.74502760000000001</v>
      </c>
      <c r="AE579" s="1">
        <v>0.55151499999999976</v>
      </c>
    </row>
    <row r="580" spans="1:31" x14ac:dyDescent="0.2">
      <c r="A580">
        <v>716</v>
      </c>
      <c r="B580" t="s">
        <v>671</v>
      </c>
      <c r="C580" t="s">
        <v>672</v>
      </c>
      <c r="D580">
        <v>2013</v>
      </c>
      <c r="E580" t="s">
        <v>749</v>
      </c>
      <c r="F580" t="s">
        <v>759</v>
      </c>
      <c r="G580" t="s">
        <v>41</v>
      </c>
      <c r="H580">
        <v>45.582124389999997</v>
      </c>
      <c r="I580">
        <v>-122.6807608</v>
      </c>
      <c r="J580">
        <v>1017</v>
      </c>
      <c r="K580">
        <v>1142</v>
      </c>
      <c r="L580">
        <f t="shared" si="122"/>
        <v>0.89054290718038531</v>
      </c>
      <c r="M580" t="s">
        <v>787</v>
      </c>
      <c r="N580" t="s">
        <v>317</v>
      </c>
      <c r="O580" t="s">
        <v>43</v>
      </c>
      <c r="P580" t="s">
        <v>54</v>
      </c>
      <c r="Q580" t="s">
        <v>45</v>
      </c>
      <c r="R580" s="4" t="s">
        <v>322</v>
      </c>
      <c r="S580" s="2" t="s">
        <v>779</v>
      </c>
      <c r="T580" t="s">
        <v>90</v>
      </c>
      <c r="U580">
        <f t="shared" ref="U580" si="124">((19.8-9.1)/19.8)*100</f>
        <v>54.040404040404042</v>
      </c>
      <c r="V580" t="s">
        <v>60</v>
      </c>
      <c r="W580" s="2" t="s">
        <v>334</v>
      </c>
      <c r="X580" s="2" t="s">
        <v>330</v>
      </c>
      <c r="Y580" t="s">
        <v>50</v>
      </c>
      <c r="Z580">
        <v>4</v>
      </c>
      <c r="AA580" s="3">
        <v>41.895423999999998</v>
      </c>
      <c r="AB580" s="1">
        <v>4.8366019999999992</v>
      </c>
      <c r="AC580">
        <v>4</v>
      </c>
      <c r="AD580" s="3">
        <v>51.764705999999997</v>
      </c>
      <c r="AE580" s="1">
        <v>2.6143800000000113</v>
      </c>
    </row>
    <row r="581" spans="1:31" x14ac:dyDescent="0.2">
      <c r="A581">
        <v>716</v>
      </c>
      <c r="B581" t="s">
        <v>671</v>
      </c>
      <c r="C581" t="s">
        <v>672</v>
      </c>
      <c r="D581">
        <v>2013</v>
      </c>
      <c r="E581" t="s">
        <v>749</v>
      </c>
      <c r="F581" t="s">
        <v>759</v>
      </c>
      <c r="G581" t="s">
        <v>41</v>
      </c>
      <c r="H581">
        <v>45.582124389999997</v>
      </c>
      <c r="I581">
        <v>-122.6807608</v>
      </c>
      <c r="J581">
        <v>1017</v>
      </c>
      <c r="K581">
        <v>1142</v>
      </c>
      <c r="L581">
        <f t="shared" si="122"/>
        <v>0.89054290718038531</v>
      </c>
      <c r="M581" t="s">
        <v>787</v>
      </c>
      <c r="N581" t="s">
        <v>318</v>
      </c>
      <c r="O581" t="s">
        <v>51</v>
      </c>
      <c r="P581" t="s">
        <v>54</v>
      </c>
      <c r="Q581" t="s">
        <v>45</v>
      </c>
      <c r="R581" s="4" t="s">
        <v>322</v>
      </c>
      <c r="S581" s="2" t="s">
        <v>779</v>
      </c>
      <c r="T581" t="s">
        <v>90</v>
      </c>
      <c r="U581">
        <f t="shared" ref="U581" si="125">((23.5-8.3)/23.5)*100</f>
        <v>64.680851063829778</v>
      </c>
      <c r="V581" t="s">
        <v>60</v>
      </c>
      <c r="W581" s="2" t="s">
        <v>334</v>
      </c>
      <c r="X581" s="2" t="s">
        <v>330</v>
      </c>
      <c r="Y581" t="s">
        <v>50</v>
      </c>
      <c r="Z581">
        <v>4</v>
      </c>
      <c r="AA581" s="3">
        <v>51.111109999999996</v>
      </c>
      <c r="AB581" s="1">
        <v>4.967324000000005</v>
      </c>
      <c r="AC581">
        <v>4</v>
      </c>
      <c r="AD581" s="3">
        <v>52.549019999999999</v>
      </c>
      <c r="AE581" s="1">
        <v>5.0980360000000076</v>
      </c>
    </row>
    <row r="582" spans="1:31" x14ac:dyDescent="0.2">
      <c r="A582">
        <v>716</v>
      </c>
      <c r="B582" t="s">
        <v>671</v>
      </c>
      <c r="C582" t="s">
        <v>672</v>
      </c>
      <c r="D582">
        <v>2013</v>
      </c>
      <c r="E582" t="s">
        <v>749</v>
      </c>
      <c r="F582" t="s">
        <v>759</v>
      </c>
      <c r="G582" t="s">
        <v>41</v>
      </c>
      <c r="H582">
        <v>45.582124389999997</v>
      </c>
      <c r="I582">
        <v>-122.6807608</v>
      </c>
      <c r="J582">
        <v>1017</v>
      </c>
      <c r="K582">
        <v>1142</v>
      </c>
      <c r="L582">
        <f t="shared" si="122"/>
        <v>0.89054290718038531</v>
      </c>
      <c r="M582" t="s">
        <v>787</v>
      </c>
      <c r="N582" t="s">
        <v>319</v>
      </c>
      <c r="O582" t="s">
        <v>51</v>
      </c>
      <c r="P582" t="s">
        <v>54</v>
      </c>
      <c r="Q582" t="s">
        <v>45</v>
      </c>
      <c r="R582" s="4" t="s">
        <v>322</v>
      </c>
      <c r="S582" s="2" t="s">
        <v>779</v>
      </c>
      <c r="T582" t="s">
        <v>91</v>
      </c>
      <c r="U582">
        <f t="shared" ref="U582" si="126">((18.6-9.9)/18.6)*100</f>
        <v>46.774193548387103</v>
      </c>
      <c r="V582" t="s">
        <v>60</v>
      </c>
      <c r="W582" s="2" t="s">
        <v>334</v>
      </c>
      <c r="X582" s="2" t="s">
        <v>330</v>
      </c>
      <c r="Y582" t="s">
        <v>50</v>
      </c>
      <c r="Z582">
        <v>4</v>
      </c>
      <c r="AA582" s="3">
        <v>30</v>
      </c>
      <c r="AB582" s="1">
        <v>11.241827999999998</v>
      </c>
      <c r="AC582">
        <v>4</v>
      </c>
      <c r="AD582" s="3">
        <v>36.143790000000003</v>
      </c>
      <c r="AE582" s="1">
        <v>3.6601359999999943</v>
      </c>
    </row>
    <row r="583" spans="1:31" x14ac:dyDescent="0.2">
      <c r="A583">
        <v>716</v>
      </c>
      <c r="B583" t="s">
        <v>671</v>
      </c>
      <c r="C583" t="s">
        <v>672</v>
      </c>
      <c r="D583">
        <v>2013</v>
      </c>
      <c r="E583" t="s">
        <v>749</v>
      </c>
      <c r="F583" t="s">
        <v>759</v>
      </c>
      <c r="G583" t="s">
        <v>41</v>
      </c>
      <c r="H583">
        <v>45.582124389999997</v>
      </c>
      <c r="I583">
        <v>-122.6807608</v>
      </c>
      <c r="J583">
        <v>1017</v>
      </c>
      <c r="K583">
        <v>1142</v>
      </c>
      <c r="L583">
        <f t="shared" si="122"/>
        <v>0.89054290718038531</v>
      </c>
      <c r="M583" t="s">
        <v>787</v>
      </c>
      <c r="N583" t="s">
        <v>320</v>
      </c>
      <c r="O583" t="s">
        <v>51</v>
      </c>
      <c r="P583" t="s">
        <v>54</v>
      </c>
      <c r="Q583" t="s">
        <v>45</v>
      </c>
      <c r="R583" s="4" t="s">
        <v>322</v>
      </c>
      <c r="S583" s="2" t="s">
        <v>779</v>
      </c>
      <c r="T583" t="s">
        <v>90</v>
      </c>
      <c r="U583">
        <f t="shared" ref="U583" si="127">((23.2-10)/23.2)*100</f>
        <v>56.896551724137936</v>
      </c>
      <c r="V583" t="s">
        <v>60</v>
      </c>
      <c r="W583" s="2" t="s">
        <v>334</v>
      </c>
      <c r="X583" s="2" t="s">
        <v>330</v>
      </c>
      <c r="Y583" t="s">
        <v>50</v>
      </c>
      <c r="Z583">
        <v>4</v>
      </c>
      <c r="AA583" s="3">
        <v>15.882353</v>
      </c>
      <c r="AB583" s="1">
        <v>2.091502000000002</v>
      </c>
      <c r="AC583">
        <v>4</v>
      </c>
      <c r="AD583" s="3">
        <v>25.490196000000001</v>
      </c>
      <c r="AE583" s="1">
        <v>5.3594779999999957</v>
      </c>
    </row>
    <row r="584" spans="1:31" x14ac:dyDescent="0.2">
      <c r="A584">
        <v>716</v>
      </c>
      <c r="B584" t="s">
        <v>671</v>
      </c>
      <c r="C584" t="s">
        <v>672</v>
      </c>
      <c r="D584">
        <v>2013</v>
      </c>
      <c r="E584" t="s">
        <v>749</v>
      </c>
      <c r="F584" t="s">
        <v>759</v>
      </c>
      <c r="G584" t="s">
        <v>41</v>
      </c>
      <c r="H584">
        <v>45.582124389999997</v>
      </c>
      <c r="I584">
        <v>-122.6807608</v>
      </c>
      <c r="J584">
        <v>1017</v>
      </c>
      <c r="K584">
        <v>1142</v>
      </c>
      <c r="L584">
        <f t="shared" si="122"/>
        <v>0.89054290718038531</v>
      </c>
      <c r="M584" t="s">
        <v>787</v>
      </c>
      <c r="N584" t="s">
        <v>321</v>
      </c>
      <c r="O584" t="s">
        <v>51</v>
      </c>
      <c r="P584" t="s">
        <v>54</v>
      </c>
      <c r="Q584" t="s">
        <v>45</v>
      </c>
      <c r="R584" s="4" t="s">
        <v>322</v>
      </c>
      <c r="S584" s="2" t="s">
        <v>779</v>
      </c>
      <c r="T584" t="s">
        <v>91</v>
      </c>
      <c r="U584">
        <f t="shared" ref="U584" si="128">((23.8-14.6)/23.8)*100</f>
        <v>38.655462184873954</v>
      </c>
      <c r="V584" t="s">
        <v>60</v>
      </c>
      <c r="W584" s="2" t="s">
        <v>334</v>
      </c>
      <c r="X584" s="2" t="s">
        <v>330</v>
      </c>
      <c r="Y584" t="s">
        <v>50</v>
      </c>
      <c r="Z584">
        <v>4</v>
      </c>
      <c r="AA584" s="3">
        <v>44.967320000000001</v>
      </c>
      <c r="AB584" s="1">
        <v>9.8039200000000051</v>
      </c>
      <c r="AC584">
        <v>4</v>
      </c>
      <c r="AD584" s="3">
        <v>44.836599999999997</v>
      </c>
      <c r="AE584" s="1">
        <v>11.372554000000008</v>
      </c>
    </row>
    <row r="585" spans="1:31" x14ac:dyDescent="0.2">
      <c r="A585">
        <v>716</v>
      </c>
      <c r="B585" t="s">
        <v>671</v>
      </c>
      <c r="C585" t="s">
        <v>672</v>
      </c>
      <c r="D585">
        <v>2013</v>
      </c>
      <c r="E585" t="s">
        <v>749</v>
      </c>
      <c r="F585" t="s">
        <v>759</v>
      </c>
      <c r="G585" t="s">
        <v>41</v>
      </c>
      <c r="H585">
        <v>45.582124389999997</v>
      </c>
      <c r="I585">
        <v>-122.6807608</v>
      </c>
      <c r="J585">
        <v>1017</v>
      </c>
      <c r="K585">
        <v>1142</v>
      </c>
      <c r="L585">
        <f t="shared" si="122"/>
        <v>0.89054290718038531</v>
      </c>
      <c r="M585" t="s">
        <v>787</v>
      </c>
      <c r="N585" t="s">
        <v>317</v>
      </c>
      <c r="O585" t="s">
        <v>43</v>
      </c>
      <c r="P585" t="s">
        <v>54</v>
      </c>
      <c r="Q585" t="s">
        <v>45</v>
      </c>
      <c r="R585" s="4" t="s">
        <v>322</v>
      </c>
      <c r="S585" s="2" t="s">
        <v>779</v>
      </c>
      <c r="T585" t="s">
        <v>90</v>
      </c>
      <c r="U585">
        <f t="shared" ref="U585" si="129">((19.8-9.1)/19.8)*100</f>
        <v>54.040404040404042</v>
      </c>
      <c r="V585" t="s">
        <v>60</v>
      </c>
      <c r="W585" s="2" t="s">
        <v>335</v>
      </c>
      <c r="X585" s="2" t="s">
        <v>204</v>
      </c>
      <c r="Y585" t="s">
        <v>777</v>
      </c>
      <c r="Z585">
        <v>4</v>
      </c>
      <c r="AA585" s="3">
        <v>68.274604999999994</v>
      </c>
      <c r="AB585" s="1">
        <v>0.98029999999999973</v>
      </c>
      <c r="AC585">
        <v>4</v>
      </c>
      <c r="AD585" s="3">
        <v>67.194749999999999</v>
      </c>
      <c r="AE585" s="1">
        <v>1.2258600000000115</v>
      </c>
    </row>
    <row r="586" spans="1:31" x14ac:dyDescent="0.2">
      <c r="A586">
        <v>716</v>
      </c>
      <c r="B586" t="s">
        <v>671</v>
      </c>
      <c r="C586" t="s">
        <v>672</v>
      </c>
      <c r="D586">
        <v>2013</v>
      </c>
      <c r="E586" t="s">
        <v>749</v>
      </c>
      <c r="F586" t="s">
        <v>759</v>
      </c>
      <c r="G586" t="s">
        <v>41</v>
      </c>
      <c r="H586">
        <v>45.582124389999997</v>
      </c>
      <c r="I586">
        <v>-122.6807608</v>
      </c>
      <c r="J586">
        <v>1017</v>
      </c>
      <c r="K586">
        <v>1142</v>
      </c>
      <c r="L586">
        <f t="shared" si="122"/>
        <v>0.89054290718038531</v>
      </c>
      <c r="M586" t="s">
        <v>787</v>
      </c>
      <c r="N586" t="s">
        <v>318</v>
      </c>
      <c r="O586" t="s">
        <v>51</v>
      </c>
      <c r="P586" t="s">
        <v>54</v>
      </c>
      <c r="Q586" t="s">
        <v>45</v>
      </c>
      <c r="R586" s="4" t="s">
        <v>322</v>
      </c>
      <c r="S586" s="2" t="s">
        <v>779</v>
      </c>
      <c r="T586" t="s">
        <v>90</v>
      </c>
      <c r="U586">
        <f t="shared" ref="U586" si="130">((23.5-8.3)/23.5)*100</f>
        <v>64.680851063829778</v>
      </c>
      <c r="V586" t="s">
        <v>60</v>
      </c>
      <c r="W586" s="2" t="s">
        <v>335</v>
      </c>
      <c r="X586" s="2" t="s">
        <v>204</v>
      </c>
      <c r="Y586" t="s">
        <v>777</v>
      </c>
      <c r="Z586">
        <v>4</v>
      </c>
      <c r="AA586" s="3">
        <v>61.537945000000001</v>
      </c>
      <c r="AB586" s="1">
        <v>1.1645960000000031</v>
      </c>
      <c r="AC586">
        <v>4</v>
      </c>
      <c r="AD586" s="3">
        <v>58.987873</v>
      </c>
      <c r="AE586" s="1">
        <v>1.6542659999999927</v>
      </c>
    </row>
    <row r="587" spans="1:31" x14ac:dyDescent="0.2">
      <c r="A587">
        <v>716</v>
      </c>
      <c r="B587" t="s">
        <v>671</v>
      </c>
      <c r="C587" t="s">
        <v>672</v>
      </c>
      <c r="D587">
        <v>2013</v>
      </c>
      <c r="E587" t="s">
        <v>749</v>
      </c>
      <c r="F587" t="s">
        <v>759</v>
      </c>
      <c r="G587" t="s">
        <v>41</v>
      </c>
      <c r="H587">
        <v>45.582124389999997</v>
      </c>
      <c r="I587">
        <v>-122.6807608</v>
      </c>
      <c r="J587">
        <v>1017</v>
      </c>
      <c r="K587">
        <v>1142</v>
      </c>
      <c r="L587">
        <f t="shared" si="122"/>
        <v>0.89054290718038531</v>
      </c>
      <c r="M587" t="s">
        <v>787</v>
      </c>
      <c r="N587" t="s">
        <v>319</v>
      </c>
      <c r="O587" t="s">
        <v>51</v>
      </c>
      <c r="P587" t="s">
        <v>54</v>
      </c>
      <c r="Q587" t="s">
        <v>45</v>
      </c>
      <c r="R587" s="4" t="s">
        <v>322</v>
      </c>
      <c r="S587" s="2" t="s">
        <v>779</v>
      </c>
      <c r="T587" t="s">
        <v>91</v>
      </c>
      <c r="U587">
        <f t="shared" ref="U587" si="131">((18.6-9.9)/18.6)*100</f>
        <v>46.774193548387103</v>
      </c>
      <c r="V587" t="s">
        <v>60</v>
      </c>
      <c r="W587" s="2" t="s">
        <v>335</v>
      </c>
      <c r="X587" s="2" t="s">
        <v>204</v>
      </c>
      <c r="Y587" t="s">
        <v>777</v>
      </c>
      <c r="Z587">
        <v>4</v>
      </c>
      <c r="AA587" s="3">
        <v>57.528008</v>
      </c>
      <c r="AB587" s="1">
        <v>2.0826639999999941</v>
      </c>
      <c r="AC587">
        <v>4</v>
      </c>
      <c r="AD587" s="3">
        <v>55.713160000000002</v>
      </c>
      <c r="AE587" s="1">
        <v>4.534883999999991</v>
      </c>
    </row>
    <row r="588" spans="1:31" x14ac:dyDescent="0.2">
      <c r="A588">
        <v>716</v>
      </c>
      <c r="B588" t="s">
        <v>671</v>
      </c>
      <c r="C588" t="s">
        <v>672</v>
      </c>
      <c r="D588">
        <v>2013</v>
      </c>
      <c r="E588" t="s">
        <v>749</v>
      </c>
      <c r="F588" t="s">
        <v>759</v>
      </c>
      <c r="G588" t="s">
        <v>41</v>
      </c>
      <c r="H588">
        <v>45.582124389999997</v>
      </c>
      <c r="I588">
        <v>-122.6807608</v>
      </c>
      <c r="J588">
        <v>1017</v>
      </c>
      <c r="K588">
        <v>1142</v>
      </c>
      <c r="L588">
        <f t="shared" si="122"/>
        <v>0.89054290718038531</v>
      </c>
      <c r="M588" t="s">
        <v>787</v>
      </c>
      <c r="N588" t="s">
        <v>320</v>
      </c>
      <c r="O588" t="s">
        <v>51</v>
      </c>
      <c r="P588" t="s">
        <v>54</v>
      </c>
      <c r="Q588" t="s">
        <v>45</v>
      </c>
      <c r="R588" s="4" t="s">
        <v>322</v>
      </c>
      <c r="S588" s="2" t="s">
        <v>779</v>
      </c>
      <c r="T588" t="s">
        <v>90</v>
      </c>
      <c r="U588">
        <f t="shared" ref="U588" si="132">((23.2-10)/23.2)*100</f>
        <v>56.896551724137936</v>
      </c>
      <c r="V588" t="s">
        <v>60</v>
      </c>
      <c r="W588" s="2" t="s">
        <v>335</v>
      </c>
      <c r="X588" s="2" t="s">
        <v>204</v>
      </c>
      <c r="Y588" t="s">
        <v>777</v>
      </c>
      <c r="Z588">
        <v>4</v>
      </c>
      <c r="AA588" s="3">
        <v>62.065112999999997</v>
      </c>
      <c r="AB588" s="1">
        <v>1.5317340000000002</v>
      </c>
      <c r="AC588">
        <v>4</v>
      </c>
      <c r="AD588" s="3">
        <v>66.438699999999997</v>
      </c>
      <c r="AE588" s="1">
        <v>2.0218800000000101</v>
      </c>
    </row>
    <row r="589" spans="1:31" x14ac:dyDescent="0.2">
      <c r="A589">
        <v>716</v>
      </c>
      <c r="B589" t="s">
        <v>671</v>
      </c>
      <c r="C589" t="s">
        <v>672</v>
      </c>
      <c r="D589">
        <v>2013</v>
      </c>
      <c r="E589" t="s">
        <v>749</v>
      </c>
      <c r="F589" t="s">
        <v>759</v>
      </c>
      <c r="G589" t="s">
        <v>41</v>
      </c>
      <c r="H589">
        <v>45.582124389999997</v>
      </c>
      <c r="I589">
        <v>-122.6807608</v>
      </c>
      <c r="J589">
        <v>1017</v>
      </c>
      <c r="K589">
        <v>1142</v>
      </c>
      <c r="L589">
        <f t="shared" si="122"/>
        <v>0.89054290718038531</v>
      </c>
      <c r="M589" t="s">
        <v>787</v>
      </c>
      <c r="N589" t="s">
        <v>321</v>
      </c>
      <c r="O589" t="s">
        <v>51</v>
      </c>
      <c r="P589" t="s">
        <v>54</v>
      </c>
      <c r="Q589" t="s">
        <v>45</v>
      </c>
      <c r="R589" s="4" t="s">
        <v>322</v>
      </c>
      <c r="S589" s="2" t="s">
        <v>779</v>
      </c>
      <c r="T589" t="s">
        <v>91</v>
      </c>
      <c r="U589">
        <f t="shared" ref="U589" si="133">((23.8-14.6)/23.8)*100</f>
        <v>38.655462184873954</v>
      </c>
      <c r="V589" t="s">
        <v>60</v>
      </c>
      <c r="W589" s="2" t="s">
        <v>335</v>
      </c>
      <c r="X589" s="2" t="s">
        <v>204</v>
      </c>
      <c r="Y589" t="s">
        <v>777</v>
      </c>
      <c r="Z589">
        <v>4</v>
      </c>
      <c r="AA589" s="3">
        <v>52.970073999999997</v>
      </c>
      <c r="AB589" s="1">
        <v>10.048622000000009</v>
      </c>
      <c r="AC589">
        <v>4</v>
      </c>
      <c r="AD589" s="3">
        <v>58.905537000000002</v>
      </c>
      <c r="AE589" s="1">
        <v>7.6586459999999903</v>
      </c>
    </row>
    <row r="590" spans="1:31" x14ac:dyDescent="0.2">
      <c r="A590">
        <v>716</v>
      </c>
      <c r="B590" t="s">
        <v>671</v>
      </c>
      <c r="C590" t="s">
        <v>672</v>
      </c>
      <c r="D590">
        <v>2013</v>
      </c>
      <c r="E590" t="s">
        <v>749</v>
      </c>
      <c r="F590" t="s">
        <v>759</v>
      </c>
      <c r="G590" t="s">
        <v>41</v>
      </c>
      <c r="H590">
        <v>45.582124389999997</v>
      </c>
      <c r="I590">
        <v>-122.6807608</v>
      </c>
      <c r="J590">
        <v>1017</v>
      </c>
      <c r="K590">
        <v>1142</v>
      </c>
      <c r="L590">
        <f t="shared" si="122"/>
        <v>0.89054290718038531</v>
      </c>
      <c r="M590" t="s">
        <v>787</v>
      </c>
      <c r="N590" t="s">
        <v>317</v>
      </c>
      <c r="O590" t="s">
        <v>43</v>
      </c>
      <c r="P590" t="s">
        <v>54</v>
      </c>
      <c r="Q590" t="s">
        <v>45</v>
      </c>
      <c r="R590" s="4" t="s">
        <v>322</v>
      </c>
      <c r="S590" s="2" t="s">
        <v>779</v>
      </c>
      <c r="T590" t="s">
        <v>90</v>
      </c>
      <c r="U590">
        <f t="shared" ref="U590" si="134">((19.8-9.1)/19.8)*100</f>
        <v>54.040404040404042</v>
      </c>
      <c r="V590" t="s">
        <v>60</v>
      </c>
      <c r="W590" s="2" t="s">
        <v>336</v>
      </c>
      <c r="X590" s="2" t="s">
        <v>337</v>
      </c>
      <c r="Y590" t="s">
        <v>50</v>
      </c>
      <c r="Z590">
        <v>4</v>
      </c>
      <c r="AA590" s="3">
        <v>122.971344</v>
      </c>
      <c r="AB590" s="1">
        <v>9.1383820000000071</v>
      </c>
      <c r="AC590">
        <v>4</v>
      </c>
      <c r="AD590" s="3">
        <v>52.747925000000002</v>
      </c>
      <c r="AE590" s="1">
        <v>6.25</v>
      </c>
    </row>
    <row r="591" spans="1:31" x14ac:dyDescent="0.2">
      <c r="A591">
        <v>716</v>
      </c>
      <c r="B591" t="s">
        <v>671</v>
      </c>
      <c r="C591" t="s">
        <v>672</v>
      </c>
      <c r="D591">
        <v>2013</v>
      </c>
      <c r="E591" t="s">
        <v>749</v>
      </c>
      <c r="F591" t="s">
        <v>759</v>
      </c>
      <c r="G591" t="s">
        <v>41</v>
      </c>
      <c r="H591">
        <v>45.582124389999997</v>
      </c>
      <c r="I591">
        <v>-122.6807608</v>
      </c>
      <c r="J591">
        <v>1017</v>
      </c>
      <c r="K591">
        <v>1142</v>
      </c>
      <c r="L591">
        <f t="shared" si="122"/>
        <v>0.89054290718038531</v>
      </c>
      <c r="M591" t="s">
        <v>787</v>
      </c>
      <c r="N591" t="s">
        <v>318</v>
      </c>
      <c r="O591" t="s">
        <v>51</v>
      </c>
      <c r="P591" t="s">
        <v>54</v>
      </c>
      <c r="Q591" t="s">
        <v>45</v>
      </c>
      <c r="R591" s="4" t="s">
        <v>322</v>
      </c>
      <c r="S591" s="2" t="s">
        <v>779</v>
      </c>
      <c r="T591" t="s">
        <v>90</v>
      </c>
      <c r="U591">
        <f t="shared" ref="U591" si="135">((23.5-8.3)/23.5)*100</f>
        <v>64.680851063829778</v>
      </c>
      <c r="V591" t="s">
        <v>60</v>
      </c>
      <c r="W591" s="2" t="s">
        <v>336</v>
      </c>
      <c r="X591" s="2" t="s">
        <v>337</v>
      </c>
      <c r="Y591" t="s">
        <v>50</v>
      </c>
      <c r="Z591">
        <v>4</v>
      </c>
      <c r="AA591" s="3">
        <v>115.3931</v>
      </c>
      <c r="AB591" s="1">
        <v>15.865379999999988</v>
      </c>
      <c r="AC591">
        <v>4</v>
      </c>
      <c r="AD591" s="3">
        <v>70.406295999999998</v>
      </c>
      <c r="AE591" s="1">
        <v>8.1730799999999988</v>
      </c>
    </row>
    <row r="592" spans="1:31" x14ac:dyDescent="0.2">
      <c r="A592">
        <v>716</v>
      </c>
      <c r="B592" t="s">
        <v>671</v>
      </c>
      <c r="C592" t="s">
        <v>672</v>
      </c>
      <c r="D592">
        <v>2013</v>
      </c>
      <c r="E592" t="s">
        <v>749</v>
      </c>
      <c r="F592" t="s">
        <v>759</v>
      </c>
      <c r="G592" t="s">
        <v>41</v>
      </c>
      <c r="H592">
        <v>45.582124389999997</v>
      </c>
      <c r="I592">
        <v>-122.6807608</v>
      </c>
      <c r="J592">
        <v>1017</v>
      </c>
      <c r="K592">
        <v>1142</v>
      </c>
      <c r="L592">
        <f t="shared" si="122"/>
        <v>0.89054290718038531</v>
      </c>
      <c r="M592" t="s">
        <v>787</v>
      </c>
      <c r="N592" t="s">
        <v>319</v>
      </c>
      <c r="O592" t="s">
        <v>51</v>
      </c>
      <c r="P592" t="s">
        <v>54</v>
      </c>
      <c r="Q592" t="s">
        <v>45</v>
      </c>
      <c r="R592" s="4" t="s">
        <v>322</v>
      </c>
      <c r="S592" s="2" t="s">
        <v>779</v>
      </c>
      <c r="T592" t="s">
        <v>91</v>
      </c>
      <c r="U592">
        <f t="shared" ref="U592" si="136">((18.6-9.9)/18.6)*100</f>
        <v>46.774193548387103</v>
      </c>
      <c r="V592" t="s">
        <v>60</v>
      </c>
      <c r="W592" s="2" t="s">
        <v>336</v>
      </c>
      <c r="X592" s="2" t="s">
        <v>337</v>
      </c>
      <c r="Y592" t="s">
        <v>50</v>
      </c>
      <c r="Z592">
        <v>4</v>
      </c>
      <c r="AA592" s="3">
        <v>72.232280000000003</v>
      </c>
      <c r="AB592" s="1">
        <v>27.403847999999982</v>
      </c>
      <c r="AC592">
        <v>4</v>
      </c>
      <c r="AD592" s="3">
        <v>23.160822</v>
      </c>
      <c r="AE592" s="1">
        <v>4.3269239999999982</v>
      </c>
    </row>
    <row r="593" spans="1:31" x14ac:dyDescent="0.2">
      <c r="A593">
        <v>716</v>
      </c>
      <c r="B593" t="s">
        <v>671</v>
      </c>
      <c r="C593" t="s">
        <v>672</v>
      </c>
      <c r="D593">
        <v>2013</v>
      </c>
      <c r="E593" t="s">
        <v>749</v>
      </c>
      <c r="F593" t="s">
        <v>759</v>
      </c>
      <c r="G593" t="s">
        <v>41</v>
      </c>
      <c r="H593">
        <v>45.582124389999997</v>
      </c>
      <c r="I593">
        <v>-122.6807608</v>
      </c>
      <c r="J593">
        <v>1017</v>
      </c>
      <c r="K593">
        <v>1142</v>
      </c>
      <c r="L593">
        <f t="shared" si="122"/>
        <v>0.89054290718038531</v>
      </c>
      <c r="M593" t="s">
        <v>787</v>
      </c>
      <c r="N593" t="s">
        <v>320</v>
      </c>
      <c r="O593" t="s">
        <v>51</v>
      </c>
      <c r="P593" t="s">
        <v>54</v>
      </c>
      <c r="Q593" t="s">
        <v>45</v>
      </c>
      <c r="R593" s="4" t="s">
        <v>322</v>
      </c>
      <c r="S593" s="2" t="s">
        <v>779</v>
      </c>
      <c r="T593" t="s">
        <v>90</v>
      </c>
      <c r="U593">
        <f t="shared" ref="U593" si="137">((23.2-10)/23.2)*100</f>
        <v>56.896551724137936</v>
      </c>
      <c r="V593" t="s">
        <v>60</v>
      </c>
      <c r="W593" s="2" t="s">
        <v>336</v>
      </c>
      <c r="X593" s="2" t="s">
        <v>337</v>
      </c>
      <c r="Y593" t="s">
        <v>50</v>
      </c>
      <c r="Z593">
        <v>4</v>
      </c>
      <c r="AA593" s="3">
        <v>18.498301999999999</v>
      </c>
      <c r="AB593" s="1">
        <v>10.096158000000003</v>
      </c>
      <c r="AC593">
        <v>4</v>
      </c>
      <c r="AD593" s="3">
        <v>18.946079999999998</v>
      </c>
      <c r="AE593" s="1">
        <v>8.1730760000000018</v>
      </c>
    </row>
    <row r="594" spans="1:31" x14ac:dyDescent="0.2">
      <c r="A594">
        <v>716</v>
      </c>
      <c r="B594" t="s">
        <v>671</v>
      </c>
      <c r="C594" t="s">
        <v>672</v>
      </c>
      <c r="D594">
        <v>2013</v>
      </c>
      <c r="E594" t="s">
        <v>749</v>
      </c>
      <c r="F594" t="s">
        <v>759</v>
      </c>
      <c r="G594" t="s">
        <v>41</v>
      </c>
      <c r="H594">
        <v>45.582124389999997</v>
      </c>
      <c r="I594">
        <v>-122.6807608</v>
      </c>
      <c r="J594">
        <v>1017</v>
      </c>
      <c r="K594">
        <v>1142</v>
      </c>
      <c r="L594">
        <f t="shared" si="122"/>
        <v>0.89054290718038531</v>
      </c>
      <c r="M594" t="s">
        <v>787</v>
      </c>
      <c r="N594" t="s">
        <v>321</v>
      </c>
      <c r="O594" t="s">
        <v>51</v>
      </c>
      <c r="P594" t="s">
        <v>54</v>
      </c>
      <c r="Q594" t="s">
        <v>45</v>
      </c>
      <c r="R594" s="4" t="s">
        <v>322</v>
      </c>
      <c r="S594" s="2" t="s">
        <v>779</v>
      </c>
      <c r="T594" t="s">
        <v>91</v>
      </c>
      <c r="U594">
        <f t="shared" ref="U594" si="138">((23.8-14.6)/23.8)*100</f>
        <v>38.655462184873954</v>
      </c>
      <c r="V594" t="s">
        <v>60</v>
      </c>
      <c r="W594" s="2" t="s">
        <v>336</v>
      </c>
      <c r="X594" s="2" t="s">
        <v>337</v>
      </c>
      <c r="Y594" t="s">
        <v>50</v>
      </c>
      <c r="Z594">
        <v>4</v>
      </c>
      <c r="AA594" s="3">
        <v>20.050905</v>
      </c>
      <c r="AB594" s="1">
        <v>12.5</v>
      </c>
      <c r="AC594">
        <v>4</v>
      </c>
      <c r="AD594" s="3">
        <v>12.083333</v>
      </c>
      <c r="AE594" s="1">
        <v>8.6613860000000003</v>
      </c>
    </row>
    <row r="595" spans="1:31" x14ac:dyDescent="0.2">
      <c r="A595">
        <v>716</v>
      </c>
      <c r="B595" t="s">
        <v>671</v>
      </c>
      <c r="C595" t="s">
        <v>672</v>
      </c>
      <c r="D595">
        <v>2013</v>
      </c>
      <c r="E595" t="s">
        <v>749</v>
      </c>
      <c r="F595" t="s">
        <v>759</v>
      </c>
      <c r="G595" t="s">
        <v>41</v>
      </c>
      <c r="H595">
        <v>45.582124389999997</v>
      </c>
      <c r="I595">
        <v>-122.6807608</v>
      </c>
      <c r="J595">
        <v>1017</v>
      </c>
      <c r="K595">
        <v>1142</v>
      </c>
      <c r="L595">
        <f t="shared" si="122"/>
        <v>0.89054290718038531</v>
      </c>
      <c r="M595" t="s">
        <v>787</v>
      </c>
      <c r="N595" t="s">
        <v>317</v>
      </c>
      <c r="O595" t="s">
        <v>43</v>
      </c>
      <c r="P595" t="s">
        <v>54</v>
      </c>
      <c r="Q595" t="s">
        <v>45</v>
      </c>
      <c r="R595" s="4" t="s">
        <v>322</v>
      </c>
      <c r="S595" s="2" t="s">
        <v>779</v>
      </c>
      <c r="T595" t="s">
        <v>90</v>
      </c>
      <c r="U595">
        <f t="shared" ref="U595" si="139">((19.8-9.1)/19.8)*100</f>
        <v>54.040404040404042</v>
      </c>
      <c r="V595" t="s">
        <v>60</v>
      </c>
      <c r="W595" s="2" t="s">
        <v>338</v>
      </c>
      <c r="X595" s="2" t="s">
        <v>204</v>
      </c>
      <c r="Y595" t="s">
        <v>777</v>
      </c>
      <c r="Z595">
        <v>4</v>
      </c>
      <c r="AA595" s="3">
        <v>-30.893872999999999</v>
      </c>
      <c r="AB595" s="1">
        <v>0.53610599999999664</v>
      </c>
      <c r="AC595">
        <v>4</v>
      </c>
      <c r="AD595" s="3">
        <v>-29.599561999999999</v>
      </c>
      <c r="AE595" s="1">
        <v>0.49015199999999481</v>
      </c>
    </row>
    <row r="596" spans="1:31" x14ac:dyDescent="0.2">
      <c r="A596">
        <v>716</v>
      </c>
      <c r="B596" t="s">
        <v>671</v>
      </c>
      <c r="C596" t="s">
        <v>672</v>
      </c>
      <c r="D596">
        <v>2013</v>
      </c>
      <c r="E596" t="s">
        <v>749</v>
      </c>
      <c r="F596" t="s">
        <v>759</v>
      </c>
      <c r="G596" t="s">
        <v>41</v>
      </c>
      <c r="H596">
        <v>45.582124389999997</v>
      </c>
      <c r="I596">
        <v>-122.6807608</v>
      </c>
      <c r="J596">
        <v>1017</v>
      </c>
      <c r="K596">
        <v>1142</v>
      </c>
      <c r="L596">
        <f t="shared" si="122"/>
        <v>0.89054290718038531</v>
      </c>
      <c r="M596" t="s">
        <v>787</v>
      </c>
      <c r="N596" t="s">
        <v>318</v>
      </c>
      <c r="O596" t="s">
        <v>51</v>
      </c>
      <c r="P596" t="s">
        <v>54</v>
      </c>
      <c r="Q596" t="s">
        <v>45</v>
      </c>
      <c r="R596" s="4" t="s">
        <v>322</v>
      </c>
      <c r="S596" s="2" t="s">
        <v>779</v>
      </c>
      <c r="T596" t="s">
        <v>90</v>
      </c>
      <c r="U596">
        <f t="shared" ref="U596" si="140">((23.5-8.3)/23.5)*100</f>
        <v>64.680851063829778</v>
      </c>
      <c r="V596" t="s">
        <v>60</v>
      </c>
      <c r="W596" s="2" t="s">
        <v>338</v>
      </c>
      <c r="X596" s="2" t="s">
        <v>204</v>
      </c>
      <c r="Y596" t="s">
        <v>777</v>
      </c>
      <c r="Z596">
        <v>4</v>
      </c>
      <c r="AA596" s="3">
        <v>-30.158643999999999</v>
      </c>
      <c r="AB596" s="1">
        <v>0.41356799999999794</v>
      </c>
      <c r="AC596">
        <v>4</v>
      </c>
      <c r="AD596" s="3">
        <v>-29.086433</v>
      </c>
      <c r="AE596" s="1">
        <v>0.65863999999999834</v>
      </c>
    </row>
    <row r="597" spans="1:31" x14ac:dyDescent="0.2">
      <c r="A597">
        <v>716</v>
      </c>
      <c r="B597" t="s">
        <v>671</v>
      </c>
      <c r="C597" t="s">
        <v>672</v>
      </c>
      <c r="D597">
        <v>2013</v>
      </c>
      <c r="E597" t="s">
        <v>749</v>
      </c>
      <c r="F597" t="s">
        <v>759</v>
      </c>
      <c r="G597" t="s">
        <v>41</v>
      </c>
      <c r="H597">
        <v>45.582124389999997</v>
      </c>
      <c r="I597">
        <v>-122.6807608</v>
      </c>
      <c r="J597">
        <v>1017</v>
      </c>
      <c r="K597">
        <v>1142</v>
      </c>
      <c r="L597">
        <f t="shared" si="122"/>
        <v>0.89054290718038531</v>
      </c>
      <c r="M597" t="s">
        <v>787</v>
      </c>
      <c r="N597" t="s">
        <v>319</v>
      </c>
      <c r="O597" t="s">
        <v>51</v>
      </c>
      <c r="P597" t="s">
        <v>54</v>
      </c>
      <c r="Q597" t="s">
        <v>45</v>
      </c>
      <c r="R597" s="4" t="s">
        <v>322</v>
      </c>
      <c r="S597" s="2" t="s">
        <v>779</v>
      </c>
      <c r="T597" t="s">
        <v>91</v>
      </c>
      <c r="U597">
        <f t="shared" ref="U597" si="141">((18.6-9.9)/18.6)*100</f>
        <v>46.774193548387103</v>
      </c>
      <c r="V597" t="s">
        <v>60</v>
      </c>
      <c r="W597" s="2" t="s">
        <v>338</v>
      </c>
      <c r="X597" s="2" t="s">
        <v>204</v>
      </c>
      <c r="Y597" t="s">
        <v>777</v>
      </c>
      <c r="Z597">
        <v>4</v>
      </c>
      <c r="AA597" s="3">
        <v>-30.013127999999998</v>
      </c>
      <c r="AB597" s="1">
        <v>0.88839999999999719</v>
      </c>
      <c r="AC597">
        <v>4</v>
      </c>
      <c r="AD597" s="3">
        <v>-28.956236000000001</v>
      </c>
      <c r="AE597" s="1">
        <v>0.87308600000000069</v>
      </c>
    </row>
    <row r="598" spans="1:31" x14ac:dyDescent="0.2">
      <c r="A598">
        <v>716</v>
      </c>
      <c r="B598" t="s">
        <v>671</v>
      </c>
      <c r="C598" t="s">
        <v>672</v>
      </c>
      <c r="D598">
        <v>2013</v>
      </c>
      <c r="E598" t="s">
        <v>749</v>
      </c>
      <c r="F598" t="s">
        <v>759</v>
      </c>
      <c r="G598" t="s">
        <v>41</v>
      </c>
      <c r="H598">
        <v>45.582124389999997</v>
      </c>
      <c r="I598">
        <v>-122.6807608</v>
      </c>
      <c r="J598">
        <v>1017</v>
      </c>
      <c r="K598">
        <v>1142</v>
      </c>
      <c r="L598">
        <f t="shared" si="122"/>
        <v>0.89054290718038531</v>
      </c>
      <c r="M598" t="s">
        <v>787</v>
      </c>
      <c r="N598" t="s">
        <v>320</v>
      </c>
      <c r="O598" t="s">
        <v>51</v>
      </c>
      <c r="P598" t="s">
        <v>54</v>
      </c>
      <c r="Q598" t="s">
        <v>45</v>
      </c>
      <c r="R598" s="4" t="s">
        <v>322</v>
      </c>
      <c r="S598" s="2" t="s">
        <v>779</v>
      </c>
      <c r="T598" t="s">
        <v>90</v>
      </c>
      <c r="U598">
        <f t="shared" ref="U598" si="142">((23.2-10)/23.2)*100</f>
        <v>56.896551724137936</v>
      </c>
      <c r="V598" t="s">
        <v>60</v>
      </c>
      <c r="W598" s="2" t="s">
        <v>338</v>
      </c>
      <c r="X598" s="2" t="s">
        <v>204</v>
      </c>
      <c r="Y598" t="s">
        <v>777</v>
      </c>
      <c r="Z598">
        <v>4</v>
      </c>
      <c r="AA598" s="3">
        <v>-30.120349999999998</v>
      </c>
      <c r="AB598" s="1">
        <v>0.75054599999999994</v>
      </c>
      <c r="AC598">
        <v>4</v>
      </c>
      <c r="AD598" s="3">
        <v>-27.095186000000002</v>
      </c>
      <c r="AE598" s="1">
        <v>0.94967200000000673</v>
      </c>
    </row>
    <row r="599" spans="1:31" x14ac:dyDescent="0.2">
      <c r="A599">
        <v>716</v>
      </c>
      <c r="B599" t="s">
        <v>671</v>
      </c>
      <c r="C599" t="s">
        <v>672</v>
      </c>
      <c r="D599">
        <v>2013</v>
      </c>
      <c r="E599" t="s">
        <v>749</v>
      </c>
      <c r="F599" t="s">
        <v>759</v>
      </c>
      <c r="G599" t="s">
        <v>41</v>
      </c>
      <c r="H599">
        <v>45.582124389999997</v>
      </c>
      <c r="I599">
        <v>-122.6807608</v>
      </c>
      <c r="J599">
        <v>1017</v>
      </c>
      <c r="K599">
        <v>1142</v>
      </c>
      <c r="L599">
        <f t="shared" si="122"/>
        <v>0.89054290718038531</v>
      </c>
      <c r="M599" t="s">
        <v>787</v>
      </c>
      <c r="N599" t="s">
        <v>321</v>
      </c>
      <c r="O599" t="s">
        <v>51</v>
      </c>
      <c r="P599" t="s">
        <v>54</v>
      </c>
      <c r="Q599" t="s">
        <v>45</v>
      </c>
      <c r="R599" s="4" t="s">
        <v>322</v>
      </c>
      <c r="S599" s="2" t="s">
        <v>779</v>
      </c>
      <c r="T599" t="s">
        <v>91</v>
      </c>
      <c r="U599">
        <f t="shared" ref="U599" si="143">((23.8-14.6)/23.8)*100</f>
        <v>38.655462184873954</v>
      </c>
      <c r="V599" t="s">
        <v>60</v>
      </c>
      <c r="W599" s="2" t="s">
        <v>338</v>
      </c>
      <c r="X599" s="2" t="s">
        <v>204</v>
      </c>
      <c r="Y599" t="s">
        <v>777</v>
      </c>
      <c r="Z599">
        <v>4</v>
      </c>
      <c r="AA599" s="3">
        <v>-31.805251999999999</v>
      </c>
      <c r="AB599" s="1">
        <v>1.1794319999999985</v>
      </c>
      <c r="AC599">
        <v>4</v>
      </c>
      <c r="AD599" s="3">
        <v>-30.304157</v>
      </c>
      <c r="AE599" s="1">
        <v>0.9956239999999994</v>
      </c>
    </row>
    <row r="600" spans="1:31" x14ac:dyDescent="0.2">
      <c r="A600">
        <v>716</v>
      </c>
      <c r="B600" t="s">
        <v>671</v>
      </c>
      <c r="C600" t="s">
        <v>672</v>
      </c>
      <c r="D600">
        <v>2013</v>
      </c>
      <c r="E600" t="s">
        <v>749</v>
      </c>
      <c r="F600" t="s">
        <v>759</v>
      </c>
      <c r="G600" t="s">
        <v>41</v>
      </c>
      <c r="H600">
        <v>45.582124389999997</v>
      </c>
      <c r="I600">
        <v>-122.6807608</v>
      </c>
      <c r="J600">
        <v>1017</v>
      </c>
      <c r="K600">
        <v>1142</v>
      </c>
      <c r="L600">
        <f t="shared" si="122"/>
        <v>0.89054290718038531</v>
      </c>
      <c r="M600" t="s">
        <v>787</v>
      </c>
      <c r="N600" t="s">
        <v>317</v>
      </c>
      <c r="O600" t="s">
        <v>43</v>
      </c>
      <c r="P600" t="s">
        <v>54</v>
      </c>
      <c r="Q600" t="s">
        <v>45</v>
      </c>
      <c r="R600" s="4" t="s">
        <v>322</v>
      </c>
      <c r="S600" s="2" t="s">
        <v>779</v>
      </c>
      <c r="T600" t="s">
        <v>90</v>
      </c>
      <c r="U600">
        <f t="shared" ref="U600" si="144">((19.8-9.1)/19.8)*100</f>
        <v>54.040404040404042</v>
      </c>
      <c r="V600" t="s">
        <v>60</v>
      </c>
      <c r="W600" s="2" t="s">
        <v>305</v>
      </c>
      <c r="X600" s="2" t="s">
        <v>75</v>
      </c>
      <c r="Y600" t="s">
        <v>63</v>
      </c>
      <c r="Z600">
        <v>4</v>
      </c>
      <c r="AA600" s="3">
        <v>14.8</v>
      </c>
      <c r="AB600" s="1">
        <v>1.1999999999999993</v>
      </c>
      <c r="AC600">
        <v>4</v>
      </c>
      <c r="AD600" s="3">
        <v>6.9</v>
      </c>
      <c r="AE600" s="1">
        <v>0.79999999999999893</v>
      </c>
    </row>
    <row r="601" spans="1:31" x14ac:dyDescent="0.2">
      <c r="A601">
        <v>716</v>
      </c>
      <c r="B601" t="s">
        <v>671</v>
      </c>
      <c r="C601" t="s">
        <v>672</v>
      </c>
      <c r="D601">
        <v>2013</v>
      </c>
      <c r="E601" t="s">
        <v>749</v>
      </c>
      <c r="F601" t="s">
        <v>759</v>
      </c>
      <c r="G601" t="s">
        <v>41</v>
      </c>
      <c r="H601">
        <v>45.582124389999997</v>
      </c>
      <c r="I601">
        <v>-122.6807608</v>
      </c>
      <c r="J601">
        <v>1017</v>
      </c>
      <c r="K601">
        <v>1142</v>
      </c>
      <c r="L601">
        <f t="shared" si="122"/>
        <v>0.89054290718038531</v>
      </c>
      <c r="M601" t="s">
        <v>787</v>
      </c>
      <c r="N601" t="s">
        <v>318</v>
      </c>
      <c r="O601" t="s">
        <v>51</v>
      </c>
      <c r="P601" t="s">
        <v>54</v>
      </c>
      <c r="Q601" t="s">
        <v>45</v>
      </c>
      <c r="R601" s="4" t="s">
        <v>322</v>
      </c>
      <c r="S601" s="2" t="s">
        <v>779</v>
      </c>
      <c r="T601" t="s">
        <v>90</v>
      </c>
      <c r="U601">
        <f t="shared" ref="U601" si="145">((23.5-8.3)/23.5)*100</f>
        <v>64.680851063829778</v>
      </c>
      <c r="V601" t="s">
        <v>60</v>
      </c>
      <c r="W601" s="2" t="s">
        <v>305</v>
      </c>
      <c r="X601" s="2" t="s">
        <v>75</v>
      </c>
      <c r="Y601" t="s">
        <v>63</v>
      </c>
      <c r="Z601">
        <v>4</v>
      </c>
      <c r="AA601" s="3">
        <v>16.600000000000001</v>
      </c>
      <c r="AB601" s="1">
        <v>1.7999999999999972</v>
      </c>
      <c r="AC601">
        <v>4</v>
      </c>
      <c r="AD601" s="3">
        <v>10.9</v>
      </c>
      <c r="AE601" s="1">
        <v>1.1999999999999993</v>
      </c>
    </row>
    <row r="602" spans="1:31" x14ac:dyDescent="0.2">
      <c r="A602">
        <v>716</v>
      </c>
      <c r="B602" t="s">
        <v>671</v>
      </c>
      <c r="C602" t="s">
        <v>672</v>
      </c>
      <c r="D602">
        <v>2013</v>
      </c>
      <c r="E602" t="s">
        <v>749</v>
      </c>
      <c r="F602" t="s">
        <v>759</v>
      </c>
      <c r="G602" t="s">
        <v>41</v>
      </c>
      <c r="H602">
        <v>45.582124389999997</v>
      </c>
      <c r="I602">
        <v>-122.6807608</v>
      </c>
      <c r="J602">
        <v>1017</v>
      </c>
      <c r="K602">
        <v>1142</v>
      </c>
      <c r="L602">
        <f t="shared" si="122"/>
        <v>0.89054290718038531</v>
      </c>
      <c r="M602" t="s">
        <v>787</v>
      </c>
      <c r="N602" t="s">
        <v>319</v>
      </c>
      <c r="O602" t="s">
        <v>51</v>
      </c>
      <c r="P602" t="s">
        <v>54</v>
      </c>
      <c r="Q602" t="s">
        <v>45</v>
      </c>
      <c r="R602" s="4" t="s">
        <v>322</v>
      </c>
      <c r="S602" s="2" t="s">
        <v>779</v>
      </c>
      <c r="T602" t="s">
        <v>91</v>
      </c>
      <c r="U602">
        <f t="shared" ref="U602" si="146">((18.6-9.9)/18.6)*100</f>
        <v>46.774193548387103</v>
      </c>
      <c r="V602" t="s">
        <v>60</v>
      </c>
      <c r="W602" s="2" t="s">
        <v>305</v>
      </c>
      <c r="X602" s="2" t="s">
        <v>75</v>
      </c>
      <c r="Y602" t="s">
        <v>63</v>
      </c>
      <c r="Z602">
        <v>4</v>
      </c>
      <c r="AA602" s="3">
        <v>10.3</v>
      </c>
      <c r="AB602" s="1">
        <v>3.5999999999999979</v>
      </c>
      <c r="AC602">
        <v>4</v>
      </c>
      <c r="AD602" s="3">
        <v>3.9</v>
      </c>
      <c r="AE602" s="1">
        <v>0.79999999999999982</v>
      </c>
    </row>
    <row r="603" spans="1:31" x14ac:dyDescent="0.2">
      <c r="A603">
        <v>716</v>
      </c>
      <c r="B603" t="s">
        <v>671</v>
      </c>
      <c r="C603" t="s">
        <v>672</v>
      </c>
      <c r="D603">
        <v>2013</v>
      </c>
      <c r="E603" t="s">
        <v>749</v>
      </c>
      <c r="F603" t="s">
        <v>759</v>
      </c>
      <c r="G603" t="s">
        <v>41</v>
      </c>
      <c r="H603">
        <v>45.582124389999997</v>
      </c>
      <c r="I603">
        <v>-122.6807608</v>
      </c>
      <c r="J603">
        <v>1017</v>
      </c>
      <c r="K603">
        <v>1142</v>
      </c>
      <c r="L603">
        <f t="shared" si="122"/>
        <v>0.89054290718038531</v>
      </c>
      <c r="M603" t="s">
        <v>787</v>
      </c>
      <c r="N603" t="s">
        <v>320</v>
      </c>
      <c r="O603" t="s">
        <v>51</v>
      </c>
      <c r="P603" t="s">
        <v>54</v>
      </c>
      <c r="Q603" t="s">
        <v>45</v>
      </c>
      <c r="R603" s="4" t="s">
        <v>322</v>
      </c>
      <c r="S603" s="2" t="s">
        <v>779</v>
      </c>
      <c r="T603" t="s">
        <v>90</v>
      </c>
      <c r="U603">
        <f t="shared" ref="U603" si="147">((23.2-10)/23.2)*100</f>
        <v>56.896551724137936</v>
      </c>
      <c r="V603" t="s">
        <v>60</v>
      </c>
      <c r="W603" s="2" t="s">
        <v>305</v>
      </c>
      <c r="X603" s="2" t="s">
        <v>75</v>
      </c>
      <c r="Y603" t="s">
        <v>63</v>
      </c>
      <c r="Z603">
        <v>4</v>
      </c>
      <c r="AA603" s="3">
        <v>7.2</v>
      </c>
      <c r="AB603" s="1">
        <v>0.79999999999999893</v>
      </c>
      <c r="AC603">
        <v>4</v>
      </c>
      <c r="AD603" s="3">
        <v>4.0999999999999996</v>
      </c>
      <c r="AE603" s="1">
        <v>0.60000000000000142</v>
      </c>
    </row>
    <row r="604" spans="1:31" x14ac:dyDescent="0.2">
      <c r="A604">
        <v>716</v>
      </c>
      <c r="B604" t="s">
        <v>671</v>
      </c>
      <c r="C604" t="s">
        <v>672</v>
      </c>
      <c r="D604">
        <v>2013</v>
      </c>
      <c r="E604" t="s">
        <v>749</v>
      </c>
      <c r="F604" t="s">
        <v>759</v>
      </c>
      <c r="G604" t="s">
        <v>41</v>
      </c>
      <c r="H604">
        <v>45.582124389999997</v>
      </c>
      <c r="I604">
        <v>-122.6807608</v>
      </c>
      <c r="J604">
        <v>1017</v>
      </c>
      <c r="K604">
        <v>1142</v>
      </c>
      <c r="L604">
        <f t="shared" si="122"/>
        <v>0.89054290718038531</v>
      </c>
      <c r="M604" t="s">
        <v>787</v>
      </c>
      <c r="N604" t="s">
        <v>321</v>
      </c>
      <c r="O604" t="s">
        <v>51</v>
      </c>
      <c r="P604" t="s">
        <v>54</v>
      </c>
      <c r="Q604" t="s">
        <v>45</v>
      </c>
      <c r="R604" s="4" t="s">
        <v>322</v>
      </c>
      <c r="S604" s="2" t="s">
        <v>779</v>
      </c>
      <c r="T604" t="s">
        <v>91</v>
      </c>
      <c r="U604">
        <f t="shared" ref="U604" si="148">((23.8-14.6)/23.8)*100</f>
        <v>38.655462184873954</v>
      </c>
      <c r="V604" t="s">
        <v>60</v>
      </c>
      <c r="W604" s="2" t="s">
        <v>305</v>
      </c>
      <c r="X604" s="2" t="s">
        <v>75</v>
      </c>
      <c r="Y604" t="s">
        <v>63</v>
      </c>
      <c r="Z604">
        <v>4</v>
      </c>
      <c r="AA604" s="3">
        <v>4.0999999999999996</v>
      </c>
      <c r="AB604" s="1">
        <v>1.8000000000000007</v>
      </c>
      <c r="AC604">
        <v>4</v>
      </c>
      <c r="AD604" s="3">
        <v>2.2000000000000002</v>
      </c>
      <c r="AE604" s="1">
        <v>1</v>
      </c>
    </row>
    <row r="605" spans="1:31" x14ac:dyDescent="0.2">
      <c r="A605">
        <v>716</v>
      </c>
      <c r="B605" t="s">
        <v>671</v>
      </c>
      <c r="C605" t="s">
        <v>672</v>
      </c>
      <c r="D605">
        <v>2013</v>
      </c>
      <c r="E605" t="s">
        <v>749</v>
      </c>
      <c r="F605" t="s">
        <v>759</v>
      </c>
      <c r="G605" t="s">
        <v>41</v>
      </c>
      <c r="H605">
        <v>45.582124389999997</v>
      </c>
      <c r="I605">
        <v>-122.6807608</v>
      </c>
      <c r="J605">
        <v>1017</v>
      </c>
      <c r="K605">
        <v>1142</v>
      </c>
      <c r="L605">
        <f t="shared" si="122"/>
        <v>0.89054290718038531</v>
      </c>
      <c r="M605" t="s">
        <v>787</v>
      </c>
      <c r="N605" t="s">
        <v>317</v>
      </c>
      <c r="O605" t="s">
        <v>43</v>
      </c>
      <c r="P605" t="s">
        <v>54</v>
      </c>
      <c r="Q605" t="s">
        <v>45</v>
      </c>
      <c r="R605" s="4" t="s">
        <v>322</v>
      </c>
      <c r="S605" s="2" t="s">
        <v>779</v>
      </c>
      <c r="T605" t="s">
        <v>90</v>
      </c>
      <c r="U605">
        <f t="shared" ref="U605" si="149">((19.8-9.1)/19.8)*100</f>
        <v>54.040404040404042</v>
      </c>
      <c r="V605" t="s">
        <v>60</v>
      </c>
      <c r="W605" s="2" t="s">
        <v>275</v>
      </c>
      <c r="X605" s="2"/>
      <c r="Y605" t="s">
        <v>63</v>
      </c>
      <c r="Z605">
        <v>4</v>
      </c>
      <c r="AA605" s="3">
        <v>0.91</v>
      </c>
      <c r="AB605" s="1">
        <v>7.9999999999999849E-2</v>
      </c>
      <c r="AC605">
        <v>4</v>
      </c>
      <c r="AD605" s="3">
        <v>1.87</v>
      </c>
      <c r="AE605" s="1">
        <v>0.27999999999999936</v>
      </c>
    </row>
    <row r="606" spans="1:31" x14ac:dyDescent="0.2">
      <c r="A606">
        <v>716</v>
      </c>
      <c r="B606" t="s">
        <v>671</v>
      </c>
      <c r="C606" t="s">
        <v>672</v>
      </c>
      <c r="D606">
        <v>2013</v>
      </c>
      <c r="E606" t="s">
        <v>749</v>
      </c>
      <c r="F606" t="s">
        <v>759</v>
      </c>
      <c r="G606" t="s">
        <v>41</v>
      </c>
      <c r="H606">
        <v>45.582124389999997</v>
      </c>
      <c r="I606">
        <v>-122.6807608</v>
      </c>
      <c r="J606">
        <v>1017</v>
      </c>
      <c r="K606">
        <v>1142</v>
      </c>
      <c r="L606">
        <f t="shared" si="122"/>
        <v>0.89054290718038531</v>
      </c>
      <c r="M606" t="s">
        <v>787</v>
      </c>
      <c r="N606" t="s">
        <v>318</v>
      </c>
      <c r="O606" t="s">
        <v>51</v>
      </c>
      <c r="P606" t="s">
        <v>54</v>
      </c>
      <c r="Q606" t="s">
        <v>45</v>
      </c>
      <c r="R606" s="4" t="s">
        <v>322</v>
      </c>
      <c r="S606" s="2" t="s">
        <v>779</v>
      </c>
      <c r="T606" t="s">
        <v>90</v>
      </c>
      <c r="U606">
        <f t="shared" ref="U606" si="150">((23.5-8.3)/23.5)*100</f>
        <v>64.680851063829778</v>
      </c>
      <c r="V606" t="s">
        <v>60</v>
      </c>
      <c r="W606" s="2" t="s">
        <v>275</v>
      </c>
      <c r="X606" s="2"/>
      <c r="Y606" t="s">
        <v>63</v>
      </c>
      <c r="Z606">
        <v>4</v>
      </c>
      <c r="AA606" s="3">
        <v>0.76</v>
      </c>
      <c r="AB606" s="1">
        <v>8.0000000000000071E-2</v>
      </c>
      <c r="AC606">
        <v>4</v>
      </c>
      <c r="AD606" s="3">
        <v>1.05</v>
      </c>
      <c r="AE606" s="1">
        <v>0.17999999999999972</v>
      </c>
    </row>
    <row r="607" spans="1:31" x14ac:dyDescent="0.2">
      <c r="A607">
        <v>716</v>
      </c>
      <c r="B607" t="s">
        <v>671</v>
      </c>
      <c r="C607" t="s">
        <v>672</v>
      </c>
      <c r="D607">
        <v>2013</v>
      </c>
      <c r="E607" t="s">
        <v>749</v>
      </c>
      <c r="F607" t="s">
        <v>759</v>
      </c>
      <c r="G607" t="s">
        <v>41</v>
      </c>
      <c r="H607">
        <v>45.582124389999997</v>
      </c>
      <c r="I607">
        <v>-122.6807608</v>
      </c>
      <c r="J607">
        <v>1017</v>
      </c>
      <c r="K607">
        <v>1142</v>
      </c>
      <c r="L607">
        <f t="shared" si="122"/>
        <v>0.89054290718038531</v>
      </c>
      <c r="M607" t="s">
        <v>787</v>
      </c>
      <c r="N607" t="s">
        <v>319</v>
      </c>
      <c r="O607" t="s">
        <v>51</v>
      </c>
      <c r="P607" t="s">
        <v>54</v>
      </c>
      <c r="Q607" t="s">
        <v>45</v>
      </c>
      <c r="R607" s="4" t="s">
        <v>322</v>
      </c>
      <c r="S607" s="2" t="s">
        <v>779</v>
      </c>
      <c r="T607" t="s">
        <v>91</v>
      </c>
      <c r="U607">
        <f t="shared" ref="U607" si="151">((18.6-9.9)/18.6)*100</f>
        <v>46.774193548387103</v>
      </c>
      <c r="V607" t="s">
        <v>60</v>
      </c>
      <c r="W607" s="2" t="s">
        <v>275</v>
      </c>
      <c r="X607" s="2"/>
      <c r="Y607" t="s">
        <v>63</v>
      </c>
      <c r="Z607">
        <v>4</v>
      </c>
      <c r="AA607" s="3">
        <v>1.32</v>
      </c>
      <c r="AB607" s="1">
        <v>0.6599999999999997</v>
      </c>
      <c r="AC607">
        <v>4</v>
      </c>
      <c r="AD607" s="3">
        <v>2.5499999999999998</v>
      </c>
      <c r="AE607" s="1">
        <v>0.44000000000000039</v>
      </c>
    </row>
    <row r="608" spans="1:31" x14ac:dyDescent="0.2">
      <c r="A608">
        <v>716</v>
      </c>
      <c r="B608" t="s">
        <v>671</v>
      </c>
      <c r="C608" t="s">
        <v>672</v>
      </c>
      <c r="D608">
        <v>2013</v>
      </c>
      <c r="E608" t="s">
        <v>749</v>
      </c>
      <c r="F608" t="s">
        <v>759</v>
      </c>
      <c r="G608" t="s">
        <v>41</v>
      </c>
      <c r="H608">
        <v>45.582124389999997</v>
      </c>
      <c r="I608">
        <v>-122.6807608</v>
      </c>
      <c r="J608">
        <v>1017</v>
      </c>
      <c r="K608">
        <v>1142</v>
      </c>
      <c r="L608">
        <f t="shared" si="122"/>
        <v>0.89054290718038531</v>
      </c>
      <c r="M608" t="s">
        <v>787</v>
      </c>
      <c r="N608" t="s">
        <v>320</v>
      </c>
      <c r="O608" t="s">
        <v>51</v>
      </c>
      <c r="P608" t="s">
        <v>54</v>
      </c>
      <c r="Q608" t="s">
        <v>45</v>
      </c>
      <c r="R608" s="4" t="s">
        <v>322</v>
      </c>
      <c r="S608" s="2" t="s">
        <v>779</v>
      </c>
      <c r="T608" t="s">
        <v>90</v>
      </c>
      <c r="U608">
        <f t="shared" ref="U608" si="152">((23.2-10)/23.2)*100</f>
        <v>56.896551724137936</v>
      </c>
      <c r="V608" t="s">
        <v>60</v>
      </c>
      <c r="W608" s="2" t="s">
        <v>275</v>
      </c>
      <c r="X608" s="2"/>
      <c r="Y608" t="s">
        <v>63</v>
      </c>
      <c r="Z608">
        <v>4</v>
      </c>
      <c r="AA608" s="3">
        <v>1.66</v>
      </c>
      <c r="AB608" s="1">
        <v>0.16000000000000014</v>
      </c>
      <c r="AC608">
        <v>4</v>
      </c>
      <c r="AD608" s="3">
        <v>2.37</v>
      </c>
      <c r="AE608" s="1">
        <v>0.35999999999999943</v>
      </c>
    </row>
    <row r="609" spans="1:31" x14ac:dyDescent="0.2">
      <c r="A609">
        <v>716</v>
      </c>
      <c r="B609" t="s">
        <v>671</v>
      </c>
      <c r="C609" t="s">
        <v>672</v>
      </c>
      <c r="D609">
        <v>2013</v>
      </c>
      <c r="E609" t="s">
        <v>749</v>
      </c>
      <c r="F609" t="s">
        <v>759</v>
      </c>
      <c r="G609" t="s">
        <v>41</v>
      </c>
      <c r="H609">
        <v>45.582124389999997</v>
      </c>
      <c r="I609">
        <v>-122.6807608</v>
      </c>
      <c r="J609">
        <v>1017</v>
      </c>
      <c r="K609">
        <v>1142</v>
      </c>
      <c r="L609">
        <f t="shared" si="122"/>
        <v>0.89054290718038531</v>
      </c>
      <c r="M609" t="s">
        <v>787</v>
      </c>
      <c r="N609" t="s">
        <v>321</v>
      </c>
      <c r="O609" t="s">
        <v>51</v>
      </c>
      <c r="P609" t="s">
        <v>54</v>
      </c>
      <c r="Q609" t="s">
        <v>45</v>
      </c>
      <c r="R609" s="4" t="s">
        <v>322</v>
      </c>
      <c r="S609" s="2" t="s">
        <v>779</v>
      </c>
      <c r="T609" t="s">
        <v>91</v>
      </c>
      <c r="U609">
        <f t="shared" ref="U609" si="153">((23.8-14.6)/23.8)*100</f>
        <v>38.655462184873954</v>
      </c>
      <c r="V609" t="s">
        <v>60</v>
      </c>
      <c r="W609" s="2" t="s">
        <v>275</v>
      </c>
      <c r="X609" s="2"/>
      <c r="Y609" t="s">
        <v>63</v>
      </c>
      <c r="Z609">
        <v>4</v>
      </c>
      <c r="AA609" s="3">
        <v>4.2</v>
      </c>
      <c r="AB609" s="1">
        <v>2.879999999999999</v>
      </c>
      <c r="AC609">
        <v>4</v>
      </c>
      <c r="AD609" s="3">
        <v>5.09</v>
      </c>
      <c r="AE609" s="1">
        <v>1.620000000000001</v>
      </c>
    </row>
    <row r="610" spans="1:31" x14ac:dyDescent="0.2">
      <c r="A610">
        <v>716</v>
      </c>
      <c r="B610" t="s">
        <v>671</v>
      </c>
      <c r="C610" t="s">
        <v>672</v>
      </c>
      <c r="D610">
        <v>2013</v>
      </c>
      <c r="E610" t="s">
        <v>749</v>
      </c>
      <c r="F610" t="s">
        <v>759</v>
      </c>
      <c r="G610" t="s">
        <v>41</v>
      </c>
      <c r="H610">
        <v>45.582124389999997</v>
      </c>
      <c r="I610">
        <v>-122.6807608</v>
      </c>
      <c r="J610">
        <v>1017</v>
      </c>
      <c r="K610">
        <v>1142</v>
      </c>
      <c r="L610">
        <f t="shared" si="122"/>
        <v>0.89054290718038531</v>
      </c>
      <c r="M610" t="s">
        <v>787</v>
      </c>
      <c r="N610" t="s">
        <v>317</v>
      </c>
      <c r="O610" t="s">
        <v>43</v>
      </c>
      <c r="P610" t="s">
        <v>54</v>
      </c>
      <c r="Q610" t="s">
        <v>45</v>
      </c>
      <c r="R610" s="4" t="s">
        <v>322</v>
      </c>
      <c r="S610" s="2" t="s">
        <v>779</v>
      </c>
      <c r="T610" t="s">
        <v>90</v>
      </c>
      <c r="U610">
        <f t="shared" ref="U610" si="154">((19.8-9.1)/19.8)*100</f>
        <v>54.040404040404042</v>
      </c>
      <c r="V610" t="s">
        <v>60</v>
      </c>
      <c r="W610" s="2" t="s">
        <v>339</v>
      </c>
      <c r="Y610" t="s">
        <v>63</v>
      </c>
      <c r="Z610">
        <v>4</v>
      </c>
      <c r="AA610" s="3">
        <v>0.47</v>
      </c>
      <c r="AB610" s="1">
        <v>2.0000000000000018E-2</v>
      </c>
      <c r="AC610">
        <v>4</v>
      </c>
      <c r="AD610" s="3">
        <v>0.63</v>
      </c>
      <c r="AE610" s="1">
        <v>4.0000000000000036E-2</v>
      </c>
    </row>
    <row r="611" spans="1:31" x14ac:dyDescent="0.2">
      <c r="A611">
        <v>716</v>
      </c>
      <c r="B611" t="s">
        <v>671</v>
      </c>
      <c r="C611" t="s">
        <v>672</v>
      </c>
      <c r="D611">
        <v>2013</v>
      </c>
      <c r="E611" t="s">
        <v>749</v>
      </c>
      <c r="F611" t="s">
        <v>759</v>
      </c>
      <c r="G611" t="s">
        <v>41</v>
      </c>
      <c r="H611">
        <v>45.582124389999997</v>
      </c>
      <c r="I611">
        <v>-122.6807608</v>
      </c>
      <c r="J611">
        <v>1017</v>
      </c>
      <c r="K611">
        <v>1142</v>
      </c>
      <c r="L611">
        <f t="shared" si="122"/>
        <v>0.89054290718038531</v>
      </c>
      <c r="M611" t="s">
        <v>787</v>
      </c>
      <c r="N611" t="s">
        <v>318</v>
      </c>
      <c r="O611" t="s">
        <v>51</v>
      </c>
      <c r="P611" t="s">
        <v>54</v>
      </c>
      <c r="Q611" t="s">
        <v>45</v>
      </c>
      <c r="R611" s="4" t="s">
        <v>322</v>
      </c>
      <c r="S611" s="2" t="s">
        <v>779</v>
      </c>
      <c r="T611" t="s">
        <v>90</v>
      </c>
      <c r="U611">
        <f t="shared" ref="U611" si="155">((23.5-8.3)/23.5)*100</f>
        <v>64.680851063829778</v>
      </c>
      <c r="V611" t="s">
        <v>60</v>
      </c>
      <c r="W611" s="2" t="s">
        <v>339</v>
      </c>
      <c r="Y611" t="s">
        <v>63</v>
      </c>
      <c r="Z611">
        <v>4</v>
      </c>
      <c r="AA611" s="3">
        <v>0.42</v>
      </c>
      <c r="AB611" s="1">
        <v>2.0000000000000018E-2</v>
      </c>
      <c r="AC611">
        <v>4</v>
      </c>
      <c r="AD611" s="3">
        <v>0.5</v>
      </c>
      <c r="AE611" s="1">
        <v>4.0000000000000036E-2</v>
      </c>
    </row>
    <row r="612" spans="1:31" x14ac:dyDescent="0.2">
      <c r="A612">
        <v>716</v>
      </c>
      <c r="B612" t="s">
        <v>671</v>
      </c>
      <c r="C612" t="s">
        <v>672</v>
      </c>
      <c r="D612">
        <v>2013</v>
      </c>
      <c r="E612" t="s">
        <v>749</v>
      </c>
      <c r="F612" t="s">
        <v>759</v>
      </c>
      <c r="G612" t="s">
        <v>41</v>
      </c>
      <c r="H612">
        <v>45.582124389999997</v>
      </c>
      <c r="I612">
        <v>-122.6807608</v>
      </c>
      <c r="J612">
        <v>1017</v>
      </c>
      <c r="K612">
        <v>1142</v>
      </c>
      <c r="L612">
        <f t="shared" si="122"/>
        <v>0.89054290718038531</v>
      </c>
      <c r="M612" t="s">
        <v>787</v>
      </c>
      <c r="N612" t="s">
        <v>319</v>
      </c>
      <c r="O612" t="s">
        <v>51</v>
      </c>
      <c r="P612" t="s">
        <v>54</v>
      </c>
      <c r="Q612" t="s">
        <v>45</v>
      </c>
      <c r="R612" s="4" t="s">
        <v>322</v>
      </c>
      <c r="S612" s="2" t="s">
        <v>779</v>
      </c>
      <c r="T612" t="s">
        <v>91</v>
      </c>
      <c r="U612">
        <f t="shared" ref="U612" si="156">((18.6-9.9)/18.6)*100</f>
        <v>46.774193548387103</v>
      </c>
      <c r="V612" t="s">
        <v>60</v>
      </c>
      <c r="W612" s="2" t="s">
        <v>339</v>
      </c>
      <c r="Y612" t="s">
        <v>63</v>
      </c>
      <c r="Z612">
        <v>4</v>
      </c>
      <c r="AA612" s="3">
        <v>0.54</v>
      </c>
      <c r="AB612" s="1">
        <v>7.9999999999999849E-2</v>
      </c>
      <c r="AC612">
        <v>4</v>
      </c>
      <c r="AD612" s="3">
        <v>0.71</v>
      </c>
      <c r="AE612" s="1">
        <v>4.0000000000000036E-2</v>
      </c>
    </row>
    <row r="613" spans="1:31" x14ac:dyDescent="0.2">
      <c r="A613">
        <v>716</v>
      </c>
      <c r="B613" t="s">
        <v>671</v>
      </c>
      <c r="C613" t="s">
        <v>672</v>
      </c>
      <c r="D613">
        <v>2013</v>
      </c>
      <c r="E613" t="s">
        <v>749</v>
      </c>
      <c r="F613" t="s">
        <v>759</v>
      </c>
      <c r="G613" t="s">
        <v>41</v>
      </c>
      <c r="H613">
        <v>45.582124389999997</v>
      </c>
      <c r="I613">
        <v>-122.6807608</v>
      </c>
      <c r="J613">
        <v>1017</v>
      </c>
      <c r="K613">
        <v>1142</v>
      </c>
      <c r="L613">
        <f t="shared" si="122"/>
        <v>0.89054290718038531</v>
      </c>
      <c r="M613" t="s">
        <v>787</v>
      </c>
      <c r="N613" t="s">
        <v>320</v>
      </c>
      <c r="O613" t="s">
        <v>51</v>
      </c>
      <c r="P613" t="s">
        <v>54</v>
      </c>
      <c r="Q613" t="s">
        <v>45</v>
      </c>
      <c r="R613" s="4" t="s">
        <v>322</v>
      </c>
      <c r="S613" s="2" t="s">
        <v>779</v>
      </c>
      <c r="T613" t="s">
        <v>90</v>
      </c>
      <c r="U613">
        <f t="shared" ref="U613" si="157">((23.2-10)/23.2)*100</f>
        <v>56.896551724137936</v>
      </c>
      <c r="V613" t="s">
        <v>60</v>
      </c>
      <c r="W613" s="2" t="s">
        <v>339</v>
      </c>
      <c r="Y613" t="s">
        <v>63</v>
      </c>
      <c r="Z613">
        <v>4</v>
      </c>
      <c r="AA613" s="3">
        <v>0.62</v>
      </c>
      <c r="AB613" s="1">
        <v>2.0000000000000018E-2</v>
      </c>
      <c r="AC613">
        <v>4</v>
      </c>
      <c r="AD613" s="3">
        <v>0.69</v>
      </c>
      <c r="AE613" s="1">
        <v>2.0000000000000018E-2</v>
      </c>
    </row>
    <row r="614" spans="1:31" x14ac:dyDescent="0.2">
      <c r="A614">
        <v>716</v>
      </c>
      <c r="B614" t="s">
        <v>671</v>
      </c>
      <c r="C614" t="s">
        <v>672</v>
      </c>
      <c r="D614">
        <v>2013</v>
      </c>
      <c r="E614" t="s">
        <v>749</v>
      </c>
      <c r="F614" t="s">
        <v>759</v>
      </c>
      <c r="G614" t="s">
        <v>41</v>
      </c>
      <c r="H614">
        <v>45.582124389999997</v>
      </c>
      <c r="I614">
        <v>-122.6807608</v>
      </c>
      <c r="J614">
        <v>1017</v>
      </c>
      <c r="K614">
        <v>1142</v>
      </c>
      <c r="L614">
        <f t="shared" si="122"/>
        <v>0.89054290718038531</v>
      </c>
      <c r="M614" t="s">
        <v>787</v>
      </c>
      <c r="N614" t="s">
        <v>321</v>
      </c>
      <c r="O614" t="s">
        <v>51</v>
      </c>
      <c r="P614" t="s">
        <v>54</v>
      </c>
      <c r="Q614" t="s">
        <v>45</v>
      </c>
      <c r="R614" s="4" t="s">
        <v>322</v>
      </c>
      <c r="S614" s="2" t="s">
        <v>779</v>
      </c>
      <c r="T614" t="s">
        <v>91</v>
      </c>
      <c r="U614">
        <f t="shared" ref="U614" si="158">((23.8-14.6)/23.8)*100</f>
        <v>38.655462184873954</v>
      </c>
      <c r="V614" t="s">
        <v>60</v>
      </c>
      <c r="W614" s="2" t="s">
        <v>339</v>
      </c>
      <c r="Y614" t="s">
        <v>63</v>
      </c>
      <c r="Z614">
        <v>4</v>
      </c>
      <c r="AA614" s="3">
        <v>0.71</v>
      </c>
      <c r="AB614" s="1">
        <v>0.10000000000000009</v>
      </c>
      <c r="AC614">
        <v>4</v>
      </c>
      <c r="AD614" s="3">
        <v>0.81</v>
      </c>
      <c r="AE614" s="1">
        <v>5.9999999999999831E-2</v>
      </c>
    </row>
    <row r="615" spans="1:31" x14ac:dyDescent="0.2">
      <c r="A615">
        <v>716</v>
      </c>
      <c r="B615" t="s">
        <v>671</v>
      </c>
      <c r="C615" t="s">
        <v>672</v>
      </c>
      <c r="D615">
        <v>2013</v>
      </c>
      <c r="E615" t="s">
        <v>749</v>
      </c>
      <c r="F615" t="s">
        <v>759</v>
      </c>
      <c r="G615" t="s">
        <v>41</v>
      </c>
      <c r="H615">
        <v>45.582124389999997</v>
      </c>
      <c r="I615">
        <v>-122.6807608</v>
      </c>
      <c r="J615">
        <v>1017</v>
      </c>
      <c r="K615">
        <v>1142</v>
      </c>
      <c r="L615">
        <f t="shared" si="122"/>
        <v>0.89054290718038531</v>
      </c>
      <c r="M615" t="s">
        <v>787</v>
      </c>
      <c r="N615" t="s">
        <v>317</v>
      </c>
      <c r="O615" t="s">
        <v>43</v>
      </c>
      <c r="P615" t="s">
        <v>54</v>
      </c>
      <c r="Q615" t="s">
        <v>45</v>
      </c>
      <c r="R615" s="4" t="s">
        <v>322</v>
      </c>
      <c r="S615" s="2" t="s">
        <v>779</v>
      </c>
      <c r="T615" t="s">
        <v>90</v>
      </c>
      <c r="U615">
        <f t="shared" ref="U615" si="159">((19.8-9.1)/19.8)*100</f>
        <v>54.040404040404042</v>
      </c>
      <c r="V615" t="s">
        <v>60</v>
      </c>
      <c r="W615" s="2" t="s">
        <v>340</v>
      </c>
      <c r="Y615" t="s">
        <v>63</v>
      </c>
      <c r="Z615">
        <v>4</v>
      </c>
      <c r="AA615" s="3">
        <v>0.2</v>
      </c>
      <c r="AB615" s="1">
        <v>7.9999999999999516E-3</v>
      </c>
      <c r="AC615">
        <v>4</v>
      </c>
      <c r="AD615" s="3">
        <v>0.12</v>
      </c>
      <c r="AE615" s="1">
        <v>8.0000000000000071E-3</v>
      </c>
    </row>
    <row r="616" spans="1:31" x14ac:dyDescent="0.2">
      <c r="A616">
        <v>716</v>
      </c>
      <c r="B616" t="s">
        <v>671</v>
      </c>
      <c r="C616" t="s">
        <v>672</v>
      </c>
      <c r="D616">
        <v>2013</v>
      </c>
      <c r="E616" t="s">
        <v>749</v>
      </c>
      <c r="F616" t="s">
        <v>759</v>
      </c>
      <c r="G616" t="s">
        <v>41</v>
      </c>
      <c r="H616">
        <v>45.582124389999997</v>
      </c>
      <c r="I616">
        <v>-122.6807608</v>
      </c>
      <c r="J616">
        <v>1017</v>
      </c>
      <c r="K616">
        <v>1142</v>
      </c>
      <c r="L616">
        <f t="shared" si="122"/>
        <v>0.89054290718038531</v>
      </c>
      <c r="M616" t="s">
        <v>787</v>
      </c>
      <c r="N616" t="s">
        <v>318</v>
      </c>
      <c r="O616" t="s">
        <v>51</v>
      </c>
      <c r="P616" t="s">
        <v>54</v>
      </c>
      <c r="Q616" t="s">
        <v>45</v>
      </c>
      <c r="R616" s="4" t="s">
        <v>322</v>
      </c>
      <c r="S616" s="2" t="s">
        <v>779</v>
      </c>
      <c r="T616" t="s">
        <v>90</v>
      </c>
      <c r="U616">
        <f t="shared" ref="U616" si="160">((23.5-8.3)/23.5)*100</f>
        <v>64.680851063829778</v>
      </c>
      <c r="V616" t="s">
        <v>60</v>
      </c>
      <c r="W616" s="2" t="s">
        <v>340</v>
      </c>
      <c r="Y616" t="s">
        <v>63</v>
      </c>
      <c r="Z616">
        <v>4</v>
      </c>
      <c r="AA616" s="3">
        <v>0.18</v>
      </c>
      <c r="AB616" s="1">
        <v>1.6000000000000014E-2</v>
      </c>
      <c r="AC616">
        <v>4</v>
      </c>
      <c r="AD616" s="3">
        <v>0.15</v>
      </c>
      <c r="AE616" s="1">
        <v>1.0000000000000009E-2</v>
      </c>
    </row>
    <row r="617" spans="1:31" x14ac:dyDescent="0.2">
      <c r="A617">
        <v>716</v>
      </c>
      <c r="B617" t="s">
        <v>671</v>
      </c>
      <c r="C617" t="s">
        <v>672</v>
      </c>
      <c r="D617">
        <v>2013</v>
      </c>
      <c r="E617" t="s">
        <v>749</v>
      </c>
      <c r="F617" t="s">
        <v>759</v>
      </c>
      <c r="G617" t="s">
        <v>41</v>
      </c>
      <c r="H617">
        <v>45.582124389999997</v>
      </c>
      <c r="I617">
        <v>-122.6807608</v>
      </c>
      <c r="J617">
        <v>1017</v>
      </c>
      <c r="K617">
        <v>1142</v>
      </c>
      <c r="L617">
        <f t="shared" si="122"/>
        <v>0.89054290718038531</v>
      </c>
      <c r="M617" t="s">
        <v>787</v>
      </c>
      <c r="N617" t="s">
        <v>319</v>
      </c>
      <c r="O617" t="s">
        <v>51</v>
      </c>
      <c r="P617" t="s">
        <v>54</v>
      </c>
      <c r="Q617" t="s">
        <v>45</v>
      </c>
      <c r="R617" s="4" t="s">
        <v>322</v>
      </c>
      <c r="S617" s="2" t="s">
        <v>779</v>
      </c>
      <c r="T617" t="s">
        <v>91</v>
      </c>
      <c r="U617">
        <f t="shared" ref="U617" si="161">((18.6-9.9)/18.6)*100</f>
        <v>46.774193548387103</v>
      </c>
      <c r="V617" t="s">
        <v>60</v>
      </c>
      <c r="W617" s="2" t="s">
        <v>340</v>
      </c>
      <c r="Y617" t="s">
        <v>63</v>
      </c>
      <c r="Z617">
        <v>4</v>
      </c>
      <c r="AA617" s="3">
        <v>0.26</v>
      </c>
      <c r="AB617" s="1">
        <v>4.7999999999999932E-2</v>
      </c>
      <c r="AC617">
        <v>4</v>
      </c>
      <c r="AD617" s="3">
        <v>0.14000000000000001</v>
      </c>
      <c r="AE617" s="1">
        <v>3.3999999999999975E-2</v>
      </c>
    </row>
    <row r="618" spans="1:31" x14ac:dyDescent="0.2">
      <c r="A618">
        <v>716</v>
      </c>
      <c r="B618" t="s">
        <v>671</v>
      </c>
      <c r="C618" t="s">
        <v>672</v>
      </c>
      <c r="D618">
        <v>2013</v>
      </c>
      <c r="E618" t="s">
        <v>749</v>
      </c>
      <c r="F618" t="s">
        <v>759</v>
      </c>
      <c r="G618" t="s">
        <v>41</v>
      </c>
      <c r="H618">
        <v>45.582124389999997</v>
      </c>
      <c r="I618">
        <v>-122.6807608</v>
      </c>
      <c r="J618">
        <v>1017</v>
      </c>
      <c r="K618">
        <v>1142</v>
      </c>
      <c r="L618">
        <f t="shared" si="122"/>
        <v>0.89054290718038531</v>
      </c>
      <c r="M618" t="s">
        <v>787</v>
      </c>
      <c r="N618" t="s">
        <v>320</v>
      </c>
      <c r="O618" t="s">
        <v>51</v>
      </c>
      <c r="P618" t="s">
        <v>54</v>
      </c>
      <c r="Q618" t="s">
        <v>45</v>
      </c>
      <c r="R618" s="4" t="s">
        <v>322</v>
      </c>
      <c r="S618" s="2" t="s">
        <v>779</v>
      </c>
      <c r="T618" t="s">
        <v>90</v>
      </c>
      <c r="U618">
        <f t="shared" ref="U618" si="162">((23.2-10)/23.2)*100</f>
        <v>56.896551724137936</v>
      </c>
      <c r="V618" t="s">
        <v>60</v>
      </c>
      <c r="W618" s="2" t="s">
        <v>340</v>
      </c>
      <c r="Y618" t="s">
        <v>63</v>
      </c>
      <c r="Z618">
        <v>4</v>
      </c>
      <c r="AA618" s="3">
        <v>0.27</v>
      </c>
      <c r="AB618" s="1">
        <v>2.0000000000000018E-2</v>
      </c>
      <c r="AC618">
        <v>4</v>
      </c>
      <c r="AD618" s="3">
        <v>0.2</v>
      </c>
      <c r="AE618" s="1">
        <v>2.3999999999999966E-2</v>
      </c>
    </row>
    <row r="619" spans="1:31" x14ac:dyDescent="0.2">
      <c r="A619">
        <v>716</v>
      </c>
      <c r="B619" t="s">
        <v>671</v>
      </c>
      <c r="C619" t="s">
        <v>672</v>
      </c>
      <c r="D619">
        <v>2013</v>
      </c>
      <c r="E619" t="s">
        <v>749</v>
      </c>
      <c r="F619" t="s">
        <v>759</v>
      </c>
      <c r="G619" t="s">
        <v>41</v>
      </c>
      <c r="H619">
        <v>45.582124389999997</v>
      </c>
      <c r="I619">
        <v>-122.6807608</v>
      </c>
      <c r="J619">
        <v>1017</v>
      </c>
      <c r="K619">
        <v>1142</v>
      </c>
      <c r="L619">
        <f t="shared" si="122"/>
        <v>0.89054290718038531</v>
      </c>
      <c r="M619" t="s">
        <v>787</v>
      </c>
      <c r="N619" t="s">
        <v>321</v>
      </c>
      <c r="O619" t="s">
        <v>51</v>
      </c>
      <c r="P619" t="s">
        <v>54</v>
      </c>
      <c r="Q619" t="s">
        <v>45</v>
      </c>
      <c r="R619" s="4" t="s">
        <v>322</v>
      </c>
      <c r="S619" s="2" t="s">
        <v>779</v>
      </c>
      <c r="T619" t="s">
        <v>91</v>
      </c>
      <c r="U619">
        <f t="shared" ref="U619" si="163">((23.8-14.6)/23.8)*100</f>
        <v>38.655462184873954</v>
      </c>
      <c r="V619" t="s">
        <v>60</v>
      </c>
      <c r="W619" s="2" t="s">
        <v>340</v>
      </c>
      <c r="Y619" t="s">
        <v>63</v>
      </c>
      <c r="Z619">
        <v>4</v>
      </c>
      <c r="AA619" s="3">
        <v>0.17</v>
      </c>
      <c r="AB619" s="1">
        <v>6.6000000000000003E-2</v>
      </c>
      <c r="AC619">
        <v>4</v>
      </c>
      <c r="AD619" s="3">
        <v>0.11</v>
      </c>
      <c r="AE619" s="1">
        <v>4.4000000000000011E-2</v>
      </c>
    </row>
    <row r="620" spans="1:31" x14ac:dyDescent="0.2">
      <c r="A620">
        <v>716</v>
      </c>
      <c r="B620" t="s">
        <v>671</v>
      </c>
      <c r="C620" t="s">
        <v>672</v>
      </c>
      <c r="D620">
        <v>2013</v>
      </c>
      <c r="E620" t="s">
        <v>749</v>
      </c>
      <c r="F620" t="s">
        <v>759</v>
      </c>
      <c r="G620" t="s">
        <v>41</v>
      </c>
      <c r="H620">
        <v>45.582124389999997</v>
      </c>
      <c r="I620">
        <v>-122.6807608</v>
      </c>
      <c r="J620">
        <v>1017</v>
      </c>
      <c r="K620">
        <v>1142</v>
      </c>
      <c r="L620">
        <f t="shared" si="122"/>
        <v>0.89054290718038531</v>
      </c>
      <c r="M620" t="s">
        <v>787</v>
      </c>
      <c r="N620" t="s">
        <v>317</v>
      </c>
      <c r="O620" t="s">
        <v>43</v>
      </c>
      <c r="P620" t="s">
        <v>54</v>
      </c>
      <c r="Q620" t="s">
        <v>45</v>
      </c>
      <c r="R620" s="4" t="s">
        <v>322</v>
      </c>
      <c r="S620" s="2" t="s">
        <v>779</v>
      </c>
      <c r="T620" t="s">
        <v>90</v>
      </c>
      <c r="U620">
        <f t="shared" ref="U620" si="164">((19.8-9.1)/19.8)*100</f>
        <v>54.040404040404042</v>
      </c>
      <c r="V620" t="s">
        <v>60</v>
      </c>
      <c r="W620" s="2" t="s">
        <v>341</v>
      </c>
      <c r="Y620" t="s">
        <v>63</v>
      </c>
      <c r="Z620">
        <v>4</v>
      </c>
      <c r="AA620" s="3">
        <v>0.33</v>
      </c>
      <c r="AB620" s="1">
        <v>2.0000000000000018E-2</v>
      </c>
      <c r="AC620">
        <v>4</v>
      </c>
      <c r="AD620" s="3">
        <v>0.25</v>
      </c>
      <c r="AE620" s="1">
        <v>4.0000000000000036E-2</v>
      </c>
    </row>
    <row r="621" spans="1:31" x14ac:dyDescent="0.2">
      <c r="A621">
        <v>716</v>
      </c>
      <c r="B621" t="s">
        <v>671</v>
      </c>
      <c r="C621" t="s">
        <v>672</v>
      </c>
      <c r="D621">
        <v>2013</v>
      </c>
      <c r="E621" t="s">
        <v>749</v>
      </c>
      <c r="F621" t="s">
        <v>759</v>
      </c>
      <c r="G621" t="s">
        <v>41</v>
      </c>
      <c r="H621">
        <v>45.582124389999997</v>
      </c>
      <c r="I621">
        <v>-122.6807608</v>
      </c>
      <c r="J621">
        <v>1017</v>
      </c>
      <c r="K621">
        <v>1142</v>
      </c>
      <c r="L621">
        <f t="shared" si="122"/>
        <v>0.89054290718038531</v>
      </c>
      <c r="M621" t="s">
        <v>787</v>
      </c>
      <c r="N621" t="s">
        <v>318</v>
      </c>
      <c r="O621" t="s">
        <v>51</v>
      </c>
      <c r="P621" t="s">
        <v>54</v>
      </c>
      <c r="Q621" t="s">
        <v>45</v>
      </c>
      <c r="R621" s="4" t="s">
        <v>322</v>
      </c>
      <c r="S621" s="2" t="s">
        <v>779</v>
      </c>
      <c r="T621" t="s">
        <v>90</v>
      </c>
      <c r="U621">
        <f t="shared" ref="U621" si="165">((23.5-8.3)/23.5)*100</f>
        <v>64.680851063829778</v>
      </c>
      <c r="V621" t="s">
        <v>60</v>
      </c>
      <c r="W621" s="2" t="s">
        <v>341</v>
      </c>
      <c r="Y621" t="s">
        <v>63</v>
      </c>
      <c r="Z621">
        <v>4</v>
      </c>
      <c r="AA621" s="3">
        <v>0.4</v>
      </c>
      <c r="AB621" s="1">
        <v>1.9999999999999907E-2</v>
      </c>
      <c r="AC621">
        <v>4</v>
      </c>
      <c r="AD621" s="3">
        <v>0.36</v>
      </c>
      <c r="AE621" s="1">
        <v>4.0000000000000036E-2</v>
      </c>
    </row>
    <row r="622" spans="1:31" x14ac:dyDescent="0.2">
      <c r="A622">
        <v>716</v>
      </c>
      <c r="B622" t="s">
        <v>671</v>
      </c>
      <c r="C622" t="s">
        <v>672</v>
      </c>
      <c r="D622">
        <v>2013</v>
      </c>
      <c r="E622" t="s">
        <v>749</v>
      </c>
      <c r="F622" t="s">
        <v>759</v>
      </c>
      <c r="G622" t="s">
        <v>41</v>
      </c>
      <c r="H622">
        <v>45.582124389999997</v>
      </c>
      <c r="I622">
        <v>-122.6807608</v>
      </c>
      <c r="J622">
        <v>1017</v>
      </c>
      <c r="K622">
        <v>1142</v>
      </c>
      <c r="L622">
        <f t="shared" si="122"/>
        <v>0.89054290718038531</v>
      </c>
      <c r="M622" t="s">
        <v>787</v>
      </c>
      <c r="N622" t="s">
        <v>319</v>
      </c>
      <c r="O622" t="s">
        <v>51</v>
      </c>
      <c r="P622" t="s">
        <v>54</v>
      </c>
      <c r="Q622" t="s">
        <v>45</v>
      </c>
      <c r="R622" s="4" t="s">
        <v>322</v>
      </c>
      <c r="S622" s="2" t="s">
        <v>779</v>
      </c>
      <c r="T622" t="s">
        <v>91</v>
      </c>
      <c r="U622">
        <f t="shared" ref="U622" si="166">((18.6-9.9)/18.6)*100</f>
        <v>46.774193548387103</v>
      </c>
      <c r="V622" t="s">
        <v>60</v>
      </c>
      <c r="W622" s="2" t="s">
        <v>341</v>
      </c>
      <c r="Y622" t="s">
        <v>63</v>
      </c>
      <c r="Z622">
        <v>4</v>
      </c>
      <c r="AA622" s="3">
        <v>0.2</v>
      </c>
      <c r="AB622" s="1">
        <v>3.999999999999998E-2</v>
      </c>
      <c r="AC622">
        <v>4</v>
      </c>
      <c r="AD622" s="3">
        <v>0.15</v>
      </c>
      <c r="AE622" s="1">
        <v>2.0000000000000018E-2</v>
      </c>
    </row>
    <row r="623" spans="1:31" x14ac:dyDescent="0.2">
      <c r="A623">
        <v>716</v>
      </c>
      <c r="B623" t="s">
        <v>671</v>
      </c>
      <c r="C623" t="s">
        <v>672</v>
      </c>
      <c r="D623">
        <v>2013</v>
      </c>
      <c r="E623" t="s">
        <v>749</v>
      </c>
      <c r="F623" t="s">
        <v>759</v>
      </c>
      <c r="G623" t="s">
        <v>41</v>
      </c>
      <c r="H623">
        <v>45.582124389999997</v>
      </c>
      <c r="I623">
        <v>-122.6807608</v>
      </c>
      <c r="J623">
        <v>1017</v>
      </c>
      <c r="K623">
        <v>1142</v>
      </c>
      <c r="L623">
        <f t="shared" si="122"/>
        <v>0.89054290718038531</v>
      </c>
      <c r="M623" t="s">
        <v>787</v>
      </c>
      <c r="N623" t="s">
        <v>320</v>
      </c>
      <c r="O623" t="s">
        <v>51</v>
      </c>
      <c r="P623" t="s">
        <v>54</v>
      </c>
      <c r="Q623" t="s">
        <v>45</v>
      </c>
      <c r="R623" s="4" t="s">
        <v>322</v>
      </c>
      <c r="S623" s="2" t="s">
        <v>779</v>
      </c>
      <c r="T623" t="s">
        <v>90</v>
      </c>
      <c r="U623">
        <f t="shared" ref="U623" si="167">((23.2-10)/23.2)*100</f>
        <v>56.896551724137936</v>
      </c>
      <c r="V623" t="s">
        <v>60</v>
      </c>
      <c r="W623" s="2" t="s">
        <v>341</v>
      </c>
      <c r="Y623" t="s">
        <v>63</v>
      </c>
      <c r="Z623">
        <v>4</v>
      </c>
      <c r="AA623" s="3">
        <v>0.11</v>
      </c>
      <c r="AB623" s="1">
        <v>1.999999999999999E-2</v>
      </c>
      <c r="AC623">
        <v>4</v>
      </c>
      <c r="AD623" s="3">
        <v>0.11</v>
      </c>
      <c r="AE623" s="1">
        <v>1.999999999999999E-2</v>
      </c>
    </row>
    <row r="624" spans="1:31" x14ac:dyDescent="0.2">
      <c r="A624">
        <v>716</v>
      </c>
      <c r="B624" t="s">
        <v>671</v>
      </c>
      <c r="C624" t="s">
        <v>672</v>
      </c>
      <c r="D624">
        <v>2013</v>
      </c>
      <c r="E624" t="s">
        <v>749</v>
      </c>
      <c r="F624" t="s">
        <v>759</v>
      </c>
      <c r="G624" t="s">
        <v>41</v>
      </c>
      <c r="H624">
        <v>45.582124389999997</v>
      </c>
      <c r="I624">
        <v>-122.6807608</v>
      </c>
      <c r="J624">
        <v>1017</v>
      </c>
      <c r="K624">
        <v>1142</v>
      </c>
      <c r="L624">
        <f t="shared" si="122"/>
        <v>0.89054290718038531</v>
      </c>
      <c r="M624" t="s">
        <v>787</v>
      </c>
      <c r="N624" t="s">
        <v>321</v>
      </c>
      <c r="O624" t="s">
        <v>51</v>
      </c>
      <c r="P624" t="s">
        <v>54</v>
      </c>
      <c r="Q624" t="s">
        <v>45</v>
      </c>
      <c r="R624" s="4" t="s">
        <v>322</v>
      </c>
      <c r="S624" s="2" t="s">
        <v>779</v>
      </c>
      <c r="T624" t="s">
        <v>91</v>
      </c>
      <c r="U624">
        <f t="shared" ref="U624" si="168">((23.8-14.6)/23.8)*100</f>
        <v>38.655462184873954</v>
      </c>
      <c r="V624" t="s">
        <v>60</v>
      </c>
      <c r="W624" s="2" t="s">
        <v>341</v>
      </c>
      <c r="Y624" t="s">
        <v>63</v>
      </c>
      <c r="Z624">
        <v>4</v>
      </c>
      <c r="AA624" s="3">
        <v>0.11</v>
      </c>
      <c r="AB624" s="1">
        <v>4.0000000000000008E-2</v>
      </c>
      <c r="AC624">
        <v>4</v>
      </c>
      <c r="AD624" s="3">
        <v>0.08</v>
      </c>
      <c r="AE624" s="1">
        <v>1.999999999999999E-2</v>
      </c>
    </row>
    <row r="625" spans="1:31" x14ac:dyDescent="0.2">
      <c r="A625">
        <v>716</v>
      </c>
      <c r="B625" t="s">
        <v>671</v>
      </c>
      <c r="C625" t="s">
        <v>672</v>
      </c>
      <c r="D625">
        <v>2013</v>
      </c>
      <c r="E625" t="s">
        <v>749</v>
      </c>
      <c r="F625" t="s">
        <v>759</v>
      </c>
      <c r="G625" t="s">
        <v>41</v>
      </c>
      <c r="H625">
        <v>45.582124389999997</v>
      </c>
      <c r="I625">
        <v>-122.6807608</v>
      </c>
      <c r="J625">
        <v>1017</v>
      </c>
      <c r="K625">
        <v>1142</v>
      </c>
      <c r="L625">
        <f t="shared" si="122"/>
        <v>0.89054290718038531</v>
      </c>
      <c r="M625" t="s">
        <v>787</v>
      </c>
      <c r="N625" t="s">
        <v>317</v>
      </c>
      <c r="O625" t="s">
        <v>43</v>
      </c>
      <c r="P625" t="s">
        <v>54</v>
      </c>
      <c r="Q625" t="s">
        <v>45</v>
      </c>
      <c r="R625" s="4" t="s">
        <v>322</v>
      </c>
      <c r="S625" s="2" t="s">
        <v>779</v>
      </c>
      <c r="T625" t="s">
        <v>90</v>
      </c>
      <c r="U625">
        <f t="shared" ref="U625" si="169">((19.8-9.1)/19.8)*100</f>
        <v>54.040404040404042</v>
      </c>
      <c r="V625" t="s">
        <v>60</v>
      </c>
      <c r="W625" s="2" t="s">
        <v>342</v>
      </c>
      <c r="Y625" t="s">
        <v>63</v>
      </c>
      <c r="Z625">
        <v>4</v>
      </c>
      <c r="AA625" s="3">
        <v>0.53</v>
      </c>
      <c r="AB625" s="1">
        <v>2.0000000000000018E-2</v>
      </c>
      <c r="AC625">
        <v>4</v>
      </c>
      <c r="AD625" s="3">
        <v>0.37</v>
      </c>
      <c r="AE625" s="1">
        <v>4.0000000000000036E-2</v>
      </c>
    </row>
    <row r="626" spans="1:31" x14ac:dyDescent="0.2">
      <c r="A626">
        <v>716</v>
      </c>
      <c r="B626" t="s">
        <v>671</v>
      </c>
      <c r="C626" t="s">
        <v>672</v>
      </c>
      <c r="D626">
        <v>2013</v>
      </c>
      <c r="E626" t="s">
        <v>749</v>
      </c>
      <c r="F626" t="s">
        <v>759</v>
      </c>
      <c r="G626" t="s">
        <v>41</v>
      </c>
      <c r="H626">
        <v>45.582124389999997</v>
      </c>
      <c r="I626">
        <v>-122.6807608</v>
      </c>
      <c r="J626">
        <v>1017</v>
      </c>
      <c r="K626">
        <v>1142</v>
      </c>
      <c r="L626">
        <f t="shared" si="122"/>
        <v>0.89054290718038531</v>
      </c>
      <c r="M626" t="s">
        <v>787</v>
      </c>
      <c r="N626" t="s">
        <v>318</v>
      </c>
      <c r="O626" t="s">
        <v>51</v>
      </c>
      <c r="P626" t="s">
        <v>54</v>
      </c>
      <c r="Q626" t="s">
        <v>45</v>
      </c>
      <c r="R626" s="4" t="s">
        <v>322</v>
      </c>
      <c r="S626" s="2" t="s">
        <v>779</v>
      </c>
      <c r="T626" t="s">
        <v>90</v>
      </c>
      <c r="U626">
        <f t="shared" ref="U626" si="170">((23.5-8.3)/23.5)*100</f>
        <v>64.680851063829778</v>
      </c>
      <c r="V626" t="s">
        <v>60</v>
      </c>
      <c r="W626" s="2" t="s">
        <v>342</v>
      </c>
      <c r="Y626" t="s">
        <v>63</v>
      </c>
      <c r="Z626">
        <v>4</v>
      </c>
      <c r="AA626" s="3">
        <v>0.57999999999999996</v>
      </c>
      <c r="AB626" s="1">
        <v>2.0000000000000018E-2</v>
      </c>
      <c r="AC626">
        <v>4</v>
      </c>
      <c r="AD626" s="3">
        <v>0.5</v>
      </c>
      <c r="AE626" s="1">
        <v>4.0000000000000036E-2</v>
      </c>
    </row>
    <row r="627" spans="1:31" x14ac:dyDescent="0.2">
      <c r="A627">
        <v>716</v>
      </c>
      <c r="B627" t="s">
        <v>671</v>
      </c>
      <c r="C627" t="s">
        <v>672</v>
      </c>
      <c r="D627">
        <v>2013</v>
      </c>
      <c r="E627" t="s">
        <v>749</v>
      </c>
      <c r="F627" t="s">
        <v>759</v>
      </c>
      <c r="G627" t="s">
        <v>41</v>
      </c>
      <c r="H627">
        <v>45.582124389999997</v>
      </c>
      <c r="I627">
        <v>-122.6807608</v>
      </c>
      <c r="J627">
        <v>1017</v>
      </c>
      <c r="K627">
        <v>1142</v>
      </c>
      <c r="L627">
        <f t="shared" si="122"/>
        <v>0.89054290718038531</v>
      </c>
      <c r="M627" t="s">
        <v>787</v>
      </c>
      <c r="N627" t="s">
        <v>319</v>
      </c>
      <c r="O627" t="s">
        <v>51</v>
      </c>
      <c r="P627" t="s">
        <v>54</v>
      </c>
      <c r="Q627" t="s">
        <v>45</v>
      </c>
      <c r="R627" s="4" t="s">
        <v>322</v>
      </c>
      <c r="S627" s="2" t="s">
        <v>779</v>
      </c>
      <c r="T627" t="s">
        <v>91</v>
      </c>
      <c r="U627">
        <f t="shared" ref="U627" si="171">((18.6-9.9)/18.6)*100</f>
        <v>46.774193548387103</v>
      </c>
      <c r="V627" t="s">
        <v>60</v>
      </c>
      <c r="W627" s="2" t="s">
        <v>342</v>
      </c>
      <c r="Y627" t="s">
        <v>63</v>
      </c>
      <c r="Z627">
        <v>4</v>
      </c>
      <c r="AA627" s="3">
        <v>0.46</v>
      </c>
      <c r="AB627" s="1">
        <v>7.999999999999996E-2</v>
      </c>
      <c r="AC627">
        <v>4</v>
      </c>
      <c r="AD627" s="3">
        <v>0.28999999999999998</v>
      </c>
      <c r="AE627" s="1">
        <v>4.0000000000000036E-2</v>
      </c>
    </row>
    <row r="628" spans="1:31" x14ac:dyDescent="0.2">
      <c r="A628">
        <v>716</v>
      </c>
      <c r="B628" t="s">
        <v>671</v>
      </c>
      <c r="C628" t="s">
        <v>672</v>
      </c>
      <c r="D628">
        <v>2013</v>
      </c>
      <c r="E628" t="s">
        <v>749</v>
      </c>
      <c r="F628" t="s">
        <v>759</v>
      </c>
      <c r="G628" t="s">
        <v>41</v>
      </c>
      <c r="H628">
        <v>45.582124389999997</v>
      </c>
      <c r="I628">
        <v>-122.6807608</v>
      </c>
      <c r="J628">
        <v>1017</v>
      </c>
      <c r="K628">
        <v>1142</v>
      </c>
      <c r="L628">
        <f t="shared" si="122"/>
        <v>0.89054290718038531</v>
      </c>
      <c r="M628" t="s">
        <v>787</v>
      </c>
      <c r="N628" t="s">
        <v>320</v>
      </c>
      <c r="O628" t="s">
        <v>51</v>
      </c>
      <c r="P628" t="s">
        <v>54</v>
      </c>
      <c r="Q628" t="s">
        <v>45</v>
      </c>
      <c r="R628" s="4" t="s">
        <v>322</v>
      </c>
      <c r="S628" s="2" t="s">
        <v>779</v>
      </c>
      <c r="T628" t="s">
        <v>90</v>
      </c>
      <c r="U628">
        <f t="shared" ref="U628" si="172">((23.2-10)/23.2)*100</f>
        <v>56.896551724137936</v>
      </c>
      <c r="V628" t="s">
        <v>60</v>
      </c>
      <c r="W628" s="2" t="s">
        <v>342</v>
      </c>
      <c r="Y628" t="s">
        <v>63</v>
      </c>
      <c r="Z628">
        <v>4</v>
      </c>
      <c r="AA628" s="3">
        <v>0.38</v>
      </c>
      <c r="AB628" s="1">
        <v>2.0000000000000018E-2</v>
      </c>
      <c r="AC628">
        <v>4</v>
      </c>
      <c r="AD628" s="3">
        <v>0.31</v>
      </c>
      <c r="AE628" s="1">
        <v>2.0000000000000018E-2</v>
      </c>
    </row>
    <row r="629" spans="1:31" x14ac:dyDescent="0.2">
      <c r="A629">
        <v>716</v>
      </c>
      <c r="B629" t="s">
        <v>671</v>
      </c>
      <c r="C629" t="s">
        <v>672</v>
      </c>
      <c r="D629">
        <v>2013</v>
      </c>
      <c r="E629" t="s">
        <v>749</v>
      </c>
      <c r="F629" t="s">
        <v>759</v>
      </c>
      <c r="G629" t="s">
        <v>41</v>
      </c>
      <c r="H629">
        <v>45.582124389999997</v>
      </c>
      <c r="I629">
        <v>-122.6807608</v>
      </c>
      <c r="J629">
        <v>1017</v>
      </c>
      <c r="K629">
        <v>1142</v>
      </c>
      <c r="L629">
        <f t="shared" si="122"/>
        <v>0.89054290718038531</v>
      </c>
      <c r="M629" t="s">
        <v>787</v>
      </c>
      <c r="N629" t="s">
        <v>321</v>
      </c>
      <c r="O629" t="s">
        <v>51</v>
      </c>
      <c r="P629" t="s">
        <v>54</v>
      </c>
      <c r="Q629" t="s">
        <v>45</v>
      </c>
      <c r="R629" s="4" t="s">
        <v>322</v>
      </c>
      <c r="S629" s="2" t="s">
        <v>779</v>
      </c>
      <c r="T629" t="s">
        <v>91</v>
      </c>
      <c r="U629">
        <f t="shared" ref="U629" si="173">((23.8-14.6)/23.8)*100</f>
        <v>38.655462184873954</v>
      </c>
      <c r="V629" t="s">
        <v>60</v>
      </c>
      <c r="W629" s="2" t="s">
        <v>342</v>
      </c>
      <c r="Y629" t="s">
        <v>63</v>
      </c>
      <c r="Z629">
        <v>4</v>
      </c>
      <c r="AA629" s="3">
        <v>0.28999999999999998</v>
      </c>
      <c r="AB629" s="1">
        <v>0.10000000000000009</v>
      </c>
      <c r="AC629">
        <v>4</v>
      </c>
      <c r="AD629" s="3">
        <v>0.19</v>
      </c>
      <c r="AE629" s="1">
        <v>0.06</v>
      </c>
    </row>
    <row r="630" spans="1:31" x14ac:dyDescent="0.2">
      <c r="A630">
        <v>716</v>
      </c>
      <c r="B630" t="s">
        <v>671</v>
      </c>
      <c r="C630" t="s">
        <v>672</v>
      </c>
      <c r="D630">
        <v>2013</v>
      </c>
      <c r="E630" t="s">
        <v>749</v>
      </c>
      <c r="F630" t="s">
        <v>759</v>
      </c>
      <c r="G630" t="s">
        <v>41</v>
      </c>
      <c r="H630">
        <v>45.582124389999997</v>
      </c>
      <c r="I630">
        <v>-122.6807608</v>
      </c>
      <c r="J630">
        <v>1017</v>
      </c>
      <c r="K630">
        <v>1142</v>
      </c>
      <c r="L630">
        <f t="shared" si="122"/>
        <v>0.89054290718038531</v>
      </c>
      <c r="M630" t="s">
        <v>787</v>
      </c>
      <c r="N630" t="s">
        <v>317</v>
      </c>
      <c r="O630" t="s">
        <v>43</v>
      </c>
      <c r="P630" t="s">
        <v>54</v>
      </c>
      <c r="Q630" t="s">
        <v>45</v>
      </c>
      <c r="R630" s="4" t="s">
        <v>322</v>
      </c>
      <c r="S630" s="2" t="s">
        <v>779</v>
      </c>
      <c r="T630" t="s">
        <v>90</v>
      </c>
      <c r="U630">
        <f t="shared" ref="U630" si="174">((19.8-9.1)/19.8)*100</f>
        <v>54.040404040404042</v>
      </c>
      <c r="V630" t="s">
        <v>60</v>
      </c>
      <c r="W630" s="2" t="s">
        <v>304</v>
      </c>
      <c r="Y630" t="s">
        <v>50</v>
      </c>
      <c r="Z630">
        <v>4</v>
      </c>
      <c r="AA630" s="3">
        <v>44.6</v>
      </c>
      <c r="AB630" s="1">
        <v>5</v>
      </c>
      <c r="AC630">
        <v>4</v>
      </c>
      <c r="AD630" s="3">
        <v>24.9</v>
      </c>
      <c r="AE630" s="1">
        <v>3</v>
      </c>
    </row>
    <row r="631" spans="1:31" x14ac:dyDescent="0.2">
      <c r="A631">
        <v>716</v>
      </c>
      <c r="B631" t="s">
        <v>671</v>
      </c>
      <c r="C631" t="s">
        <v>672</v>
      </c>
      <c r="D631">
        <v>2013</v>
      </c>
      <c r="E631" t="s">
        <v>749</v>
      </c>
      <c r="F631" t="s">
        <v>759</v>
      </c>
      <c r="G631" t="s">
        <v>41</v>
      </c>
      <c r="H631">
        <v>45.582124389999997</v>
      </c>
      <c r="I631">
        <v>-122.6807608</v>
      </c>
      <c r="J631">
        <v>1017</v>
      </c>
      <c r="K631">
        <v>1142</v>
      </c>
      <c r="L631">
        <f t="shared" si="122"/>
        <v>0.89054290718038531</v>
      </c>
      <c r="M631" t="s">
        <v>787</v>
      </c>
      <c r="N631" t="s">
        <v>318</v>
      </c>
      <c r="O631" t="s">
        <v>51</v>
      </c>
      <c r="P631" t="s">
        <v>54</v>
      </c>
      <c r="Q631" t="s">
        <v>45</v>
      </c>
      <c r="R631" s="4" t="s">
        <v>322</v>
      </c>
      <c r="S631" s="2" t="s">
        <v>779</v>
      </c>
      <c r="T631" t="s">
        <v>90</v>
      </c>
      <c r="U631">
        <f t="shared" ref="U631" si="175">((23.5-8.3)/23.5)*100</f>
        <v>64.680851063829778</v>
      </c>
      <c r="V631" t="s">
        <v>60</v>
      </c>
      <c r="W631" s="2" t="s">
        <v>304</v>
      </c>
      <c r="Y631" t="s">
        <v>50</v>
      </c>
      <c r="Z631">
        <v>4</v>
      </c>
      <c r="AA631" s="3">
        <v>71.599999999999994</v>
      </c>
      <c r="AB631" s="1">
        <v>9.6000000000000227</v>
      </c>
      <c r="AC631">
        <v>4</v>
      </c>
      <c r="AD631" s="3">
        <v>50.4</v>
      </c>
      <c r="AE631" s="1">
        <v>8.4000000000000057</v>
      </c>
    </row>
    <row r="632" spans="1:31" x14ac:dyDescent="0.2">
      <c r="A632">
        <v>716</v>
      </c>
      <c r="B632" t="s">
        <v>671</v>
      </c>
      <c r="C632" t="s">
        <v>672</v>
      </c>
      <c r="D632">
        <v>2013</v>
      </c>
      <c r="E632" t="s">
        <v>749</v>
      </c>
      <c r="F632" t="s">
        <v>759</v>
      </c>
      <c r="G632" t="s">
        <v>41</v>
      </c>
      <c r="H632">
        <v>45.582124389999997</v>
      </c>
      <c r="I632">
        <v>-122.6807608</v>
      </c>
      <c r="J632">
        <v>1017</v>
      </c>
      <c r="K632">
        <v>1142</v>
      </c>
      <c r="L632">
        <f t="shared" si="122"/>
        <v>0.89054290718038531</v>
      </c>
      <c r="M632" t="s">
        <v>787</v>
      </c>
      <c r="N632" t="s">
        <v>319</v>
      </c>
      <c r="O632" t="s">
        <v>51</v>
      </c>
      <c r="P632" t="s">
        <v>54</v>
      </c>
      <c r="Q632" t="s">
        <v>45</v>
      </c>
      <c r="R632" s="4" t="s">
        <v>322</v>
      </c>
      <c r="S632" s="2" t="s">
        <v>779</v>
      </c>
      <c r="T632" t="s">
        <v>91</v>
      </c>
      <c r="U632">
        <f t="shared" ref="U632" si="176">((18.6-9.9)/18.6)*100</f>
        <v>46.774193548387103</v>
      </c>
      <c r="V632" t="s">
        <v>60</v>
      </c>
      <c r="W632" s="2" t="s">
        <v>304</v>
      </c>
      <c r="Y632" t="s">
        <v>50</v>
      </c>
      <c r="Z632">
        <v>4</v>
      </c>
      <c r="AA632" s="3">
        <v>29.7</v>
      </c>
      <c r="AB632" s="1">
        <v>6.1999999999999957</v>
      </c>
      <c r="AC632">
        <v>4</v>
      </c>
      <c r="AD632" s="3">
        <v>16</v>
      </c>
      <c r="AE632" s="1">
        <v>3.3999999999999986</v>
      </c>
    </row>
    <row r="633" spans="1:31" x14ac:dyDescent="0.2">
      <c r="A633">
        <v>716</v>
      </c>
      <c r="B633" t="s">
        <v>671</v>
      </c>
      <c r="C633" t="s">
        <v>672</v>
      </c>
      <c r="D633">
        <v>2013</v>
      </c>
      <c r="E633" t="s">
        <v>749</v>
      </c>
      <c r="F633" t="s">
        <v>759</v>
      </c>
      <c r="G633" t="s">
        <v>41</v>
      </c>
      <c r="H633">
        <v>45.582124389999997</v>
      </c>
      <c r="I633">
        <v>-122.6807608</v>
      </c>
      <c r="J633">
        <v>1017</v>
      </c>
      <c r="K633">
        <v>1142</v>
      </c>
      <c r="L633">
        <f t="shared" si="122"/>
        <v>0.89054290718038531</v>
      </c>
      <c r="M633" t="s">
        <v>787</v>
      </c>
      <c r="N633" t="s">
        <v>320</v>
      </c>
      <c r="O633" t="s">
        <v>51</v>
      </c>
      <c r="P633" t="s">
        <v>54</v>
      </c>
      <c r="Q633" t="s">
        <v>45</v>
      </c>
      <c r="R633" s="4" t="s">
        <v>322</v>
      </c>
      <c r="S633" s="2" t="s">
        <v>779</v>
      </c>
      <c r="T633" t="s">
        <v>90</v>
      </c>
      <c r="U633">
        <f t="shared" ref="U633" si="177">((23.2-10)/23.2)*100</f>
        <v>56.896551724137936</v>
      </c>
      <c r="V633" t="s">
        <v>60</v>
      </c>
      <c r="W633" s="2" t="s">
        <v>304</v>
      </c>
      <c r="Y633" t="s">
        <v>50</v>
      </c>
      <c r="Z633">
        <v>4</v>
      </c>
      <c r="AA633" s="3">
        <v>14.9</v>
      </c>
      <c r="AB633" s="1">
        <v>3.5999999999999979</v>
      </c>
      <c r="AC633">
        <v>4</v>
      </c>
      <c r="AD633" s="3">
        <v>13.5</v>
      </c>
      <c r="AE633" s="1">
        <v>3.6000000000000014</v>
      </c>
    </row>
    <row r="634" spans="1:31" x14ac:dyDescent="0.2">
      <c r="A634">
        <v>716</v>
      </c>
      <c r="B634" t="s">
        <v>671</v>
      </c>
      <c r="C634" t="s">
        <v>672</v>
      </c>
      <c r="D634">
        <v>2013</v>
      </c>
      <c r="E634" t="s">
        <v>749</v>
      </c>
      <c r="F634" t="s">
        <v>759</v>
      </c>
      <c r="G634" t="s">
        <v>41</v>
      </c>
      <c r="H634">
        <v>45.582124389999997</v>
      </c>
      <c r="I634">
        <v>-122.6807608</v>
      </c>
      <c r="J634">
        <v>1017</v>
      </c>
      <c r="K634">
        <v>1142</v>
      </c>
      <c r="L634">
        <f t="shared" si="122"/>
        <v>0.89054290718038531</v>
      </c>
      <c r="M634" t="s">
        <v>787</v>
      </c>
      <c r="N634" t="s">
        <v>321</v>
      </c>
      <c r="O634" t="s">
        <v>51</v>
      </c>
      <c r="P634" t="s">
        <v>54</v>
      </c>
      <c r="Q634" t="s">
        <v>45</v>
      </c>
      <c r="R634" s="4" t="s">
        <v>322</v>
      </c>
      <c r="S634" s="2" t="s">
        <v>779</v>
      </c>
      <c r="T634" t="s">
        <v>91</v>
      </c>
      <c r="U634">
        <f t="shared" ref="U634" si="178">((23.8-14.6)/23.8)*100</f>
        <v>38.655462184873954</v>
      </c>
      <c r="V634" t="s">
        <v>60</v>
      </c>
      <c r="W634" s="2" t="s">
        <v>304</v>
      </c>
      <c r="Y634" t="s">
        <v>50</v>
      </c>
      <c r="Z634">
        <v>4</v>
      </c>
      <c r="AA634" s="3">
        <v>19.100000000000001</v>
      </c>
      <c r="AB634" s="1">
        <v>6.7999999999999972</v>
      </c>
      <c r="AC634">
        <v>4</v>
      </c>
      <c r="AD634" s="3">
        <v>15.6</v>
      </c>
      <c r="AE634" s="1">
        <v>3.1999999999999993</v>
      </c>
    </row>
    <row r="635" spans="1:31" x14ac:dyDescent="0.2">
      <c r="A635">
        <v>716</v>
      </c>
      <c r="B635" t="s">
        <v>671</v>
      </c>
      <c r="C635" t="s">
        <v>672</v>
      </c>
      <c r="D635">
        <v>2013</v>
      </c>
      <c r="E635" t="s">
        <v>749</v>
      </c>
      <c r="F635" t="s">
        <v>759</v>
      </c>
      <c r="G635" t="s">
        <v>41</v>
      </c>
      <c r="H635">
        <v>45.582124389999997</v>
      </c>
      <c r="I635">
        <v>-122.6807608</v>
      </c>
      <c r="J635">
        <v>1017</v>
      </c>
      <c r="K635">
        <v>1142</v>
      </c>
      <c r="L635">
        <f t="shared" si="122"/>
        <v>0.89054290718038531</v>
      </c>
      <c r="M635" t="s">
        <v>787</v>
      </c>
      <c r="N635" t="s">
        <v>317</v>
      </c>
      <c r="O635" t="s">
        <v>43</v>
      </c>
      <c r="P635" t="s">
        <v>54</v>
      </c>
      <c r="Q635" t="s">
        <v>45</v>
      </c>
      <c r="R635" s="4" t="s">
        <v>322</v>
      </c>
      <c r="S635" s="2" t="s">
        <v>779</v>
      </c>
      <c r="T635" t="s">
        <v>90</v>
      </c>
      <c r="U635">
        <f t="shared" ref="U635" si="179">((19.8-9.1)/19.8)*100</f>
        <v>54.040404040404042</v>
      </c>
      <c r="V635" t="s">
        <v>60</v>
      </c>
      <c r="W635" s="2" t="s">
        <v>343</v>
      </c>
      <c r="Y635" t="s">
        <v>50</v>
      </c>
      <c r="Z635">
        <v>4</v>
      </c>
      <c r="AA635" s="3">
        <v>21.8</v>
      </c>
      <c r="AB635" s="1">
        <v>2.1999999999999957</v>
      </c>
      <c r="AC635">
        <v>4</v>
      </c>
      <c r="AD635" s="3">
        <v>16.399999999999999</v>
      </c>
      <c r="AE635" s="1">
        <v>2.6000000000000014</v>
      </c>
    </row>
    <row r="636" spans="1:31" x14ac:dyDescent="0.2">
      <c r="A636">
        <v>716</v>
      </c>
      <c r="B636" t="s">
        <v>671</v>
      </c>
      <c r="C636" t="s">
        <v>672</v>
      </c>
      <c r="D636">
        <v>2013</v>
      </c>
      <c r="E636" t="s">
        <v>749</v>
      </c>
      <c r="F636" t="s">
        <v>759</v>
      </c>
      <c r="G636" t="s">
        <v>41</v>
      </c>
      <c r="H636">
        <v>45.582124389999997</v>
      </c>
      <c r="I636">
        <v>-122.6807608</v>
      </c>
      <c r="J636">
        <v>1017</v>
      </c>
      <c r="K636">
        <v>1142</v>
      </c>
      <c r="L636">
        <f t="shared" si="122"/>
        <v>0.89054290718038531</v>
      </c>
      <c r="M636" t="s">
        <v>787</v>
      </c>
      <c r="N636" t="s">
        <v>318</v>
      </c>
      <c r="O636" t="s">
        <v>51</v>
      </c>
      <c r="P636" t="s">
        <v>54</v>
      </c>
      <c r="Q636" t="s">
        <v>45</v>
      </c>
      <c r="R636" s="4" t="s">
        <v>322</v>
      </c>
      <c r="S636" s="2" t="s">
        <v>779</v>
      </c>
      <c r="T636" t="s">
        <v>90</v>
      </c>
      <c r="U636">
        <f t="shared" ref="U636" si="180">((23.5-8.3)/23.5)*100</f>
        <v>64.680851063829778</v>
      </c>
      <c r="V636" t="s">
        <v>60</v>
      </c>
      <c r="W636" s="2" t="s">
        <v>343</v>
      </c>
      <c r="Y636" t="s">
        <v>50</v>
      </c>
      <c r="Z636">
        <v>4</v>
      </c>
      <c r="AA636" s="3">
        <v>11.9</v>
      </c>
      <c r="AB636" s="1">
        <v>2.3999999999999986</v>
      </c>
      <c r="AC636">
        <v>4</v>
      </c>
      <c r="AD636" s="3">
        <v>11.5</v>
      </c>
      <c r="AE636" s="1">
        <v>2.3999999999999986</v>
      </c>
    </row>
    <row r="637" spans="1:31" x14ac:dyDescent="0.2">
      <c r="A637">
        <v>716</v>
      </c>
      <c r="B637" t="s">
        <v>671</v>
      </c>
      <c r="C637" t="s">
        <v>672</v>
      </c>
      <c r="D637">
        <v>2013</v>
      </c>
      <c r="E637" t="s">
        <v>749</v>
      </c>
      <c r="F637" t="s">
        <v>759</v>
      </c>
      <c r="G637" t="s">
        <v>41</v>
      </c>
      <c r="H637">
        <v>45.582124389999997</v>
      </c>
      <c r="I637">
        <v>-122.6807608</v>
      </c>
      <c r="J637">
        <v>1017</v>
      </c>
      <c r="K637">
        <v>1142</v>
      </c>
      <c r="L637">
        <f t="shared" si="122"/>
        <v>0.89054290718038531</v>
      </c>
      <c r="M637" t="s">
        <v>787</v>
      </c>
      <c r="N637" t="s">
        <v>319</v>
      </c>
      <c r="O637" t="s">
        <v>51</v>
      </c>
      <c r="P637" t="s">
        <v>54</v>
      </c>
      <c r="Q637" t="s">
        <v>45</v>
      </c>
      <c r="R637" s="4" t="s">
        <v>322</v>
      </c>
      <c r="S637" s="2" t="s">
        <v>779</v>
      </c>
      <c r="T637" t="s">
        <v>91</v>
      </c>
      <c r="U637">
        <f t="shared" ref="U637" si="181">((18.6-9.9)/18.6)*100</f>
        <v>46.774193548387103</v>
      </c>
      <c r="V637" t="s">
        <v>60</v>
      </c>
      <c r="W637" s="2" t="s">
        <v>343</v>
      </c>
      <c r="Y637" t="s">
        <v>50</v>
      </c>
      <c r="Z637">
        <v>4</v>
      </c>
      <c r="AA637" s="3">
        <v>28</v>
      </c>
      <c r="AB637" s="1">
        <v>5.7999999999999972</v>
      </c>
      <c r="AC637">
        <v>4</v>
      </c>
      <c r="AD637" s="3">
        <v>19</v>
      </c>
      <c r="AE637" s="1">
        <v>3.7999999999999972</v>
      </c>
    </row>
    <row r="638" spans="1:31" x14ac:dyDescent="0.2">
      <c r="A638">
        <v>716</v>
      </c>
      <c r="B638" t="s">
        <v>671</v>
      </c>
      <c r="C638" t="s">
        <v>672</v>
      </c>
      <c r="D638">
        <v>2013</v>
      </c>
      <c r="E638" t="s">
        <v>749</v>
      </c>
      <c r="F638" t="s">
        <v>759</v>
      </c>
      <c r="G638" t="s">
        <v>41</v>
      </c>
      <c r="H638">
        <v>45.582124389999997</v>
      </c>
      <c r="I638">
        <v>-122.6807608</v>
      </c>
      <c r="J638">
        <v>1017</v>
      </c>
      <c r="K638">
        <v>1142</v>
      </c>
      <c r="L638">
        <f t="shared" si="122"/>
        <v>0.89054290718038531</v>
      </c>
      <c r="M638" t="s">
        <v>787</v>
      </c>
      <c r="N638" t="s">
        <v>320</v>
      </c>
      <c r="O638" t="s">
        <v>51</v>
      </c>
      <c r="P638" t="s">
        <v>54</v>
      </c>
      <c r="Q638" t="s">
        <v>45</v>
      </c>
      <c r="R638" s="4" t="s">
        <v>322</v>
      </c>
      <c r="S638" s="2" t="s">
        <v>779</v>
      </c>
      <c r="T638" t="s">
        <v>90</v>
      </c>
      <c r="U638">
        <f t="shared" ref="U638" si="182">((23.2-10)/23.2)*100</f>
        <v>56.896551724137936</v>
      </c>
      <c r="V638" t="s">
        <v>60</v>
      </c>
      <c r="W638" s="2" t="s">
        <v>343</v>
      </c>
      <c r="Y638" t="s">
        <v>50</v>
      </c>
      <c r="Z638">
        <v>4</v>
      </c>
      <c r="AA638" s="3">
        <v>68.599999999999994</v>
      </c>
      <c r="AB638" s="1">
        <v>12.600000000000023</v>
      </c>
      <c r="AC638">
        <v>4</v>
      </c>
      <c r="AD638" s="3">
        <v>50.5</v>
      </c>
      <c r="AE638" s="1">
        <v>8.7999999999999972</v>
      </c>
    </row>
    <row r="639" spans="1:31" x14ac:dyDescent="0.2">
      <c r="A639">
        <v>716</v>
      </c>
      <c r="B639" t="s">
        <v>671</v>
      </c>
      <c r="C639" t="s">
        <v>672</v>
      </c>
      <c r="D639">
        <v>2013</v>
      </c>
      <c r="E639" t="s">
        <v>749</v>
      </c>
      <c r="F639" t="s">
        <v>759</v>
      </c>
      <c r="G639" t="s">
        <v>41</v>
      </c>
      <c r="H639">
        <v>45.582124389999997</v>
      </c>
      <c r="I639">
        <v>-122.6807608</v>
      </c>
      <c r="J639">
        <v>1017</v>
      </c>
      <c r="K639">
        <v>1142</v>
      </c>
      <c r="L639">
        <f t="shared" si="122"/>
        <v>0.89054290718038531</v>
      </c>
      <c r="M639" t="s">
        <v>787</v>
      </c>
      <c r="N639" t="s">
        <v>321</v>
      </c>
      <c r="O639" t="s">
        <v>51</v>
      </c>
      <c r="P639" t="s">
        <v>54</v>
      </c>
      <c r="Q639" t="s">
        <v>45</v>
      </c>
      <c r="R639" s="4" t="s">
        <v>322</v>
      </c>
      <c r="S639" s="2" t="s">
        <v>779</v>
      </c>
      <c r="T639" t="s">
        <v>91</v>
      </c>
      <c r="U639">
        <f t="shared" ref="U639" si="183">((23.8-14.6)/23.8)*100</f>
        <v>38.655462184873954</v>
      </c>
      <c r="V639" t="s">
        <v>60</v>
      </c>
      <c r="W639" s="2" t="s">
        <v>343</v>
      </c>
      <c r="Y639" t="s">
        <v>50</v>
      </c>
      <c r="Z639">
        <v>4</v>
      </c>
      <c r="AA639" s="3">
        <v>20</v>
      </c>
      <c r="AB639" s="1">
        <v>5.6000000000000014</v>
      </c>
      <c r="AC639">
        <v>4</v>
      </c>
      <c r="AD639" s="3">
        <v>17.100000000000001</v>
      </c>
      <c r="AE639" s="1">
        <v>5.7999999999999972</v>
      </c>
    </row>
    <row r="640" spans="1:31" x14ac:dyDescent="0.2">
      <c r="A640">
        <v>716</v>
      </c>
      <c r="B640" t="s">
        <v>671</v>
      </c>
      <c r="C640" t="s">
        <v>672</v>
      </c>
      <c r="D640">
        <v>2013</v>
      </c>
      <c r="E640" t="s">
        <v>749</v>
      </c>
      <c r="F640" t="s">
        <v>759</v>
      </c>
      <c r="G640" t="s">
        <v>41</v>
      </c>
      <c r="H640">
        <v>45.582124389999997</v>
      </c>
      <c r="I640">
        <v>-122.6807608</v>
      </c>
      <c r="J640">
        <v>1017</v>
      </c>
      <c r="K640">
        <v>1142</v>
      </c>
      <c r="L640">
        <f t="shared" si="122"/>
        <v>0.89054290718038531</v>
      </c>
      <c r="M640" t="s">
        <v>787</v>
      </c>
      <c r="N640" t="s">
        <v>317</v>
      </c>
      <c r="O640" t="s">
        <v>43</v>
      </c>
      <c r="P640" t="s">
        <v>54</v>
      </c>
      <c r="Q640" t="s">
        <v>45</v>
      </c>
      <c r="R640" s="4" t="s">
        <v>322</v>
      </c>
      <c r="S640" s="2" t="s">
        <v>779</v>
      </c>
      <c r="T640" t="s">
        <v>90</v>
      </c>
      <c r="U640">
        <f t="shared" ref="U640" si="184">((19.8-9.1)/19.8)*100</f>
        <v>54.040404040404042</v>
      </c>
      <c r="V640" t="s">
        <v>60</v>
      </c>
      <c r="W640" s="2" t="s">
        <v>323</v>
      </c>
      <c r="Y640" t="s">
        <v>50</v>
      </c>
      <c r="Z640">
        <v>4</v>
      </c>
      <c r="AA640" s="3">
        <v>918</v>
      </c>
      <c r="AB640" s="1">
        <v>38</v>
      </c>
      <c r="AC640">
        <v>4</v>
      </c>
      <c r="AD640" s="3">
        <v>381</v>
      </c>
      <c r="AE640" s="1">
        <v>46</v>
      </c>
    </row>
    <row r="641" spans="1:31" x14ac:dyDescent="0.2">
      <c r="A641">
        <v>716</v>
      </c>
      <c r="B641" t="s">
        <v>671</v>
      </c>
      <c r="C641" t="s">
        <v>672</v>
      </c>
      <c r="D641">
        <v>2013</v>
      </c>
      <c r="E641" t="s">
        <v>749</v>
      </c>
      <c r="F641" t="s">
        <v>759</v>
      </c>
      <c r="G641" t="s">
        <v>41</v>
      </c>
      <c r="H641">
        <v>45.582124389999997</v>
      </c>
      <c r="I641">
        <v>-122.6807608</v>
      </c>
      <c r="J641">
        <v>1017</v>
      </c>
      <c r="K641">
        <v>1142</v>
      </c>
      <c r="L641">
        <f t="shared" si="122"/>
        <v>0.89054290718038531</v>
      </c>
      <c r="M641" t="s">
        <v>787</v>
      </c>
      <c r="N641" t="s">
        <v>318</v>
      </c>
      <c r="O641" t="s">
        <v>51</v>
      </c>
      <c r="P641" t="s">
        <v>54</v>
      </c>
      <c r="Q641" t="s">
        <v>45</v>
      </c>
      <c r="R641" s="4" t="s">
        <v>322</v>
      </c>
      <c r="S641" s="2" t="s">
        <v>779</v>
      </c>
      <c r="T641" t="s">
        <v>90</v>
      </c>
      <c r="U641">
        <f t="shared" ref="U641" si="185">((23.5-8.3)/23.5)*100</f>
        <v>64.680851063829778</v>
      </c>
      <c r="V641" t="s">
        <v>60</v>
      </c>
      <c r="W641" s="2" t="s">
        <v>323</v>
      </c>
      <c r="Y641" t="s">
        <v>50</v>
      </c>
      <c r="Z641">
        <v>4</v>
      </c>
      <c r="AA641" s="3">
        <v>772</v>
      </c>
      <c r="AB641" s="1">
        <v>96</v>
      </c>
      <c r="AC641">
        <v>4</v>
      </c>
      <c r="AD641" s="3">
        <v>500</v>
      </c>
      <c r="AE641" s="1">
        <v>72</v>
      </c>
    </row>
    <row r="642" spans="1:31" x14ac:dyDescent="0.2">
      <c r="A642">
        <v>716</v>
      </c>
      <c r="B642" t="s">
        <v>671</v>
      </c>
      <c r="C642" t="s">
        <v>672</v>
      </c>
      <c r="D642">
        <v>2013</v>
      </c>
      <c r="E642" t="s">
        <v>749</v>
      </c>
      <c r="F642" t="s">
        <v>759</v>
      </c>
      <c r="G642" t="s">
        <v>41</v>
      </c>
      <c r="H642">
        <v>45.582124389999997</v>
      </c>
      <c r="I642">
        <v>-122.6807608</v>
      </c>
      <c r="J642">
        <v>1017</v>
      </c>
      <c r="K642">
        <v>1142</v>
      </c>
      <c r="L642">
        <f t="shared" si="122"/>
        <v>0.89054290718038531</v>
      </c>
      <c r="M642" t="s">
        <v>787</v>
      </c>
      <c r="N642" t="s">
        <v>319</v>
      </c>
      <c r="O642" t="s">
        <v>51</v>
      </c>
      <c r="P642" t="s">
        <v>54</v>
      </c>
      <c r="Q642" t="s">
        <v>45</v>
      </c>
      <c r="R642" s="4" t="s">
        <v>322</v>
      </c>
      <c r="S642" s="2" t="s">
        <v>779</v>
      </c>
      <c r="T642" t="s">
        <v>91</v>
      </c>
      <c r="U642">
        <f t="shared" ref="U642" si="186">((18.6-9.9)/18.6)*100</f>
        <v>46.774193548387103</v>
      </c>
      <c r="V642" t="s">
        <v>60</v>
      </c>
      <c r="W642" s="2" t="s">
        <v>323</v>
      </c>
      <c r="Y642" t="s">
        <v>50</v>
      </c>
      <c r="Z642">
        <v>4</v>
      </c>
      <c r="AA642" s="3">
        <v>833</v>
      </c>
      <c r="AB642" s="1">
        <v>218</v>
      </c>
      <c r="AC642">
        <v>4</v>
      </c>
      <c r="AD642" s="3">
        <v>302</v>
      </c>
      <c r="AE642" s="1">
        <v>76</v>
      </c>
    </row>
    <row r="643" spans="1:31" x14ac:dyDescent="0.2">
      <c r="A643">
        <v>716</v>
      </c>
      <c r="B643" t="s">
        <v>671</v>
      </c>
      <c r="C643" t="s">
        <v>672</v>
      </c>
      <c r="D643">
        <v>2013</v>
      </c>
      <c r="E643" t="s">
        <v>749</v>
      </c>
      <c r="F643" t="s">
        <v>759</v>
      </c>
      <c r="G643" t="s">
        <v>41</v>
      </c>
      <c r="H643">
        <v>45.582124389999997</v>
      </c>
      <c r="I643">
        <v>-122.6807608</v>
      </c>
      <c r="J643">
        <v>1017</v>
      </c>
      <c r="K643">
        <v>1142</v>
      </c>
      <c r="L643">
        <f t="shared" ref="L643:L706" si="187">J643/K643</f>
        <v>0.89054290718038531</v>
      </c>
      <c r="M643" t="s">
        <v>787</v>
      </c>
      <c r="N643" t="s">
        <v>320</v>
      </c>
      <c r="O643" t="s">
        <v>51</v>
      </c>
      <c r="P643" t="s">
        <v>54</v>
      </c>
      <c r="Q643" t="s">
        <v>45</v>
      </c>
      <c r="R643" s="4" t="s">
        <v>322</v>
      </c>
      <c r="S643" s="2" t="s">
        <v>779</v>
      </c>
      <c r="T643" t="s">
        <v>90</v>
      </c>
      <c r="U643">
        <f t="shared" ref="U643" si="188">((23.2-10)/23.2)*100</f>
        <v>56.896551724137936</v>
      </c>
      <c r="V643" t="s">
        <v>60</v>
      </c>
      <c r="W643" s="2" t="s">
        <v>323</v>
      </c>
      <c r="Y643" t="s">
        <v>50</v>
      </c>
      <c r="Z643">
        <v>4</v>
      </c>
      <c r="AA643" s="3">
        <v>922</v>
      </c>
      <c r="AB643" s="1">
        <v>108</v>
      </c>
      <c r="AC643">
        <v>4</v>
      </c>
      <c r="AD643" s="3">
        <v>595</v>
      </c>
      <c r="AE643" s="1">
        <v>88</v>
      </c>
    </row>
    <row r="644" spans="1:31" x14ac:dyDescent="0.2">
      <c r="A644">
        <v>716</v>
      </c>
      <c r="B644" t="s">
        <v>671</v>
      </c>
      <c r="C644" t="s">
        <v>672</v>
      </c>
      <c r="D644">
        <v>2013</v>
      </c>
      <c r="E644" t="s">
        <v>749</v>
      </c>
      <c r="F644" t="s">
        <v>759</v>
      </c>
      <c r="G644" t="s">
        <v>41</v>
      </c>
      <c r="H644">
        <v>45.582124389999997</v>
      </c>
      <c r="I644">
        <v>-122.6807608</v>
      </c>
      <c r="J644">
        <v>1017</v>
      </c>
      <c r="K644">
        <v>1142</v>
      </c>
      <c r="L644">
        <f t="shared" si="187"/>
        <v>0.89054290718038531</v>
      </c>
      <c r="M644" t="s">
        <v>787</v>
      </c>
      <c r="N644" t="s">
        <v>321</v>
      </c>
      <c r="O644" t="s">
        <v>51</v>
      </c>
      <c r="P644" t="s">
        <v>54</v>
      </c>
      <c r="Q644" t="s">
        <v>45</v>
      </c>
      <c r="R644" s="4" t="s">
        <v>322</v>
      </c>
      <c r="S644" s="2" t="s">
        <v>779</v>
      </c>
      <c r="T644" t="s">
        <v>91</v>
      </c>
      <c r="U644">
        <f t="shared" ref="U644" si="189">((23.8-14.6)/23.8)*100</f>
        <v>38.655462184873954</v>
      </c>
      <c r="V644" t="s">
        <v>60</v>
      </c>
      <c r="W644" s="2" t="s">
        <v>323</v>
      </c>
      <c r="Y644" t="s">
        <v>50</v>
      </c>
      <c r="Z644">
        <v>4</v>
      </c>
      <c r="AA644" s="3">
        <v>405</v>
      </c>
      <c r="AB644" s="1">
        <v>176</v>
      </c>
      <c r="AC644">
        <v>4</v>
      </c>
      <c r="AD644" s="3">
        <v>294</v>
      </c>
      <c r="AE644" s="1">
        <v>148</v>
      </c>
    </row>
    <row r="645" spans="1:31" x14ac:dyDescent="0.2">
      <c r="A645">
        <v>716</v>
      </c>
      <c r="B645" t="s">
        <v>671</v>
      </c>
      <c r="C645" t="s">
        <v>672</v>
      </c>
      <c r="D645">
        <v>2013</v>
      </c>
      <c r="E645" t="s">
        <v>749</v>
      </c>
      <c r="F645" t="s">
        <v>759</v>
      </c>
      <c r="G645" t="s">
        <v>41</v>
      </c>
      <c r="H645">
        <v>45.582124389999997</v>
      </c>
      <c r="I645">
        <v>-122.6807608</v>
      </c>
      <c r="J645">
        <v>1017</v>
      </c>
      <c r="K645">
        <v>1142</v>
      </c>
      <c r="L645">
        <f t="shared" si="187"/>
        <v>0.89054290718038531</v>
      </c>
      <c r="M645" t="s">
        <v>787</v>
      </c>
      <c r="N645" t="s">
        <v>317</v>
      </c>
      <c r="O645" t="s">
        <v>43</v>
      </c>
      <c r="P645" t="s">
        <v>54</v>
      </c>
      <c r="Q645" t="s">
        <v>45</v>
      </c>
      <c r="R645" s="4" t="s">
        <v>322</v>
      </c>
      <c r="S645" s="2" t="s">
        <v>779</v>
      </c>
      <c r="T645" t="s">
        <v>90</v>
      </c>
      <c r="U645">
        <f t="shared" ref="U645" si="190">((19.8-9.1)/19.8)*100</f>
        <v>54.040404040404042</v>
      </c>
      <c r="V645" t="s">
        <v>60</v>
      </c>
      <c r="W645" s="2" t="s">
        <v>344</v>
      </c>
      <c r="Y645" t="s">
        <v>63</v>
      </c>
      <c r="Z645">
        <v>4</v>
      </c>
      <c r="AA645" s="3">
        <v>71.2</v>
      </c>
      <c r="AB645" s="1">
        <v>3.1999999999999886</v>
      </c>
      <c r="AC645">
        <v>4</v>
      </c>
      <c r="AD645" s="3">
        <v>33.5</v>
      </c>
      <c r="AE645" s="1">
        <v>4.7999999999999972</v>
      </c>
    </row>
    <row r="646" spans="1:31" x14ac:dyDescent="0.2">
      <c r="A646">
        <v>716</v>
      </c>
      <c r="B646" t="s">
        <v>671</v>
      </c>
      <c r="C646" t="s">
        <v>672</v>
      </c>
      <c r="D646">
        <v>2013</v>
      </c>
      <c r="E646" t="s">
        <v>749</v>
      </c>
      <c r="F646" t="s">
        <v>759</v>
      </c>
      <c r="G646" t="s">
        <v>41</v>
      </c>
      <c r="H646">
        <v>45.582124389999997</v>
      </c>
      <c r="I646">
        <v>-122.6807608</v>
      </c>
      <c r="J646">
        <v>1017</v>
      </c>
      <c r="K646">
        <v>1142</v>
      </c>
      <c r="L646">
        <f t="shared" si="187"/>
        <v>0.89054290718038531</v>
      </c>
      <c r="M646" t="s">
        <v>787</v>
      </c>
      <c r="N646" t="s">
        <v>318</v>
      </c>
      <c r="O646" t="s">
        <v>51</v>
      </c>
      <c r="P646" t="s">
        <v>54</v>
      </c>
      <c r="Q646" t="s">
        <v>45</v>
      </c>
      <c r="R646" s="4" t="s">
        <v>322</v>
      </c>
      <c r="S646" s="2" t="s">
        <v>779</v>
      </c>
      <c r="T646" t="s">
        <v>90</v>
      </c>
      <c r="U646">
        <f t="shared" ref="U646" si="191">((23.5-8.3)/23.5)*100</f>
        <v>64.680851063829778</v>
      </c>
      <c r="V646" t="s">
        <v>60</v>
      </c>
      <c r="W646" s="2" t="s">
        <v>344</v>
      </c>
      <c r="Y646" t="s">
        <v>63</v>
      </c>
      <c r="Z646">
        <v>4</v>
      </c>
      <c r="AA646" s="3">
        <v>66.400000000000006</v>
      </c>
      <c r="AB646" s="1">
        <v>8.3999999999999773</v>
      </c>
      <c r="AC646">
        <v>4</v>
      </c>
      <c r="AD646" s="3">
        <v>47.7</v>
      </c>
      <c r="AE646" s="1">
        <v>6.7999999999999972</v>
      </c>
    </row>
    <row r="647" spans="1:31" x14ac:dyDescent="0.2">
      <c r="A647">
        <v>716</v>
      </c>
      <c r="B647" t="s">
        <v>671</v>
      </c>
      <c r="C647" t="s">
        <v>672</v>
      </c>
      <c r="D647">
        <v>2013</v>
      </c>
      <c r="E647" t="s">
        <v>749</v>
      </c>
      <c r="F647" t="s">
        <v>759</v>
      </c>
      <c r="G647" t="s">
        <v>41</v>
      </c>
      <c r="H647">
        <v>45.582124389999997</v>
      </c>
      <c r="I647">
        <v>-122.6807608</v>
      </c>
      <c r="J647">
        <v>1017</v>
      </c>
      <c r="K647">
        <v>1142</v>
      </c>
      <c r="L647">
        <f t="shared" si="187"/>
        <v>0.89054290718038531</v>
      </c>
      <c r="M647" t="s">
        <v>787</v>
      </c>
      <c r="N647" t="s">
        <v>319</v>
      </c>
      <c r="O647" t="s">
        <v>51</v>
      </c>
      <c r="P647" t="s">
        <v>54</v>
      </c>
      <c r="Q647" t="s">
        <v>45</v>
      </c>
      <c r="R647" s="4" t="s">
        <v>322</v>
      </c>
      <c r="S647" s="2" t="s">
        <v>779</v>
      </c>
      <c r="T647" t="s">
        <v>91</v>
      </c>
      <c r="U647">
        <f t="shared" ref="U647" si="192">((18.6-9.9)/18.6)*100</f>
        <v>46.774193548387103</v>
      </c>
      <c r="V647" t="s">
        <v>60</v>
      </c>
      <c r="W647" s="2" t="s">
        <v>344</v>
      </c>
      <c r="Y647" t="s">
        <v>63</v>
      </c>
      <c r="Z647">
        <v>4</v>
      </c>
      <c r="AA647" s="3">
        <v>75</v>
      </c>
      <c r="AB647" s="1">
        <v>13.800000000000011</v>
      </c>
      <c r="AC647">
        <v>4</v>
      </c>
      <c r="AD647" s="3">
        <v>33.1</v>
      </c>
      <c r="AE647" s="1">
        <v>9</v>
      </c>
    </row>
    <row r="648" spans="1:31" x14ac:dyDescent="0.2">
      <c r="A648">
        <v>716</v>
      </c>
      <c r="B648" t="s">
        <v>671</v>
      </c>
      <c r="C648" t="s">
        <v>672</v>
      </c>
      <c r="D648">
        <v>2013</v>
      </c>
      <c r="E648" t="s">
        <v>749</v>
      </c>
      <c r="F648" t="s">
        <v>759</v>
      </c>
      <c r="G648" t="s">
        <v>41</v>
      </c>
      <c r="H648">
        <v>45.582124389999997</v>
      </c>
      <c r="I648">
        <v>-122.6807608</v>
      </c>
      <c r="J648">
        <v>1017</v>
      </c>
      <c r="K648">
        <v>1142</v>
      </c>
      <c r="L648">
        <f t="shared" si="187"/>
        <v>0.89054290718038531</v>
      </c>
      <c r="M648" t="s">
        <v>787</v>
      </c>
      <c r="N648" t="s">
        <v>320</v>
      </c>
      <c r="O648" t="s">
        <v>51</v>
      </c>
      <c r="P648" t="s">
        <v>54</v>
      </c>
      <c r="Q648" t="s">
        <v>45</v>
      </c>
      <c r="R648" s="4" t="s">
        <v>322</v>
      </c>
      <c r="S648" s="2" t="s">
        <v>779</v>
      </c>
      <c r="T648" t="s">
        <v>90</v>
      </c>
      <c r="U648">
        <f t="shared" ref="U648" si="193">((23.2-10)/23.2)*100</f>
        <v>56.896551724137936</v>
      </c>
      <c r="V648" t="s">
        <v>60</v>
      </c>
      <c r="W648" s="2" t="s">
        <v>344</v>
      </c>
      <c r="Y648" t="s">
        <v>63</v>
      </c>
      <c r="Z648">
        <v>4</v>
      </c>
      <c r="AA648" s="3">
        <v>79.599999999999994</v>
      </c>
      <c r="AB648" s="1">
        <v>10.400000000000006</v>
      </c>
      <c r="AC648">
        <v>4</v>
      </c>
      <c r="AD648" s="3">
        <v>67.5</v>
      </c>
      <c r="AE648" s="1">
        <v>9.4000000000000057</v>
      </c>
    </row>
    <row r="649" spans="1:31" x14ac:dyDescent="0.2">
      <c r="A649">
        <v>716</v>
      </c>
      <c r="B649" t="s">
        <v>671</v>
      </c>
      <c r="C649" t="s">
        <v>672</v>
      </c>
      <c r="D649">
        <v>2013</v>
      </c>
      <c r="E649" t="s">
        <v>749</v>
      </c>
      <c r="F649" t="s">
        <v>759</v>
      </c>
      <c r="G649" t="s">
        <v>41</v>
      </c>
      <c r="H649">
        <v>45.582124389999997</v>
      </c>
      <c r="I649">
        <v>-122.6807608</v>
      </c>
      <c r="J649">
        <v>1017</v>
      </c>
      <c r="K649">
        <v>1142</v>
      </c>
      <c r="L649">
        <f t="shared" si="187"/>
        <v>0.89054290718038531</v>
      </c>
      <c r="M649" t="s">
        <v>787</v>
      </c>
      <c r="N649" t="s">
        <v>321</v>
      </c>
      <c r="O649" t="s">
        <v>51</v>
      </c>
      <c r="P649" t="s">
        <v>54</v>
      </c>
      <c r="Q649" t="s">
        <v>45</v>
      </c>
      <c r="R649" s="4" t="s">
        <v>322</v>
      </c>
      <c r="S649" s="2" t="s">
        <v>779</v>
      </c>
      <c r="T649" t="s">
        <v>91</v>
      </c>
      <c r="U649">
        <f t="shared" ref="U649" si="194">((23.8-14.6)/23.8)*100</f>
        <v>38.655462184873954</v>
      </c>
      <c r="V649" t="s">
        <v>60</v>
      </c>
      <c r="W649" s="2" t="s">
        <v>344</v>
      </c>
      <c r="Y649" t="s">
        <v>63</v>
      </c>
      <c r="Z649">
        <v>4</v>
      </c>
      <c r="AA649" s="3">
        <v>43.4</v>
      </c>
      <c r="AB649" s="1">
        <v>17.600000000000009</v>
      </c>
      <c r="AC649">
        <v>4</v>
      </c>
      <c r="AD649" s="3">
        <v>33</v>
      </c>
      <c r="AE649" s="1">
        <v>15.599999999999994</v>
      </c>
    </row>
    <row r="650" spans="1:31" x14ac:dyDescent="0.2">
      <c r="A650">
        <v>716</v>
      </c>
      <c r="B650" t="s">
        <v>671</v>
      </c>
      <c r="C650" t="s">
        <v>672</v>
      </c>
      <c r="D650">
        <v>2013</v>
      </c>
      <c r="E650" t="s">
        <v>749</v>
      </c>
      <c r="F650" t="s">
        <v>759</v>
      </c>
      <c r="G650" t="s">
        <v>41</v>
      </c>
      <c r="H650">
        <v>45.582124389999997</v>
      </c>
      <c r="I650">
        <v>-122.6807608</v>
      </c>
      <c r="J650">
        <v>1017</v>
      </c>
      <c r="K650">
        <v>1142</v>
      </c>
      <c r="L650">
        <f t="shared" si="187"/>
        <v>0.89054290718038531</v>
      </c>
      <c r="M650" t="s">
        <v>787</v>
      </c>
      <c r="N650" t="s">
        <v>317</v>
      </c>
      <c r="O650" t="s">
        <v>43</v>
      </c>
      <c r="P650" t="s">
        <v>54</v>
      </c>
      <c r="Q650" t="s">
        <v>45</v>
      </c>
      <c r="R650" s="4" t="s">
        <v>322</v>
      </c>
      <c r="S650" s="2" t="s">
        <v>779</v>
      </c>
      <c r="T650" t="s">
        <v>90</v>
      </c>
      <c r="U650">
        <f t="shared" ref="U650" si="195">((19.8-9.1)/19.8)*100</f>
        <v>54.040404040404042</v>
      </c>
      <c r="V650" t="s">
        <v>60</v>
      </c>
      <c r="W650" s="2" t="s">
        <v>345</v>
      </c>
      <c r="X650" s="2" t="s">
        <v>75</v>
      </c>
      <c r="Y650" t="s">
        <v>63</v>
      </c>
      <c r="Z650">
        <v>4</v>
      </c>
      <c r="AA650" s="3">
        <v>5.5</v>
      </c>
      <c r="AB650" s="1">
        <v>0.19999999999999929</v>
      </c>
      <c r="AC650">
        <v>4</v>
      </c>
      <c r="AD650" s="3">
        <v>2.2000000000000002</v>
      </c>
      <c r="AE650" s="1">
        <v>0.19999999999999929</v>
      </c>
    </row>
    <row r="651" spans="1:31" x14ac:dyDescent="0.2">
      <c r="A651">
        <v>716</v>
      </c>
      <c r="B651" t="s">
        <v>671</v>
      </c>
      <c r="C651" t="s">
        <v>672</v>
      </c>
      <c r="D651">
        <v>2013</v>
      </c>
      <c r="E651" t="s">
        <v>749</v>
      </c>
      <c r="F651" t="s">
        <v>759</v>
      </c>
      <c r="G651" t="s">
        <v>41</v>
      </c>
      <c r="H651">
        <v>45.582124389999997</v>
      </c>
      <c r="I651">
        <v>-122.6807608</v>
      </c>
      <c r="J651">
        <v>1017</v>
      </c>
      <c r="K651">
        <v>1142</v>
      </c>
      <c r="L651">
        <f t="shared" si="187"/>
        <v>0.89054290718038531</v>
      </c>
      <c r="M651" t="s">
        <v>787</v>
      </c>
      <c r="N651" t="s">
        <v>318</v>
      </c>
      <c r="O651" t="s">
        <v>51</v>
      </c>
      <c r="P651" t="s">
        <v>54</v>
      </c>
      <c r="Q651" t="s">
        <v>45</v>
      </c>
      <c r="R651" s="4" t="s">
        <v>322</v>
      </c>
      <c r="S651" s="2" t="s">
        <v>779</v>
      </c>
      <c r="T651" t="s">
        <v>90</v>
      </c>
      <c r="U651">
        <f t="shared" ref="U651" si="196">((23.5-8.3)/23.5)*100</f>
        <v>64.680851063829778</v>
      </c>
      <c r="V651" t="s">
        <v>60</v>
      </c>
      <c r="W651" s="2" t="s">
        <v>345</v>
      </c>
      <c r="X651" s="2" t="s">
        <v>75</v>
      </c>
      <c r="Y651" t="s">
        <v>63</v>
      </c>
      <c r="Z651">
        <v>4</v>
      </c>
      <c r="AA651" s="3">
        <v>4.9000000000000004</v>
      </c>
      <c r="AB651" s="1">
        <v>0.59999999999999964</v>
      </c>
      <c r="AC651">
        <v>4</v>
      </c>
      <c r="AD651" s="3">
        <v>3.1</v>
      </c>
      <c r="AE651" s="1">
        <v>0.20000000000000018</v>
      </c>
    </row>
    <row r="652" spans="1:31" x14ac:dyDescent="0.2">
      <c r="A652">
        <v>716</v>
      </c>
      <c r="B652" t="s">
        <v>671</v>
      </c>
      <c r="C652" t="s">
        <v>672</v>
      </c>
      <c r="D652">
        <v>2013</v>
      </c>
      <c r="E652" t="s">
        <v>749</v>
      </c>
      <c r="F652" t="s">
        <v>759</v>
      </c>
      <c r="G652" t="s">
        <v>41</v>
      </c>
      <c r="H652">
        <v>45.582124389999997</v>
      </c>
      <c r="I652">
        <v>-122.6807608</v>
      </c>
      <c r="J652">
        <v>1017</v>
      </c>
      <c r="K652">
        <v>1142</v>
      </c>
      <c r="L652">
        <f t="shared" si="187"/>
        <v>0.89054290718038531</v>
      </c>
      <c r="M652" t="s">
        <v>787</v>
      </c>
      <c r="N652" t="s">
        <v>319</v>
      </c>
      <c r="O652" t="s">
        <v>51</v>
      </c>
      <c r="P652" t="s">
        <v>54</v>
      </c>
      <c r="Q652" t="s">
        <v>45</v>
      </c>
      <c r="R652" s="4" t="s">
        <v>322</v>
      </c>
      <c r="S652" s="2" t="s">
        <v>779</v>
      </c>
      <c r="T652" t="s">
        <v>91</v>
      </c>
      <c r="U652">
        <f t="shared" ref="U652" si="197">((18.6-9.9)/18.6)*100</f>
        <v>46.774193548387103</v>
      </c>
      <c r="V652" t="s">
        <v>60</v>
      </c>
      <c r="W652" s="2" t="s">
        <v>345</v>
      </c>
      <c r="X652" s="2" t="s">
        <v>75</v>
      </c>
      <c r="Y652" t="s">
        <v>63</v>
      </c>
      <c r="Z652">
        <v>4</v>
      </c>
      <c r="AA652" s="3">
        <v>5.8</v>
      </c>
      <c r="AB652" s="1">
        <v>2</v>
      </c>
      <c r="AC652">
        <v>4</v>
      </c>
      <c r="AD652" s="3">
        <v>1.9</v>
      </c>
      <c r="AE652" s="1">
        <v>0.60000000000000053</v>
      </c>
    </row>
    <row r="653" spans="1:31" x14ac:dyDescent="0.2">
      <c r="A653">
        <v>716</v>
      </c>
      <c r="B653" t="s">
        <v>671</v>
      </c>
      <c r="C653" t="s">
        <v>672</v>
      </c>
      <c r="D653">
        <v>2013</v>
      </c>
      <c r="E653" t="s">
        <v>749</v>
      </c>
      <c r="F653" t="s">
        <v>759</v>
      </c>
      <c r="G653" t="s">
        <v>41</v>
      </c>
      <c r="H653">
        <v>45.582124389999997</v>
      </c>
      <c r="I653">
        <v>-122.6807608</v>
      </c>
      <c r="J653">
        <v>1017</v>
      </c>
      <c r="K653">
        <v>1142</v>
      </c>
      <c r="L653">
        <f t="shared" si="187"/>
        <v>0.89054290718038531</v>
      </c>
      <c r="M653" t="s">
        <v>787</v>
      </c>
      <c r="N653" t="s">
        <v>320</v>
      </c>
      <c r="O653" t="s">
        <v>51</v>
      </c>
      <c r="P653" t="s">
        <v>54</v>
      </c>
      <c r="Q653" t="s">
        <v>45</v>
      </c>
      <c r="R653" s="4" t="s">
        <v>322</v>
      </c>
      <c r="S653" s="2" t="s">
        <v>779</v>
      </c>
      <c r="T653" t="s">
        <v>90</v>
      </c>
      <c r="U653">
        <f t="shared" ref="U653" si="198">((23.2-10)/23.2)*100</f>
        <v>56.896551724137936</v>
      </c>
      <c r="V653" t="s">
        <v>60</v>
      </c>
      <c r="W653" s="2" t="s">
        <v>345</v>
      </c>
      <c r="X653" s="2" t="s">
        <v>75</v>
      </c>
      <c r="Y653" t="s">
        <v>63</v>
      </c>
      <c r="Z653">
        <v>4</v>
      </c>
      <c r="AA653" s="3">
        <v>5.0999999999999996</v>
      </c>
      <c r="AB653" s="1">
        <v>0.60000000000000142</v>
      </c>
      <c r="AC653">
        <v>4</v>
      </c>
      <c r="AD653" s="3">
        <v>2.6</v>
      </c>
      <c r="AE653" s="1">
        <v>0.39999999999999947</v>
      </c>
    </row>
    <row r="654" spans="1:31" x14ac:dyDescent="0.2">
      <c r="A654">
        <v>716</v>
      </c>
      <c r="B654" t="s">
        <v>671</v>
      </c>
      <c r="C654" t="s">
        <v>672</v>
      </c>
      <c r="D654">
        <v>2013</v>
      </c>
      <c r="E654" t="s">
        <v>749</v>
      </c>
      <c r="F654" t="s">
        <v>759</v>
      </c>
      <c r="G654" t="s">
        <v>41</v>
      </c>
      <c r="H654">
        <v>45.582124389999997</v>
      </c>
      <c r="I654">
        <v>-122.6807608</v>
      </c>
      <c r="J654">
        <v>1017</v>
      </c>
      <c r="K654">
        <v>1142</v>
      </c>
      <c r="L654">
        <f t="shared" si="187"/>
        <v>0.89054290718038531</v>
      </c>
      <c r="M654" t="s">
        <v>787</v>
      </c>
      <c r="N654" t="s">
        <v>321</v>
      </c>
      <c r="O654" t="s">
        <v>51</v>
      </c>
      <c r="P654" t="s">
        <v>54</v>
      </c>
      <c r="Q654" t="s">
        <v>45</v>
      </c>
      <c r="R654" s="4" t="s">
        <v>322</v>
      </c>
      <c r="S654" s="2" t="s">
        <v>779</v>
      </c>
      <c r="T654" t="s">
        <v>91</v>
      </c>
      <c r="U654">
        <f t="shared" ref="U654" si="199">((23.8-14.6)/23.8)*100</f>
        <v>38.655462184873954</v>
      </c>
      <c r="V654" t="s">
        <v>60</v>
      </c>
      <c r="W654" s="2" t="s">
        <v>345</v>
      </c>
      <c r="X654" s="2" t="s">
        <v>75</v>
      </c>
      <c r="Y654" t="s">
        <v>63</v>
      </c>
      <c r="Z654">
        <v>4</v>
      </c>
      <c r="AA654" s="3">
        <v>2.6</v>
      </c>
      <c r="AB654" s="1">
        <v>1.2000000000000002</v>
      </c>
      <c r="AC654">
        <v>4</v>
      </c>
      <c r="AD654" s="3">
        <v>1.3</v>
      </c>
      <c r="AE654" s="1">
        <v>0.60000000000000009</v>
      </c>
    </row>
    <row r="655" spans="1:31" x14ac:dyDescent="0.2">
      <c r="A655">
        <v>716</v>
      </c>
      <c r="B655" t="s">
        <v>671</v>
      </c>
      <c r="C655" t="s">
        <v>672</v>
      </c>
      <c r="D655">
        <v>2013</v>
      </c>
      <c r="E655" t="s">
        <v>749</v>
      </c>
      <c r="F655" t="s">
        <v>759</v>
      </c>
      <c r="G655" t="s">
        <v>41</v>
      </c>
      <c r="H655">
        <v>45.582124389999997</v>
      </c>
      <c r="I655">
        <v>-122.6807608</v>
      </c>
      <c r="J655">
        <v>1017</v>
      </c>
      <c r="K655">
        <v>1142</v>
      </c>
      <c r="L655">
        <f t="shared" si="187"/>
        <v>0.89054290718038531</v>
      </c>
      <c r="M655" t="s">
        <v>787</v>
      </c>
      <c r="N655" t="s">
        <v>317</v>
      </c>
      <c r="O655" t="s">
        <v>43</v>
      </c>
      <c r="P655" t="s">
        <v>54</v>
      </c>
      <c r="Q655" t="s">
        <v>45</v>
      </c>
      <c r="R655" s="4" t="s">
        <v>322</v>
      </c>
      <c r="S655" s="2" t="s">
        <v>779</v>
      </c>
      <c r="T655" t="s">
        <v>90</v>
      </c>
      <c r="U655">
        <f t="shared" ref="U655" si="200">((19.8-9.1)/19.8)*100</f>
        <v>54.040404040404042</v>
      </c>
      <c r="V655" t="s">
        <v>60</v>
      </c>
      <c r="W655" s="2" t="s">
        <v>346</v>
      </c>
      <c r="X655" s="2" t="s">
        <v>75</v>
      </c>
      <c r="Y655" t="s">
        <v>63</v>
      </c>
      <c r="Z655">
        <v>4</v>
      </c>
      <c r="AA655" s="3">
        <v>1.3</v>
      </c>
      <c r="AB655" s="1">
        <v>0.19999999999999973</v>
      </c>
      <c r="AC655">
        <v>4</v>
      </c>
      <c r="AD655" s="3">
        <v>0.9</v>
      </c>
      <c r="AE655" s="1">
        <v>0.19999999999999996</v>
      </c>
    </row>
    <row r="656" spans="1:31" x14ac:dyDescent="0.2">
      <c r="A656">
        <v>716</v>
      </c>
      <c r="B656" t="s">
        <v>671</v>
      </c>
      <c r="C656" t="s">
        <v>672</v>
      </c>
      <c r="D656">
        <v>2013</v>
      </c>
      <c r="E656" t="s">
        <v>749</v>
      </c>
      <c r="F656" t="s">
        <v>759</v>
      </c>
      <c r="G656" t="s">
        <v>41</v>
      </c>
      <c r="H656">
        <v>45.582124389999997</v>
      </c>
      <c r="I656">
        <v>-122.6807608</v>
      </c>
      <c r="J656">
        <v>1017</v>
      </c>
      <c r="K656">
        <v>1142</v>
      </c>
      <c r="L656">
        <f t="shared" si="187"/>
        <v>0.89054290718038531</v>
      </c>
      <c r="M656" t="s">
        <v>787</v>
      </c>
      <c r="N656" t="s">
        <v>318</v>
      </c>
      <c r="O656" t="s">
        <v>51</v>
      </c>
      <c r="P656" t="s">
        <v>54</v>
      </c>
      <c r="Q656" t="s">
        <v>45</v>
      </c>
      <c r="R656" s="4" t="s">
        <v>322</v>
      </c>
      <c r="S656" s="2" t="s">
        <v>779</v>
      </c>
      <c r="T656" t="s">
        <v>90</v>
      </c>
      <c r="U656">
        <f t="shared" ref="U656" si="201">((23.5-8.3)/23.5)*100</f>
        <v>64.680851063829778</v>
      </c>
      <c r="V656" t="s">
        <v>60</v>
      </c>
      <c r="W656" s="2" t="s">
        <v>346</v>
      </c>
      <c r="X656" s="2" t="s">
        <v>75</v>
      </c>
      <c r="Y656" t="s">
        <v>63</v>
      </c>
      <c r="Z656">
        <v>4</v>
      </c>
      <c r="AA656" s="3">
        <v>1.6</v>
      </c>
      <c r="AB656" s="1">
        <v>0.19999999999999973</v>
      </c>
      <c r="AC656">
        <v>4</v>
      </c>
      <c r="AD656" s="3">
        <v>1.3</v>
      </c>
      <c r="AE656" s="1">
        <v>0.19999999999999973</v>
      </c>
    </row>
    <row r="657" spans="1:31" x14ac:dyDescent="0.2">
      <c r="A657">
        <v>716</v>
      </c>
      <c r="B657" t="s">
        <v>671</v>
      </c>
      <c r="C657" t="s">
        <v>672</v>
      </c>
      <c r="D657">
        <v>2013</v>
      </c>
      <c r="E657" t="s">
        <v>749</v>
      </c>
      <c r="F657" t="s">
        <v>759</v>
      </c>
      <c r="G657" t="s">
        <v>41</v>
      </c>
      <c r="H657">
        <v>45.582124389999997</v>
      </c>
      <c r="I657">
        <v>-122.6807608</v>
      </c>
      <c r="J657">
        <v>1017</v>
      </c>
      <c r="K657">
        <v>1142</v>
      </c>
      <c r="L657">
        <f t="shared" si="187"/>
        <v>0.89054290718038531</v>
      </c>
      <c r="M657" t="s">
        <v>787</v>
      </c>
      <c r="N657" t="s">
        <v>319</v>
      </c>
      <c r="O657" t="s">
        <v>51</v>
      </c>
      <c r="P657" t="s">
        <v>54</v>
      </c>
      <c r="Q657" t="s">
        <v>45</v>
      </c>
      <c r="R657" s="4" t="s">
        <v>322</v>
      </c>
      <c r="S657" s="2" t="s">
        <v>779</v>
      </c>
      <c r="T657" t="s">
        <v>91</v>
      </c>
      <c r="U657">
        <f t="shared" ref="U657" si="202">((18.6-9.9)/18.6)*100</f>
        <v>46.774193548387103</v>
      </c>
      <c r="V657" t="s">
        <v>60</v>
      </c>
      <c r="W657" s="2" t="s">
        <v>346</v>
      </c>
      <c r="X657" s="2" t="s">
        <v>75</v>
      </c>
      <c r="Y657" t="s">
        <v>63</v>
      </c>
      <c r="Z657">
        <v>4</v>
      </c>
      <c r="AA657" s="3">
        <v>2.2000000000000002</v>
      </c>
      <c r="AB657" s="1">
        <v>1</v>
      </c>
      <c r="AC657">
        <v>4</v>
      </c>
      <c r="AD657" s="3">
        <v>1</v>
      </c>
      <c r="AE657" s="1">
        <v>0.39999999999999991</v>
      </c>
    </row>
    <row r="658" spans="1:31" x14ac:dyDescent="0.2">
      <c r="A658">
        <v>716</v>
      </c>
      <c r="B658" t="s">
        <v>671</v>
      </c>
      <c r="C658" t="s">
        <v>672</v>
      </c>
      <c r="D658">
        <v>2013</v>
      </c>
      <c r="E658" t="s">
        <v>749</v>
      </c>
      <c r="F658" t="s">
        <v>759</v>
      </c>
      <c r="G658" t="s">
        <v>41</v>
      </c>
      <c r="H658">
        <v>45.582124389999997</v>
      </c>
      <c r="I658">
        <v>-122.6807608</v>
      </c>
      <c r="J658">
        <v>1017</v>
      </c>
      <c r="K658">
        <v>1142</v>
      </c>
      <c r="L658">
        <f t="shared" si="187"/>
        <v>0.89054290718038531</v>
      </c>
      <c r="M658" t="s">
        <v>787</v>
      </c>
      <c r="N658" t="s">
        <v>320</v>
      </c>
      <c r="O658" t="s">
        <v>51</v>
      </c>
      <c r="P658" t="s">
        <v>54</v>
      </c>
      <c r="Q658" t="s">
        <v>45</v>
      </c>
      <c r="R658" s="4" t="s">
        <v>322</v>
      </c>
      <c r="S658" s="2" t="s">
        <v>779</v>
      </c>
      <c r="T658" t="s">
        <v>90</v>
      </c>
      <c r="U658">
        <f t="shared" ref="U658" si="203">((23.2-10)/23.2)*100</f>
        <v>56.896551724137936</v>
      </c>
      <c r="V658" t="s">
        <v>60</v>
      </c>
      <c r="W658" s="2" t="s">
        <v>346</v>
      </c>
      <c r="X658" s="2" t="s">
        <v>75</v>
      </c>
      <c r="Y658" t="s">
        <v>63</v>
      </c>
      <c r="Z658">
        <v>4</v>
      </c>
      <c r="AA658" s="3">
        <v>4.3</v>
      </c>
      <c r="AB658" s="1">
        <v>0.80000000000000071</v>
      </c>
      <c r="AC658">
        <v>4</v>
      </c>
      <c r="AD658" s="3">
        <v>1.6</v>
      </c>
      <c r="AE658" s="1">
        <v>0.39999999999999991</v>
      </c>
    </row>
    <row r="659" spans="1:31" x14ac:dyDescent="0.2">
      <c r="A659">
        <v>716</v>
      </c>
      <c r="B659" t="s">
        <v>671</v>
      </c>
      <c r="C659" t="s">
        <v>672</v>
      </c>
      <c r="D659">
        <v>2013</v>
      </c>
      <c r="E659" t="s">
        <v>749</v>
      </c>
      <c r="F659" t="s">
        <v>759</v>
      </c>
      <c r="G659" t="s">
        <v>41</v>
      </c>
      <c r="H659">
        <v>45.582124389999997</v>
      </c>
      <c r="I659">
        <v>-122.6807608</v>
      </c>
      <c r="J659">
        <v>1017</v>
      </c>
      <c r="K659">
        <v>1142</v>
      </c>
      <c r="L659">
        <f t="shared" si="187"/>
        <v>0.89054290718038531</v>
      </c>
      <c r="M659" t="s">
        <v>787</v>
      </c>
      <c r="N659" t="s">
        <v>321</v>
      </c>
      <c r="O659" t="s">
        <v>51</v>
      </c>
      <c r="P659" t="s">
        <v>54</v>
      </c>
      <c r="Q659" t="s">
        <v>45</v>
      </c>
      <c r="R659" s="4" t="s">
        <v>322</v>
      </c>
      <c r="S659" s="2" t="s">
        <v>779</v>
      </c>
      <c r="T659" t="s">
        <v>91</v>
      </c>
      <c r="U659">
        <f t="shared" ref="U659" si="204">((23.8-14.6)/23.8)*100</f>
        <v>38.655462184873954</v>
      </c>
      <c r="V659" t="s">
        <v>60</v>
      </c>
      <c r="W659" s="2" t="s">
        <v>346</v>
      </c>
      <c r="X659" s="2" t="s">
        <v>75</v>
      </c>
      <c r="Y659" t="s">
        <v>63</v>
      </c>
      <c r="Z659">
        <v>4</v>
      </c>
      <c r="AA659" s="3">
        <v>1.5</v>
      </c>
      <c r="AB659" s="1">
        <v>0.60000000000000009</v>
      </c>
      <c r="AC659">
        <v>4</v>
      </c>
      <c r="AD659" s="3">
        <v>0.6</v>
      </c>
      <c r="AE659" s="1">
        <v>0.40000000000000013</v>
      </c>
    </row>
    <row r="660" spans="1:31" x14ac:dyDescent="0.2">
      <c r="A660">
        <v>716</v>
      </c>
      <c r="B660" t="s">
        <v>671</v>
      </c>
      <c r="C660" t="s">
        <v>672</v>
      </c>
      <c r="D660">
        <v>2013</v>
      </c>
      <c r="E660" t="s">
        <v>749</v>
      </c>
      <c r="F660" t="s">
        <v>759</v>
      </c>
      <c r="G660" t="s">
        <v>41</v>
      </c>
      <c r="H660">
        <v>45.582124389999997</v>
      </c>
      <c r="I660">
        <v>-122.6807608</v>
      </c>
      <c r="J660">
        <v>1017</v>
      </c>
      <c r="K660">
        <v>1142</v>
      </c>
      <c r="L660">
        <f t="shared" si="187"/>
        <v>0.89054290718038531</v>
      </c>
      <c r="M660" t="s">
        <v>787</v>
      </c>
      <c r="N660" t="s">
        <v>317</v>
      </c>
      <c r="O660" t="s">
        <v>43</v>
      </c>
      <c r="P660" t="s">
        <v>54</v>
      </c>
      <c r="Q660" t="s">
        <v>45</v>
      </c>
      <c r="R660" s="4" t="s">
        <v>322</v>
      </c>
      <c r="S660" s="2" t="s">
        <v>779</v>
      </c>
      <c r="T660" t="s">
        <v>90</v>
      </c>
      <c r="U660">
        <f t="shared" ref="U660" si="205">((19.8-9.1)/19.8)*100</f>
        <v>54.040404040404042</v>
      </c>
      <c r="V660" t="s">
        <v>60</v>
      </c>
      <c r="W660" s="2" t="s">
        <v>347</v>
      </c>
      <c r="Y660" t="s">
        <v>50</v>
      </c>
      <c r="Z660">
        <v>4</v>
      </c>
      <c r="AA660" s="3">
        <v>10</v>
      </c>
      <c r="AB660" s="1">
        <v>2</v>
      </c>
      <c r="AC660">
        <v>4</v>
      </c>
      <c r="AD660" s="3">
        <v>9.5</v>
      </c>
      <c r="AE660" s="1">
        <v>1</v>
      </c>
    </row>
    <row r="661" spans="1:31" x14ac:dyDescent="0.2">
      <c r="A661">
        <v>716</v>
      </c>
      <c r="B661" t="s">
        <v>671</v>
      </c>
      <c r="C661" t="s">
        <v>672</v>
      </c>
      <c r="D661">
        <v>2013</v>
      </c>
      <c r="E661" t="s">
        <v>749</v>
      </c>
      <c r="F661" t="s">
        <v>759</v>
      </c>
      <c r="G661" t="s">
        <v>41</v>
      </c>
      <c r="H661">
        <v>45.582124389999997</v>
      </c>
      <c r="I661">
        <v>-122.6807608</v>
      </c>
      <c r="J661">
        <v>1017</v>
      </c>
      <c r="K661">
        <v>1142</v>
      </c>
      <c r="L661">
        <f t="shared" si="187"/>
        <v>0.89054290718038531</v>
      </c>
      <c r="M661" t="s">
        <v>787</v>
      </c>
      <c r="N661" t="s">
        <v>318</v>
      </c>
      <c r="O661" t="s">
        <v>51</v>
      </c>
      <c r="P661" t="s">
        <v>54</v>
      </c>
      <c r="Q661" t="s">
        <v>45</v>
      </c>
      <c r="R661" s="4" t="s">
        <v>322</v>
      </c>
      <c r="S661" s="2" t="s">
        <v>779</v>
      </c>
      <c r="T661" t="s">
        <v>90</v>
      </c>
      <c r="U661">
        <f t="shared" ref="U661" si="206">((23.5-8.3)/23.5)*100</f>
        <v>64.680851063829778</v>
      </c>
      <c r="V661" t="s">
        <v>60</v>
      </c>
      <c r="W661" s="2" t="s">
        <v>347</v>
      </c>
      <c r="Y661" t="s">
        <v>50</v>
      </c>
      <c r="Z661">
        <v>4</v>
      </c>
      <c r="AA661" s="3">
        <v>24.1</v>
      </c>
      <c r="AB661" s="1">
        <v>4.1999999999999957</v>
      </c>
      <c r="AC661">
        <v>4</v>
      </c>
      <c r="AD661" s="3">
        <v>21.8</v>
      </c>
      <c r="AE661" s="1">
        <v>4.6000000000000014</v>
      </c>
    </row>
    <row r="662" spans="1:31" x14ac:dyDescent="0.2">
      <c r="A662">
        <v>716</v>
      </c>
      <c r="B662" t="s">
        <v>671</v>
      </c>
      <c r="C662" t="s">
        <v>672</v>
      </c>
      <c r="D662">
        <v>2013</v>
      </c>
      <c r="E662" t="s">
        <v>749</v>
      </c>
      <c r="F662" t="s">
        <v>759</v>
      </c>
      <c r="G662" t="s">
        <v>41</v>
      </c>
      <c r="H662">
        <v>45.582124389999997</v>
      </c>
      <c r="I662">
        <v>-122.6807608</v>
      </c>
      <c r="J662">
        <v>1017</v>
      </c>
      <c r="K662">
        <v>1142</v>
      </c>
      <c r="L662">
        <f t="shared" si="187"/>
        <v>0.89054290718038531</v>
      </c>
      <c r="M662" t="s">
        <v>787</v>
      </c>
      <c r="N662" t="s">
        <v>319</v>
      </c>
      <c r="O662" t="s">
        <v>51</v>
      </c>
      <c r="P662" t="s">
        <v>54</v>
      </c>
      <c r="Q662" t="s">
        <v>45</v>
      </c>
      <c r="R662" s="4" t="s">
        <v>322</v>
      </c>
      <c r="S662" s="2" t="s">
        <v>779</v>
      </c>
      <c r="T662" t="s">
        <v>91</v>
      </c>
      <c r="U662">
        <f t="shared" ref="U662" si="207">((18.6-9.9)/18.6)*100</f>
        <v>46.774193548387103</v>
      </c>
      <c r="V662" t="s">
        <v>60</v>
      </c>
      <c r="W662" s="2" t="s">
        <v>347</v>
      </c>
      <c r="Y662" t="s">
        <v>50</v>
      </c>
      <c r="Z662">
        <v>4</v>
      </c>
      <c r="AA662" s="3">
        <v>11.2</v>
      </c>
      <c r="AB662" s="1">
        <v>2.8000000000000007</v>
      </c>
      <c r="AC662">
        <v>4</v>
      </c>
      <c r="AD662" s="3">
        <v>9</v>
      </c>
      <c r="AE662" s="1">
        <v>3.8000000000000007</v>
      </c>
    </row>
    <row r="663" spans="1:31" x14ac:dyDescent="0.2">
      <c r="A663">
        <v>716</v>
      </c>
      <c r="B663" t="s">
        <v>671</v>
      </c>
      <c r="C663" t="s">
        <v>672</v>
      </c>
      <c r="D663">
        <v>2013</v>
      </c>
      <c r="E663" t="s">
        <v>749</v>
      </c>
      <c r="F663" t="s">
        <v>759</v>
      </c>
      <c r="G663" t="s">
        <v>41</v>
      </c>
      <c r="H663">
        <v>45.582124389999997</v>
      </c>
      <c r="I663">
        <v>-122.6807608</v>
      </c>
      <c r="J663">
        <v>1017</v>
      </c>
      <c r="K663">
        <v>1142</v>
      </c>
      <c r="L663">
        <f t="shared" si="187"/>
        <v>0.89054290718038531</v>
      </c>
      <c r="M663" t="s">
        <v>787</v>
      </c>
      <c r="N663" t="s">
        <v>320</v>
      </c>
      <c r="O663" t="s">
        <v>51</v>
      </c>
      <c r="P663" t="s">
        <v>54</v>
      </c>
      <c r="Q663" t="s">
        <v>45</v>
      </c>
      <c r="R663" s="4" t="s">
        <v>322</v>
      </c>
      <c r="S663" s="2" t="s">
        <v>779</v>
      </c>
      <c r="T663" t="s">
        <v>90</v>
      </c>
      <c r="U663">
        <f t="shared" ref="U663" si="208">((23.2-10)/23.2)*100</f>
        <v>56.896551724137936</v>
      </c>
      <c r="V663" t="s">
        <v>60</v>
      </c>
      <c r="W663" s="2" t="s">
        <v>347</v>
      </c>
      <c r="Y663" t="s">
        <v>50</v>
      </c>
      <c r="Z663">
        <v>4</v>
      </c>
      <c r="AA663" s="3">
        <v>12.7</v>
      </c>
      <c r="AB663" s="1">
        <v>4.6000000000000014</v>
      </c>
      <c r="AC663">
        <v>4</v>
      </c>
      <c r="AD663" s="3">
        <v>7.6</v>
      </c>
      <c r="AE663" s="1">
        <v>1.8000000000000007</v>
      </c>
    </row>
    <row r="664" spans="1:31" x14ac:dyDescent="0.2">
      <c r="A664">
        <v>716</v>
      </c>
      <c r="B664" t="s">
        <v>671</v>
      </c>
      <c r="C664" t="s">
        <v>672</v>
      </c>
      <c r="D664">
        <v>2013</v>
      </c>
      <c r="E664" t="s">
        <v>749</v>
      </c>
      <c r="F664" t="s">
        <v>759</v>
      </c>
      <c r="G664" t="s">
        <v>41</v>
      </c>
      <c r="H664">
        <v>45.582124389999997</v>
      </c>
      <c r="I664">
        <v>-122.6807608</v>
      </c>
      <c r="J664">
        <v>1017</v>
      </c>
      <c r="K664">
        <v>1142</v>
      </c>
      <c r="L664">
        <f t="shared" si="187"/>
        <v>0.89054290718038531</v>
      </c>
      <c r="M664" t="s">
        <v>787</v>
      </c>
      <c r="N664" t="s">
        <v>321</v>
      </c>
      <c r="O664" t="s">
        <v>51</v>
      </c>
      <c r="P664" t="s">
        <v>54</v>
      </c>
      <c r="Q664" t="s">
        <v>45</v>
      </c>
      <c r="R664" s="4" t="s">
        <v>322</v>
      </c>
      <c r="S664" s="2" t="s">
        <v>779</v>
      </c>
      <c r="T664" t="s">
        <v>91</v>
      </c>
      <c r="U664">
        <f t="shared" ref="U664" si="209">((23.8-14.6)/23.8)*100</f>
        <v>38.655462184873954</v>
      </c>
      <c r="V664" t="s">
        <v>60</v>
      </c>
      <c r="W664" s="2" t="s">
        <v>347</v>
      </c>
      <c r="Y664" t="s">
        <v>50</v>
      </c>
      <c r="Z664">
        <v>4</v>
      </c>
      <c r="AA664" s="3">
        <v>11.9</v>
      </c>
      <c r="AB664" s="1">
        <v>2.1999999999999993</v>
      </c>
      <c r="AC664">
        <v>4</v>
      </c>
      <c r="AD664" s="3">
        <v>7.6</v>
      </c>
      <c r="AE664" s="1">
        <v>3.1999999999999993</v>
      </c>
    </row>
    <row r="665" spans="1:31" x14ac:dyDescent="0.2">
      <c r="A665">
        <v>716</v>
      </c>
      <c r="B665" t="s">
        <v>671</v>
      </c>
      <c r="C665" t="s">
        <v>672</v>
      </c>
      <c r="D665">
        <v>2013</v>
      </c>
      <c r="E665" t="s">
        <v>749</v>
      </c>
      <c r="F665" t="s">
        <v>759</v>
      </c>
      <c r="G665" t="s">
        <v>41</v>
      </c>
      <c r="H665">
        <v>45.582124389999997</v>
      </c>
      <c r="I665">
        <v>-122.6807608</v>
      </c>
      <c r="J665">
        <v>1017</v>
      </c>
      <c r="K665">
        <v>1142</v>
      </c>
      <c r="L665">
        <f t="shared" si="187"/>
        <v>0.89054290718038531</v>
      </c>
      <c r="M665" t="s">
        <v>787</v>
      </c>
      <c r="N665" t="s">
        <v>317</v>
      </c>
      <c r="O665" t="s">
        <v>43</v>
      </c>
      <c r="P665" t="s">
        <v>54</v>
      </c>
      <c r="Q665" t="s">
        <v>45</v>
      </c>
      <c r="R665" s="4" t="s">
        <v>322</v>
      </c>
      <c r="S665" s="2" t="s">
        <v>779</v>
      </c>
      <c r="T665" t="s">
        <v>90</v>
      </c>
      <c r="U665">
        <f t="shared" ref="U665" si="210">((19.8-9.1)/19.8)*100</f>
        <v>54.040404040404042</v>
      </c>
      <c r="V665" t="s">
        <v>60</v>
      </c>
      <c r="W665" s="2" t="s">
        <v>348</v>
      </c>
      <c r="X665" s="2" t="s">
        <v>115</v>
      </c>
      <c r="Y665" t="s">
        <v>50</v>
      </c>
      <c r="Z665">
        <v>4</v>
      </c>
      <c r="AA665" s="3">
        <v>0.32</v>
      </c>
      <c r="AB665" s="1">
        <v>2.0000000000000018E-2</v>
      </c>
      <c r="AC665">
        <v>4</v>
      </c>
      <c r="AD665" s="3">
        <v>0.28999999999999998</v>
      </c>
      <c r="AE665" s="1">
        <v>0</v>
      </c>
    </row>
    <row r="666" spans="1:31" x14ac:dyDescent="0.2">
      <c r="A666">
        <v>716</v>
      </c>
      <c r="B666" t="s">
        <v>671</v>
      </c>
      <c r="C666" t="s">
        <v>672</v>
      </c>
      <c r="D666">
        <v>2013</v>
      </c>
      <c r="E666" t="s">
        <v>749</v>
      </c>
      <c r="F666" t="s">
        <v>759</v>
      </c>
      <c r="G666" t="s">
        <v>41</v>
      </c>
      <c r="H666">
        <v>45.582124389999997</v>
      </c>
      <c r="I666">
        <v>-122.6807608</v>
      </c>
      <c r="J666">
        <v>1017</v>
      </c>
      <c r="K666">
        <v>1142</v>
      </c>
      <c r="L666">
        <f t="shared" si="187"/>
        <v>0.89054290718038531</v>
      </c>
      <c r="M666" t="s">
        <v>787</v>
      </c>
      <c r="N666" t="s">
        <v>318</v>
      </c>
      <c r="O666" t="s">
        <v>51</v>
      </c>
      <c r="P666" t="s">
        <v>54</v>
      </c>
      <c r="Q666" t="s">
        <v>45</v>
      </c>
      <c r="R666" s="4" t="s">
        <v>322</v>
      </c>
      <c r="S666" s="2" t="s">
        <v>779</v>
      </c>
      <c r="T666" t="s">
        <v>90</v>
      </c>
      <c r="U666">
        <f t="shared" ref="U666" si="211">((23.5-8.3)/23.5)*100</f>
        <v>64.680851063829778</v>
      </c>
      <c r="V666" t="s">
        <v>60</v>
      </c>
      <c r="W666" s="2" t="s">
        <v>348</v>
      </c>
      <c r="X666" s="2" t="s">
        <v>115</v>
      </c>
      <c r="Y666" t="s">
        <v>50</v>
      </c>
      <c r="Z666">
        <v>4</v>
      </c>
      <c r="AA666" s="3">
        <v>0.25</v>
      </c>
      <c r="AB666" s="1">
        <v>2.0000000000000018E-2</v>
      </c>
      <c r="AC666">
        <v>4</v>
      </c>
      <c r="AD666" s="3">
        <v>0.24</v>
      </c>
      <c r="AE666" s="1">
        <v>2.0000000000000018E-2</v>
      </c>
    </row>
    <row r="667" spans="1:31" x14ac:dyDescent="0.2">
      <c r="A667">
        <v>716</v>
      </c>
      <c r="B667" t="s">
        <v>671</v>
      </c>
      <c r="C667" t="s">
        <v>672</v>
      </c>
      <c r="D667">
        <v>2013</v>
      </c>
      <c r="E667" t="s">
        <v>749</v>
      </c>
      <c r="F667" t="s">
        <v>759</v>
      </c>
      <c r="G667" t="s">
        <v>41</v>
      </c>
      <c r="H667">
        <v>45.582124389999997</v>
      </c>
      <c r="I667">
        <v>-122.6807608</v>
      </c>
      <c r="J667">
        <v>1017</v>
      </c>
      <c r="K667">
        <v>1142</v>
      </c>
      <c r="L667">
        <f t="shared" si="187"/>
        <v>0.89054290718038531</v>
      </c>
      <c r="M667" t="s">
        <v>787</v>
      </c>
      <c r="N667" t="s">
        <v>319</v>
      </c>
      <c r="O667" t="s">
        <v>51</v>
      </c>
      <c r="P667" t="s">
        <v>54</v>
      </c>
      <c r="Q667" t="s">
        <v>45</v>
      </c>
      <c r="R667" s="4" t="s">
        <v>322</v>
      </c>
      <c r="S667" s="2" t="s">
        <v>779</v>
      </c>
      <c r="T667" t="s">
        <v>91</v>
      </c>
      <c r="U667">
        <f t="shared" ref="U667" si="212">((18.6-9.9)/18.6)*100</f>
        <v>46.774193548387103</v>
      </c>
      <c r="V667" t="s">
        <v>60</v>
      </c>
      <c r="W667" s="2" t="s">
        <v>348</v>
      </c>
      <c r="X667" s="2" t="s">
        <v>115</v>
      </c>
      <c r="Y667" t="s">
        <v>50</v>
      </c>
      <c r="Z667">
        <v>4</v>
      </c>
      <c r="AA667" s="3">
        <v>0.28999999999999998</v>
      </c>
      <c r="AB667" s="1">
        <v>6.0000000000000053E-2</v>
      </c>
      <c r="AC667">
        <v>4</v>
      </c>
      <c r="AD667" s="3">
        <v>0.24</v>
      </c>
      <c r="AE667" s="1">
        <v>2.0000000000000018E-2</v>
      </c>
    </row>
    <row r="668" spans="1:31" x14ac:dyDescent="0.2">
      <c r="A668">
        <v>716</v>
      </c>
      <c r="B668" t="s">
        <v>671</v>
      </c>
      <c r="C668" t="s">
        <v>672</v>
      </c>
      <c r="D668">
        <v>2013</v>
      </c>
      <c r="E668" t="s">
        <v>749</v>
      </c>
      <c r="F668" t="s">
        <v>759</v>
      </c>
      <c r="G668" t="s">
        <v>41</v>
      </c>
      <c r="H668">
        <v>45.582124389999997</v>
      </c>
      <c r="I668">
        <v>-122.6807608</v>
      </c>
      <c r="J668">
        <v>1017</v>
      </c>
      <c r="K668">
        <v>1142</v>
      </c>
      <c r="L668">
        <f t="shared" si="187"/>
        <v>0.89054290718038531</v>
      </c>
      <c r="M668" t="s">
        <v>787</v>
      </c>
      <c r="N668" t="s">
        <v>320</v>
      </c>
      <c r="O668" t="s">
        <v>51</v>
      </c>
      <c r="P668" t="s">
        <v>54</v>
      </c>
      <c r="Q668" t="s">
        <v>45</v>
      </c>
      <c r="R668" s="4" t="s">
        <v>322</v>
      </c>
      <c r="S668" s="2" t="s">
        <v>779</v>
      </c>
      <c r="T668" t="s">
        <v>90</v>
      </c>
      <c r="U668">
        <f t="shared" ref="U668" si="213">((23.2-10)/23.2)*100</f>
        <v>56.896551724137936</v>
      </c>
      <c r="V668" t="s">
        <v>60</v>
      </c>
      <c r="W668" s="2" t="s">
        <v>348</v>
      </c>
      <c r="X668" s="2" t="s">
        <v>115</v>
      </c>
      <c r="Y668" t="s">
        <v>50</v>
      </c>
      <c r="Z668">
        <v>4</v>
      </c>
      <c r="AA668" s="3">
        <v>0.28999999999999998</v>
      </c>
      <c r="AB668" s="1">
        <v>2.0000000000000018E-2</v>
      </c>
      <c r="AC668">
        <v>4</v>
      </c>
      <c r="AD668" s="3">
        <v>0.28999999999999998</v>
      </c>
      <c r="AE668" s="1">
        <v>2.0000000000000018E-2</v>
      </c>
    </row>
    <row r="669" spans="1:31" x14ac:dyDescent="0.2">
      <c r="A669">
        <v>716</v>
      </c>
      <c r="B669" t="s">
        <v>671</v>
      </c>
      <c r="C669" t="s">
        <v>672</v>
      </c>
      <c r="D669">
        <v>2013</v>
      </c>
      <c r="E669" t="s">
        <v>749</v>
      </c>
      <c r="F669" t="s">
        <v>759</v>
      </c>
      <c r="G669" t="s">
        <v>41</v>
      </c>
      <c r="H669">
        <v>45.582124389999997</v>
      </c>
      <c r="I669">
        <v>-122.6807608</v>
      </c>
      <c r="J669">
        <v>1017</v>
      </c>
      <c r="K669">
        <v>1142</v>
      </c>
      <c r="L669">
        <f t="shared" si="187"/>
        <v>0.89054290718038531</v>
      </c>
      <c r="M669" t="s">
        <v>787</v>
      </c>
      <c r="N669" t="s">
        <v>321</v>
      </c>
      <c r="O669" t="s">
        <v>51</v>
      </c>
      <c r="P669" t="s">
        <v>54</v>
      </c>
      <c r="Q669" t="s">
        <v>45</v>
      </c>
      <c r="R669" s="4" t="s">
        <v>322</v>
      </c>
      <c r="S669" s="2" t="s">
        <v>779</v>
      </c>
      <c r="T669" t="s">
        <v>91</v>
      </c>
      <c r="U669">
        <f t="shared" ref="U669" si="214">((23.8-14.6)/23.8)*100</f>
        <v>38.655462184873954</v>
      </c>
      <c r="V669" t="s">
        <v>60</v>
      </c>
      <c r="W669" s="2" t="s">
        <v>348</v>
      </c>
      <c r="X669" s="2" t="s">
        <v>115</v>
      </c>
      <c r="Y669" t="s">
        <v>50</v>
      </c>
      <c r="Z669">
        <v>4</v>
      </c>
      <c r="AA669" s="3">
        <v>0.26</v>
      </c>
      <c r="AB669" s="1">
        <v>4.0000000000000036E-2</v>
      </c>
      <c r="AC669">
        <v>4</v>
      </c>
      <c r="AD669" s="3">
        <v>0.22</v>
      </c>
      <c r="AE669" s="1">
        <v>2.0000000000000018E-2</v>
      </c>
    </row>
    <row r="670" spans="1:31" x14ac:dyDescent="0.2">
      <c r="A670">
        <v>716</v>
      </c>
      <c r="B670" t="s">
        <v>671</v>
      </c>
      <c r="C670" t="s">
        <v>672</v>
      </c>
      <c r="D670">
        <v>2013</v>
      </c>
      <c r="E670" t="s">
        <v>749</v>
      </c>
      <c r="F670" t="s">
        <v>759</v>
      </c>
      <c r="G670" t="s">
        <v>41</v>
      </c>
      <c r="H670">
        <v>45.582124389999997</v>
      </c>
      <c r="I670">
        <v>-122.6807608</v>
      </c>
      <c r="J670">
        <v>1017</v>
      </c>
      <c r="K670">
        <v>1142</v>
      </c>
      <c r="L670">
        <f t="shared" si="187"/>
        <v>0.89054290718038531</v>
      </c>
      <c r="M670" t="s">
        <v>787</v>
      </c>
      <c r="N670" t="s">
        <v>317</v>
      </c>
      <c r="O670" t="s">
        <v>43</v>
      </c>
      <c r="P670" t="s">
        <v>54</v>
      </c>
      <c r="Q670" t="s">
        <v>45</v>
      </c>
      <c r="R670" s="4" t="s">
        <v>322</v>
      </c>
      <c r="S670" s="2" t="s">
        <v>779</v>
      </c>
      <c r="T670" t="s">
        <v>90</v>
      </c>
      <c r="U670">
        <f t="shared" ref="U670" si="215">((19.8-9.1)/19.8)*100</f>
        <v>54.040404040404042</v>
      </c>
      <c r="V670" t="s">
        <v>60</v>
      </c>
      <c r="W670" s="2" t="s">
        <v>349</v>
      </c>
      <c r="X670" s="2" t="s">
        <v>75</v>
      </c>
      <c r="Y670" t="s">
        <v>63</v>
      </c>
      <c r="Z670">
        <v>4</v>
      </c>
      <c r="AA670" s="3">
        <v>9.4</v>
      </c>
      <c r="AB670" s="1">
        <v>1</v>
      </c>
      <c r="AC670">
        <v>4</v>
      </c>
      <c r="AD670" s="3">
        <v>4.7</v>
      </c>
      <c r="AE670" s="1">
        <v>0.79999999999999893</v>
      </c>
    </row>
    <row r="671" spans="1:31" x14ac:dyDescent="0.2">
      <c r="A671">
        <v>716</v>
      </c>
      <c r="B671" t="s">
        <v>671</v>
      </c>
      <c r="C671" t="s">
        <v>672</v>
      </c>
      <c r="D671">
        <v>2013</v>
      </c>
      <c r="E671" t="s">
        <v>749</v>
      </c>
      <c r="F671" t="s">
        <v>759</v>
      </c>
      <c r="G671" t="s">
        <v>41</v>
      </c>
      <c r="H671">
        <v>45.582124389999997</v>
      </c>
      <c r="I671">
        <v>-122.6807608</v>
      </c>
      <c r="J671">
        <v>1017</v>
      </c>
      <c r="K671">
        <v>1142</v>
      </c>
      <c r="L671">
        <f t="shared" si="187"/>
        <v>0.89054290718038531</v>
      </c>
      <c r="M671" t="s">
        <v>787</v>
      </c>
      <c r="N671" t="s">
        <v>318</v>
      </c>
      <c r="O671" t="s">
        <v>51</v>
      </c>
      <c r="P671" t="s">
        <v>54</v>
      </c>
      <c r="Q671" t="s">
        <v>45</v>
      </c>
      <c r="R671" s="4" t="s">
        <v>322</v>
      </c>
      <c r="S671" s="2" t="s">
        <v>779</v>
      </c>
      <c r="T671" t="s">
        <v>90</v>
      </c>
      <c r="U671">
        <f t="shared" ref="U671" si="216">((23.5-8.3)/23.5)*100</f>
        <v>64.680851063829778</v>
      </c>
      <c r="V671" t="s">
        <v>60</v>
      </c>
      <c r="W671" s="2" t="s">
        <v>349</v>
      </c>
      <c r="X671" s="2" t="s">
        <v>75</v>
      </c>
      <c r="Y671" t="s">
        <v>63</v>
      </c>
      <c r="Z671">
        <v>4</v>
      </c>
      <c r="AA671" s="3">
        <v>11.6</v>
      </c>
      <c r="AB671" s="1">
        <v>1.6000000000000014</v>
      </c>
      <c r="AC671">
        <v>4</v>
      </c>
      <c r="AD671" s="3">
        <v>7.8</v>
      </c>
      <c r="AE671" s="1">
        <v>1.2000000000000011</v>
      </c>
    </row>
    <row r="672" spans="1:31" x14ac:dyDescent="0.2">
      <c r="A672">
        <v>716</v>
      </c>
      <c r="B672" t="s">
        <v>671</v>
      </c>
      <c r="C672" t="s">
        <v>672</v>
      </c>
      <c r="D672">
        <v>2013</v>
      </c>
      <c r="E672" t="s">
        <v>749</v>
      </c>
      <c r="F672" t="s">
        <v>759</v>
      </c>
      <c r="G672" t="s">
        <v>41</v>
      </c>
      <c r="H672">
        <v>45.582124389999997</v>
      </c>
      <c r="I672">
        <v>-122.6807608</v>
      </c>
      <c r="J672">
        <v>1017</v>
      </c>
      <c r="K672">
        <v>1142</v>
      </c>
      <c r="L672">
        <f t="shared" si="187"/>
        <v>0.89054290718038531</v>
      </c>
      <c r="M672" t="s">
        <v>787</v>
      </c>
      <c r="N672" t="s">
        <v>319</v>
      </c>
      <c r="O672" t="s">
        <v>51</v>
      </c>
      <c r="P672" t="s">
        <v>54</v>
      </c>
      <c r="Q672" t="s">
        <v>45</v>
      </c>
      <c r="R672" s="4" t="s">
        <v>322</v>
      </c>
      <c r="S672" s="2" t="s">
        <v>779</v>
      </c>
      <c r="T672" t="s">
        <v>91</v>
      </c>
      <c r="U672">
        <f t="shared" ref="U672" si="217">((18.6-9.9)/18.6)*100</f>
        <v>46.774193548387103</v>
      </c>
      <c r="V672" t="s">
        <v>60</v>
      </c>
      <c r="W672" s="2" t="s">
        <v>349</v>
      </c>
      <c r="X672" s="2" t="s">
        <v>75</v>
      </c>
      <c r="Y672" t="s">
        <v>63</v>
      </c>
      <c r="Z672">
        <v>4</v>
      </c>
      <c r="AA672" s="3">
        <v>4.5999999999999996</v>
      </c>
      <c r="AB672" s="1">
        <v>1.8000000000000007</v>
      </c>
      <c r="AC672">
        <v>4</v>
      </c>
      <c r="AD672" s="3">
        <v>2</v>
      </c>
      <c r="AE672" s="1">
        <v>0.40000000000000036</v>
      </c>
    </row>
    <row r="673" spans="1:31" x14ac:dyDescent="0.2">
      <c r="A673">
        <v>716</v>
      </c>
      <c r="B673" t="s">
        <v>671</v>
      </c>
      <c r="C673" t="s">
        <v>672</v>
      </c>
      <c r="D673">
        <v>2013</v>
      </c>
      <c r="E673" t="s">
        <v>749</v>
      </c>
      <c r="F673" t="s">
        <v>759</v>
      </c>
      <c r="G673" t="s">
        <v>41</v>
      </c>
      <c r="H673">
        <v>45.582124389999997</v>
      </c>
      <c r="I673">
        <v>-122.6807608</v>
      </c>
      <c r="J673">
        <v>1017</v>
      </c>
      <c r="K673">
        <v>1142</v>
      </c>
      <c r="L673">
        <f t="shared" si="187"/>
        <v>0.89054290718038531</v>
      </c>
      <c r="M673" t="s">
        <v>787</v>
      </c>
      <c r="N673" t="s">
        <v>320</v>
      </c>
      <c r="O673" t="s">
        <v>51</v>
      </c>
      <c r="P673" t="s">
        <v>54</v>
      </c>
      <c r="Q673" t="s">
        <v>45</v>
      </c>
      <c r="R673" s="4" t="s">
        <v>322</v>
      </c>
      <c r="S673" s="2" t="s">
        <v>779</v>
      </c>
      <c r="T673" t="s">
        <v>90</v>
      </c>
      <c r="U673">
        <f t="shared" ref="U673" si="218">((23.2-10)/23.2)*100</f>
        <v>56.896551724137936</v>
      </c>
      <c r="V673" t="s">
        <v>60</v>
      </c>
      <c r="W673" s="2" t="s">
        <v>349</v>
      </c>
      <c r="X673" s="2" t="s">
        <v>75</v>
      </c>
      <c r="Y673" t="s">
        <v>63</v>
      </c>
      <c r="Z673">
        <v>4</v>
      </c>
      <c r="AA673" s="3">
        <v>2.1</v>
      </c>
      <c r="AB673" s="1">
        <v>0.39999999999999947</v>
      </c>
      <c r="AC673">
        <v>4</v>
      </c>
      <c r="AD673" s="3">
        <v>1.5</v>
      </c>
      <c r="AE673" s="1">
        <v>0.20000000000000018</v>
      </c>
    </row>
    <row r="674" spans="1:31" x14ac:dyDescent="0.2">
      <c r="A674">
        <v>716</v>
      </c>
      <c r="B674" t="s">
        <v>671</v>
      </c>
      <c r="C674" t="s">
        <v>672</v>
      </c>
      <c r="D674">
        <v>2013</v>
      </c>
      <c r="E674" t="s">
        <v>749</v>
      </c>
      <c r="F674" t="s">
        <v>759</v>
      </c>
      <c r="G674" t="s">
        <v>41</v>
      </c>
      <c r="H674">
        <v>45.582124389999997</v>
      </c>
      <c r="I674">
        <v>-122.6807608</v>
      </c>
      <c r="J674">
        <v>1017</v>
      </c>
      <c r="K674">
        <v>1142</v>
      </c>
      <c r="L674">
        <f t="shared" si="187"/>
        <v>0.89054290718038531</v>
      </c>
      <c r="M674" t="s">
        <v>787</v>
      </c>
      <c r="N674" t="s">
        <v>321</v>
      </c>
      <c r="O674" t="s">
        <v>51</v>
      </c>
      <c r="P674" t="s">
        <v>54</v>
      </c>
      <c r="Q674" t="s">
        <v>45</v>
      </c>
      <c r="R674" s="4" t="s">
        <v>322</v>
      </c>
      <c r="S674" s="2" t="s">
        <v>779</v>
      </c>
      <c r="T674" t="s">
        <v>91</v>
      </c>
      <c r="U674">
        <f t="shared" ref="U674" si="219">((23.8-14.6)/23.8)*100</f>
        <v>38.655462184873954</v>
      </c>
      <c r="V674" t="s">
        <v>60</v>
      </c>
      <c r="W674" s="2" t="s">
        <v>349</v>
      </c>
      <c r="X674" s="2" t="s">
        <v>75</v>
      </c>
      <c r="Y674" t="s">
        <v>63</v>
      </c>
      <c r="Z674">
        <v>4</v>
      </c>
      <c r="AA674" s="3">
        <v>1.6</v>
      </c>
      <c r="AB674" s="1">
        <v>0.79999999999999982</v>
      </c>
      <c r="AC674">
        <v>4</v>
      </c>
      <c r="AD674" s="3">
        <v>0.9</v>
      </c>
      <c r="AE674" s="1">
        <v>0.40000000000000013</v>
      </c>
    </row>
    <row r="675" spans="1:31" x14ac:dyDescent="0.2">
      <c r="A675">
        <v>716</v>
      </c>
      <c r="B675" t="s">
        <v>671</v>
      </c>
      <c r="C675" t="s">
        <v>672</v>
      </c>
      <c r="D675">
        <v>2013</v>
      </c>
      <c r="E675" t="s">
        <v>749</v>
      </c>
      <c r="F675" t="s">
        <v>759</v>
      </c>
      <c r="G675" t="s">
        <v>41</v>
      </c>
      <c r="H675">
        <v>45.582124389999997</v>
      </c>
      <c r="I675">
        <v>-122.6807608</v>
      </c>
      <c r="J675">
        <v>1017</v>
      </c>
      <c r="K675">
        <v>1142</v>
      </c>
      <c r="L675">
        <f t="shared" si="187"/>
        <v>0.89054290718038531</v>
      </c>
      <c r="M675" t="s">
        <v>787</v>
      </c>
      <c r="N675" t="s">
        <v>317</v>
      </c>
      <c r="O675" t="s">
        <v>43</v>
      </c>
      <c r="P675" t="s">
        <v>54</v>
      </c>
      <c r="Q675" t="s">
        <v>45</v>
      </c>
      <c r="R675" s="4" t="s">
        <v>322</v>
      </c>
      <c r="S675" s="2" t="s">
        <v>779</v>
      </c>
      <c r="T675" t="s">
        <v>90</v>
      </c>
      <c r="U675">
        <f t="shared" ref="U675" si="220">((19.8-9.1)/19.8)*100</f>
        <v>54.040404040404042</v>
      </c>
      <c r="V675" t="s">
        <v>60</v>
      </c>
      <c r="W675" s="2" t="s">
        <v>350</v>
      </c>
      <c r="X675" s="2" t="s">
        <v>115</v>
      </c>
      <c r="Y675" t="s">
        <v>50</v>
      </c>
      <c r="Z675">
        <v>4</v>
      </c>
      <c r="AA675" s="3">
        <v>37</v>
      </c>
      <c r="AB675" s="1">
        <v>18</v>
      </c>
      <c r="AC675">
        <v>4</v>
      </c>
      <c r="AD675" s="3">
        <v>38</v>
      </c>
      <c r="AE675" s="1">
        <v>12</v>
      </c>
    </row>
    <row r="676" spans="1:31" x14ac:dyDescent="0.2">
      <c r="A676">
        <v>716</v>
      </c>
      <c r="B676" t="s">
        <v>671</v>
      </c>
      <c r="C676" t="s">
        <v>672</v>
      </c>
      <c r="D676">
        <v>2013</v>
      </c>
      <c r="E676" t="s">
        <v>749</v>
      </c>
      <c r="F676" t="s">
        <v>759</v>
      </c>
      <c r="G676" t="s">
        <v>41</v>
      </c>
      <c r="H676">
        <v>45.582124389999997</v>
      </c>
      <c r="I676">
        <v>-122.6807608</v>
      </c>
      <c r="J676">
        <v>1017</v>
      </c>
      <c r="K676">
        <v>1142</v>
      </c>
      <c r="L676">
        <f t="shared" si="187"/>
        <v>0.89054290718038531</v>
      </c>
      <c r="M676" t="s">
        <v>787</v>
      </c>
      <c r="N676" t="s">
        <v>318</v>
      </c>
      <c r="O676" t="s">
        <v>51</v>
      </c>
      <c r="P676" t="s">
        <v>54</v>
      </c>
      <c r="Q676" t="s">
        <v>45</v>
      </c>
      <c r="R676" s="4" t="s">
        <v>322</v>
      </c>
      <c r="S676" s="2" t="s">
        <v>779</v>
      </c>
      <c r="T676" t="s">
        <v>90</v>
      </c>
      <c r="U676">
        <f t="shared" ref="U676" si="221">((23.5-8.3)/23.5)*100</f>
        <v>64.680851063829778</v>
      </c>
      <c r="V676" t="s">
        <v>60</v>
      </c>
      <c r="W676" s="2" t="s">
        <v>350</v>
      </c>
      <c r="X676" s="2" t="s">
        <v>115</v>
      </c>
      <c r="Y676" t="s">
        <v>50</v>
      </c>
      <c r="Z676">
        <v>4</v>
      </c>
      <c r="AA676" s="3">
        <v>157</v>
      </c>
      <c r="AB676" s="1">
        <v>34</v>
      </c>
      <c r="AC676">
        <v>4</v>
      </c>
      <c r="AD676" s="3">
        <v>135</v>
      </c>
      <c r="AE676" s="1">
        <v>38</v>
      </c>
    </row>
    <row r="677" spans="1:31" x14ac:dyDescent="0.2">
      <c r="A677">
        <v>716</v>
      </c>
      <c r="B677" t="s">
        <v>671</v>
      </c>
      <c r="C677" t="s">
        <v>672</v>
      </c>
      <c r="D677">
        <v>2013</v>
      </c>
      <c r="E677" t="s">
        <v>749</v>
      </c>
      <c r="F677" t="s">
        <v>759</v>
      </c>
      <c r="G677" t="s">
        <v>41</v>
      </c>
      <c r="H677">
        <v>45.582124389999997</v>
      </c>
      <c r="I677">
        <v>-122.6807608</v>
      </c>
      <c r="J677">
        <v>1017</v>
      </c>
      <c r="K677">
        <v>1142</v>
      </c>
      <c r="L677">
        <f t="shared" si="187"/>
        <v>0.89054290718038531</v>
      </c>
      <c r="M677" t="s">
        <v>787</v>
      </c>
      <c r="N677" t="s">
        <v>319</v>
      </c>
      <c r="O677" t="s">
        <v>51</v>
      </c>
      <c r="P677" t="s">
        <v>54</v>
      </c>
      <c r="Q677" t="s">
        <v>45</v>
      </c>
      <c r="R677" s="4" t="s">
        <v>322</v>
      </c>
      <c r="S677" s="2" t="s">
        <v>779</v>
      </c>
      <c r="T677" t="s">
        <v>91</v>
      </c>
      <c r="U677">
        <f t="shared" ref="U677" si="222">((18.6-9.9)/18.6)*100</f>
        <v>46.774193548387103</v>
      </c>
      <c r="V677" t="s">
        <v>60</v>
      </c>
      <c r="W677" s="2" t="s">
        <v>350</v>
      </c>
      <c r="X677" s="2" t="s">
        <v>115</v>
      </c>
      <c r="Y677" t="s">
        <v>50</v>
      </c>
      <c r="Z677">
        <v>4</v>
      </c>
      <c r="AA677" s="3">
        <v>19</v>
      </c>
      <c r="AB677" s="1">
        <v>8</v>
      </c>
      <c r="AC677">
        <v>4</v>
      </c>
      <c r="AD677" s="3">
        <v>18</v>
      </c>
      <c r="AE677" s="1">
        <v>10</v>
      </c>
    </row>
    <row r="678" spans="1:31" x14ac:dyDescent="0.2">
      <c r="A678">
        <v>716</v>
      </c>
      <c r="B678" t="s">
        <v>671</v>
      </c>
      <c r="C678" t="s">
        <v>672</v>
      </c>
      <c r="D678">
        <v>2013</v>
      </c>
      <c r="E678" t="s">
        <v>749</v>
      </c>
      <c r="F678" t="s">
        <v>759</v>
      </c>
      <c r="G678" t="s">
        <v>41</v>
      </c>
      <c r="H678">
        <v>45.582124389999997</v>
      </c>
      <c r="I678">
        <v>-122.6807608</v>
      </c>
      <c r="J678">
        <v>1017</v>
      </c>
      <c r="K678">
        <v>1142</v>
      </c>
      <c r="L678">
        <f t="shared" si="187"/>
        <v>0.89054290718038531</v>
      </c>
      <c r="M678" t="s">
        <v>787</v>
      </c>
      <c r="N678" t="s">
        <v>320</v>
      </c>
      <c r="O678" t="s">
        <v>51</v>
      </c>
      <c r="P678" t="s">
        <v>54</v>
      </c>
      <c r="Q678" t="s">
        <v>45</v>
      </c>
      <c r="R678" s="4" t="s">
        <v>322</v>
      </c>
      <c r="S678" s="2" t="s">
        <v>779</v>
      </c>
      <c r="T678" t="s">
        <v>90</v>
      </c>
      <c r="U678">
        <f t="shared" ref="U678" si="223">((23.2-10)/23.2)*100</f>
        <v>56.896551724137936</v>
      </c>
      <c r="V678" t="s">
        <v>60</v>
      </c>
      <c r="W678" s="2" t="s">
        <v>350</v>
      </c>
      <c r="X678" s="2" t="s">
        <v>115</v>
      </c>
      <c r="Y678" t="s">
        <v>50</v>
      </c>
      <c r="Z678">
        <v>4</v>
      </c>
      <c r="AA678" s="3">
        <v>17</v>
      </c>
      <c r="AB678" s="1">
        <v>6</v>
      </c>
      <c r="AC678">
        <v>4</v>
      </c>
      <c r="AD678" s="3">
        <v>14</v>
      </c>
      <c r="AE678" s="1">
        <v>4</v>
      </c>
    </row>
    <row r="679" spans="1:31" x14ac:dyDescent="0.2">
      <c r="A679">
        <v>716</v>
      </c>
      <c r="B679" t="s">
        <v>671</v>
      </c>
      <c r="C679" t="s">
        <v>672</v>
      </c>
      <c r="D679">
        <v>2013</v>
      </c>
      <c r="E679" t="s">
        <v>749</v>
      </c>
      <c r="F679" t="s">
        <v>759</v>
      </c>
      <c r="G679" t="s">
        <v>41</v>
      </c>
      <c r="H679">
        <v>45.582124389999997</v>
      </c>
      <c r="I679">
        <v>-122.6807608</v>
      </c>
      <c r="J679">
        <v>1017</v>
      </c>
      <c r="K679">
        <v>1142</v>
      </c>
      <c r="L679">
        <f t="shared" si="187"/>
        <v>0.89054290718038531</v>
      </c>
      <c r="M679" t="s">
        <v>787</v>
      </c>
      <c r="N679" t="s">
        <v>321</v>
      </c>
      <c r="O679" t="s">
        <v>51</v>
      </c>
      <c r="P679" t="s">
        <v>54</v>
      </c>
      <c r="Q679" t="s">
        <v>45</v>
      </c>
      <c r="R679" s="4" t="s">
        <v>322</v>
      </c>
      <c r="S679" s="2" t="s">
        <v>779</v>
      </c>
      <c r="T679" t="s">
        <v>91</v>
      </c>
      <c r="U679">
        <f t="shared" ref="U679" si="224">((23.8-14.6)/23.8)*100</f>
        <v>38.655462184873954</v>
      </c>
      <c r="V679" t="s">
        <v>60</v>
      </c>
      <c r="W679" s="2" t="s">
        <v>350</v>
      </c>
      <c r="X679" s="2" t="s">
        <v>115</v>
      </c>
      <c r="Y679" t="s">
        <v>50</v>
      </c>
      <c r="Z679">
        <v>4</v>
      </c>
      <c r="AA679" s="3">
        <v>24</v>
      </c>
      <c r="AB679" s="1">
        <v>4</v>
      </c>
      <c r="AC679">
        <v>4</v>
      </c>
      <c r="AD679" s="3">
        <v>12</v>
      </c>
      <c r="AE679" s="1">
        <v>4</v>
      </c>
    </row>
    <row r="680" spans="1:31" x14ac:dyDescent="0.2">
      <c r="A680">
        <v>716</v>
      </c>
      <c r="B680" t="s">
        <v>671</v>
      </c>
      <c r="C680" t="s">
        <v>672</v>
      </c>
      <c r="D680">
        <v>2013</v>
      </c>
      <c r="E680" t="s">
        <v>749</v>
      </c>
      <c r="F680" t="s">
        <v>759</v>
      </c>
      <c r="G680" t="s">
        <v>41</v>
      </c>
      <c r="H680">
        <v>45.582124389999997</v>
      </c>
      <c r="I680">
        <v>-122.6807608</v>
      </c>
      <c r="J680">
        <v>1017</v>
      </c>
      <c r="K680">
        <v>1142</v>
      </c>
      <c r="L680">
        <f t="shared" si="187"/>
        <v>0.89054290718038531</v>
      </c>
      <c r="M680" t="s">
        <v>787</v>
      </c>
      <c r="N680" t="s">
        <v>317</v>
      </c>
      <c r="O680" t="s">
        <v>43</v>
      </c>
      <c r="P680" t="s">
        <v>54</v>
      </c>
      <c r="Q680" t="s">
        <v>45</v>
      </c>
      <c r="R680" s="4" t="s">
        <v>322</v>
      </c>
      <c r="S680" s="2" t="s">
        <v>779</v>
      </c>
      <c r="T680" t="s">
        <v>90</v>
      </c>
      <c r="U680">
        <f t="shared" ref="U680" si="225">((19.8-9.1)/19.8)*100</f>
        <v>54.040404040404042</v>
      </c>
      <c r="V680" t="s">
        <v>60</v>
      </c>
      <c r="W680" s="2" t="s">
        <v>351</v>
      </c>
      <c r="X680" s="2" t="s">
        <v>75</v>
      </c>
      <c r="Y680" t="s">
        <v>63</v>
      </c>
      <c r="Z680">
        <v>4</v>
      </c>
      <c r="AA680" s="3">
        <v>1.02</v>
      </c>
      <c r="AB680" s="1">
        <v>0.52</v>
      </c>
      <c r="AC680">
        <v>4</v>
      </c>
      <c r="AD680" s="3">
        <v>0.75</v>
      </c>
      <c r="AE680" s="1">
        <v>0.21999999999999997</v>
      </c>
    </row>
    <row r="681" spans="1:31" x14ac:dyDescent="0.2">
      <c r="A681">
        <v>716</v>
      </c>
      <c r="B681" t="s">
        <v>671</v>
      </c>
      <c r="C681" t="s">
        <v>672</v>
      </c>
      <c r="D681">
        <v>2013</v>
      </c>
      <c r="E681" t="s">
        <v>749</v>
      </c>
      <c r="F681" t="s">
        <v>759</v>
      </c>
      <c r="G681" t="s">
        <v>41</v>
      </c>
      <c r="H681">
        <v>45.582124389999997</v>
      </c>
      <c r="I681">
        <v>-122.6807608</v>
      </c>
      <c r="J681">
        <v>1017</v>
      </c>
      <c r="K681">
        <v>1142</v>
      </c>
      <c r="L681">
        <f t="shared" si="187"/>
        <v>0.89054290718038531</v>
      </c>
      <c r="M681" t="s">
        <v>787</v>
      </c>
      <c r="N681" t="s">
        <v>318</v>
      </c>
      <c r="O681" t="s">
        <v>51</v>
      </c>
      <c r="P681" t="s">
        <v>54</v>
      </c>
      <c r="Q681" t="s">
        <v>45</v>
      </c>
      <c r="R681" s="4" t="s">
        <v>322</v>
      </c>
      <c r="S681" s="2" t="s">
        <v>779</v>
      </c>
      <c r="T681" t="s">
        <v>90</v>
      </c>
      <c r="U681">
        <f t="shared" ref="U681" si="226">((23.5-8.3)/23.5)*100</f>
        <v>64.680851063829778</v>
      </c>
      <c r="V681" t="s">
        <v>60</v>
      </c>
      <c r="W681" s="2" t="s">
        <v>351</v>
      </c>
      <c r="X681" s="2" t="s">
        <v>75</v>
      </c>
      <c r="Y681" t="s">
        <v>63</v>
      </c>
      <c r="Z681">
        <v>4</v>
      </c>
      <c r="AA681" s="3">
        <v>3.22</v>
      </c>
      <c r="AB681" s="1">
        <v>0.69999999999999929</v>
      </c>
      <c r="AC681">
        <v>4</v>
      </c>
      <c r="AD681" s="3">
        <v>2.64</v>
      </c>
      <c r="AE681" s="1">
        <v>0.73999999999999932</v>
      </c>
    </row>
    <row r="682" spans="1:31" x14ac:dyDescent="0.2">
      <c r="A682">
        <v>716</v>
      </c>
      <c r="B682" t="s">
        <v>671</v>
      </c>
      <c r="C682" t="s">
        <v>672</v>
      </c>
      <c r="D682">
        <v>2013</v>
      </c>
      <c r="E682" t="s">
        <v>749</v>
      </c>
      <c r="F682" t="s">
        <v>759</v>
      </c>
      <c r="G682" t="s">
        <v>41</v>
      </c>
      <c r="H682">
        <v>45.582124389999997</v>
      </c>
      <c r="I682">
        <v>-122.6807608</v>
      </c>
      <c r="J682">
        <v>1017</v>
      </c>
      <c r="K682">
        <v>1142</v>
      </c>
      <c r="L682">
        <f t="shared" si="187"/>
        <v>0.89054290718038531</v>
      </c>
      <c r="M682" t="s">
        <v>787</v>
      </c>
      <c r="N682" t="s">
        <v>319</v>
      </c>
      <c r="O682" t="s">
        <v>51</v>
      </c>
      <c r="P682" t="s">
        <v>54</v>
      </c>
      <c r="Q682" t="s">
        <v>45</v>
      </c>
      <c r="R682" s="4" t="s">
        <v>322</v>
      </c>
      <c r="S682" s="2" t="s">
        <v>779</v>
      </c>
      <c r="T682" t="s">
        <v>91</v>
      </c>
      <c r="U682">
        <f t="shared" ref="U682" si="227">((18.6-9.9)/18.6)*100</f>
        <v>46.774193548387103</v>
      </c>
      <c r="V682" t="s">
        <v>60</v>
      </c>
      <c r="W682" s="2" t="s">
        <v>351</v>
      </c>
      <c r="X682" s="2" t="s">
        <v>75</v>
      </c>
      <c r="Y682" t="s">
        <v>63</v>
      </c>
      <c r="Z682">
        <v>4</v>
      </c>
      <c r="AA682" s="3">
        <v>0.75</v>
      </c>
      <c r="AB682" s="1">
        <v>0.43999999999999995</v>
      </c>
      <c r="AC682">
        <v>4</v>
      </c>
      <c r="AD682" s="3">
        <v>0.52</v>
      </c>
      <c r="AE682" s="1">
        <v>0.28000000000000003</v>
      </c>
    </row>
    <row r="683" spans="1:31" x14ac:dyDescent="0.2">
      <c r="A683">
        <v>716</v>
      </c>
      <c r="B683" t="s">
        <v>671</v>
      </c>
      <c r="C683" t="s">
        <v>672</v>
      </c>
      <c r="D683">
        <v>2013</v>
      </c>
      <c r="E683" t="s">
        <v>749</v>
      </c>
      <c r="F683" t="s">
        <v>759</v>
      </c>
      <c r="G683" t="s">
        <v>41</v>
      </c>
      <c r="H683">
        <v>45.582124389999997</v>
      </c>
      <c r="I683">
        <v>-122.6807608</v>
      </c>
      <c r="J683">
        <v>1017</v>
      </c>
      <c r="K683">
        <v>1142</v>
      </c>
      <c r="L683">
        <f t="shared" si="187"/>
        <v>0.89054290718038531</v>
      </c>
      <c r="M683" t="s">
        <v>787</v>
      </c>
      <c r="N683" t="s">
        <v>320</v>
      </c>
      <c r="O683" t="s">
        <v>51</v>
      </c>
      <c r="P683" t="s">
        <v>54</v>
      </c>
      <c r="Q683" t="s">
        <v>45</v>
      </c>
      <c r="R683" s="4" t="s">
        <v>322</v>
      </c>
      <c r="S683" s="2" t="s">
        <v>779</v>
      </c>
      <c r="T683" t="s">
        <v>90</v>
      </c>
      <c r="U683">
        <f t="shared" ref="U683" si="228">((23.2-10)/23.2)*100</f>
        <v>56.896551724137936</v>
      </c>
      <c r="V683" t="s">
        <v>60</v>
      </c>
      <c r="W683" s="2" t="s">
        <v>351</v>
      </c>
      <c r="X683" s="2" t="s">
        <v>75</v>
      </c>
      <c r="Y683" t="s">
        <v>63</v>
      </c>
      <c r="Z683">
        <v>4</v>
      </c>
      <c r="AA683" s="3">
        <v>1.03</v>
      </c>
      <c r="AB683" s="1">
        <v>0.29999999999999982</v>
      </c>
      <c r="AC683">
        <v>4</v>
      </c>
      <c r="AD683" s="3">
        <v>0.56999999999999995</v>
      </c>
      <c r="AE683" s="1">
        <v>0.14000000000000012</v>
      </c>
    </row>
    <row r="684" spans="1:31" x14ac:dyDescent="0.2">
      <c r="A684">
        <v>716</v>
      </c>
      <c r="B684" t="s">
        <v>671</v>
      </c>
      <c r="C684" t="s">
        <v>672</v>
      </c>
      <c r="D684">
        <v>2013</v>
      </c>
      <c r="E684" t="s">
        <v>749</v>
      </c>
      <c r="F684" t="s">
        <v>759</v>
      </c>
      <c r="G684" t="s">
        <v>41</v>
      </c>
      <c r="H684">
        <v>45.582124389999997</v>
      </c>
      <c r="I684">
        <v>-122.6807608</v>
      </c>
      <c r="J684">
        <v>1017</v>
      </c>
      <c r="K684">
        <v>1142</v>
      </c>
      <c r="L684">
        <f t="shared" si="187"/>
        <v>0.89054290718038531</v>
      </c>
      <c r="M684" t="s">
        <v>787</v>
      </c>
      <c r="N684" t="s">
        <v>321</v>
      </c>
      <c r="O684" t="s">
        <v>51</v>
      </c>
      <c r="P684" t="s">
        <v>54</v>
      </c>
      <c r="Q684" t="s">
        <v>45</v>
      </c>
      <c r="R684" s="4" t="s">
        <v>322</v>
      </c>
      <c r="S684" s="2" t="s">
        <v>779</v>
      </c>
      <c r="T684" t="s">
        <v>91</v>
      </c>
      <c r="U684">
        <f t="shared" ref="U684" si="229">((23.8-14.6)/23.8)*100</f>
        <v>38.655462184873954</v>
      </c>
      <c r="V684" t="s">
        <v>60</v>
      </c>
      <c r="W684" s="2" t="s">
        <v>351</v>
      </c>
      <c r="X684" s="2" t="s">
        <v>75</v>
      </c>
      <c r="Y684" t="s">
        <v>63</v>
      </c>
      <c r="Z684">
        <v>4</v>
      </c>
      <c r="AA684" s="3">
        <v>0.57999999999999996</v>
      </c>
      <c r="AB684" s="1">
        <v>0.16000000000000014</v>
      </c>
      <c r="AC684">
        <v>4</v>
      </c>
      <c r="AD684" s="3">
        <v>0.27</v>
      </c>
      <c r="AE684" s="1">
        <v>7.999999999999996E-2</v>
      </c>
    </row>
    <row r="685" spans="1:31" x14ac:dyDescent="0.2">
      <c r="A685">
        <v>716</v>
      </c>
      <c r="B685" t="s">
        <v>671</v>
      </c>
      <c r="C685" t="s">
        <v>672</v>
      </c>
      <c r="D685">
        <v>2013</v>
      </c>
      <c r="E685" t="s">
        <v>749</v>
      </c>
      <c r="F685" t="s">
        <v>759</v>
      </c>
      <c r="G685" t="s">
        <v>41</v>
      </c>
      <c r="H685">
        <v>45.582124389999997</v>
      </c>
      <c r="I685">
        <v>-122.6807608</v>
      </c>
      <c r="J685">
        <v>1017</v>
      </c>
      <c r="K685">
        <v>1142</v>
      </c>
      <c r="L685">
        <f t="shared" si="187"/>
        <v>0.89054290718038531</v>
      </c>
      <c r="M685" t="s">
        <v>787</v>
      </c>
      <c r="N685" t="s">
        <v>317</v>
      </c>
      <c r="O685" t="s">
        <v>43</v>
      </c>
      <c r="P685" t="s">
        <v>54</v>
      </c>
      <c r="Q685" t="s">
        <v>45</v>
      </c>
      <c r="R685" s="4" t="s">
        <v>322</v>
      </c>
      <c r="S685" s="2" t="s">
        <v>779</v>
      </c>
      <c r="T685" t="s">
        <v>90</v>
      </c>
      <c r="U685">
        <f t="shared" ref="U685" si="230">((19.8-9.1)/19.8)*100</f>
        <v>54.040404040404042</v>
      </c>
      <c r="V685" t="s">
        <v>60</v>
      </c>
      <c r="W685" s="2" t="s">
        <v>352</v>
      </c>
      <c r="X685" s="2" t="s">
        <v>115</v>
      </c>
      <c r="Y685" t="s">
        <v>50</v>
      </c>
      <c r="Z685">
        <v>4</v>
      </c>
      <c r="AA685" s="3">
        <v>8450</v>
      </c>
      <c r="AB685" s="1">
        <v>1418</v>
      </c>
      <c r="AC685">
        <v>4</v>
      </c>
      <c r="AD685" s="3">
        <v>6076</v>
      </c>
      <c r="AE685" s="1">
        <v>1344</v>
      </c>
    </row>
    <row r="686" spans="1:31" x14ac:dyDescent="0.2">
      <c r="A686">
        <v>716</v>
      </c>
      <c r="B686" t="s">
        <v>671</v>
      </c>
      <c r="C686" t="s">
        <v>672</v>
      </c>
      <c r="D686">
        <v>2013</v>
      </c>
      <c r="E686" t="s">
        <v>749</v>
      </c>
      <c r="F686" t="s">
        <v>759</v>
      </c>
      <c r="G686" t="s">
        <v>41</v>
      </c>
      <c r="H686">
        <v>45.582124389999997</v>
      </c>
      <c r="I686">
        <v>-122.6807608</v>
      </c>
      <c r="J686">
        <v>1017</v>
      </c>
      <c r="K686">
        <v>1142</v>
      </c>
      <c r="L686">
        <f t="shared" si="187"/>
        <v>0.89054290718038531</v>
      </c>
      <c r="M686" t="s">
        <v>787</v>
      </c>
      <c r="N686" t="s">
        <v>318</v>
      </c>
      <c r="O686" t="s">
        <v>51</v>
      </c>
      <c r="P686" t="s">
        <v>54</v>
      </c>
      <c r="Q686" t="s">
        <v>45</v>
      </c>
      <c r="R686" s="4" t="s">
        <v>322</v>
      </c>
      <c r="S686" s="2" t="s">
        <v>779</v>
      </c>
      <c r="T686" t="s">
        <v>90</v>
      </c>
      <c r="U686">
        <f t="shared" ref="U686" si="231">((23.5-8.3)/23.5)*100</f>
        <v>64.680851063829778</v>
      </c>
      <c r="V686" t="s">
        <v>60</v>
      </c>
      <c r="W686" s="2" t="s">
        <v>352</v>
      </c>
      <c r="X686" s="2" t="s">
        <v>115</v>
      </c>
      <c r="Y686" t="s">
        <v>50</v>
      </c>
      <c r="Z686">
        <v>4</v>
      </c>
      <c r="AA686" s="3">
        <v>9637</v>
      </c>
      <c r="AB686" s="1">
        <v>4064</v>
      </c>
      <c r="AC686">
        <v>4</v>
      </c>
      <c r="AD686" s="3">
        <v>6904</v>
      </c>
      <c r="AE686" s="1">
        <v>2672</v>
      </c>
    </row>
    <row r="687" spans="1:31" x14ac:dyDescent="0.2">
      <c r="A687">
        <v>716</v>
      </c>
      <c r="B687" t="s">
        <v>671</v>
      </c>
      <c r="C687" t="s">
        <v>672</v>
      </c>
      <c r="D687">
        <v>2013</v>
      </c>
      <c r="E687" t="s">
        <v>749</v>
      </c>
      <c r="F687" t="s">
        <v>759</v>
      </c>
      <c r="G687" t="s">
        <v>41</v>
      </c>
      <c r="H687">
        <v>45.582124389999997</v>
      </c>
      <c r="I687">
        <v>-122.6807608</v>
      </c>
      <c r="J687">
        <v>1017</v>
      </c>
      <c r="K687">
        <v>1142</v>
      </c>
      <c r="L687">
        <f t="shared" si="187"/>
        <v>0.89054290718038531</v>
      </c>
      <c r="M687" t="s">
        <v>787</v>
      </c>
      <c r="N687" t="s">
        <v>319</v>
      </c>
      <c r="O687" t="s">
        <v>51</v>
      </c>
      <c r="P687" t="s">
        <v>54</v>
      </c>
      <c r="Q687" t="s">
        <v>45</v>
      </c>
      <c r="R687" s="4" t="s">
        <v>322</v>
      </c>
      <c r="S687" s="2" t="s">
        <v>779</v>
      </c>
      <c r="T687" t="s">
        <v>91</v>
      </c>
      <c r="U687">
        <f t="shared" ref="U687" si="232">((18.6-9.9)/18.6)*100</f>
        <v>46.774193548387103</v>
      </c>
      <c r="V687" t="s">
        <v>60</v>
      </c>
      <c r="W687" s="2" t="s">
        <v>352</v>
      </c>
      <c r="X687" s="2" t="s">
        <v>115</v>
      </c>
      <c r="Y687" t="s">
        <v>50</v>
      </c>
      <c r="Z687">
        <v>4</v>
      </c>
      <c r="AA687" s="3">
        <v>4329</v>
      </c>
      <c r="AB687" s="1">
        <v>3910</v>
      </c>
      <c r="AC687">
        <v>4</v>
      </c>
      <c r="AD687" s="3">
        <v>2140</v>
      </c>
      <c r="AE687" s="1">
        <v>606</v>
      </c>
    </row>
    <row r="688" spans="1:31" x14ac:dyDescent="0.2">
      <c r="A688">
        <v>716</v>
      </c>
      <c r="B688" t="s">
        <v>671</v>
      </c>
      <c r="C688" t="s">
        <v>672</v>
      </c>
      <c r="D688">
        <v>2013</v>
      </c>
      <c r="E688" t="s">
        <v>749</v>
      </c>
      <c r="F688" t="s">
        <v>759</v>
      </c>
      <c r="G688" t="s">
        <v>41</v>
      </c>
      <c r="H688">
        <v>45.582124389999997</v>
      </c>
      <c r="I688">
        <v>-122.6807608</v>
      </c>
      <c r="J688">
        <v>1017</v>
      </c>
      <c r="K688">
        <v>1142</v>
      </c>
      <c r="L688">
        <f t="shared" si="187"/>
        <v>0.89054290718038531</v>
      </c>
      <c r="M688" t="s">
        <v>787</v>
      </c>
      <c r="N688" t="s">
        <v>320</v>
      </c>
      <c r="O688" t="s">
        <v>51</v>
      </c>
      <c r="P688" t="s">
        <v>54</v>
      </c>
      <c r="Q688" t="s">
        <v>45</v>
      </c>
      <c r="R688" s="4" t="s">
        <v>322</v>
      </c>
      <c r="S688" s="2" t="s">
        <v>779</v>
      </c>
      <c r="T688" t="s">
        <v>90</v>
      </c>
      <c r="U688">
        <f t="shared" ref="U688" si="233">((23.2-10)/23.2)*100</f>
        <v>56.896551724137936</v>
      </c>
      <c r="V688" t="s">
        <v>60</v>
      </c>
      <c r="W688" s="2" t="s">
        <v>352</v>
      </c>
      <c r="X688" s="2" t="s">
        <v>115</v>
      </c>
      <c r="Y688" t="s">
        <v>50</v>
      </c>
      <c r="Z688">
        <v>4</v>
      </c>
      <c r="AA688" s="3">
        <v>14030</v>
      </c>
      <c r="AB688" s="1">
        <v>3718</v>
      </c>
      <c r="AC688">
        <v>4</v>
      </c>
      <c r="AD688" s="3">
        <v>5592</v>
      </c>
      <c r="AE688" s="1">
        <v>1780</v>
      </c>
    </row>
    <row r="689" spans="1:31" x14ac:dyDescent="0.2">
      <c r="A689">
        <v>716</v>
      </c>
      <c r="B689" t="s">
        <v>671</v>
      </c>
      <c r="C689" t="s">
        <v>672</v>
      </c>
      <c r="D689">
        <v>2013</v>
      </c>
      <c r="E689" t="s">
        <v>749</v>
      </c>
      <c r="F689" t="s">
        <v>759</v>
      </c>
      <c r="G689" t="s">
        <v>41</v>
      </c>
      <c r="H689">
        <v>45.582124389999997</v>
      </c>
      <c r="I689">
        <v>-122.6807608</v>
      </c>
      <c r="J689">
        <v>1017</v>
      </c>
      <c r="K689">
        <v>1142</v>
      </c>
      <c r="L689">
        <f t="shared" si="187"/>
        <v>0.89054290718038531</v>
      </c>
      <c r="M689" t="s">
        <v>787</v>
      </c>
      <c r="N689" t="s">
        <v>321</v>
      </c>
      <c r="O689" t="s">
        <v>51</v>
      </c>
      <c r="P689" t="s">
        <v>54</v>
      </c>
      <c r="Q689" t="s">
        <v>45</v>
      </c>
      <c r="R689" s="4" t="s">
        <v>322</v>
      </c>
      <c r="S689" s="2" t="s">
        <v>779</v>
      </c>
      <c r="T689" t="s">
        <v>91</v>
      </c>
      <c r="U689">
        <f t="shared" ref="U689" si="234">((23.8-14.6)/23.8)*100</f>
        <v>38.655462184873954</v>
      </c>
      <c r="V689" t="s">
        <v>60</v>
      </c>
      <c r="W689" s="2" t="s">
        <v>352</v>
      </c>
      <c r="X689" s="2" t="s">
        <v>115</v>
      </c>
      <c r="Y689" t="s">
        <v>50</v>
      </c>
      <c r="Z689">
        <v>4</v>
      </c>
      <c r="AA689" s="3">
        <v>7969</v>
      </c>
      <c r="AB689" s="1">
        <v>2590</v>
      </c>
      <c r="AC689">
        <v>4</v>
      </c>
      <c r="AD689" s="3">
        <v>4999</v>
      </c>
      <c r="AE689" s="1">
        <v>4208</v>
      </c>
    </row>
    <row r="690" spans="1:31" x14ac:dyDescent="0.2">
      <c r="A690">
        <v>716</v>
      </c>
      <c r="B690" t="s">
        <v>671</v>
      </c>
      <c r="C690" t="s">
        <v>672</v>
      </c>
      <c r="D690">
        <v>2013</v>
      </c>
      <c r="E690" t="s">
        <v>749</v>
      </c>
      <c r="F690" t="s">
        <v>759</v>
      </c>
      <c r="G690" t="s">
        <v>41</v>
      </c>
      <c r="H690">
        <v>45.582124389999997</v>
      </c>
      <c r="I690">
        <v>-122.6807608</v>
      </c>
      <c r="J690">
        <v>1017</v>
      </c>
      <c r="K690">
        <v>1142</v>
      </c>
      <c r="L690">
        <f t="shared" si="187"/>
        <v>0.89054290718038531</v>
      </c>
      <c r="M690" t="s">
        <v>787</v>
      </c>
      <c r="N690" t="s">
        <v>317</v>
      </c>
      <c r="O690" t="s">
        <v>43</v>
      </c>
      <c r="P690" t="s">
        <v>54</v>
      </c>
      <c r="Q690" t="s">
        <v>45</v>
      </c>
      <c r="R690" s="4" t="s">
        <v>322</v>
      </c>
      <c r="S690" s="2" t="s">
        <v>779</v>
      </c>
      <c r="T690" t="s">
        <v>90</v>
      </c>
      <c r="U690">
        <f t="shared" ref="U690" si="235">((19.8-9.1)/19.8)*100</f>
        <v>54.040404040404042</v>
      </c>
      <c r="V690" t="s">
        <v>60</v>
      </c>
      <c r="W690" s="2" t="s">
        <v>353</v>
      </c>
      <c r="X690" s="2" t="s">
        <v>75</v>
      </c>
      <c r="Y690" t="s">
        <v>63</v>
      </c>
      <c r="Z690">
        <v>4</v>
      </c>
      <c r="AA690" s="3">
        <v>2.8</v>
      </c>
      <c r="AB690" s="1">
        <v>0.80000000000000071</v>
      </c>
      <c r="AC690">
        <v>4</v>
      </c>
      <c r="AD690" s="3">
        <v>2.1</v>
      </c>
      <c r="AE690" s="1">
        <v>0.39999999999999947</v>
      </c>
    </row>
    <row r="691" spans="1:31" x14ac:dyDescent="0.2">
      <c r="A691">
        <v>716</v>
      </c>
      <c r="B691" t="s">
        <v>671</v>
      </c>
      <c r="C691" t="s">
        <v>672</v>
      </c>
      <c r="D691">
        <v>2013</v>
      </c>
      <c r="E691" t="s">
        <v>749</v>
      </c>
      <c r="F691" t="s">
        <v>759</v>
      </c>
      <c r="G691" t="s">
        <v>41</v>
      </c>
      <c r="H691">
        <v>45.582124389999997</v>
      </c>
      <c r="I691">
        <v>-122.6807608</v>
      </c>
      <c r="J691">
        <v>1017</v>
      </c>
      <c r="K691">
        <v>1142</v>
      </c>
      <c r="L691">
        <f t="shared" si="187"/>
        <v>0.89054290718038531</v>
      </c>
      <c r="M691" t="s">
        <v>787</v>
      </c>
      <c r="N691" t="s">
        <v>318</v>
      </c>
      <c r="O691" t="s">
        <v>51</v>
      </c>
      <c r="P691" t="s">
        <v>54</v>
      </c>
      <c r="Q691" t="s">
        <v>45</v>
      </c>
      <c r="R691" s="4" t="s">
        <v>322</v>
      </c>
      <c r="S691" s="2" t="s">
        <v>779</v>
      </c>
      <c r="T691" t="s">
        <v>90</v>
      </c>
      <c r="U691">
        <f t="shared" ref="U691" si="236">((23.5-8.3)/23.5)*100</f>
        <v>64.680851063829778</v>
      </c>
      <c r="V691" t="s">
        <v>60</v>
      </c>
      <c r="W691" s="2" t="s">
        <v>353</v>
      </c>
      <c r="X691" s="2" t="s">
        <v>75</v>
      </c>
      <c r="Y691" t="s">
        <v>63</v>
      </c>
      <c r="Z691">
        <v>4</v>
      </c>
      <c r="AA691" s="3">
        <v>0.9</v>
      </c>
      <c r="AB691" s="1">
        <v>0.19999999999999996</v>
      </c>
      <c r="AC691">
        <v>4</v>
      </c>
      <c r="AD691" s="3">
        <v>0.9</v>
      </c>
      <c r="AE691" s="1">
        <v>0.19999999999999996</v>
      </c>
    </row>
    <row r="692" spans="1:31" x14ac:dyDescent="0.2">
      <c r="A692">
        <v>716</v>
      </c>
      <c r="B692" t="s">
        <v>671</v>
      </c>
      <c r="C692" t="s">
        <v>672</v>
      </c>
      <c r="D692">
        <v>2013</v>
      </c>
      <c r="E692" t="s">
        <v>749</v>
      </c>
      <c r="F692" t="s">
        <v>759</v>
      </c>
      <c r="G692" t="s">
        <v>41</v>
      </c>
      <c r="H692">
        <v>45.582124389999997</v>
      </c>
      <c r="I692">
        <v>-122.6807608</v>
      </c>
      <c r="J692">
        <v>1017</v>
      </c>
      <c r="K692">
        <v>1142</v>
      </c>
      <c r="L692">
        <f t="shared" si="187"/>
        <v>0.89054290718038531</v>
      </c>
      <c r="M692" t="s">
        <v>787</v>
      </c>
      <c r="N692" t="s">
        <v>319</v>
      </c>
      <c r="O692" t="s">
        <v>51</v>
      </c>
      <c r="P692" t="s">
        <v>54</v>
      </c>
      <c r="Q692" t="s">
        <v>45</v>
      </c>
      <c r="R692" s="4" t="s">
        <v>322</v>
      </c>
      <c r="S692" s="2" t="s">
        <v>779</v>
      </c>
      <c r="T692" t="s">
        <v>91</v>
      </c>
      <c r="U692">
        <f t="shared" ref="U692" si="237">((18.6-9.9)/18.6)*100</f>
        <v>46.774193548387103</v>
      </c>
      <c r="V692" t="s">
        <v>60</v>
      </c>
      <c r="W692" s="2" t="s">
        <v>353</v>
      </c>
      <c r="X692" s="2" t="s">
        <v>75</v>
      </c>
      <c r="Y692" t="s">
        <v>63</v>
      </c>
      <c r="Z692">
        <v>4</v>
      </c>
      <c r="AA692" s="3">
        <v>2</v>
      </c>
      <c r="AB692" s="1">
        <v>0.40000000000000036</v>
      </c>
      <c r="AC692">
        <v>4</v>
      </c>
      <c r="AD692" s="3">
        <v>2.1</v>
      </c>
      <c r="AE692" s="1">
        <v>0.59999999999999964</v>
      </c>
    </row>
    <row r="693" spans="1:31" x14ac:dyDescent="0.2">
      <c r="A693">
        <v>716</v>
      </c>
      <c r="B693" t="s">
        <v>671</v>
      </c>
      <c r="C693" t="s">
        <v>672</v>
      </c>
      <c r="D693">
        <v>2013</v>
      </c>
      <c r="E693" t="s">
        <v>749</v>
      </c>
      <c r="F693" t="s">
        <v>759</v>
      </c>
      <c r="G693" t="s">
        <v>41</v>
      </c>
      <c r="H693">
        <v>45.582124389999997</v>
      </c>
      <c r="I693">
        <v>-122.6807608</v>
      </c>
      <c r="J693">
        <v>1017</v>
      </c>
      <c r="K693">
        <v>1142</v>
      </c>
      <c r="L693">
        <f t="shared" si="187"/>
        <v>0.89054290718038531</v>
      </c>
      <c r="M693" t="s">
        <v>787</v>
      </c>
      <c r="N693" t="s">
        <v>320</v>
      </c>
      <c r="O693" t="s">
        <v>51</v>
      </c>
      <c r="P693" t="s">
        <v>54</v>
      </c>
      <c r="Q693" t="s">
        <v>45</v>
      </c>
      <c r="R693" s="4" t="s">
        <v>322</v>
      </c>
      <c r="S693" s="2" t="s">
        <v>779</v>
      </c>
      <c r="T693" t="s">
        <v>90</v>
      </c>
      <c r="U693">
        <f t="shared" ref="U693" si="238">((23.2-10)/23.2)*100</f>
        <v>56.896551724137936</v>
      </c>
      <c r="V693" t="s">
        <v>60</v>
      </c>
      <c r="W693" s="2" t="s">
        <v>353</v>
      </c>
      <c r="X693" s="2" t="s">
        <v>75</v>
      </c>
      <c r="Y693" t="s">
        <v>63</v>
      </c>
      <c r="Z693">
        <v>4</v>
      </c>
      <c r="AA693" s="3">
        <v>2.7</v>
      </c>
      <c r="AB693" s="1">
        <v>0.79999999999999982</v>
      </c>
      <c r="AC693">
        <v>4</v>
      </c>
      <c r="AD693" s="3">
        <v>1.8</v>
      </c>
      <c r="AE693" s="1">
        <v>0.39999999999999991</v>
      </c>
    </row>
    <row r="694" spans="1:31" x14ac:dyDescent="0.2">
      <c r="A694">
        <v>716</v>
      </c>
      <c r="B694" t="s">
        <v>671</v>
      </c>
      <c r="C694" t="s">
        <v>672</v>
      </c>
      <c r="D694">
        <v>2013</v>
      </c>
      <c r="E694" t="s">
        <v>749</v>
      </c>
      <c r="F694" t="s">
        <v>759</v>
      </c>
      <c r="G694" t="s">
        <v>41</v>
      </c>
      <c r="H694">
        <v>45.582124389999997</v>
      </c>
      <c r="I694">
        <v>-122.6807608</v>
      </c>
      <c r="J694">
        <v>1017</v>
      </c>
      <c r="K694">
        <v>1142</v>
      </c>
      <c r="L694">
        <f t="shared" si="187"/>
        <v>0.89054290718038531</v>
      </c>
      <c r="M694" t="s">
        <v>787</v>
      </c>
      <c r="N694" t="s">
        <v>321</v>
      </c>
      <c r="O694" t="s">
        <v>51</v>
      </c>
      <c r="P694" t="s">
        <v>54</v>
      </c>
      <c r="Q694" t="s">
        <v>45</v>
      </c>
      <c r="R694" s="4" t="s">
        <v>322</v>
      </c>
      <c r="S694" s="2" t="s">
        <v>779</v>
      </c>
      <c r="T694" t="s">
        <v>91</v>
      </c>
      <c r="U694">
        <f t="shared" ref="U694" si="239">((23.8-14.6)/23.8)*100</f>
        <v>38.655462184873954</v>
      </c>
      <c r="V694" t="s">
        <v>60</v>
      </c>
      <c r="W694" s="2" t="s">
        <v>353</v>
      </c>
      <c r="X694" s="2" t="s">
        <v>75</v>
      </c>
      <c r="Y694" t="s">
        <v>63</v>
      </c>
      <c r="Z694">
        <v>4</v>
      </c>
      <c r="AA694" s="3">
        <v>1.9</v>
      </c>
      <c r="AB694" s="1">
        <v>1.2000000000000002</v>
      </c>
      <c r="AC694">
        <v>4</v>
      </c>
      <c r="AD694" s="3">
        <v>1.6</v>
      </c>
      <c r="AE694" s="1">
        <v>1</v>
      </c>
    </row>
    <row r="695" spans="1:31" x14ac:dyDescent="0.2">
      <c r="A695">
        <v>716</v>
      </c>
      <c r="B695" t="s">
        <v>671</v>
      </c>
      <c r="C695" t="s">
        <v>672</v>
      </c>
      <c r="D695">
        <v>2013</v>
      </c>
      <c r="E695" t="s">
        <v>749</v>
      </c>
      <c r="F695" t="s">
        <v>759</v>
      </c>
      <c r="G695" t="s">
        <v>41</v>
      </c>
      <c r="H695">
        <v>45.582124389999997</v>
      </c>
      <c r="I695">
        <v>-122.6807608</v>
      </c>
      <c r="J695">
        <v>1017</v>
      </c>
      <c r="K695">
        <v>1142</v>
      </c>
      <c r="L695">
        <f t="shared" si="187"/>
        <v>0.89054290718038531</v>
      </c>
      <c r="M695" t="s">
        <v>787</v>
      </c>
      <c r="N695" t="s">
        <v>317</v>
      </c>
      <c r="O695" t="s">
        <v>43</v>
      </c>
      <c r="P695" t="s">
        <v>54</v>
      </c>
      <c r="Q695" t="s">
        <v>45</v>
      </c>
      <c r="R695" s="4" t="s">
        <v>322</v>
      </c>
      <c r="S695" s="2" t="s">
        <v>779</v>
      </c>
      <c r="T695" t="s">
        <v>90</v>
      </c>
      <c r="U695">
        <f t="shared" ref="U695" si="240">((19.8-9.1)/19.8)*100</f>
        <v>54.040404040404042</v>
      </c>
      <c r="V695" t="s">
        <v>60</v>
      </c>
      <c r="W695" s="2" t="s">
        <v>354</v>
      </c>
      <c r="X695" s="2" t="s">
        <v>115</v>
      </c>
      <c r="Y695" t="s">
        <v>50</v>
      </c>
      <c r="Z695">
        <v>4</v>
      </c>
      <c r="AA695" s="3">
        <v>11.1</v>
      </c>
      <c r="AB695" s="1">
        <v>0.80000000000000071</v>
      </c>
      <c r="AC695">
        <v>4</v>
      </c>
      <c r="AD695" s="3">
        <v>10.9</v>
      </c>
      <c r="AE695" s="1">
        <v>1.1999999999999993</v>
      </c>
    </row>
    <row r="696" spans="1:31" x14ac:dyDescent="0.2">
      <c r="A696">
        <v>716</v>
      </c>
      <c r="B696" t="s">
        <v>671</v>
      </c>
      <c r="C696" t="s">
        <v>672</v>
      </c>
      <c r="D696">
        <v>2013</v>
      </c>
      <c r="E696" t="s">
        <v>749</v>
      </c>
      <c r="F696" t="s">
        <v>759</v>
      </c>
      <c r="G696" t="s">
        <v>41</v>
      </c>
      <c r="H696">
        <v>45.582124389999997</v>
      </c>
      <c r="I696">
        <v>-122.6807608</v>
      </c>
      <c r="J696">
        <v>1017</v>
      </c>
      <c r="K696">
        <v>1142</v>
      </c>
      <c r="L696">
        <f t="shared" si="187"/>
        <v>0.89054290718038531</v>
      </c>
      <c r="M696" t="s">
        <v>787</v>
      </c>
      <c r="N696" t="s">
        <v>318</v>
      </c>
      <c r="O696" t="s">
        <v>51</v>
      </c>
      <c r="P696" t="s">
        <v>54</v>
      </c>
      <c r="Q696" t="s">
        <v>45</v>
      </c>
      <c r="R696" s="4" t="s">
        <v>322</v>
      </c>
      <c r="S696" s="2" t="s">
        <v>779</v>
      </c>
      <c r="T696" t="s">
        <v>90</v>
      </c>
      <c r="U696">
        <f t="shared" ref="U696" si="241">((23.5-8.3)/23.5)*100</f>
        <v>64.680851063829778</v>
      </c>
      <c r="V696" t="s">
        <v>60</v>
      </c>
      <c r="W696" s="2" t="s">
        <v>354</v>
      </c>
      <c r="X696" s="2" t="s">
        <v>115</v>
      </c>
      <c r="Y696" t="s">
        <v>50</v>
      </c>
      <c r="Z696">
        <v>4</v>
      </c>
      <c r="AA696" s="3">
        <v>12.1</v>
      </c>
      <c r="AB696" s="1">
        <v>1</v>
      </c>
      <c r="AC696">
        <v>4</v>
      </c>
      <c r="AD696" s="3">
        <v>11.1</v>
      </c>
      <c r="AE696" s="1">
        <v>0.80000000000000071</v>
      </c>
    </row>
    <row r="697" spans="1:31" x14ac:dyDescent="0.2">
      <c r="A697">
        <v>716</v>
      </c>
      <c r="B697" t="s">
        <v>671</v>
      </c>
      <c r="C697" t="s">
        <v>672</v>
      </c>
      <c r="D697">
        <v>2013</v>
      </c>
      <c r="E697" t="s">
        <v>749</v>
      </c>
      <c r="F697" t="s">
        <v>759</v>
      </c>
      <c r="G697" t="s">
        <v>41</v>
      </c>
      <c r="H697">
        <v>45.582124389999997</v>
      </c>
      <c r="I697">
        <v>-122.6807608</v>
      </c>
      <c r="J697">
        <v>1017</v>
      </c>
      <c r="K697">
        <v>1142</v>
      </c>
      <c r="L697">
        <f t="shared" si="187"/>
        <v>0.89054290718038531</v>
      </c>
      <c r="M697" t="s">
        <v>787</v>
      </c>
      <c r="N697" t="s">
        <v>319</v>
      </c>
      <c r="O697" t="s">
        <v>51</v>
      </c>
      <c r="P697" t="s">
        <v>54</v>
      </c>
      <c r="Q697" t="s">
        <v>45</v>
      </c>
      <c r="R697" s="4" t="s">
        <v>322</v>
      </c>
      <c r="S697" s="2" t="s">
        <v>779</v>
      </c>
      <c r="T697" t="s">
        <v>91</v>
      </c>
      <c r="U697">
        <f t="shared" ref="U697" si="242">((18.6-9.9)/18.6)*100</f>
        <v>46.774193548387103</v>
      </c>
      <c r="V697" t="s">
        <v>60</v>
      </c>
      <c r="W697" s="2" t="s">
        <v>354</v>
      </c>
      <c r="X697" s="2" t="s">
        <v>115</v>
      </c>
      <c r="Y697" t="s">
        <v>50</v>
      </c>
      <c r="Z697">
        <v>4</v>
      </c>
      <c r="AA697" s="3">
        <v>11.9</v>
      </c>
      <c r="AB697" s="1">
        <v>1.1999999999999993</v>
      </c>
      <c r="AC697">
        <v>4</v>
      </c>
      <c r="AD697" s="3">
        <v>11.6</v>
      </c>
      <c r="AE697" s="1">
        <v>1.1999999999999993</v>
      </c>
    </row>
    <row r="698" spans="1:31" x14ac:dyDescent="0.2">
      <c r="A698">
        <v>716</v>
      </c>
      <c r="B698" t="s">
        <v>671</v>
      </c>
      <c r="C698" t="s">
        <v>672</v>
      </c>
      <c r="D698">
        <v>2013</v>
      </c>
      <c r="E698" t="s">
        <v>749</v>
      </c>
      <c r="F698" t="s">
        <v>759</v>
      </c>
      <c r="G698" t="s">
        <v>41</v>
      </c>
      <c r="H698">
        <v>45.582124389999997</v>
      </c>
      <c r="I698">
        <v>-122.6807608</v>
      </c>
      <c r="J698">
        <v>1017</v>
      </c>
      <c r="K698">
        <v>1142</v>
      </c>
      <c r="L698">
        <f t="shared" si="187"/>
        <v>0.89054290718038531</v>
      </c>
      <c r="M698" t="s">
        <v>787</v>
      </c>
      <c r="N698" t="s">
        <v>320</v>
      </c>
      <c r="O698" t="s">
        <v>51</v>
      </c>
      <c r="P698" t="s">
        <v>54</v>
      </c>
      <c r="Q698" t="s">
        <v>45</v>
      </c>
      <c r="R698" s="4" t="s">
        <v>322</v>
      </c>
      <c r="S698" s="2" t="s">
        <v>779</v>
      </c>
      <c r="T698" t="s">
        <v>90</v>
      </c>
      <c r="U698">
        <f t="shared" ref="U698" si="243">((23.2-10)/23.2)*100</f>
        <v>56.896551724137936</v>
      </c>
      <c r="V698" t="s">
        <v>60</v>
      </c>
      <c r="W698" s="2" t="s">
        <v>354</v>
      </c>
      <c r="X698" s="2" t="s">
        <v>115</v>
      </c>
      <c r="Y698" t="s">
        <v>50</v>
      </c>
      <c r="Z698">
        <v>4</v>
      </c>
      <c r="AA698" s="3">
        <v>11.8</v>
      </c>
      <c r="AB698" s="1">
        <v>2.3999999999999986</v>
      </c>
      <c r="AC698">
        <v>4</v>
      </c>
      <c r="AD698" s="3">
        <v>10.8</v>
      </c>
      <c r="AE698" s="1">
        <v>0.59999999999999787</v>
      </c>
    </row>
    <row r="699" spans="1:31" x14ac:dyDescent="0.2">
      <c r="A699">
        <v>716</v>
      </c>
      <c r="B699" t="s">
        <v>671</v>
      </c>
      <c r="C699" t="s">
        <v>672</v>
      </c>
      <c r="D699">
        <v>2013</v>
      </c>
      <c r="E699" t="s">
        <v>749</v>
      </c>
      <c r="F699" t="s">
        <v>759</v>
      </c>
      <c r="G699" t="s">
        <v>41</v>
      </c>
      <c r="H699">
        <v>45.582124389999997</v>
      </c>
      <c r="I699">
        <v>-122.6807608</v>
      </c>
      <c r="J699">
        <v>1017</v>
      </c>
      <c r="K699">
        <v>1142</v>
      </c>
      <c r="L699">
        <f t="shared" si="187"/>
        <v>0.89054290718038531</v>
      </c>
      <c r="M699" t="s">
        <v>787</v>
      </c>
      <c r="N699" t="s">
        <v>321</v>
      </c>
      <c r="O699" t="s">
        <v>51</v>
      </c>
      <c r="P699" t="s">
        <v>54</v>
      </c>
      <c r="Q699" t="s">
        <v>45</v>
      </c>
      <c r="R699" s="4" t="s">
        <v>322</v>
      </c>
      <c r="S699" s="2" t="s">
        <v>779</v>
      </c>
      <c r="T699" t="s">
        <v>91</v>
      </c>
      <c r="U699">
        <f t="shared" ref="U699" si="244">((23.8-14.6)/23.8)*100</f>
        <v>38.655462184873954</v>
      </c>
      <c r="V699" t="s">
        <v>60</v>
      </c>
      <c r="W699" s="2" t="s">
        <v>354</v>
      </c>
      <c r="X699" s="2" t="s">
        <v>115</v>
      </c>
      <c r="Y699" t="s">
        <v>50</v>
      </c>
      <c r="Z699">
        <v>4</v>
      </c>
      <c r="AA699" s="3">
        <v>12.7</v>
      </c>
      <c r="AB699" s="1">
        <v>3.2000000000000028</v>
      </c>
      <c r="AC699">
        <v>4</v>
      </c>
      <c r="AD699" s="3">
        <v>10.7</v>
      </c>
      <c r="AE699" s="1">
        <v>1</v>
      </c>
    </row>
    <row r="700" spans="1:31" x14ac:dyDescent="0.2">
      <c r="A700">
        <v>716</v>
      </c>
      <c r="B700" t="s">
        <v>671</v>
      </c>
      <c r="C700" t="s">
        <v>672</v>
      </c>
      <c r="D700">
        <v>2013</v>
      </c>
      <c r="E700" t="s">
        <v>749</v>
      </c>
      <c r="F700" t="s">
        <v>759</v>
      </c>
      <c r="G700" t="s">
        <v>41</v>
      </c>
      <c r="H700">
        <v>45.582124389999997</v>
      </c>
      <c r="I700">
        <v>-122.6807608</v>
      </c>
      <c r="J700">
        <v>1017</v>
      </c>
      <c r="K700">
        <v>1142</v>
      </c>
      <c r="L700">
        <f t="shared" si="187"/>
        <v>0.89054290718038531</v>
      </c>
      <c r="M700" t="s">
        <v>787</v>
      </c>
      <c r="N700" t="s">
        <v>317</v>
      </c>
      <c r="O700" t="s">
        <v>43</v>
      </c>
      <c r="P700" t="s">
        <v>54</v>
      </c>
      <c r="Q700" t="s">
        <v>45</v>
      </c>
      <c r="R700" s="4" t="s">
        <v>322</v>
      </c>
      <c r="S700" s="2" t="s">
        <v>779</v>
      </c>
      <c r="T700" t="s">
        <v>90</v>
      </c>
      <c r="U700">
        <f t="shared" ref="U700" si="245">((19.8-9.1)/19.8)*100</f>
        <v>54.040404040404042</v>
      </c>
      <c r="V700" t="s">
        <v>60</v>
      </c>
      <c r="W700" s="2" t="s">
        <v>355</v>
      </c>
      <c r="X700" s="2" t="s">
        <v>356</v>
      </c>
      <c r="Y700" t="s">
        <v>777</v>
      </c>
      <c r="Z700">
        <v>4</v>
      </c>
      <c r="AA700" s="3">
        <v>36.200000000000003</v>
      </c>
      <c r="AB700" s="1">
        <v>4.1999999999999886</v>
      </c>
      <c r="AC700">
        <v>4</v>
      </c>
      <c r="AD700" s="3">
        <v>9.9</v>
      </c>
      <c r="AE700" s="1">
        <v>2.5999999999999979</v>
      </c>
    </row>
    <row r="701" spans="1:31" x14ac:dyDescent="0.2">
      <c r="A701">
        <v>716</v>
      </c>
      <c r="B701" t="s">
        <v>671</v>
      </c>
      <c r="C701" t="s">
        <v>672</v>
      </c>
      <c r="D701">
        <v>2013</v>
      </c>
      <c r="E701" t="s">
        <v>749</v>
      </c>
      <c r="F701" t="s">
        <v>759</v>
      </c>
      <c r="G701" t="s">
        <v>41</v>
      </c>
      <c r="H701">
        <v>45.582124389999997</v>
      </c>
      <c r="I701">
        <v>-122.6807608</v>
      </c>
      <c r="J701">
        <v>1017</v>
      </c>
      <c r="K701">
        <v>1142</v>
      </c>
      <c r="L701">
        <f t="shared" si="187"/>
        <v>0.89054290718038531</v>
      </c>
      <c r="M701" t="s">
        <v>787</v>
      </c>
      <c r="N701" t="s">
        <v>318</v>
      </c>
      <c r="O701" t="s">
        <v>51</v>
      </c>
      <c r="P701" t="s">
        <v>54</v>
      </c>
      <c r="Q701" t="s">
        <v>45</v>
      </c>
      <c r="R701" s="4" t="s">
        <v>322</v>
      </c>
      <c r="S701" s="2" t="s">
        <v>779</v>
      </c>
      <c r="T701" t="s">
        <v>90</v>
      </c>
      <c r="U701">
        <f t="shared" ref="U701" si="246">((23.5-8.3)/23.5)*100</f>
        <v>64.680851063829778</v>
      </c>
      <c r="V701" t="s">
        <v>60</v>
      </c>
      <c r="W701" s="2" t="s">
        <v>355</v>
      </c>
      <c r="X701" s="2" t="s">
        <v>356</v>
      </c>
      <c r="Y701" t="s">
        <v>777</v>
      </c>
      <c r="Z701">
        <v>4</v>
      </c>
      <c r="AA701" s="3">
        <v>19.600000000000001</v>
      </c>
      <c r="AB701" s="1">
        <v>3.7999999999999972</v>
      </c>
      <c r="AC701">
        <v>4</v>
      </c>
      <c r="AD701" s="3">
        <v>9.9</v>
      </c>
      <c r="AE701" s="1">
        <v>4.1999999999999993</v>
      </c>
    </row>
    <row r="702" spans="1:31" x14ac:dyDescent="0.2">
      <c r="A702">
        <v>716</v>
      </c>
      <c r="B702" t="s">
        <v>671</v>
      </c>
      <c r="C702" t="s">
        <v>672</v>
      </c>
      <c r="D702">
        <v>2013</v>
      </c>
      <c r="E702" t="s">
        <v>749</v>
      </c>
      <c r="F702" t="s">
        <v>759</v>
      </c>
      <c r="G702" t="s">
        <v>41</v>
      </c>
      <c r="H702">
        <v>45.582124389999997</v>
      </c>
      <c r="I702">
        <v>-122.6807608</v>
      </c>
      <c r="J702">
        <v>1017</v>
      </c>
      <c r="K702">
        <v>1142</v>
      </c>
      <c r="L702">
        <f t="shared" si="187"/>
        <v>0.89054290718038531</v>
      </c>
      <c r="M702" t="s">
        <v>787</v>
      </c>
      <c r="N702" t="s">
        <v>319</v>
      </c>
      <c r="O702" t="s">
        <v>51</v>
      </c>
      <c r="P702" t="s">
        <v>54</v>
      </c>
      <c r="Q702" t="s">
        <v>45</v>
      </c>
      <c r="R702" s="4" t="s">
        <v>322</v>
      </c>
      <c r="S702" s="2" t="s">
        <v>779</v>
      </c>
      <c r="T702" t="s">
        <v>91</v>
      </c>
      <c r="U702">
        <f t="shared" ref="U702" si="247">((18.6-9.9)/18.6)*100</f>
        <v>46.774193548387103</v>
      </c>
      <c r="V702" t="s">
        <v>60</v>
      </c>
      <c r="W702" s="2" t="s">
        <v>355</v>
      </c>
      <c r="X702" s="2" t="s">
        <v>356</v>
      </c>
      <c r="Y702" t="s">
        <v>777</v>
      </c>
      <c r="Z702">
        <v>4</v>
      </c>
      <c r="AA702" s="3">
        <v>34.799999999999997</v>
      </c>
      <c r="AB702" s="1">
        <v>11.800000000000011</v>
      </c>
      <c r="AC702">
        <v>4</v>
      </c>
      <c r="AD702" s="3">
        <v>11.3</v>
      </c>
      <c r="AE702" s="1">
        <v>3.7999999999999972</v>
      </c>
    </row>
    <row r="703" spans="1:31" x14ac:dyDescent="0.2">
      <c r="A703">
        <v>716</v>
      </c>
      <c r="B703" t="s">
        <v>671</v>
      </c>
      <c r="C703" t="s">
        <v>672</v>
      </c>
      <c r="D703">
        <v>2013</v>
      </c>
      <c r="E703" t="s">
        <v>749</v>
      </c>
      <c r="F703" t="s">
        <v>759</v>
      </c>
      <c r="G703" t="s">
        <v>41</v>
      </c>
      <c r="H703">
        <v>45.582124389999997</v>
      </c>
      <c r="I703">
        <v>-122.6807608</v>
      </c>
      <c r="J703">
        <v>1017</v>
      </c>
      <c r="K703">
        <v>1142</v>
      </c>
      <c r="L703">
        <f t="shared" si="187"/>
        <v>0.89054290718038531</v>
      </c>
      <c r="M703" t="s">
        <v>787</v>
      </c>
      <c r="N703" t="s">
        <v>320</v>
      </c>
      <c r="O703" t="s">
        <v>51</v>
      </c>
      <c r="P703" t="s">
        <v>54</v>
      </c>
      <c r="Q703" t="s">
        <v>45</v>
      </c>
      <c r="R703" s="4" t="s">
        <v>322</v>
      </c>
      <c r="S703" s="2" t="s">
        <v>779</v>
      </c>
      <c r="T703" t="s">
        <v>90</v>
      </c>
      <c r="U703">
        <f t="shared" ref="U703" si="248">((23.2-10)/23.2)*100</f>
        <v>56.896551724137936</v>
      </c>
      <c r="V703" t="s">
        <v>60</v>
      </c>
      <c r="W703" s="2" t="s">
        <v>355</v>
      </c>
      <c r="X703" s="2" t="s">
        <v>356</v>
      </c>
      <c r="Y703" t="s">
        <v>777</v>
      </c>
      <c r="Z703">
        <v>4</v>
      </c>
      <c r="AA703" s="3">
        <v>23.3</v>
      </c>
      <c r="AB703" s="1">
        <v>8.1999999999999957</v>
      </c>
      <c r="AC703">
        <v>4</v>
      </c>
      <c r="AD703" s="3">
        <v>16.100000000000001</v>
      </c>
      <c r="AE703" s="1">
        <v>4.5999999999999943</v>
      </c>
    </row>
    <row r="704" spans="1:31" x14ac:dyDescent="0.2">
      <c r="A704">
        <v>716</v>
      </c>
      <c r="B704" t="s">
        <v>671</v>
      </c>
      <c r="C704" t="s">
        <v>672</v>
      </c>
      <c r="D704">
        <v>2013</v>
      </c>
      <c r="E704" t="s">
        <v>749</v>
      </c>
      <c r="F704" t="s">
        <v>759</v>
      </c>
      <c r="G704" t="s">
        <v>41</v>
      </c>
      <c r="H704">
        <v>45.582124389999997</v>
      </c>
      <c r="I704">
        <v>-122.6807608</v>
      </c>
      <c r="J704">
        <v>1017</v>
      </c>
      <c r="K704">
        <v>1142</v>
      </c>
      <c r="L704">
        <f t="shared" si="187"/>
        <v>0.89054290718038531</v>
      </c>
      <c r="M704" t="s">
        <v>787</v>
      </c>
      <c r="N704" t="s">
        <v>321</v>
      </c>
      <c r="O704" t="s">
        <v>51</v>
      </c>
      <c r="P704" t="s">
        <v>54</v>
      </c>
      <c r="Q704" t="s">
        <v>45</v>
      </c>
      <c r="R704" s="4" t="s">
        <v>322</v>
      </c>
      <c r="S704" s="2" t="s">
        <v>779</v>
      </c>
      <c r="T704" t="s">
        <v>91</v>
      </c>
      <c r="U704">
        <f t="shared" ref="U704" si="249">((23.8-14.6)/23.8)*100</f>
        <v>38.655462184873954</v>
      </c>
      <c r="V704" t="s">
        <v>60</v>
      </c>
      <c r="W704" s="2" t="s">
        <v>355</v>
      </c>
      <c r="X704" s="2" t="s">
        <v>356</v>
      </c>
      <c r="Y704" t="s">
        <v>777</v>
      </c>
      <c r="Z704">
        <v>4</v>
      </c>
      <c r="AA704" s="3">
        <v>14</v>
      </c>
      <c r="AB704" s="1">
        <v>8</v>
      </c>
      <c r="AC704">
        <v>4</v>
      </c>
      <c r="AD704" s="3">
        <v>9.6</v>
      </c>
      <c r="AE704" s="1">
        <v>3.6000000000000014</v>
      </c>
    </row>
    <row r="705" spans="1:31" x14ac:dyDescent="0.2">
      <c r="A705">
        <v>716</v>
      </c>
      <c r="B705" t="s">
        <v>671</v>
      </c>
      <c r="C705" t="s">
        <v>672</v>
      </c>
      <c r="D705">
        <v>2013</v>
      </c>
      <c r="E705" t="s">
        <v>749</v>
      </c>
      <c r="F705" t="s">
        <v>759</v>
      </c>
      <c r="G705" t="s">
        <v>41</v>
      </c>
      <c r="H705">
        <v>45.582124389999997</v>
      </c>
      <c r="I705">
        <v>-122.6807608</v>
      </c>
      <c r="J705">
        <v>1017</v>
      </c>
      <c r="K705">
        <v>1142</v>
      </c>
      <c r="L705">
        <f t="shared" si="187"/>
        <v>0.89054290718038531</v>
      </c>
      <c r="M705" t="s">
        <v>787</v>
      </c>
      <c r="N705" t="s">
        <v>317</v>
      </c>
      <c r="O705" t="s">
        <v>43</v>
      </c>
      <c r="P705" t="s">
        <v>54</v>
      </c>
      <c r="Q705" t="s">
        <v>45</v>
      </c>
      <c r="R705" s="4" t="s">
        <v>322</v>
      </c>
      <c r="S705" s="2" t="s">
        <v>779</v>
      </c>
      <c r="T705" t="s">
        <v>90</v>
      </c>
      <c r="U705">
        <f t="shared" ref="U705" si="250">((19.8-9.1)/19.8)*100</f>
        <v>54.040404040404042</v>
      </c>
      <c r="V705" t="s">
        <v>60</v>
      </c>
      <c r="W705" s="2" t="s">
        <v>357</v>
      </c>
      <c r="X705" s="2" t="s">
        <v>358</v>
      </c>
      <c r="Y705" t="s">
        <v>777</v>
      </c>
      <c r="Z705">
        <v>4</v>
      </c>
      <c r="AA705" s="3">
        <v>396</v>
      </c>
      <c r="AB705" s="1">
        <v>44</v>
      </c>
      <c r="AC705">
        <v>4</v>
      </c>
      <c r="AD705" s="3">
        <v>253</v>
      </c>
      <c r="AE705" s="1">
        <v>60</v>
      </c>
    </row>
    <row r="706" spans="1:31" x14ac:dyDescent="0.2">
      <c r="A706">
        <v>716</v>
      </c>
      <c r="B706" t="s">
        <v>671</v>
      </c>
      <c r="C706" t="s">
        <v>672</v>
      </c>
      <c r="D706">
        <v>2013</v>
      </c>
      <c r="E706" t="s">
        <v>749</v>
      </c>
      <c r="F706" t="s">
        <v>759</v>
      </c>
      <c r="G706" t="s">
        <v>41</v>
      </c>
      <c r="H706">
        <v>45.582124389999997</v>
      </c>
      <c r="I706">
        <v>-122.6807608</v>
      </c>
      <c r="J706">
        <v>1017</v>
      </c>
      <c r="K706">
        <v>1142</v>
      </c>
      <c r="L706">
        <f t="shared" si="187"/>
        <v>0.89054290718038531</v>
      </c>
      <c r="M706" t="s">
        <v>787</v>
      </c>
      <c r="N706" t="s">
        <v>318</v>
      </c>
      <c r="O706" t="s">
        <v>51</v>
      </c>
      <c r="P706" t="s">
        <v>54</v>
      </c>
      <c r="Q706" t="s">
        <v>45</v>
      </c>
      <c r="R706" s="4" t="s">
        <v>322</v>
      </c>
      <c r="S706" s="2" t="s">
        <v>779</v>
      </c>
      <c r="T706" t="s">
        <v>90</v>
      </c>
      <c r="U706">
        <f t="shared" ref="U706" si="251">((23.5-8.3)/23.5)*100</f>
        <v>64.680851063829778</v>
      </c>
      <c r="V706" t="s">
        <v>60</v>
      </c>
      <c r="W706" s="2" t="s">
        <v>357</v>
      </c>
      <c r="X706" s="2" t="s">
        <v>358</v>
      </c>
      <c r="Y706" t="s">
        <v>777</v>
      </c>
      <c r="Z706">
        <v>4</v>
      </c>
      <c r="AA706" s="3">
        <v>263</v>
      </c>
      <c r="AB706" s="1">
        <v>46</v>
      </c>
      <c r="AC706">
        <v>4</v>
      </c>
      <c r="AD706" s="3">
        <v>183</v>
      </c>
      <c r="AE706" s="1">
        <v>50</v>
      </c>
    </row>
    <row r="707" spans="1:31" x14ac:dyDescent="0.2">
      <c r="A707">
        <v>716</v>
      </c>
      <c r="B707" t="s">
        <v>671</v>
      </c>
      <c r="C707" t="s">
        <v>672</v>
      </c>
      <c r="D707">
        <v>2013</v>
      </c>
      <c r="E707" t="s">
        <v>749</v>
      </c>
      <c r="F707" t="s">
        <v>759</v>
      </c>
      <c r="G707" t="s">
        <v>41</v>
      </c>
      <c r="H707">
        <v>45.582124389999997</v>
      </c>
      <c r="I707">
        <v>-122.6807608</v>
      </c>
      <c r="J707">
        <v>1017</v>
      </c>
      <c r="K707">
        <v>1142</v>
      </c>
      <c r="L707">
        <f t="shared" ref="L707:L770" si="252">J707/K707</f>
        <v>0.89054290718038531</v>
      </c>
      <c r="M707" t="s">
        <v>787</v>
      </c>
      <c r="N707" t="s">
        <v>319</v>
      </c>
      <c r="O707" t="s">
        <v>51</v>
      </c>
      <c r="P707" t="s">
        <v>54</v>
      </c>
      <c r="Q707" t="s">
        <v>45</v>
      </c>
      <c r="R707" s="4" t="s">
        <v>322</v>
      </c>
      <c r="S707" s="2" t="s">
        <v>779</v>
      </c>
      <c r="T707" t="s">
        <v>91</v>
      </c>
      <c r="U707">
        <f t="shared" ref="U707" si="253">((18.6-9.9)/18.6)*100</f>
        <v>46.774193548387103</v>
      </c>
      <c r="V707" t="s">
        <v>60</v>
      </c>
      <c r="W707" s="2" t="s">
        <v>357</v>
      </c>
      <c r="X707" s="2" t="s">
        <v>358</v>
      </c>
      <c r="Y707" t="s">
        <v>777</v>
      </c>
      <c r="Z707">
        <v>4</v>
      </c>
      <c r="AA707" s="3">
        <v>430</v>
      </c>
      <c r="AB707" s="1">
        <v>102</v>
      </c>
      <c r="AC707">
        <v>4</v>
      </c>
      <c r="AD707" s="3">
        <v>356</v>
      </c>
      <c r="AE707" s="1">
        <v>98</v>
      </c>
    </row>
    <row r="708" spans="1:31" x14ac:dyDescent="0.2">
      <c r="A708">
        <v>716</v>
      </c>
      <c r="B708" t="s">
        <v>671</v>
      </c>
      <c r="C708" t="s">
        <v>672</v>
      </c>
      <c r="D708">
        <v>2013</v>
      </c>
      <c r="E708" t="s">
        <v>749</v>
      </c>
      <c r="F708" t="s">
        <v>759</v>
      </c>
      <c r="G708" t="s">
        <v>41</v>
      </c>
      <c r="H708">
        <v>45.582124389999997</v>
      </c>
      <c r="I708">
        <v>-122.6807608</v>
      </c>
      <c r="J708">
        <v>1017</v>
      </c>
      <c r="K708">
        <v>1142</v>
      </c>
      <c r="L708">
        <f t="shared" si="252"/>
        <v>0.89054290718038531</v>
      </c>
      <c r="M708" t="s">
        <v>787</v>
      </c>
      <c r="N708" t="s">
        <v>320</v>
      </c>
      <c r="O708" t="s">
        <v>51</v>
      </c>
      <c r="P708" t="s">
        <v>54</v>
      </c>
      <c r="Q708" t="s">
        <v>45</v>
      </c>
      <c r="R708" s="4" t="s">
        <v>322</v>
      </c>
      <c r="S708" s="2" t="s">
        <v>779</v>
      </c>
      <c r="T708" t="s">
        <v>90</v>
      </c>
      <c r="U708">
        <f t="shared" ref="U708" si="254">((23.2-10)/23.2)*100</f>
        <v>56.896551724137936</v>
      </c>
      <c r="V708" t="s">
        <v>60</v>
      </c>
      <c r="W708" s="2" t="s">
        <v>357</v>
      </c>
      <c r="X708" s="2" t="s">
        <v>358</v>
      </c>
      <c r="Y708" t="s">
        <v>777</v>
      </c>
      <c r="Z708">
        <v>4</v>
      </c>
      <c r="AA708" s="3">
        <v>241</v>
      </c>
      <c r="AB708" s="1">
        <v>62</v>
      </c>
      <c r="AC708">
        <v>4</v>
      </c>
      <c r="AD708" s="3">
        <v>283</v>
      </c>
      <c r="AE708" s="1">
        <v>74</v>
      </c>
    </row>
    <row r="709" spans="1:31" x14ac:dyDescent="0.2">
      <c r="A709">
        <v>716</v>
      </c>
      <c r="B709" t="s">
        <v>671</v>
      </c>
      <c r="C709" t="s">
        <v>672</v>
      </c>
      <c r="D709">
        <v>2013</v>
      </c>
      <c r="E709" t="s">
        <v>749</v>
      </c>
      <c r="F709" t="s">
        <v>759</v>
      </c>
      <c r="G709" t="s">
        <v>41</v>
      </c>
      <c r="H709">
        <v>45.582124389999997</v>
      </c>
      <c r="I709">
        <v>-122.6807608</v>
      </c>
      <c r="J709">
        <v>1017</v>
      </c>
      <c r="K709">
        <v>1142</v>
      </c>
      <c r="L709">
        <f t="shared" si="252"/>
        <v>0.89054290718038531</v>
      </c>
      <c r="M709" t="s">
        <v>787</v>
      </c>
      <c r="N709" t="s">
        <v>321</v>
      </c>
      <c r="O709" t="s">
        <v>51</v>
      </c>
      <c r="P709" t="s">
        <v>54</v>
      </c>
      <c r="Q709" t="s">
        <v>45</v>
      </c>
      <c r="R709" s="4" t="s">
        <v>322</v>
      </c>
      <c r="S709" s="2" t="s">
        <v>779</v>
      </c>
      <c r="T709" t="s">
        <v>91</v>
      </c>
      <c r="U709">
        <f t="shared" ref="U709" si="255">((23.8-14.6)/23.8)*100</f>
        <v>38.655462184873954</v>
      </c>
      <c r="V709" t="s">
        <v>60</v>
      </c>
      <c r="W709" s="2" t="s">
        <v>357</v>
      </c>
      <c r="X709" s="2" t="s">
        <v>358</v>
      </c>
      <c r="Y709" t="s">
        <v>777</v>
      </c>
      <c r="Z709">
        <v>4</v>
      </c>
      <c r="AA709" s="3">
        <v>295</v>
      </c>
      <c r="AB709" s="1">
        <v>78</v>
      </c>
      <c r="AC709">
        <v>4</v>
      </c>
      <c r="AD709" s="3">
        <v>390</v>
      </c>
      <c r="AE709" s="1">
        <v>86</v>
      </c>
    </row>
    <row r="710" spans="1:31" x14ac:dyDescent="0.2">
      <c r="A710">
        <v>716</v>
      </c>
      <c r="B710" t="s">
        <v>671</v>
      </c>
      <c r="C710" t="s">
        <v>672</v>
      </c>
      <c r="D710">
        <v>2013</v>
      </c>
      <c r="E710" t="s">
        <v>749</v>
      </c>
      <c r="F710" t="s">
        <v>759</v>
      </c>
      <c r="G710" t="s">
        <v>41</v>
      </c>
      <c r="H710">
        <v>45.582124389999997</v>
      </c>
      <c r="I710">
        <v>-122.6807608</v>
      </c>
      <c r="J710">
        <v>1017</v>
      </c>
      <c r="K710">
        <v>1142</v>
      </c>
      <c r="L710">
        <f t="shared" si="252"/>
        <v>0.89054290718038531</v>
      </c>
      <c r="M710" t="s">
        <v>787</v>
      </c>
      <c r="N710" t="s">
        <v>317</v>
      </c>
      <c r="O710" t="s">
        <v>43</v>
      </c>
      <c r="P710" t="s">
        <v>54</v>
      </c>
      <c r="Q710" t="s">
        <v>45</v>
      </c>
      <c r="R710" s="4" t="s">
        <v>322</v>
      </c>
      <c r="S710" s="2" t="s">
        <v>779</v>
      </c>
      <c r="T710" t="s">
        <v>90</v>
      </c>
      <c r="U710">
        <f t="shared" ref="U710" si="256">((19.8-9.1)/19.8)*100</f>
        <v>54.040404040404042</v>
      </c>
      <c r="V710" t="s">
        <v>60</v>
      </c>
      <c r="W710" s="2" t="s">
        <v>335</v>
      </c>
      <c r="X710" s="2" t="s">
        <v>204</v>
      </c>
      <c r="Y710" t="s">
        <v>777</v>
      </c>
      <c r="Z710">
        <v>4</v>
      </c>
      <c r="AA710" s="3">
        <v>68.3</v>
      </c>
      <c r="AB710" s="1">
        <v>0.80000000000001137</v>
      </c>
      <c r="AC710">
        <v>4</v>
      </c>
      <c r="AD710" s="3">
        <v>67.400000000000006</v>
      </c>
      <c r="AE710" s="1">
        <v>1</v>
      </c>
    </row>
    <row r="711" spans="1:31" x14ac:dyDescent="0.2">
      <c r="A711">
        <v>716</v>
      </c>
      <c r="B711" t="s">
        <v>671</v>
      </c>
      <c r="C711" t="s">
        <v>672</v>
      </c>
      <c r="D711">
        <v>2013</v>
      </c>
      <c r="E711" t="s">
        <v>749</v>
      </c>
      <c r="F711" t="s">
        <v>759</v>
      </c>
      <c r="G711" t="s">
        <v>41</v>
      </c>
      <c r="H711">
        <v>45.582124389999997</v>
      </c>
      <c r="I711">
        <v>-122.6807608</v>
      </c>
      <c r="J711">
        <v>1017</v>
      </c>
      <c r="K711">
        <v>1142</v>
      </c>
      <c r="L711">
        <f t="shared" si="252"/>
        <v>0.89054290718038531</v>
      </c>
      <c r="M711" t="s">
        <v>787</v>
      </c>
      <c r="N711" t="s">
        <v>318</v>
      </c>
      <c r="O711" t="s">
        <v>51</v>
      </c>
      <c r="P711" t="s">
        <v>54</v>
      </c>
      <c r="Q711" t="s">
        <v>45</v>
      </c>
      <c r="R711" s="4" t="s">
        <v>322</v>
      </c>
      <c r="S711" s="2" t="s">
        <v>779</v>
      </c>
      <c r="T711" t="s">
        <v>90</v>
      </c>
      <c r="U711">
        <f t="shared" ref="U711" si="257">((23.5-8.3)/23.5)*100</f>
        <v>64.680851063829778</v>
      </c>
      <c r="V711" t="s">
        <v>60</v>
      </c>
      <c r="W711" s="2" t="s">
        <v>335</v>
      </c>
      <c r="X711" s="2" t="s">
        <v>204</v>
      </c>
      <c r="Y711" t="s">
        <v>777</v>
      </c>
      <c r="Z711">
        <v>4</v>
      </c>
      <c r="AA711" s="3">
        <v>61.5</v>
      </c>
      <c r="AB711" s="1">
        <v>1.2000000000000028</v>
      </c>
      <c r="AC711">
        <v>4</v>
      </c>
      <c r="AD711" s="3">
        <v>59.3</v>
      </c>
      <c r="AE711" s="1">
        <v>1.6000000000000085</v>
      </c>
    </row>
    <row r="712" spans="1:31" x14ac:dyDescent="0.2">
      <c r="A712">
        <v>716</v>
      </c>
      <c r="B712" t="s">
        <v>671</v>
      </c>
      <c r="C712" t="s">
        <v>672</v>
      </c>
      <c r="D712">
        <v>2013</v>
      </c>
      <c r="E712" t="s">
        <v>749</v>
      </c>
      <c r="F712" t="s">
        <v>759</v>
      </c>
      <c r="G712" t="s">
        <v>41</v>
      </c>
      <c r="H712">
        <v>45.582124389999997</v>
      </c>
      <c r="I712">
        <v>-122.6807608</v>
      </c>
      <c r="J712">
        <v>1017</v>
      </c>
      <c r="K712">
        <v>1142</v>
      </c>
      <c r="L712">
        <f t="shared" si="252"/>
        <v>0.89054290718038531</v>
      </c>
      <c r="M712" t="s">
        <v>787</v>
      </c>
      <c r="N712" t="s">
        <v>319</v>
      </c>
      <c r="O712" t="s">
        <v>51</v>
      </c>
      <c r="P712" t="s">
        <v>54</v>
      </c>
      <c r="Q712" t="s">
        <v>45</v>
      </c>
      <c r="R712" s="4" t="s">
        <v>322</v>
      </c>
      <c r="S712" s="2" t="s">
        <v>779</v>
      </c>
      <c r="T712" t="s">
        <v>91</v>
      </c>
      <c r="U712">
        <f t="shared" ref="U712" si="258">((18.6-9.9)/18.6)*100</f>
        <v>46.774193548387103</v>
      </c>
      <c r="V712" t="s">
        <v>60</v>
      </c>
      <c r="W712" s="2" t="s">
        <v>335</v>
      </c>
      <c r="X712" s="2" t="s">
        <v>204</v>
      </c>
      <c r="Y712" t="s">
        <v>777</v>
      </c>
      <c r="Z712">
        <v>4</v>
      </c>
      <c r="AA712" s="3">
        <v>57.6</v>
      </c>
      <c r="AB712" s="1">
        <v>2</v>
      </c>
      <c r="AC712">
        <v>4</v>
      </c>
      <c r="AD712" s="3">
        <v>56</v>
      </c>
      <c r="AE712" s="1">
        <v>4.4000000000000057</v>
      </c>
    </row>
    <row r="713" spans="1:31" x14ac:dyDescent="0.2">
      <c r="A713">
        <v>716</v>
      </c>
      <c r="B713" t="s">
        <v>671</v>
      </c>
      <c r="C713" t="s">
        <v>672</v>
      </c>
      <c r="D713">
        <v>2013</v>
      </c>
      <c r="E713" t="s">
        <v>749</v>
      </c>
      <c r="F713" t="s">
        <v>759</v>
      </c>
      <c r="G713" t="s">
        <v>41</v>
      </c>
      <c r="H713">
        <v>45.582124389999997</v>
      </c>
      <c r="I713">
        <v>-122.6807608</v>
      </c>
      <c r="J713">
        <v>1017</v>
      </c>
      <c r="K713">
        <v>1142</v>
      </c>
      <c r="L713">
        <f t="shared" si="252"/>
        <v>0.89054290718038531</v>
      </c>
      <c r="M713" t="s">
        <v>787</v>
      </c>
      <c r="N713" t="s">
        <v>320</v>
      </c>
      <c r="O713" t="s">
        <v>51</v>
      </c>
      <c r="P713" t="s">
        <v>54</v>
      </c>
      <c r="Q713" t="s">
        <v>45</v>
      </c>
      <c r="R713" s="4" t="s">
        <v>322</v>
      </c>
      <c r="S713" s="2" t="s">
        <v>779</v>
      </c>
      <c r="T713" t="s">
        <v>90</v>
      </c>
      <c r="U713">
        <f t="shared" ref="U713" si="259">((23.2-10)/23.2)*100</f>
        <v>56.896551724137936</v>
      </c>
      <c r="V713" t="s">
        <v>60</v>
      </c>
      <c r="W713" s="2" t="s">
        <v>335</v>
      </c>
      <c r="X713" s="2" t="s">
        <v>204</v>
      </c>
      <c r="Y713" t="s">
        <v>777</v>
      </c>
      <c r="Z713">
        <v>4</v>
      </c>
      <c r="AA713" s="3">
        <v>62.2</v>
      </c>
      <c r="AB713" s="1">
        <v>1.1999999999999886</v>
      </c>
      <c r="AC713">
        <v>4</v>
      </c>
      <c r="AD713" s="3">
        <v>66.7</v>
      </c>
      <c r="AE713" s="1">
        <v>1.7999999999999829</v>
      </c>
    </row>
    <row r="714" spans="1:31" x14ac:dyDescent="0.2">
      <c r="A714">
        <v>716</v>
      </c>
      <c r="B714" t="s">
        <v>671</v>
      </c>
      <c r="C714" t="s">
        <v>672</v>
      </c>
      <c r="D714">
        <v>2013</v>
      </c>
      <c r="E714" t="s">
        <v>749</v>
      </c>
      <c r="F714" t="s">
        <v>759</v>
      </c>
      <c r="G714" t="s">
        <v>41</v>
      </c>
      <c r="H714">
        <v>45.582124389999997</v>
      </c>
      <c r="I714">
        <v>-122.6807608</v>
      </c>
      <c r="J714">
        <v>1017</v>
      </c>
      <c r="K714">
        <v>1142</v>
      </c>
      <c r="L714">
        <f t="shared" si="252"/>
        <v>0.89054290718038531</v>
      </c>
      <c r="M714" t="s">
        <v>787</v>
      </c>
      <c r="N714" t="s">
        <v>321</v>
      </c>
      <c r="O714" t="s">
        <v>51</v>
      </c>
      <c r="P714" t="s">
        <v>54</v>
      </c>
      <c r="Q714" t="s">
        <v>45</v>
      </c>
      <c r="R714" s="4" t="s">
        <v>322</v>
      </c>
      <c r="S714" s="2" t="s">
        <v>779</v>
      </c>
      <c r="T714" t="s">
        <v>91</v>
      </c>
      <c r="U714">
        <f t="shared" ref="U714" si="260">((23.8-14.6)/23.8)*100</f>
        <v>38.655462184873954</v>
      </c>
      <c r="V714" t="s">
        <v>60</v>
      </c>
      <c r="W714" s="2" t="s">
        <v>335</v>
      </c>
      <c r="X714" s="2" t="s">
        <v>204</v>
      </c>
      <c r="Y714" t="s">
        <v>777</v>
      </c>
      <c r="Z714">
        <v>4</v>
      </c>
      <c r="AA714" s="3">
        <v>53.2</v>
      </c>
      <c r="AB714" s="1">
        <v>10</v>
      </c>
      <c r="AC714">
        <v>4</v>
      </c>
      <c r="AD714" s="3">
        <v>59.2</v>
      </c>
      <c r="AE714" s="1">
        <v>7.3999999999999915</v>
      </c>
    </row>
    <row r="715" spans="1:31" x14ac:dyDescent="0.2">
      <c r="A715">
        <v>716</v>
      </c>
      <c r="B715" t="s">
        <v>671</v>
      </c>
      <c r="C715" t="s">
        <v>672</v>
      </c>
      <c r="D715">
        <v>2013</v>
      </c>
      <c r="E715" t="s">
        <v>749</v>
      </c>
      <c r="F715" t="s">
        <v>759</v>
      </c>
      <c r="G715" t="s">
        <v>41</v>
      </c>
      <c r="H715">
        <v>45.582124389999997</v>
      </c>
      <c r="I715">
        <v>-122.6807608</v>
      </c>
      <c r="J715">
        <v>1017</v>
      </c>
      <c r="K715">
        <v>1142</v>
      </c>
      <c r="L715">
        <f t="shared" si="252"/>
        <v>0.89054290718038531</v>
      </c>
      <c r="M715" t="s">
        <v>787</v>
      </c>
      <c r="N715" t="s">
        <v>317</v>
      </c>
      <c r="O715" t="s">
        <v>43</v>
      </c>
      <c r="P715" t="s">
        <v>54</v>
      </c>
      <c r="Q715" t="s">
        <v>45</v>
      </c>
      <c r="R715" s="4" t="s">
        <v>322</v>
      </c>
      <c r="S715" s="2" t="s">
        <v>779</v>
      </c>
      <c r="T715" t="s">
        <v>90</v>
      </c>
      <c r="U715">
        <f t="shared" ref="U715" si="261">((19.8-9.1)/19.8)*100</f>
        <v>54.040404040404042</v>
      </c>
      <c r="V715" t="s">
        <v>60</v>
      </c>
      <c r="W715" s="2" t="s">
        <v>48</v>
      </c>
      <c r="X715" s="2" t="s">
        <v>359</v>
      </c>
      <c r="Y715" t="s">
        <v>50</v>
      </c>
      <c r="Z715">
        <v>4</v>
      </c>
      <c r="AA715" s="3">
        <v>20.6</v>
      </c>
      <c r="AB715" s="1">
        <v>2.5999999999999943</v>
      </c>
      <c r="AC715">
        <v>4</v>
      </c>
      <c r="AD715" s="3">
        <v>14.9</v>
      </c>
      <c r="AE715" s="1">
        <v>1.3999999999999986</v>
      </c>
    </row>
    <row r="716" spans="1:31" x14ac:dyDescent="0.2">
      <c r="A716">
        <v>716</v>
      </c>
      <c r="B716" t="s">
        <v>671</v>
      </c>
      <c r="C716" t="s">
        <v>672</v>
      </c>
      <c r="D716">
        <v>2013</v>
      </c>
      <c r="E716" t="s">
        <v>749</v>
      </c>
      <c r="F716" t="s">
        <v>759</v>
      </c>
      <c r="G716" t="s">
        <v>41</v>
      </c>
      <c r="H716">
        <v>45.582124389999997</v>
      </c>
      <c r="I716">
        <v>-122.6807608</v>
      </c>
      <c r="J716">
        <v>1017</v>
      </c>
      <c r="K716">
        <v>1142</v>
      </c>
      <c r="L716">
        <f t="shared" si="252"/>
        <v>0.89054290718038531</v>
      </c>
      <c r="M716" t="s">
        <v>787</v>
      </c>
      <c r="N716" t="s">
        <v>318</v>
      </c>
      <c r="O716" t="s">
        <v>51</v>
      </c>
      <c r="P716" t="s">
        <v>54</v>
      </c>
      <c r="Q716" t="s">
        <v>45</v>
      </c>
      <c r="R716" s="4" t="s">
        <v>322</v>
      </c>
      <c r="S716" s="2" t="s">
        <v>779</v>
      </c>
      <c r="T716" t="s">
        <v>90</v>
      </c>
      <c r="U716">
        <f t="shared" ref="U716" si="262">((23.5-8.3)/23.5)*100</f>
        <v>64.680851063829778</v>
      </c>
      <c r="V716" t="s">
        <v>60</v>
      </c>
      <c r="W716" s="2" t="s">
        <v>48</v>
      </c>
      <c r="X716" s="2" t="s">
        <v>359</v>
      </c>
      <c r="Y716" t="s">
        <v>50</v>
      </c>
      <c r="Z716">
        <v>4</v>
      </c>
      <c r="AA716" s="3">
        <v>13.2</v>
      </c>
      <c r="AB716" s="1">
        <v>2</v>
      </c>
      <c r="AC716">
        <v>4</v>
      </c>
      <c r="AD716" s="3">
        <v>12</v>
      </c>
      <c r="AE716" s="1">
        <v>2.3999999999999986</v>
      </c>
    </row>
    <row r="717" spans="1:31" x14ac:dyDescent="0.2">
      <c r="A717">
        <v>716</v>
      </c>
      <c r="B717" t="s">
        <v>671</v>
      </c>
      <c r="C717" t="s">
        <v>672</v>
      </c>
      <c r="D717">
        <v>2013</v>
      </c>
      <c r="E717" t="s">
        <v>749</v>
      </c>
      <c r="F717" t="s">
        <v>759</v>
      </c>
      <c r="G717" t="s">
        <v>41</v>
      </c>
      <c r="H717">
        <v>45.582124389999997</v>
      </c>
      <c r="I717">
        <v>-122.6807608</v>
      </c>
      <c r="J717">
        <v>1017</v>
      </c>
      <c r="K717">
        <v>1142</v>
      </c>
      <c r="L717">
        <f t="shared" si="252"/>
        <v>0.89054290718038531</v>
      </c>
      <c r="M717" t="s">
        <v>787</v>
      </c>
      <c r="N717" t="s">
        <v>319</v>
      </c>
      <c r="O717" t="s">
        <v>51</v>
      </c>
      <c r="P717" t="s">
        <v>54</v>
      </c>
      <c r="Q717" t="s">
        <v>45</v>
      </c>
      <c r="R717" s="4" t="s">
        <v>322</v>
      </c>
      <c r="S717" s="2" t="s">
        <v>779</v>
      </c>
      <c r="T717" t="s">
        <v>91</v>
      </c>
      <c r="U717">
        <f t="shared" ref="U717" si="263">((18.6-9.9)/18.6)*100</f>
        <v>46.774193548387103</v>
      </c>
      <c r="V717" t="s">
        <v>60</v>
      </c>
      <c r="W717" s="2" t="s">
        <v>48</v>
      </c>
      <c r="X717" s="2" t="s">
        <v>359</v>
      </c>
      <c r="Y717" t="s">
        <v>50</v>
      </c>
      <c r="Z717">
        <v>4</v>
      </c>
      <c r="AA717" s="3">
        <v>12.5</v>
      </c>
      <c r="AB717" s="1">
        <v>3</v>
      </c>
      <c r="AC717">
        <v>4</v>
      </c>
      <c r="AD717" s="3">
        <v>11.4</v>
      </c>
      <c r="AE717" s="1">
        <v>3.8000000000000007</v>
      </c>
    </row>
    <row r="718" spans="1:31" x14ac:dyDescent="0.2">
      <c r="A718">
        <v>716</v>
      </c>
      <c r="B718" t="s">
        <v>671</v>
      </c>
      <c r="C718" t="s">
        <v>672</v>
      </c>
      <c r="D718">
        <v>2013</v>
      </c>
      <c r="E718" t="s">
        <v>749</v>
      </c>
      <c r="F718" t="s">
        <v>759</v>
      </c>
      <c r="G718" t="s">
        <v>41</v>
      </c>
      <c r="H718">
        <v>45.582124389999997</v>
      </c>
      <c r="I718">
        <v>-122.6807608</v>
      </c>
      <c r="J718">
        <v>1017</v>
      </c>
      <c r="K718">
        <v>1142</v>
      </c>
      <c r="L718">
        <f t="shared" si="252"/>
        <v>0.89054290718038531</v>
      </c>
      <c r="M718" t="s">
        <v>787</v>
      </c>
      <c r="N718" t="s">
        <v>320</v>
      </c>
      <c r="O718" t="s">
        <v>51</v>
      </c>
      <c r="P718" t="s">
        <v>54</v>
      </c>
      <c r="Q718" t="s">
        <v>45</v>
      </c>
      <c r="R718" s="4" t="s">
        <v>322</v>
      </c>
      <c r="S718" s="2" t="s">
        <v>779</v>
      </c>
      <c r="T718" t="s">
        <v>90</v>
      </c>
      <c r="U718">
        <f t="shared" ref="U718" si="264">((23.2-10)/23.2)*100</f>
        <v>56.896551724137936</v>
      </c>
      <c r="V718" t="s">
        <v>60</v>
      </c>
      <c r="W718" s="2" t="s">
        <v>48</v>
      </c>
      <c r="X718" s="2" t="s">
        <v>359</v>
      </c>
      <c r="Y718" t="s">
        <v>50</v>
      </c>
      <c r="Z718">
        <v>4</v>
      </c>
      <c r="AA718" s="3">
        <v>3.5</v>
      </c>
      <c r="AB718" s="1">
        <v>1.8000000000000007</v>
      </c>
      <c r="AC718">
        <v>4</v>
      </c>
      <c r="AD718" s="3">
        <v>7.4</v>
      </c>
      <c r="AE718" s="1">
        <v>2.8000000000000007</v>
      </c>
    </row>
    <row r="719" spans="1:31" x14ac:dyDescent="0.2">
      <c r="A719">
        <v>716</v>
      </c>
      <c r="B719" t="s">
        <v>671</v>
      </c>
      <c r="C719" t="s">
        <v>672</v>
      </c>
      <c r="D719">
        <v>2013</v>
      </c>
      <c r="E719" t="s">
        <v>749</v>
      </c>
      <c r="F719" t="s">
        <v>759</v>
      </c>
      <c r="G719" t="s">
        <v>41</v>
      </c>
      <c r="H719">
        <v>45.582124389999997</v>
      </c>
      <c r="I719">
        <v>-122.6807608</v>
      </c>
      <c r="J719">
        <v>1017</v>
      </c>
      <c r="K719">
        <v>1142</v>
      </c>
      <c r="L719">
        <f t="shared" si="252"/>
        <v>0.89054290718038531</v>
      </c>
      <c r="M719" t="s">
        <v>787</v>
      </c>
      <c r="N719" t="s">
        <v>321</v>
      </c>
      <c r="O719" t="s">
        <v>51</v>
      </c>
      <c r="P719" t="s">
        <v>54</v>
      </c>
      <c r="Q719" t="s">
        <v>45</v>
      </c>
      <c r="R719" s="4" t="s">
        <v>322</v>
      </c>
      <c r="S719" s="2" t="s">
        <v>779</v>
      </c>
      <c r="T719" t="s">
        <v>91</v>
      </c>
      <c r="U719">
        <f t="shared" ref="U719" si="265">((23.8-14.6)/23.8)*100</f>
        <v>38.655462184873954</v>
      </c>
      <c r="V719" t="s">
        <v>60</v>
      </c>
      <c r="W719" s="2" t="s">
        <v>48</v>
      </c>
      <c r="X719" s="2" t="s">
        <v>359</v>
      </c>
      <c r="Y719" t="s">
        <v>50</v>
      </c>
      <c r="Z719">
        <v>4</v>
      </c>
      <c r="AA719" s="3">
        <v>5.3</v>
      </c>
      <c r="AB719" s="1">
        <v>3.4000000000000004</v>
      </c>
      <c r="AC719">
        <v>4</v>
      </c>
      <c r="AD719" s="3">
        <v>9.6999999999999993</v>
      </c>
      <c r="AE719" s="1">
        <v>4.2000000000000028</v>
      </c>
    </row>
    <row r="720" spans="1:31" x14ac:dyDescent="0.2">
      <c r="A720">
        <v>757</v>
      </c>
      <c r="B720" t="s">
        <v>673</v>
      </c>
      <c r="C720" t="s">
        <v>674</v>
      </c>
      <c r="D720">
        <v>2017</v>
      </c>
      <c r="E720" t="s">
        <v>760</v>
      </c>
      <c r="F720" t="s">
        <v>40</v>
      </c>
      <c r="G720" t="s">
        <v>41</v>
      </c>
      <c r="H720">
        <v>43.5</v>
      </c>
      <c r="I720">
        <v>-103.0166667</v>
      </c>
      <c r="J720">
        <v>411</v>
      </c>
      <c r="K720">
        <v>1583</v>
      </c>
      <c r="L720">
        <f t="shared" si="252"/>
        <v>0.25963360707517374</v>
      </c>
      <c r="M720" t="s">
        <v>785</v>
      </c>
      <c r="N720" s="2" t="s">
        <v>77</v>
      </c>
      <c r="O720" t="s">
        <v>43</v>
      </c>
      <c r="P720" t="s">
        <v>52</v>
      </c>
      <c r="Q720" t="s">
        <v>45</v>
      </c>
      <c r="R720" s="4" t="s">
        <v>361</v>
      </c>
      <c r="S720" s="2" t="s">
        <v>779</v>
      </c>
      <c r="T720" t="s">
        <v>91</v>
      </c>
      <c r="U720">
        <f>((40-21)/40)*100</f>
        <v>47.5</v>
      </c>
      <c r="V720" t="s">
        <v>47</v>
      </c>
      <c r="W720" s="2" t="s">
        <v>362</v>
      </c>
      <c r="Y720" t="s">
        <v>50</v>
      </c>
      <c r="Z720">
        <v>8</v>
      </c>
      <c r="AA720" s="3">
        <v>4.9818800000000003</v>
      </c>
      <c r="AB720" s="1">
        <v>1.4962096647194856</v>
      </c>
      <c r="AC720">
        <v>8</v>
      </c>
      <c r="AD720" s="3">
        <v>4.6376799999999996</v>
      </c>
      <c r="AE720" s="1">
        <v>1.4039746561815147</v>
      </c>
    </row>
    <row r="721" spans="1:39" x14ac:dyDescent="0.2">
      <c r="A721">
        <v>757</v>
      </c>
      <c r="B721" t="s">
        <v>673</v>
      </c>
      <c r="C721" t="s">
        <v>674</v>
      </c>
      <c r="D721">
        <v>2017</v>
      </c>
      <c r="E721" t="s">
        <v>760</v>
      </c>
      <c r="F721" t="s">
        <v>40</v>
      </c>
      <c r="G721" t="s">
        <v>41</v>
      </c>
      <c r="H721">
        <v>43.5</v>
      </c>
      <c r="I721">
        <v>-103.0166667</v>
      </c>
      <c r="J721">
        <v>411</v>
      </c>
      <c r="K721">
        <v>1583</v>
      </c>
      <c r="L721">
        <f t="shared" si="252"/>
        <v>0.25963360707517374</v>
      </c>
      <c r="M721" t="s">
        <v>785</v>
      </c>
      <c r="N721" s="2" t="s">
        <v>78</v>
      </c>
      <c r="O721" t="s">
        <v>51</v>
      </c>
      <c r="P721" t="s">
        <v>52</v>
      </c>
      <c r="Q721" t="s">
        <v>45</v>
      </c>
      <c r="R721" s="4" t="s">
        <v>361</v>
      </c>
      <c r="S721" s="2" t="s">
        <v>779</v>
      </c>
      <c r="T721" t="s">
        <v>91</v>
      </c>
      <c r="U721">
        <f t="shared" ref="U721:U722" si="266">((40-21)/40)*100</f>
        <v>47.5</v>
      </c>
      <c r="V721" t="s">
        <v>47</v>
      </c>
      <c r="W721" s="2" t="s">
        <v>362</v>
      </c>
      <c r="Y721" t="s">
        <v>50</v>
      </c>
      <c r="Z721">
        <v>8</v>
      </c>
      <c r="AA721" s="3">
        <v>2.6159400000000002</v>
      </c>
      <c r="AB721" s="1">
        <v>0.77883569307011113</v>
      </c>
      <c r="AC721">
        <v>8</v>
      </c>
      <c r="AD721" s="3">
        <v>2.6739099999999998</v>
      </c>
      <c r="AE721" s="1">
        <v>0.8095806959161026</v>
      </c>
    </row>
    <row r="722" spans="1:39" x14ac:dyDescent="0.2">
      <c r="A722">
        <v>757</v>
      </c>
      <c r="B722" t="s">
        <v>673</v>
      </c>
      <c r="C722" t="s">
        <v>674</v>
      </c>
      <c r="D722">
        <v>2017</v>
      </c>
      <c r="E722" t="s">
        <v>760</v>
      </c>
      <c r="F722" t="s">
        <v>40</v>
      </c>
      <c r="G722" t="s">
        <v>41</v>
      </c>
      <c r="H722">
        <v>43.5</v>
      </c>
      <c r="I722">
        <v>-103.0166667</v>
      </c>
      <c r="J722">
        <v>411</v>
      </c>
      <c r="K722">
        <v>1583</v>
      </c>
      <c r="L722">
        <f t="shared" si="252"/>
        <v>0.25963360707517374</v>
      </c>
      <c r="M722" t="s">
        <v>785</v>
      </c>
      <c r="N722" s="2" t="s">
        <v>78</v>
      </c>
      <c r="O722" t="s">
        <v>51</v>
      </c>
      <c r="P722" t="s">
        <v>52</v>
      </c>
      <c r="Q722" t="s">
        <v>45</v>
      </c>
      <c r="R722" s="4" t="s">
        <v>361</v>
      </c>
      <c r="S722" s="2" t="s">
        <v>779</v>
      </c>
      <c r="T722" t="s">
        <v>91</v>
      </c>
      <c r="U722">
        <f t="shared" si="266"/>
        <v>47.5</v>
      </c>
      <c r="V722" t="s">
        <v>47</v>
      </c>
      <c r="W722" s="2" t="s">
        <v>362</v>
      </c>
      <c r="Y722" t="s">
        <v>50</v>
      </c>
      <c r="Z722">
        <v>8</v>
      </c>
      <c r="AA722" s="3">
        <v>2.7634300000000001</v>
      </c>
      <c r="AB722" s="1">
        <v>1.6744288578497448</v>
      </c>
      <c r="AC722">
        <v>8</v>
      </c>
      <c r="AD722" s="3">
        <v>2.7825199999999999</v>
      </c>
      <c r="AE722" s="1">
        <v>1.7051172921532411</v>
      </c>
      <c r="AF722">
        <v>8</v>
      </c>
      <c r="AG722" s="3">
        <v>2.41757</v>
      </c>
      <c r="AH722" s="1">
        <v>1.5026867628351566</v>
      </c>
      <c r="AI722">
        <v>8</v>
      </c>
      <c r="AJ722" s="3">
        <v>2.34558</v>
      </c>
      <c r="AK722" s="1">
        <v>1.4475041496313574</v>
      </c>
      <c r="AL722" t="s">
        <v>360</v>
      </c>
    </row>
    <row r="723" spans="1:39" x14ac:dyDescent="0.2">
      <c r="A723">
        <v>766</v>
      </c>
      <c r="B723" t="s">
        <v>675</v>
      </c>
      <c r="C723" t="s">
        <v>676</v>
      </c>
      <c r="D723">
        <v>2014</v>
      </c>
      <c r="E723" t="s">
        <v>745</v>
      </c>
      <c r="F723" t="s">
        <v>40</v>
      </c>
      <c r="G723" t="s">
        <v>41</v>
      </c>
      <c r="H723">
        <v>38.533790000000003</v>
      </c>
      <c r="I723">
        <v>-121.79079900000001</v>
      </c>
      <c r="J723">
        <v>497</v>
      </c>
      <c r="K723">
        <v>1835</v>
      </c>
      <c r="L723">
        <f t="shared" si="252"/>
        <v>0.27084468664850136</v>
      </c>
      <c r="M723" t="s">
        <v>785</v>
      </c>
      <c r="N723" s="2" t="s">
        <v>363</v>
      </c>
      <c r="O723" t="s">
        <v>43</v>
      </c>
      <c r="P723" t="s">
        <v>44</v>
      </c>
      <c r="Q723" t="s">
        <v>56</v>
      </c>
      <c r="R723" s="4" t="s">
        <v>364</v>
      </c>
      <c r="S723" s="2" t="s">
        <v>780</v>
      </c>
      <c r="T723" t="s">
        <v>91</v>
      </c>
      <c r="U723">
        <f>((60.9-32.1)/60.9)*100</f>
        <v>47.290640394088669</v>
      </c>
      <c r="V723" t="s">
        <v>61</v>
      </c>
      <c r="W723" s="2" t="s">
        <v>232</v>
      </c>
      <c r="X723" s="2" t="s">
        <v>75</v>
      </c>
      <c r="Y723" t="s">
        <v>63</v>
      </c>
      <c r="Z723">
        <v>16</v>
      </c>
      <c r="AA723" s="3">
        <v>208.392</v>
      </c>
      <c r="AB723" s="1">
        <v>217.22800000000007</v>
      </c>
      <c r="AC723">
        <v>16</v>
      </c>
      <c r="AD723" s="3">
        <v>8.0762699999999992</v>
      </c>
      <c r="AE723" s="1">
        <v>7.0067200000000014</v>
      </c>
    </row>
    <row r="724" spans="1:39" x14ac:dyDescent="0.2">
      <c r="A724">
        <v>770</v>
      </c>
      <c r="B724" t="s">
        <v>678</v>
      </c>
      <c r="C724" t="s">
        <v>677</v>
      </c>
      <c r="D724">
        <v>2002</v>
      </c>
      <c r="E724" t="s">
        <v>761</v>
      </c>
      <c r="F724" t="s">
        <v>40</v>
      </c>
      <c r="G724" t="s">
        <v>41</v>
      </c>
      <c r="H724">
        <v>31.105861999999998</v>
      </c>
      <c r="I724">
        <v>-97.353286999999995</v>
      </c>
      <c r="J724">
        <v>879</v>
      </c>
      <c r="K724">
        <v>1882</v>
      </c>
      <c r="L724">
        <f t="shared" si="252"/>
        <v>0.46705632306057387</v>
      </c>
      <c r="M724" t="s">
        <v>785</v>
      </c>
      <c r="N724" s="2" t="s">
        <v>366</v>
      </c>
      <c r="O724" s="2" t="s">
        <v>43</v>
      </c>
      <c r="P724" t="s">
        <v>54</v>
      </c>
      <c r="Q724" t="s">
        <v>45</v>
      </c>
      <c r="R724" s="4" t="s">
        <v>367</v>
      </c>
      <c r="S724" s="2" t="s">
        <v>779</v>
      </c>
      <c r="T724" t="s">
        <v>89</v>
      </c>
      <c r="U724">
        <f>((1-0.15)/1)*100</f>
        <v>85</v>
      </c>
      <c r="V724" t="s">
        <v>47</v>
      </c>
      <c r="W724" s="2" t="s">
        <v>368</v>
      </c>
      <c r="X724" s="2" t="s">
        <v>369</v>
      </c>
      <c r="Y724" t="s">
        <v>777</v>
      </c>
      <c r="Z724">
        <v>43</v>
      </c>
      <c r="AA724" s="3">
        <v>12.811999999999999</v>
      </c>
      <c r="AB724" s="1">
        <v>5.1869338727228849</v>
      </c>
      <c r="AC724">
        <v>26</v>
      </c>
      <c r="AD724" s="5">
        <v>6.5438200000000002</v>
      </c>
      <c r="AE724" s="1">
        <v>3.850065673933365</v>
      </c>
      <c r="AM724" t="s">
        <v>365</v>
      </c>
    </row>
    <row r="725" spans="1:39" x14ac:dyDescent="0.2">
      <c r="A725">
        <v>770</v>
      </c>
      <c r="B725" t="s">
        <v>678</v>
      </c>
      <c r="C725" t="s">
        <v>677</v>
      </c>
      <c r="D725">
        <v>2002</v>
      </c>
      <c r="E725" t="s">
        <v>761</v>
      </c>
      <c r="F725" t="s">
        <v>40</v>
      </c>
      <c r="G725" t="s">
        <v>41</v>
      </c>
      <c r="H725">
        <v>31.105861999999998</v>
      </c>
      <c r="I725">
        <v>-97.353286999999995</v>
      </c>
      <c r="J725">
        <v>879</v>
      </c>
      <c r="K725">
        <v>1882</v>
      </c>
      <c r="L725">
        <f t="shared" si="252"/>
        <v>0.46705632306057387</v>
      </c>
      <c r="M725" t="s">
        <v>785</v>
      </c>
      <c r="N725" s="2" t="s">
        <v>366</v>
      </c>
      <c r="O725" s="2" t="s">
        <v>43</v>
      </c>
      <c r="P725" t="s">
        <v>54</v>
      </c>
      <c r="Q725" t="s">
        <v>45</v>
      </c>
      <c r="R725" s="4" t="s">
        <v>367</v>
      </c>
      <c r="S725" s="2" t="s">
        <v>779</v>
      </c>
      <c r="T725" t="s">
        <v>89</v>
      </c>
      <c r="U725">
        <f>((1-0.2)/1)*100</f>
        <v>80</v>
      </c>
      <c r="V725" t="s">
        <v>47</v>
      </c>
      <c r="W725" s="2" t="s">
        <v>368</v>
      </c>
      <c r="X725" s="2" t="s">
        <v>369</v>
      </c>
      <c r="Y725" t="s">
        <v>777</v>
      </c>
      <c r="Z725">
        <v>35</v>
      </c>
      <c r="AA725" s="3">
        <v>12.811999999999999</v>
      </c>
      <c r="AB725" s="1">
        <v>7.4447947990525565</v>
      </c>
      <c r="AC725">
        <v>35</v>
      </c>
      <c r="AD725" s="5">
        <v>10.7386</v>
      </c>
      <c r="AE725" s="1">
        <v>5.1049852448366577</v>
      </c>
    </row>
    <row r="726" spans="1:39" x14ac:dyDescent="0.2">
      <c r="A726">
        <v>770</v>
      </c>
      <c r="B726" t="s">
        <v>678</v>
      </c>
      <c r="C726" t="s">
        <v>677</v>
      </c>
      <c r="D726">
        <v>2002</v>
      </c>
      <c r="E726" t="s">
        <v>761</v>
      </c>
      <c r="F726" t="s">
        <v>40</v>
      </c>
      <c r="G726" t="s">
        <v>41</v>
      </c>
      <c r="H726">
        <v>31.105861999999998</v>
      </c>
      <c r="I726">
        <v>-97.353286999999995</v>
      </c>
      <c r="J726">
        <v>879</v>
      </c>
      <c r="K726">
        <v>1882</v>
      </c>
      <c r="L726">
        <f t="shared" si="252"/>
        <v>0.46705632306057387</v>
      </c>
      <c r="M726" t="s">
        <v>785</v>
      </c>
      <c r="N726" s="2" t="s">
        <v>366</v>
      </c>
      <c r="O726" s="2" t="s">
        <v>43</v>
      </c>
      <c r="P726" t="s">
        <v>54</v>
      </c>
      <c r="Q726" t="s">
        <v>45</v>
      </c>
      <c r="R726" s="4" t="s">
        <v>367</v>
      </c>
      <c r="S726" s="2" t="s">
        <v>779</v>
      </c>
      <c r="T726" t="s">
        <v>89</v>
      </c>
      <c r="U726">
        <f>((1-0.15)/1)*100</f>
        <v>85</v>
      </c>
      <c r="V726" t="s">
        <v>47</v>
      </c>
      <c r="W726" s="2" t="s">
        <v>124</v>
      </c>
      <c r="X726" s="2" t="s">
        <v>419</v>
      </c>
      <c r="Y726" t="s">
        <v>777</v>
      </c>
      <c r="Z726" s="6" t="s">
        <v>370</v>
      </c>
      <c r="AA726" s="3">
        <v>0.208009</v>
      </c>
      <c r="AB726" s="1">
        <v>8.209103300604767E-2</v>
      </c>
      <c r="AC726" s="6" t="s">
        <v>370</v>
      </c>
      <c r="AD726" s="3">
        <v>7.0022899999999999E-2</v>
      </c>
      <c r="AE726" s="1">
        <v>4.4275969760695241E-2</v>
      </c>
      <c r="AF726" s="6" t="s">
        <v>370</v>
      </c>
      <c r="AG726" s="5">
        <v>0.16044800000000001</v>
      </c>
      <c r="AH726" s="1">
        <v>6.7334437971961952E-2</v>
      </c>
      <c r="AI726" s="6" t="s">
        <v>370</v>
      </c>
      <c r="AJ726" s="5">
        <v>8.0627400000000002E-2</v>
      </c>
      <c r="AK726" s="1">
        <v>4.4273908207882427E-2</v>
      </c>
      <c r="AL726" t="s">
        <v>371</v>
      </c>
    </row>
    <row r="727" spans="1:39" x14ac:dyDescent="0.2">
      <c r="A727">
        <v>770</v>
      </c>
      <c r="B727" t="s">
        <v>678</v>
      </c>
      <c r="C727" t="s">
        <v>677</v>
      </c>
      <c r="D727">
        <v>2002</v>
      </c>
      <c r="E727" t="s">
        <v>761</v>
      </c>
      <c r="F727" t="s">
        <v>40</v>
      </c>
      <c r="G727" t="s">
        <v>41</v>
      </c>
      <c r="H727">
        <v>31.105861999999998</v>
      </c>
      <c r="I727">
        <v>-97.353286999999995</v>
      </c>
      <c r="J727">
        <v>879</v>
      </c>
      <c r="K727">
        <v>1882</v>
      </c>
      <c r="L727">
        <f t="shared" si="252"/>
        <v>0.46705632306057387</v>
      </c>
      <c r="M727" t="s">
        <v>785</v>
      </c>
      <c r="N727" s="2" t="s">
        <v>366</v>
      </c>
      <c r="O727" s="2" t="s">
        <v>43</v>
      </c>
      <c r="P727" t="s">
        <v>54</v>
      </c>
      <c r="Q727" t="s">
        <v>45</v>
      </c>
      <c r="R727" s="4" t="s">
        <v>367</v>
      </c>
      <c r="S727" s="2" t="s">
        <v>779</v>
      </c>
      <c r="T727" t="s">
        <v>89</v>
      </c>
      <c r="U727">
        <f>((1-0.2)/1)*100</f>
        <v>80</v>
      </c>
      <c r="V727" t="s">
        <v>47</v>
      </c>
      <c r="W727" s="2" t="s">
        <v>124</v>
      </c>
      <c r="X727" s="2" t="s">
        <v>419</v>
      </c>
      <c r="Y727" t="s">
        <v>777</v>
      </c>
      <c r="Z727" s="6" t="s">
        <v>372</v>
      </c>
      <c r="AA727" s="3">
        <v>0.30766900000000003</v>
      </c>
      <c r="AB727" s="1">
        <v>0.12210634757251551</v>
      </c>
      <c r="AC727" s="6" t="s">
        <v>372</v>
      </c>
      <c r="AD727" s="3">
        <v>0.16381200000000001</v>
      </c>
      <c r="AE727" s="1">
        <v>6.2297705575727218E-2</v>
      </c>
      <c r="AF727" s="6" t="s">
        <v>372</v>
      </c>
      <c r="AG727" s="5">
        <v>0.152197</v>
      </c>
      <c r="AH727" s="1">
        <v>0.11960891739331146</v>
      </c>
      <c r="AI727" s="6" t="s">
        <v>372</v>
      </c>
      <c r="AJ727" s="5">
        <v>0.15994</v>
      </c>
      <c r="AK727" s="1">
        <v>0.11338416679589787</v>
      </c>
    </row>
    <row r="728" spans="1:39" x14ac:dyDescent="0.2">
      <c r="A728">
        <v>795</v>
      </c>
      <c r="B728" t="s">
        <v>680</v>
      </c>
      <c r="C728" t="s">
        <v>679</v>
      </c>
      <c r="D728">
        <v>2012</v>
      </c>
      <c r="E728" t="s">
        <v>762</v>
      </c>
      <c r="F728" t="s">
        <v>40</v>
      </c>
      <c r="G728" t="s">
        <v>41</v>
      </c>
      <c r="H728">
        <v>40.683333300000001</v>
      </c>
      <c r="I728">
        <v>-98.583333330000002</v>
      </c>
      <c r="J728">
        <v>687</v>
      </c>
      <c r="K728">
        <v>1470</v>
      </c>
      <c r="L728">
        <f t="shared" si="252"/>
        <v>0.4673469387755102</v>
      </c>
      <c r="M728" t="s">
        <v>785</v>
      </c>
      <c r="N728" s="2" t="s">
        <v>187</v>
      </c>
      <c r="O728" s="2" t="s">
        <v>51</v>
      </c>
      <c r="P728" t="s">
        <v>778</v>
      </c>
      <c r="Q728" t="s">
        <v>55</v>
      </c>
      <c r="R728" s="4" t="s">
        <v>202</v>
      </c>
      <c r="S728" s="2" t="s">
        <v>780</v>
      </c>
      <c r="T728" t="s">
        <v>89</v>
      </c>
      <c r="U728">
        <f>((100-20)/100)*100</f>
        <v>80</v>
      </c>
      <c r="V728" t="s">
        <v>61</v>
      </c>
      <c r="W728" s="2" t="s">
        <v>374</v>
      </c>
      <c r="X728" s="2" t="s">
        <v>375</v>
      </c>
      <c r="Y728" t="s">
        <v>64</v>
      </c>
      <c r="Z728">
        <v>6</v>
      </c>
      <c r="AA728" s="5">
        <v>8.07315</v>
      </c>
      <c r="AB728" s="1">
        <v>1.92815259337792</v>
      </c>
      <c r="AC728">
        <v>6</v>
      </c>
      <c r="AD728" s="5">
        <v>7.8261200000000004</v>
      </c>
      <c r="AE728" s="1">
        <v>1.9173748385096741</v>
      </c>
      <c r="AF728">
        <v>6</v>
      </c>
      <c r="AG728" s="5">
        <v>4.9088000000000003</v>
      </c>
      <c r="AH728" s="1">
        <v>1.92815259337792</v>
      </c>
      <c r="AI728">
        <v>6</v>
      </c>
      <c r="AJ728" s="5">
        <v>4.40672</v>
      </c>
      <c r="AK728" s="1">
        <v>1.9173503436122461</v>
      </c>
      <c r="AL728" t="s">
        <v>373</v>
      </c>
    </row>
    <row r="729" spans="1:39" x14ac:dyDescent="0.2">
      <c r="A729">
        <v>795</v>
      </c>
      <c r="B729" t="s">
        <v>680</v>
      </c>
      <c r="C729" t="s">
        <v>679</v>
      </c>
      <c r="D729">
        <v>2012</v>
      </c>
      <c r="E729" t="s">
        <v>762</v>
      </c>
      <c r="F729" t="s">
        <v>40</v>
      </c>
      <c r="G729" t="s">
        <v>41</v>
      </c>
      <c r="H729">
        <v>40.683333300000001</v>
      </c>
      <c r="I729">
        <v>-98.583333330000002</v>
      </c>
      <c r="J729">
        <v>687</v>
      </c>
      <c r="K729">
        <v>1470</v>
      </c>
      <c r="L729">
        <f t="shared" si="252"/>
        <v>0.4673469387755102</v>
      </c>
      <c r="M729" t="s">
        <v>785</v>
      </c>
      <c r="N729" s="2" t="s">
        <v>186</v>
      </c>
      <c r="O729" s="2" t="s">
        <v>43</v>
      </c>
      <c r="P729" t="s">
        <v>778</v>
      </c>
      <c r="Q729" t="s">
        <v>55</v>
      </c>
      <c r="R729" s="4" t="s">
        <v>202</v>
      </c>
      <c r="S729" s="2" t="s">
        <v>780</v>
      </c>
      <c r="T729" t="s">
        <v>89</v>
      </c>
      <c r="U729">
        <f t="shared" ref="U729:U731" si="267">((100-20)/100)*100</f>
        <v>80</v>
      </c>
      <c r="V729" t="s">
        <v>61</v>
      </c>
      <c r="W729" s="2" t="s">
        <v>374</v>
      </c>
      <c r="X729" s="2" t="s">
        <v>375</v>
      </c>
      <c r="Y729" t="s">
        <v>64</v>
      </c>
      <c r="Z729">
        <v>6</v>
      </c>
      <c r="AA729" s="5">
        <v>2.49905</v>
      </c>
      <c r="AB729" s="1">
        <v>1.3770541435978467</v>
      </c>
      <c r="AC729">
        <v>6</v>
      </c>
      <c r="AD729" s="5">
        <v>2.92544</v>
      </c>
      <c r="AE729" s="1">
        <v>1.3700975927283432</v>
      </c>
      <c r="AF729">
        <v>6</v>
      </c>
      <c r="AG729" s="5">
        <v>6.1775700000000002</v>
      </c>
      <c r="AH729" s="1">
        <v>1.3840106944673514</v>
      </c>
      <c r="AI729">
        <v>6</v>
      </c>
      <c r="AJ729" s="5">
        <v>5.7578399999999998</v>
      </c>
      <c r="AK729" s="1">
        <v>1.3770663910465606</v>
      </c>
    </row>
    <row r="730" spans="1:39" x14ac:dyDescent="0.2">
      <c r="A730">
        <v>795</v>
      </c>
      <c r="B730" t="s">
        <v>680</v>
      </c>
      <c r="C730" t="s">
        <v>679</v>
      </c>
      <c r="D730">
        <v>2012</v>
      </c>
      <c r="E730" t="s">
        <v>762</v>
      </c>
      <c r="F730" t="s">
        <v>40</v>
      </c>
      <c r="G730" t="s">
        <v>41</v>
      </c>
      <c r="H730">
        <v>40.683333300000001</v>
      </c>
      <c r="I730">
        <v>-98.583333330000002</v>
      </c>
      <c r="J730">
        <v>687</v>
      </c>
      <c r="K730">
        <v>1470</v>
      </c>
      <c r="L730">
        <f t="shared" si="252"/>
        <v>0.4673469387755102</v>
      </c>
      <c r="M730" t="s">
        <v>785</v>
      </c>
      <c r="N730" s="2" t="s">
        <v>187</v>
      </c>
      <c r="O730" s="2" t="s">
        <v>51</v>
      </c>
      <c r="P730" t="s">
        <v>778</v>
      </c>
      <c r="Q730" t="s">
        <v>55</v>
      </c>
      <c r="R730" s="4" t="s">
        <v>202</v>
      </c>
      <c r="S730" s="2" t="s">
        <v>780</v>
      </c>
      <c r="T730" t="s">
        <v>89</v>
      </c>
      <c r="U730">
        <f t="shared" si="267"/>
        <v>80</v>
      </c>
      <c r="V730" t="s">
        <v>61</v>
      </c>
      <c r="W730" s="2" t="s">
        <v>376</v>
      </c>
      <c r="X730" s="2" t="s">
        <v>204</v>
      </c>
      <c r="Y730" t="s">
        <v>64</v>
      </c>
      <c r="Z730">
        <v>6</v>
      </c>
      <c r="AA730" s="5">
        <v>136.21799999999999</v>
      </c>
      <c r="AB730" s="1">
        <v>33.560458965872336</v>
      </c>
      <c r="AC730">
        <v>6</v>
      </c>
      <c r="AD730" s="5">
        <v>129.41999999999999</v>
      </c>
      <c r="AE730" s="1">
        <v>33.559234221000942</v>
      </c>
      <c r="AF730">
        <v>6</v>
      </c>
      <c r="AG730" s="5">
        <v>68.933599999999998</v>
      </c>
      <c r="AH730" s="1">
        <v>33.451456672318471</v>
      </c>
      <c r="AI730">
        <v>6</v>
      </c>
      <c r="AJ730" s="5">
        <v>47.285400000000003</v>
      </c>
      <c r="AK730" s="1">
        <v>33.559724118949489</v>
      </c>
    </row>
    <row r="731" spans="1:39" x14ac:dyDescent="0.2">
      <c r="A731">
        <v>795</v>
      </c>
      <c r="B731" t="s">
        <v>680</v>
      </c>
      <c r="C731" t="s">
        <v>679</v>
      </c>
      <c r="D731">
        <v>2012</v>
      </c>
      <c r="E731" t="s">
        <v>762</v>
      </c>
      <c r="F731" t="s">
        <v>40</v>
      </c>
      <c r="G731" t="s">
        <v>41</v>
      </c>
      <c r="H731">
        <v>40.683333300000001</v>
      </c>
      <c r="I731">
        <v>-98.583333330000002</v>
      </c>
      <c r="J731">
        <v>687</v>
      </c>
      <c r="K731">
        <v>1470</v>
      </c>
      <c r="L731">
        <f t="shared" si="252"/>
        <v>0.4673469387755102</v>
      </c>
      <c r="M731" t="s">
        <v>785</v>
      </c>
      <c r="N731" s="2" t="s">
        <v>186</v>
      </c>
      <c r="O731" s="2" t="s">
        <v>43</v>
      </c>
      <c r="P731" t="s">
        <v>778</v>
      </c>
      <c r="Q731" t="s">
        <v>55</v>
      </c>
      <c r="R731" s="4" t="s">
        <v>202</v>
      </c>
      <c r="S731" s="2" t="s">
        <v>780</v>
      </c>
      <c r="T731" t="s">
        <v>89</v>
      </c>
      <c r="U731">
        <f t="shared" si="267"/>
        <v>80</v>
      </c>
      <c r="V731" t="s">
        <v>61</v>
      </c>
      <c r="W731" s="2" t="s">
        <v>376</v>
      </c>
      <c r="X731" s="2" t="s">
        <v>204</v>
      </c>
      <c r="Y731" t="s">
        <v>64</v>
      </c>
      <c r="Z731">
        <v>6</v>
      </c>
      <c r="AA731" s="5">
        <v>4.3219399999999997</v>
      </c>
      <c r="AB731" s="1">
        <v>22.713457022597854</v>
      </c>
      <c r="AC731">
        <v>6</v>
      </c>
      <c r="AD731" s="5">
        <v>8.8259500000000006</v>
      </c>
      <c r="AE731" s="1">
        <v>22.657718883500824</v>
      </c>
      <c r="AF731">
        <v>6</v>
      </c>
      <c r="AG731" s="5">
        <v>43.266800000000003</v>
      </c>
      <c r="AH731" s="1">
        <v>22.824835321202201</v>
      </c>
      <c r="AI731">
        <v>6</v>
      </c>
      <c r="AJ731" s="5">
        <v>58.634399999999999</v>
      </c>
      <c r="AK731" s="1">
        <v>22.657902595231537</v>
      </c>
    </row>
    <row r="732" spans="1:39" x14ac:dyDescent="0.2">
      <c r="A732">
        <v>824</v>
      </c>
      <c r="B732" t="s">
        <v>681</v>
      </c>
      <c r="C732" t="s">
        <v>682</v>
      </c>
      <c r="D732">
        <v>2017</v>
      </c>
      <c r="E732" t="s">
        <v>745</v>
      </c>
      <c r="F732" t="s">
        <v>759</v>
      </c>
      <c r="G732" t="s">
        <v>41</v>
      </c>
      <c r="H732">
        <v>52.033650000000002</v>
      </c>
      <c r="I732">
        <v>8.4954138889999999</v>
      </c>
      <c r="J732">
        <v>843</v>
      </c>
      <c r="K732">
        <v>831</v>
      </c>
      <c r="L732">
        <f t="shared" si="252"/>
        <v>1.0144404332129964</v>
      </c>
      <c r="M732" t="s">
        <v>787</v>
      </c>
      <c r="N732" s="2" t="s">
        <v>379</v>
      </c>
      <c r="O732" s="2" t="s">
        <v>43</v>
      </c>
      <c r="P732" t="s">
        <v>44</v>
      </c>
      <c r="Q732" t="s">
        <v>45</v>
      </c>
      <c r="R732" s="4" t="s">
        <v>202</v>
      </c>
      <c r="S732" s="2" t="s">
        <v>779</v>
      </c>
      <c r="T732" t="s">
        <v>90</v>
      </c>
      <c r="U732">
        <f>((0.317-0.146)/0.317)*100</f>
        <v>53.943217665615151</v>
      </c>
      <c r="V732" t="s">
        <v>60</v>
      </c>
      <c r="W732" s="2" t="s">
        <v>378</v>
      </c>
      <c r="X732" s="2" t="s">
        <v>75</v>
      </c>
      <c r="Y732" t="s">
        <v>63</v>
      </c>
      <c r="Z732">
        <v>6</v>
      </c>
      <c r="AA732" s="5">
        <v>3.03688</v>
      </c>
      <c r="AB732" s="1">
        <v>0.77801215805471124</v>
      </c>
      <c r="AC732">
        <v>6</v>
      </c>
      <c r="AD732" s="5">
        <v>3.07592</v>
      </c>
      <c r="AE732" s="1">
        <v>0.73053495440729477</v>
      </c>
      <c r="AM732" t="s">
        <v>377</v>
      </c>
    </row>
    <row r="733" spans="1:39" x14ac:dyDescent="0.2">
      <c r="A733">
        <v>824</v>
      </c>
      <c r="B733" t="s">
        <v>681</v>
      </c>
      <c r="C733" t="s">
        <v>682</v>
      </c>
      <c r="D733">
        <v>2017</v>
      </c>
      <c r="E733" t="s">
        <v>745</v>
      </c>
      <c r="F733" t="s">
        <v>759</v>
      </c>
      <c r="G733" t="s">
        <v>41</v>
      </c>
      <c r="H733">
        <v>52.033650000000002</v>
      </c>
      <c r="I733">
        <v>8.4954138889999999</v>
      </c>
      <c r="J733">
        <v>843</v>
      </c>
      <c r="K733">
        <v>831</v>
      </c>
      <c r="L733">
        <f t="shared" si="252"/>
        <v>1.0144404332129964</v>
      </c>
      <c r="M733" t="s">
        <v>787</v>
      </c>
      <c r="N733" s="2" t="s">
        <v>379</v>
      </c>
      <c r="O733" s="2" t="s">
        <v>51</v>
      </c>
      <c r="P733" t="s">
        <v>44</v>
      </c>
      <c r="Q733" t="s">
        <v>45</v>
      </c>
      <c r="R733" s="4" t="s">
        <v>202</v>
      </c>
      <c r="S733" s="2" t="s">
        <v>779</v>
      </c>
      <c r="T733" t="s">
        <v>90</v>
      </c>
      <c r="U733">
        <f t="shared" ref="U733:U755" si="268">((0.317-0.146)/0.317)*100</f>
        <v>53.943217665615151</v>
      </c>
      <c r="V733" t="s">
        <v>60</v>
      </c>
      <c r="W733" s="2" t="s">
        <v>378</v>
      </c>
      <c r="X733" s="2" t="s">
        <v>75</v>
      </c>
      <c r="Y733" t="s">
        <v>63</v>
      </c>
      <c r="Z733">
        <v>6</v>
      </c>
      <c r="AA733" s="5">
        <v>4.1128</v>
      </c>
      <c r="AB733" s="1">
        <v>1.374048632218845</v>
      </c>
      <c r="AC733">
        <v>6</v>
      </c>
      <c r="AD733" s="5">
        <v>3.86551</v>
      </c>
      <c r="AE733" s="1">
        <v>1.313386018237082</v>
      </c>
    </row>
    <row r="734" spans="1:39" x14ac:dyDescent="0.2">
      <c r="A734">
        <v>824</v>
      </c>
      <c r="B734" t="s">
        <v>681</v>
      </c>
      <c r="C734" t="s">
        <v>682</v>
      </c>
      <c r="D734">
        <v>2017</v>
      </c>
      <c r="E734" t="s">
        <v>745</v>
      </c>
      <c r="F734" t="s">
        <v>759</v>
      </c>
      <c r="G734" t="s">
        <v>41</v>
      </c>
      <c r="H734">
        <v>52.033650000000002</v>
      </c>
      <c r="I734">
        <v>8.4954138889999999</v>
      </c>
      <c r="J734">
        <v>843</v>
      </c>
      <c r="K734">
        <v>831</v>
      </c>
      <c r="L734">
        <f t="shared" si="252"/>
        <v>1.0144404332129964</v>
      </c>
      <c r="M734" t="s">
        <v>787</v>
      </c>
      <c r="N734" s="2" t="s">
        <v>379</v>
      </c>
      <c r="O734" s="2" t="s">
        <v>51</v>
      </c>
      <c r="P734" t="s">
        <v>44</v>
      </c>
      <c r="Q734" t="s">
        <v>45</v>
      </c>
      <c r="R734" s="4" t="s">
        <v>202</v>
      </c>
      <c r="S734" s="2" t="s">
        <v>779</v>
      </c>
      <c r="T734" t="s">
        <v>90</v>
      </c>
      <c r="U734">
        <f t="shared" si="268"/>
        <v>53.943217665615151</v>
      </c>
      <c r="V734" t="s">
        <v>60</v>
      </c>
      <c r="W734" s="2" t="s">
        <v>378</v>
      </c>
      <c r="X734" s="2" t="s">
        <v>75</v>
      </c>
      <c r="Y734" t="s">
        <v>63</v>
      </c>
      <c r="Z734">
        <v>6</v>
      </c>
      <c r="AA734" s="5">
        <v>2.84165</v>
      </c>
      <c r="AB734" s="1">
        <v>0.97317325227963525</v>
      </c>
      <c r="AC734">
        <v>6</v>
      </c>
      <c r="AD734" s="5">
        <v>3.15835</v>
      </c>
      <c r="AE734" s="1">
        <v>0.85976899696048636</v>
      </c>
    </row>
    <row r="735" spans="1:39" x14ac:dyDescent="0.2">
      <c r="A735">
        <v>824</v>
      </c>
      <c r="B735" t="s">
        <v>681</v>
      </c>
      <c r="C735" t="s">
        <v>682</v>
      </c>
      <c r="D735">
        <v>2017</v>
      </c>
      <c r="E735" t="s">
        <v>745</v>
      </c>
      <c r="F735" t="s">
        <v>759</v>
      </c>
      <c r="G735" t="s">
        <v>41</v>
      </c>
      <c r="H735">
        <v>52.033650000000002</v>
      </c>
      <c r="I735">
        <v>8.4954138889999999</v>
      </c>
      <c r="J735">
        <v>843</v>
      </c>
      <c r="K735">
        <v>831</v>
      </c>
      <c r="L735">
        <f t="shared" si="252"/>
        <v>1.0144404332129964</v>
      </c>
      <c r="M735" t="s">
        <v>787</v>
      </c>
      <c r="N735" s="2" t="s">
        <v>225</v>
      </c>
      <c r="O735" s="2" t="s">
        <v>51</v>
      </c>
      <c r="P735" t="s">
        <v>52</v>
      </c>
      <c r="Q735" t="s">
        <v>45</v>
      </c>
      <c r="R735" s="4" t="s">
        <v>202</v>
      </c>
      <c r="S735" s="2" t="s">
        <v>779</v>
      </c>
      <c r="T735" t="s">
        <v>90</v>
      </c>
      <c r="U735">
        <f t="shared" si="268"/>
        <v>53.943217665615151</v>
      </c>
      <c r="V735" t="s">
        <v>60</v>
      </c>
      <c r="W735" s="2" t="s">
        <v>378</v>
      </c>
      <c r="X735" s="2" t="s">
        <v>75</v>
      </c>
      <c r="Y735" t="s">
        <v>63</v>
      </c>
      <c r="Z735">
        <v>6</v>
      </c>
      <c r="AA735" s="5">
        <v>0.53730699999999998</v>
      </c>
      <c r="AB735" s="1">
        <v>0.10669300911854103</v>
      </c>
      <c r="AC735">
        <v>6</v>
      </c>
      <c r="AD735" s="5">
        <v>0.40014</v>
      </c>
      <c r="AE735" s="1">
        <v>0.10142066869300911</v>
      </c>
    </row>
    <row r="736" spans="1:39" x14ac:dyDescent="0.2">
      <c r="A736">
        <v>824</v>
      </c>
      <c r="B736" t="s">
        <v>681</v>
      </c>
      <c r="C736" t="s">
        <v>682</v>
      </c>
      <c r="D736">
        <v>2017</v>
      </c>
      <c r="E736" t="s">
        <v>745</v>
      </c>
      <c r="F736" t="s">
        <v>759</v>
      </c>
      <c r="G736" t="s">
        <v>41</v>
      </c>
      <c r="H736">
        <v>52.033650000000002</v>
      </c>
      <c r="I736">
        <v>8.4954138889999999</v>
      </c>
      <c r="J736">
        <v>843</v>
      </c>
      <c r="K736">
        <v>831</v>
      </c>
      <c r="L736">
        <f t="shared" si="252"/>
        <v>1.0144404332129964</v>
      </c>
      <c r="M736" t="s">
        <v>787</v>
      </c>
      <c r="N736" s="2" t="s">
        <v>225</v>
      </c>
      <c r="O736" s="2" t="s">
        <v>51</v>
      </c>
      <c r="P736" t="s">
        <v>52</v>
      </c>
      <c r="Q736" t="s">
        <v>45</v>
      </c>
      <c r="R736" s="4" t="s">
        <v>202</v>
      </c>
      <c r="S736" s="2" t="s">
        <v>779</v>
      </c>
      <c r="T736" t="s">
        <v>90</v>
      </c>
      <c r="U736">
        <f t="shared" si="268"/>
        <v>53.943217665615151</v>
      </c>
      <c r="V736" t="s">
        <v>60</v>
      </c>
      <c r="W736" s="2" t="s">
        <v>378</v>
      </c>
      <c r="X736" s="2" t="s">
        <v>75</v>
      </c>
      <c r="Y736" t="s">
        <v>63</v>
      </c>
      <c r="Z736">
        <v>6</v>
      </c>
      <c r="AA736" s="5">
        <v>0.58440000000000003</v>
      </c>
      <c r="AB736" s="1">
        <v>0.11568753799392099</v>
      </c>
      <c r="AC736">
        <v>6</v>
      </c>
      <c r="AD736" s="5">
        <v>0.422232</v>
      </c>
      <c r="AE736" s="1">
        <v>0.11599696048632217</v>
      </c>
    </row>
    <row r="737" spans="1:31" x14ac:dyDescent="0.2">
      <c r="A737">
        <v>824</v>
      </c>
      <c r="B737" t="s">
        <v>681</v>
      </c>
      <c r="C737" t="s">
        <v>682</v>
      </c>
      <c r="D737">
        <v>2017</v>
      </c>
      <c r="E737" t="s">
        <v>745</v>
      </c>
      <c r="F737" t="s">
        <v>759</v>
      </c>
      <c r="G737" t="s">
        <v>41</v>
      </c>
      <c r="H737">
        <v>52.033650000000002</v>
      </c>
      <c r="I737">
        <v>8.4954138889999999</v>
      </c>
      <c r="J737">
        <v>843</v>
      </c>
      <c r="K737">
        <v>831</v>
      </c>
      <c r="L737">
        <f t="shared" si="252"/>
        <v>1.0144404332129964</v>
      </c>
      <c r="M737" t="s">
        <v>787</v>
      </c>
      <c r="N737" s="2" t="s">
        <v>225</v>
      </c>
      <c r="O737" s="2" t="s">
        <v>51</v>
      </c>
      <c r="P737" t="s">
        <v>52</v>
      </c>
      <c r="Q737" t="s">
        <v>45</v>
      </c>
      <c r="R737" s="4" t="s">
        <v>202</v>
      </c>
      <c r="S737" s="2" t="s">
        <v>779</v>
      </c>
      <c r="T737" t="s">
        <v>90</v>
      </c>
      <c r="U737">
        <f t="shared" si="268"/>
        <v>53.943217665615151</v>
      </c>
      <c r="V737" t="s">
        <v>60</v>
      </c>
      <c r="W737" s="2" t="s">
        <v>378</v>
      </c>
      <c r="X737" s="2" t="s">
        <v>75</v>
      </c>
      <c r="Y737" t="s">
        <v>63</v>
      </c>
      <c r="Z737">
        <v>6</v>
      </c>
      <c r="AA737" s="5">
        <v>0.65649299999999999</v>
      </c>
      <c r="AB737" s="1">
        <v>0.12033920972644374</v>
      </c>
      <c r="AC737">
        <v>6</v>
      </c>
      <c r="AD737" s="5">
        <v>0.443305</v>
      </c>
      <c r="AE737" s="1">
        <v>0.16438115501519757</v>
      </c>
    </row>
    <row r="738" spans="1:31" x14ac:dyDescent="0.2">
      <c r="A738">
        <v>824</v>
      </c>
      <c r="B738" t="s">
        <v>681</v>
      </c>
      <c r="C738" t="s">
        <v>682</v>
      </c>
      <c r="D738">
        <v>2017</v>
      </c>
      <c r="E738" t="s">
        <v>745</v>
      </c>
      <c r="F738" t="s">
        <v>759</v>
      </c>
      <c r="G738" t="s">
        <v>41</v>
      </c>
      <c r="H738">
        <v>52.033650000000002</v>
      </c>
      <c r="I738">
        <v>8.4954138889999999</v>
      </c>
      <c r="J738">
        <v>843</v>
      </c>
      <c r="K738">
        <v>831</v>
      </c>
      <c r="L738">
        <f t="shared" si="252"/>
        <v>1.0144404332129964</v>
      </c>
      <c r="M738" t="s">
        <v>787</v>
      </c>
      <c r="N738" s="2" t="s">
        <v>379</v>
      </c>
      <c r="O738" s="2" t="s">
        <v>43</v>
      </c>
      <c r="P738" t="s">
        <v>44</v>
      </c>
      <c r="Q738" t="s">
        <v>45</v>
      </c>
      <c r="R738" s="4" t="s">
        <v>202</v>
      </c>
      <c r="S738" s="2" t="s">
        <v>779</v>
      </c>
      <c r="T738" t="s">
        <v>90</v>
      </c>
      <c r="U738">
        <f t="shared" si="268"/>
        <v>53.943217665615151</v>
      </c>
      <c r="V738" t="s">
        <v>60</v>
      </c>
      <c r="W738" s="2" t="s">
        <v>380</v>
      </c>
      <c r="X738" s="2" t="s">
        <v>75</v>
      </c>
      <c r="Y738" t="s">
        <v>63</v>
      </c>
      <c r="Z738">
        <v>6</v>
      </c>
      <c r="AA738" s="5">
        <v>0.38106099999999998</v>
      </c>
      <c r="AB738" s="1">
        <v>9.6148328267477184E-2</v>
      </c>
      <c r="AC738">
        <v>6</v>
      </c>
      <c r="AD738" s="5">
        <v>0.40649299999999999</v>
      </c>
      <c r="AE738" s="1">
        <v>9.3046200607902738E-2</v>
      </c>
    </row>
    <row r="739" spans="1:31" x14ac:dyDescent="0.2">
      <c r="A739">
        <v>824</v>
      </c>
      <c r="B739" t="s">
        <v>681</v>
      </c>
      <c r="C739" t="s">
        <v>682</v>
      </c>
      <c r="D739">
        <v>2017</v>
      </c>
      <c r="E739" t="s">
        <v>745</v>
      </c>
      <c r="F739" t="s">
        <v>759</v>
      </c>
      <c r="G739" t="s">
        <v>41</v>
      </c>
      <c r="H739">
        <v>52.033650000000002</v>
      </c>
      <c r="I739">
        <v>8.4954138889999999</v>
      </c>
      <c r="J739">
        <v>843</v>
      </c>
      <c r="K739">
        <v>831</v>
      </c>
      <c r="L739">
        <f t="shared" si="252"/>
        <v>1.0144404332129964</v>
      </c>
      <c r="M739" t="s">
        <v>787</v>
      </c>
      <c r="N739" s="2" t="s">
        <v>379</v>
      </c>
      <c r="O739" s="2" t="s">
        <v>51</v>
      </c>
      <c r="P739" t="s">
        <v>44</v>
      </c>
      <c r="Q739" t="s">
        <v>45</v>
      </c>
      <c r="R739" s="4" t="s">
        <v>202</v>
      </c>
      <c r="S739" s="2" t="s">
        <v>779</v>
      </c>
      <c r="T739" t="s">
        <v>90</v>
      </c>
      <c r="U739">
        <f t="shared" si="268"/>
        <v>53.943217665615151</v>
      </c>
      <c r="V739" t="s">
        <v>60</v>
      </c>
      <c r="W739" s="2" t="s">
        <v>380</v>
      </c>
      <c r="X739" s="2" t="s">
        <v>75</v>
      </c>
      <c r="Y739" t="s">
        <v>63</v>
      </c>
      <c r="Z739">
        <v>6</v>
      </c>
      <c r="AA739" s="5">
        <v>0.42274200000000001</v>
      </c>
      <c r="AB739" s="1">
        <v>0.13181580547112462</v>
      </c>
      <c r="AC739">
        <v>6</v>
      </c>
      <c r="AD739" s="5">
        <v>0.507359</v>
      </c>
      <c r="AE739" s="1">
        <v>0.18795379939209728</v>
      </c>
    </row>
    <row r="740" spans="1:31" x14ac:dyDescent="0.2">
      <c r="A740">
        <v>824</v>
      </c>
      <c r="B740" t="s">
        <v>681</v>
      </c>
      <c r="C740" t="s">
        <v>682</v>
      </c>
      <c r="D740">
        <v>2017</v>
      </c>
      <c r="E740" t="s">
        <v>745</v>
      </c>
      <c r="F740" t="s">
        <v>759</v>
      </c>
      <c r="G740" t="s">
        <v>41</v>
      </c>
      <c r="H740">
        <v>52.033650000000002</v>
      </c>
      <c r="I740">
        <v>8.4954138889999999</v>
      </c>
      <c r="J740">
        <v>843</v>
      </c>
      <c r="K740">
        <v>831</v>
      </c>
      <c r="L740">
        <f t="shared" si="252"/>
        <v>1.0144404332129964</v>
      </c>
      <c r="M740" t="s">
        <v>787</v>
      </c>
      <c r="N740" s="2" t="s">
        <v>379</v>
      </c>
      <c r="O740" s="2" t="s">
        <v>51</v>
      </c>
      <c r="P740" t="s">
        <v>44</v>
      </c>
      <c r="Q740" t="s">
        <v>45</v>
      </c>
      <c r="R740" s="4" t="s">
        <v>202</v>
      </c>
      <c r="S740" s="2" t="s">
        <v>779</v>
      </c>
      <c r="T740" t="s">
        <v>90</v>
      </c>
      <c r="U740">
        <f t="shared" si="268"/>
        <v>53.943217665615151</v>
      </c>
      <c r="V740" t="s">
        <v>60</v>
      </c>
      <c r="W740" s="2" t="s">
        <v>380</v>
      </c>
      <c r="X740" s="2" t="s">
        <v>75</v>
      </c>
      <c r="Y740" t="s">
        <v>63</v>
      </c>
      <c r="Z740">
        <v>6</v>
      </c>
      <c r="AA740" s="5">
        <v>0.230242</v>
      </c>
      <c r="AB740" s="1">
        <v>0.11475787234042555</v>
      </c>
      <c r="AC740">
        <v>6</v>
      </c>
      <c r="AD740" s="5">
        <v>0.35669400000000001</v>
      </c>
      <c r="AE740" s="1">
        <v>0.13150577507598785</v>
      </c>
    </row>
    <row r="741" spans="1:31" x14ac:dyDescent="0.2">
      <c r="A741">
        <v>824</v>
      </c>
      <c r="B741" t="s">
        <v>681</v>
      </c>
      <c r="C741" t="s">
        <v>682</v>
      </c>
      <c r="D741">
        <v>2017</v>
      </c>
      <c r="E741" t="s">
        <v>745</v>
      </c>
      <c r="F741" t="s">
        <v>759</v>
      </c>
      <c r="G741" t="s">
        <v>41</v>
      </c>
      <c r="H741">
        <v>52.033650000000002</v>
      </c>
      <c r="I741">
        <v>8.4954138889999999</v>
      </c>
      <c r="J741">
        <v>843</v>
      </c>
      <c r="K741">
        <v>831</v>
      </c>
      <c r="L741">
        <f t="shared" si="252"/>
        <v>1.0144404332129964</v>
      </c>
      <c r="M741" t="s">
        <v>787</v>
      </c>
      <c r="N741" s="2" t="s">
        <v>225</v>
      </c>
      <c r="O741" s="2" t="s">
        <v>51</v>
      </c>
      <c r="P741" t="s">
        <v>52</v>
      </c>
      <c r="Q741" t="s">
        <v>45</v>
      </c>
      <c r="R741" s="4" t="s">
        <v>202</v>
      </c>
      <c r="S741" s="2" t="s">
        <v>779</v>
      </c>
      <c r="T741" t="s">
        <v>90</v>
      </c>
      <c r="U741">
        <f t="shared" si="268"/>
        <v>53.943217665615151</v>
      </c>
      <c r="V741" t="s">
        <v>60</v>
      </c>
      <c r="W741" s="2" t="s">
        <v>380</v>
      </c>
      <c r="X741" s="2" t="s">
        <v>75</v>
      </c>
      <c r="Y741" t="s">
        <v>63</v>
      </c>
      <c r="Z741">
        <v>6</v>
      </c>
      <c r="AA741" s="5">
        <v>0.34846899999999997</v>
      </c>
      <c r="AB741" s="1">
        <v>7.5367294832826739E-2</v>
      </c>
      <c r="AC741">
        <v>6</v>
      </c>
      <c r="AD741" s="5">
        <v>0.33928599999999998</v>
      </c>
      <c r="AE741" s="1">
        <v>7.9399720364741619E-2</v>
      </c>
    </row>
    <row r="742" spans="1:31" x14ac:dyDescent="0.2">
      <c r="A742">
        <v>824</v>
      </c>
      <c r="B742" t="s">
        <v>681</v>
      </c>
      <c r="C742" t="s">
        <v>682</v>
      </c>
      <c r="D742">
        <v>2017</v>
      </c>
      <c r="E742" t="s">
        <v>745</v>
      </c>
      <c r="F742" t="s">
        <v>759</v>
      </c>
      <c r="G742" t="s">
        <v>41</v>
      </c>
      <c r="H742">
        <v>52.033650000000002</v>
      </c>
      <c r="I742">
        <v>8.4954138889999999</v>
      </c>
      <c r="J742">
        <v>843</v>
      </c>
      <c r="K742">
        <v>831</v>
      </c>
      <c r="L742">
        <f t="shared" si="252"/>
        <v>1.0144404332129964</v>
      </c>
      <c r="M742" t="s">
        <v>787</v>
      </c>
      <c r="N742" s="2" t="s">
        <v>225</v>
      </c>
      <c r="O742" s="2" t="s">
        <v>51</v>
      </c>
      <c r="P742" t="s">
        <v>52</v>
      </c>
      <c r="Q742" t="s">
        <v>45</v>
      </c>
      <c r="R742" s="4" t="s">
        <v>202</v>
      </c>
      <c r="S742" s="2" t="s">
        <v>779</v>
      </c>
      <c r="T742" t="s">
        <v>90</v>
      </c>
      <c r="U742">
        <f t="shared" si="268"/>
        <v>53.943217665615151</v>
      </c>
      <c r="V742" t="s">
        <v>60</v>
      </c>
      <c r="W742" s="2" t="s">
        <v>380</v>
      </c>
      <c r="X742" s="2" t="s">
        <v>75</v>
      </c>
      <c r="Y742" t="s">
        <v>63</v>
      </c>
      <c r="Z742">
        <v>6</v>
      </c>
      <c r="AA742" s="5">
        <v>0.357653</v>
      </c>
      <c r="AB742" s="1">
        <v>8.2811203647416412E-2</v>
      </c>
      <c r="AC742">
        <v>6</v>
      </c>
      <c r="AD742" s="3">
        <v>0.35153060000000003</v>
      </c>
      <c r="AE742" s="1">
        <v>7.2886291793313088E-2</v>
      </c>
    </row>
    <row r="743" spans="1:31" x14ac:dyDescent="0.2">
      <c r="A743">
        <v>824</v>
      </c>
      <c r="B743" t="s">
        <v>681</v>
      </c>
      <c r="C743" t="s">
        <v>682</v>
      </c>
      <c r="D743">
        <v>2017</v>
      </c>
      <c r="E743" t="s">
        <v>745</v>
      </c>
      <c r="F743" t="s">
        <v>759</v>
      </c>
      <c r="G743" t="s">
        <v>41</v>
      </c>
      <c r="H743">
        <v>52.033650000000002</v>
      </c>
      <c r="I743">
        <v>8.4954138889999999</v>
      </c>
      <c r="J743">
        <v>843</v>
      </c>
      <c r="K743">
        <v>831</v>
      </c>
      <c r="L743">
        <f t="shared" si="252"/>
        <v>1.0144404332129964</v>
      </c>
      <c r="M743" t="s">
        <v>787</v>
      </c>
      <c r="N743" s="2" t="s">
        <v>225</v>
      </c>
      <c r="O743" s="2" t="s">
        <v>51</v>
      </c>
      <c r="P743" t="s">
        <v>52</v>
      </c>
      <c r="Q743" t="s">
        <v>45</v>
      </c>
      <c r="R743" s="4" t="s">
        <v>202</v>
      </c>
      <c r="S743" s="2" t="s">
        <v>779</v>
      </c>
      <c r="T743" t="s">
        <v>90</v>
      </c>
      <c r="U743">
        <f t="shared" si="268"/>
        <v>53.943217665615151</v>
      </c>
      <c r="V743" t="s">
        <v>60</v>
      </c>
      <c r="W743" s="2" t="s">
        <v>380</v>
      </c>
      <c r="X743" s="2" t="s">
        <v>75</v>
      </c>
      <c r="Y743" t="s">
        <v>63</v>
      </c>
      <c r="Z743">
        <v>6</v>
      </c>
      <c r="AA743" s="3">
        <v>0.39030611999999998</v>
      </c>
      <c r="AB743" s="1">
        <v>8.5912778115501506E-2</v>
      </c>
      <c r="AC743">
        <v>6</v>
      </c>
      <c r="AD743" s="5">
        <v>0.32397959999999998</v>
      </c>
      <c r="AE743" s="1">
        <v>8.6222948328267462E-2</v>
      </c>
    </row>
    <row r="744" spans="1:31" x14ac:dyDescent="0.2">
      <c r="A744">
        <v>824</v>
      </c>
      <c r="B744" t="s">
        <v>681</v>
      </c>
      <c r="C744" t="s">
        <v>682</v>
      </c>
      <c r="D744">
        <v>2017</v>
      </c>
      <c r="E744" t="s">
        <v>745</v>
      </c>
      <c r="F744" t="s">
        <v>759</v>
      </c>
      <c r="G744" t="s">
        <v>41</v>
      </c>
      <c r="H744">
        <v>52.033650000000002</v>
      </c>
      <c r="I744">
        <v>8.4954138889999999</v>
      </c>
      <c r="J744">
        <v>843</v>
      </c>
      <c r="K744">
        <v>831</v>
      </c>
      <c r="L744">
        <f t="shared" si="252"/>
        <v>1.0144404332129964</v>
      </c>
      <c r="M744" t="s">
        <v>787</v>
      </c>
      <c r="N744" s="2" t="s">
        <v>379</v>
      </c>
      <c r="O744" s="2" t="s">
        <v>43</v>
      </c>
      <c r="P744" t="s">
        <v>44</v>
      </c>
      <c r="Q744" t="s">
        <v>45</v>
      </c>
      <c r="R744" s="4" t="s">
        <v>202</v>
      </c>
      <c r="S744" s="2" t="s">
        <v>779</v>
      </c>
      <c r="T744" t="s">
        <v>90</v>
      </c>
      <c r="U744">
        <f t="shared" si="268"/>
        <v>53.943217665615151</v>
      </c>
      <c r="V744" t="s">
        <v>60</v>
      </c>
      <c r="W744" s="2" t="s">
        <v>381</v>
      </c>
      <c r="Y744" t="s">
        <v>50</v>
      </c>
      <c r="Z744">
        <v>6</v>
      </c>
      <c r="AA744" s="5">
        <v>10.500299999999999</v>
      </c>
      <c r="AB744" s="1">
        <v>1.0930638297872342</v>
      </c>
      <c r="AC744">
        <v>6</v>
      </c>
      <c r="AD744" s="5">
        <v>10.795199999999999</v>
      </c>
      <c r="AE744" s="1">
        <v>1.093033434650456</v>
      </c>
    </row>
    <row r="745" spans="1:31" x14ac:dyDescent="0.2">
      <c r="A745">
        <v>824</v>
      </c>
      <c r="B745" t="s">
        <v>681</v>
      </c>
      <c r="C745" t="s">
        <v>682</v>
      </c>
      <c r="D745">
        <v>2017</v>
      </c>
      <c r="E745" t="s">
        <v>745</v>
      </c>
      <c r="F745" t="s">
        <v>759</v>
      </c>
      <c r="G745" t="s">
        <v>41</v>
      </c>
      <c r="H745">
        <v>52.033650000000002</v>
      </c>
      <c r="I745">
        <v>8.4954138889999999</v>
      </c>
      <c r="J745">
        <v>843</v>
      </c>
      <c r="K745">
        <v>831</v>
      </c>
      <c r="L745">
        <f t="shared" si="252"/>
        <v>1.0144404332129964</v>
      </c>
      <c r="M745" t="s">
        <v>787</v>
      </c>
      <c r="N745" s="2" t="s">
        <v>379</v>
      </c>
      <c r="O745" s="2" t="s">
        <v>51</v>
      </c>
      <c r="P745" t="s">
        <v>44</v>
      </c>
      <c r="Q745" t="s">
        <v>45</v>
      </c>
      <c r="R745" s="4" t="s">
        <v>202</v>
      </c>
      <c r="S745" s="2" t="s">
        <v>779</v>
      </c>
      <c r="T745" t="s">
        <v>90</v>
      </c>
      <c r="U745">
        <f t="shared" si="268"/>
        <v>53.943217665615151</v>
      </c>
      <c r="V745" t="s">
        <v>60</v>
      </c>
      <c r="W745" s="2" t="s">
        <v>381</v>
      </c>
      <c r="Y745" t="s">
        <v>50</v>
      </c>
      <c r="Z745">
        <v>6</v>
      </c>
      <c r="AA745" s="5">
        <v>10.8803</v>
      </c>
      <c r="AB745" s="1">
        <v>1.3240668693009123</v>
      </c>
      <c r="AC745">
        <v>6</v>
      </c>
      <c r="AD745" s="5">
        <v>10.4095</v>
      </c>
      <c r="AE745" s="1">
        <v>1.4619817629179326</v>
      </c>
    </row>
    <row r="746" spans="1:31" x14ac:dyDescent="0.2">
      <c r="A746">
        <v>824</v>
      </c>
      <c r="B746" t="s">
        <v>681</v>
      </c>
      <c r="C746" t="s">
        <v>682</v>
      </c>
      <c r="D746">
        <v>2017</v>
      </c>
      <c r="E746" t="s">
        <v>745</v>
      </c>
      <c r="F746" t="s">
        <v>759</v>
      </c>
      <c r="G746" t="s">
        <v>41</v>
      </c>
      <c r="H746">
        <v>52.033650000000002</v>
      </c>
      <c r="I746">
        <v>8.4954138889999999</v>
      </c>
      <c r="J746">
        <v>843</v>
      </c>
      <c r="K746">
        <v>831</v>
      </c>
      <c r="L746">
        <f t="shared" si="252"/>
        <v>1.0144404332129964</v>
      </c>
      <c r="M746" t="s">
        <v>787</v>
      </c>
      <c r="N746" s="2" t="s">
        <v>379</v>
      </c>
      <c r="O746" s="2" t="s">
        <v>51</v>
      </c>
      <c r="P746" t="s">
        <v>44</v>
      </c>
      <c r="Q746" t="s">
        <v>45</v>
      </c>
      <c r="R746" s="4" t="s">
        <v>202</v>
      </c>
      <c r="S746" s="2" t="s">
        <v>779</v>
      </c>
      <c r="T746" t="s">
        <v>90</v>
      </c>
      <c r="U746">
        <f t="shared" si="268"/>
        <v>53.943217665615151</v>
      </c>
      <c r="V746" t="s">
        <v>60</v>
      </c>
      <c r="W746" s="2" t="s">
        <v>381</v>
      </c>
      <c r="Y746" t="s">
        <v>50</v>
      </c>
      <c r="Z746">
        <v>6</v>
      </c>
      <c r="AA746" s="5">
        <v>8.5717499999999998</v>
      </c>
      <c r="AB746" s="1">
        <v>1.5654407294832826</v>
      </c>
      <c r="AC746">
        <v>6</v>
      </c>
      <c r="AD746" s="5">
        <v>8.9461099999999991</v>
      </c>
      <c r="AE746" s="1">
        <v>1.1895987841945281</v>
      </c>
    </row>
    <row r="747" spans="1:31" x14ac:dyDescent="0.2">
      <c r="A747">
        <v>824</v>
      </c>
      <c r="B747" t="s">
        <v>681</v>
      </c>
      <c r="C747" t="s">
        <v>682</v>
      </c>
      <c r="D747">
        <v>2017</v>
      </c>
      <c r="E747" t="s">
        <v>745</v>
      </c>
      <c r="F747" t="s">
        <v>759</v>
      </c>
      <c r="G747" t="s">
        <v>41</v>
      </c>
      <c r="H747">
        <v>52.033650000000002</v>
      </c>
      <c r="I747">
        <v>8.4954138889999999</v>
      </c>
      <c r="J747">
        <v>843</v>
      </c>
      <c r="K747">
        <v>831</v>
      </c>
      <c r="L747">
        <f t="shared" si="252"/>
        <v>1.0144404332129964</v>
      </c>
      <c r="M747" t="s">
        <v>787</v>
      </c>
      <c r="N747" s="2" t="s">
        <v>379</v>
      </c>
      <c r="O747" s="2" t="s">
        <v>43</v>
      </c>
      <c r="P747" t="s">
        <v>44</v>
      </c>
      <c r="Q747" t="s">
        <v>45</v>
      </c>
      <c r="R747" s="4" t="s">
        <v>202</v>
      </c>
      <c r="S747" s="2" t="s">
        <v>779</v>
      </c>
      <c r="T747" t="s">
        <v>90</v>
      </c>
      <c r="U747">
        <f t="shared" si="268"/>
        <v>53.943217665615151</v>
      </c>
      <c r="V747" t="s">
        <v>60</v>
      </c>
      <c r="W747" s="2" t="s">
        <v>382</v>
      </c>
      <c r="Y747" t="s">
        <v>50</v>
      </c>
      <c r="Z747">
        <v>6</v>
      </c>
      <c r="AA747" s="5">
        <v>11.307499999999999</v>
      </c>
      <c r="AB747" s="1">
        <v>2.4637689969604857</v>
      </c>
      <c r="AC747">
        <v>6</v>
      </c>
      <c r="AD747" s="5">
        <v>11.736800000000001</v>
      </c>
      <c r="AE747" s="1">
        <v>2.6816595744680853</v>
      </c>
    </row>
    <row r="748" spans="1:31" x14ac:dyDescent="0.2">
      <c r="A748">
        <v>824</v>
      </c>
      <c r="B748" t="s">
        <v>681</v>
      </c>
      <c r="C748" t="s">
        <v>682</v>
      </c>
      <c r="D748">
        <v>2017</v>
      </c>
      <c r="E748" t="s">
        <v>745</v>
      </c>
      <c r="F748" t="s">
        <v>759</v>
      </c>
      <c r="G748" t="s">
        <v>41</v>
      </c>
      <c r="H748">
        <v>52.033650000000002</v>
      </c>
      <c r="I748">
        <v>8.4954138889999999</v>
      </c>
      <c r="J748">
        <v>843</v>
      </c>
      <c r="K748">
        <v>831</v>
      </c>
      <c r="L748">
        <f t="shared" si="252"/>
        <v>1.0144404332129964</v>
      </c>
      <c r="M748" t="s">
        <v>787</v>
      </c>
      <c r="N748" s="2" t="s">
        <v>379</v>
      </c>
      <c r="O748" s="2" t="s">
        <v>51</v>
      </c>
      <c r="P748" t="s">
        <v>44</v>
      </c>
      <c r="Q748" t="s">
        <v>45</v>
      </c>
      <c r="R748" s="4" t="s">
        <v>202</v>
      </c>
      <c r="S748" s="2" t="s">
        <v>779</v>
      </c>
      <c r="T748" t="s">
        <v>90</v>
      </c>
      <c r="U748">
        <f t="shared" si="268"/>
        <v>53.943217665615151</v>
      </c>
      <c r="V748" t="s">
        <v>60</v>
      </c>
      <c r="W748" s="2" t="s">
        <v>382</v>
      </c>
      <c r="Y748" t="s">
        <v>50</v>
      </c>
      <c r="Z748">
        <v>6</v>
      </c>
      <c r="AA748" s="5">
        <v>8.20688</v>
      </c>
      <c r="AB748" s="1">
        <v>1.7272158054711244</v>
      </c>
      <c r="AC748">
        <v>6</v>
      </c>
      <c r="AD748" s="5">
        <v>8.1412200000000006</v>
      </c>
      <c r="AE748" s="1">
        <v>1.5353069908814594</v>
      </c>
    </row>
    <row r="749" spans="1:31" x14ac:dyDescent="0.2">
      <c r="A749">
        <v>824</v>
      </c>
      <c r="B749" t="s">
        <v>681</v>
      </c>
      <c r="C749" t="s">
        <v>682</v>
      </c>
      <c r="D749">
        <v>2017</v>
      </c>
      <c r="E749" t="s">
        <v>745</v>
      </c>
      <c r="F749" t="s">
        <v>759</v>
      </c>
      <c r="G749" t="s">
        <v>41</v>
      </c>
      <c r="H749">
        <v>52.033650000000002</v>
      </c>
      <c r="I749">
        <v>8.4954138889999999</v>
      </c>
      <c r="J749">
        <v>843</v>
      </c>
      <c r="K749">
        <v>831</v>
      </c>
      <c r="L749">
        <f t="shared" si="252"/>
        <v>1.0144404332129964</v>
      </c>
      <c r="M749" t="s">
        <v>787</v>
      </c>
      <c r="N749" s="2" t="s">
        <v>379</v>
      </c>
      <c r="O749" s="2" t="s">
        <v>51</v>
      </c>
      <c r="P749" t="s">
        <v>44</v>
      </c>
      <c r="Q749" t="s">
        <v>45</v>
      </c>
      <c r="R749" s="4" t="s">
        <v>202</v>
      </c>
      <c r="S749" s="2" t="s">
        <v>779</v>
      </c>
      <c r="T749" t="s">
        <v>90</v>
      </c>
      <c r="U749">
        <f t="shared" si="268"/>
        <v>53.943217665615151</v>
      </c>
      <c r="V749" t="s">
        <v>60</v>
      </c>
      <c r="W749" s="2" t="s">
        <v>382</v>
      </c>
      <c r="Y749" t="s">
        <v>50</v>
      </c>
      <c r="Z749">
        <v>6</v>
      </c>
      <c r="AA749" s="5">
        <v>7.3929999999999998</v>
      </c>
      <c r="AB749" s="1">
        <v>1.618322188449848</v>
      </c>
      <c r="AC749">
        <v>6</v>
      </c>
      <c r="AD749" s="5">
        <v>7.1225199999999997</v>
      </c>
      <c r="AE749" s="1">
        <v>1.4678844984802433</v>
      </c>
    </row>
    <row r="750" spans="1:31" x14ac:dyDescent="0.2">
      <c r="A750">
        <v>824</v>
      </c>
      <c r="B750" t="s">
        <v>681</v>
      </c>
      <c r="C750" t="s">
        <v>682</v>
      </c>
      <c r="D750">
        <v>2017</v>
      </c>
      <c r="E750" t="s">
        <v>745</v>
      </c>
      <c r="F750" t="s">
        <v>759</v>
      </c>
      <c r="G750" t="s">
        <v>41</v>
      </c>
      <c r="H750">
        <v>52.033650000000002</v>
      </c>
      <c r="I750">
        <v>8.4954138889999999</v>
      </c>
      <c r="J750">
        <v>843</v>
      </c>
      <c r="K750">
        <v>831</v>
      </c>
      <c r="L750">
        <f t="shared" si="252"/>
        <v>1.0144404332129964</v>
      </c>
      <c r="M750" t="s">
        <v>787</v>
      </c>
      <c r="N750" s="2" t="s">
        <v>379</v>
      </c>
      <c r="O750" s="2" t="s">
        <v>43</v>
      </c>
      <c r="P750" t="s">
        <v>44</v>
      </c>
      <c r="Q750" t="s">
        <v>45</v>
      </c>
      <c r="R750" s="4" t="s">
        <v>202</v>
      </c>
      <c r="S750" s="2" t="s">
        <v>779</v>
      </c>
      <c r="T750" t="s">
        <v>90</v>
      </c>
      <c r="U750">
        <f t="shared" si="268"/>
        <v>53.943217665615151</v>
      </c>
      <c r="V750" t="s">
        <v>60</v>
      </c>
      <c r="W750" s="2" t="s">
        <v>136</v>
      </c>
      <c r="X750" s="2" t="s">
        <v>224</v>
      </c>
      <c r="Y750" t="s">
        <v>50</v>
      </c>
      <c r="Z750">
        <v>6</v>
      </c>
      <c r="AA750" s="5">
        <v>133.63399999999999</v>
      </c>
      <c r="AB750" s="1">
        <v>14.499088145896648</v>
      </c>
      <c r="AC750">
        <v>6</v>
      </c>
      <c r="AD750" s="5">
        <v>134.46100000000001</v>
      </c>
      <c r="AE750" s="1">
        <v>14.122796352583595</v>
      </c>
    </row>
    <row r="751" spans="1:31" x14ac:dyDescent="0.2">
      <c r="A751">
        <v>824</v>
      </c>
      <c r="B751" t="s">
        <v>681</v>
      </c>
      <c r="C751" t="s">
        <v>682</v>
      </c>
      <c r="D751">
        <v>2017</v>
      </c>
      <c r="E751" t="s">
        <v>745</v>
      </c>
      <c r="F751" t="s">
        <v>759</v>
      </c>
      <c r="G751" t="s">
        <v>41</v>
      </c>
      <c r="H751">
        <v>52.033650000000002</v>
      </c>
      <c r="I751">
        <v>8.4954138889999999</v>
      </c>
      <c r="J751">
        <v>843</v>
      </c>
      <c r="K751">
        <v>831</v>
      </c>
      <c r="L751">
        <f t="shared" si="252"/>
        <v>1.0144404332129964</v>
      </c>
      <c r="M751" t="s">
        <v>787</v>
      </c>
      <c r="N751" s="2" t="s">
        <v>379</v>
      </c>
      <c r="O751" s="2" t="s">
        <v>51</v>
      </c>
      <c r="P751" t="s">
        <v>44</v>
      </c>
      <c r="Q751" t="s">
        <v>45</v>
      </c>
      <c r="R751" s="4" t="s">
        <v>202</v>
      </c>
      <c r="S751" s="2" t="s">
        <v>779</v>
      </c>
      <c r="T751" t="s">
        <v>90</v>
      </c>
      <c r="U751">
        <f t="shared" si="268"/>
        <v>53.943217665615151</v>
      </c>
      <c r="V751" t="s">
        <v>60</v>
      </c>
      <c r="W751" s="2" t="s">
        <v>136</v>
      </c>
      <c r="X751" s="2" t="s">
        <v>224</v>
      </c>
      <c r="Y751" t="s">
        <v>50</v>
      </c>
      <c r="Z751">
        <v>6</v>
      </c>
      <c r="AA751" s="5">
        <v>133.01499999999999</v>
      </c>
      <c r="AB751" s="1">
        <v>11.612158054711239</v>
      </c>
      <c r="AC751">
        <v>6</v>
      </c>
      <c r="AD751" s="5">
        <v>134.667</v>
      </c>
      <c r="AE751" s="1">
        <v>12.804255319148938</v>
      </c>
    </row>
    <row r="752" spans="1:31" x14ac:dyDescent="0.2">
      <c r="A752">
        <v>824</v>
      </c>
      <c r="B752" t="s">
        <v>681</v>
      </c>
      <c r="C752" t="s">
        <v>682</v>
      </c>
      <c r="D752">
        <v>2017</v>
      </c>
      <c r="E752" t="s">
        <v>745</v>
      </c>
      <c r="F752" t="s">
        <v>759</v>
      </c>
      <c r="G752" t="s">
        <v>41</v>
      </c>
      <c r="H752">
        <v>52.033650000000002</v>
      </c>
      <c r="I752">
        <v>8.4954138889999999</v>
      </c>
      <c r="J752">
        <v>843</v>
      </c>
      <c r="K752">
        <v>831</v>
      </c>
      <c r="L752">
        <f t="shared" si="252"/>
        <v>1.0144404332129964</v>
      </c>
      <c r="M752" t="s">
        <v>787</v>
      </c>
      <c r="N752" s="2" t="s">
        <v>379</v>
      </c>
      <c r="O752" s="2" t="s">
        <v>51</v>
      </c>
      <c r="P752" t="s">
        <v>44</v>
      </c>
      <c r="Q752" t="s">
        <v>45</v>
      </c>
      <c r="R752" s="4" t="s">
        <v>202</v>
      </c>
      <c r="S752" s="2" t="s">
        <v>779</v>
      </c>
      <c r="T752" t="s">
        <v>90</v>
      </c>
      <c r="U752">
        <f t="shared" si="268"/>
        <v>53.943217665615151</v>
      </c>
      <c r="V752" t="s">
        <v>60</v>
      </c>
      <c r="W752" s="2" t="s">
        <v>136</v>
      </c>
      <c r="X752" s="2" t="s">
        <v>224</v>
      </c>
      <c r="Y752" t="s">
        <v>50</v>
      </c>
      <c r="Z752">
        <v>6</v>
      </c>
      <c r="AA752" s="5">
        <v>144.68199999999999</v>
      </c>
      <c r="AB752" s="1">
        <v>14.812765957446802</v>
      </c>
      <c r="AC752">
        <v>6</v>
      </c>
      <c r="AD752" s="5">
        <v>136.31899999999999</v>
      </c>
      <c r="AE752" s="1">
        <v>16.507598784194521</v>
      </c>
    </row>
    <row r="753" spans="1:38" x14ac:dyDescent="0.2">
      <c r="A753">
        <v>824</v>
      </c>
      <c r="B753" t="s">
        <v>681</v>
      </c>
      <c r="C753" t="s">
        <v>682</v>
      </c>
      <c r="D753">
        <v>2017</v>
      </c>
      <c r="E753" t="s">
        <v>745</v>
      </c>
      <c r="F753" t="s">
        <v>759</v>
      </c>
      <c r="G753" t="s">
        <v>41</v>
      </c>
      <c r="H753">
        <v>52.033650000000002</v>
      </c>
      <c r="I753">
        <v>8.4954138889999999</v>
      </c>
      <c r="J753">
        <v>843</v>
      </c>
      <c r="K753">
        <v>831</v>
      </c>
      <c r="L753">
        <f t="shared" si="252"/>
        <v>1.0144404332129964</v>
      </c>
      <c r="M753" t="s">
        <v>787</v>
      </c>
      <c r="N753" s="2" t="s">
        <v>379</v>
      </c>
      <c r="O753" s="2" t="s">
        <v>43</v>
      </c>
      <c r="P753" t="s">
        <v>44</v>
      </c>
      <c r="Q753" t="s">
        <v>45</v>
      </c>
      <c r="R753" s="4" t="s">
        <v>202</v>
      </c>
      <c r="S753" s="2" t="s">
        <v>779</v>
      </c>
      <c r="T753" t="s">
        <v>90</v>
      </c>
      <c r="U753">
        <f t="shared" si="268"/>
        <v>53.943217665615151</v>
      </c>
      <c r="V753" t="s">
        <v>60</v>
      </c>
      <c r="W753" s="2" t="s">
        <v>383</v>
      </c>
      <c r="X753" s="2" t="s">
        <v>115</v>
      </c>
      <c r="Y753" t="s">
        <v>50</v>
      </c>
      <c r="Z753">
        <v>6</v>
      </c>
      <c r="AA753" s="5">
        <v>2.34056</v>
      </c>
      <c r="AB753" s="1">
        <v>0.81555744680851061</v>
      </c>
      <c r="AC753">
        <v>6</v>
      </c>
      <c r="AD753" s="5">
        <v>1.6388</v>
      </c>
      <c r="AE753" s="1">
        <v>0.48933191489361705</v>
      </c>
    </row>
    <row r="754" spans="1:38" x14ac:dyDescent="0.2">
      <c r="A754">
        <v>824</v>
      </c>
      <c r="B754" t="s">
        <v>681</v>
      </c>
      <c r="C754" t="s">
        <v>682</v>
      </c>
      <c r="D754">
        <v>2017</v>
      </c>
      <c r="E754" t="s">
        <v>745</v>
      </c>
      <c r="F754" t="s">
        <v>759</v>
      </c>
      <c r="G754" t="s">
        <v>41</v>
      </c>
      <c r="H754">
        <v>52.033650000000002</v>
      </c>
      <c r="I754">
        <v>8.4954138889999999</v>
      </c>
      <c r="J754">
        <v>843</v>
      </c>
      <c r="K754">
        <v>831</v>
      </c>
      <c r="L754">
        <f t="shared" si="252"/>
        <v>1.0144404332129964</v>
      </c>
      <c r="M754" t="s">
        <v>787</v>
      </c>
      <c r="N754" s="2" t="s">
        <v>379</v>
      </c>
      <c r="O754" s="2" t="s">
        <v>51</v>
      </c>
      <c r="P754" t="s">
        <v>44</v>
      </c>
      <c r="Q754" t="s">
        <v>45</v>
      </c>
      <c r="R754" s="4" t="s">
        <v>202</v>
      </c>
      <c r="S754" s="2" t="s">
        <v>779</v>
      </c>
      <c r="T754" t="s">
        <v>90</v>
      </c>
      <c r="U754">
        <f t="shared" si="268"/>
        <v>53.943217665615151</v>
      </c>
      <c r="V754" t="s">
        <v>60</v>
      </c>
      <c r="W754" s="2" t="s">
        <v>383</v>
      </c>
      <c r="X754" s="2" t="s">
        <v>115</v>
      </c>
      <c r="Y754" t="s">
        <v>50</v>
      </c>
      <c r="Z754">
        <v>6</v>
      </c>
      <c r="AA754" s="5">
        <v>1.9112499999999999</v>
      </c>
      <c r="AB754" s="1">
        <v>0.51442553191489349</v>
      </c>
      <c r="AC754">
        <v>6</v>
      </c>
      <c r="AD754" s="5">
        <v>1.3126899999999999</v>
      </c>
      <c r="AE754" s="1">
        <v>0.22333495440729476</v>
      </c>
    </row>
    <row r="755" spans="1:38" x14ac:dyDescent="0.2">
      <c r="A755">
        <v>824</v>
      </c>
      <c r="B755" t="s">
        <v>681</v>
      </c>
      <c r="C755" t="s">
        <v>682</v>
      </c>
      <c r="D755">
        <v>2017</v>
      </c>
      <c r="E755" t="s">
        <v>745</v>
      </c>
      <c r="F755" t="s">
        <v>759</v>
      </c>
      <c r="G755" t="s">
        <v>41</v>
      </c>
      <c r="H755">
        <v>52.033650000000002</v>
      </c>
      <c r="I755">
        <v>8.4954138889999999</v>
      </c>
      <c r="J755">
        <v>843</v>
      </c>
      <c r="K755">
        <v>831</v>
      </c>
      <c r="L755">
        <f t="shared" si="252"/>
        <v>1.0144404332129964</v>
      </c>
      <c r="M755" t="s">
        <v>787</v>
      </c>
      <c r="N755" s="2" t="s">
        <v>379</v>
      </c>
      <c r="O755" s="2" t="s">
        <v>51</v>
      </c>
      <c r="P755" t="s">
        <v>44</v>
      </c>
      <c r="Q755" t="s">
        <v>45</v>
      </c>
      <c r="R755" s="4" t="s">
        <v>202</v>
      </c>
      <c r="S755" s="2" t="s">
        <v>779</v>
      </c>
      <c r="T755" t="s">
        <v>90</v>
      </c>
      <c r="U755">
        <f t="shared" si="268"/>
        <v>53.943217665615151</v>
      </c>
      <c r="V755" t="s">
        <v>60</v>
      </c>
      <c r="W755" s="2" t="s">
        <v>383</v>
      </c>
      <c r="X755" s="2" t="s">
        <v>115</v>
      </c>
      <c r="Y755" t="s">
        <v>50</v>
      </c>
      <c r="Z755">
        <v>6</v>
      </c>
      <c r="AA755" s="5">
        <v>1.9649099999999999</v>
      </c>
      <c r="AB755" s="1">
        <v>0.78544133738601818</v>
      </c>
      <c r="AC755">
        <v>6</v>
      </c>
      <c r="AD755" s="5">
        <v>1.2425200000000001</v>
      </c>
      <c r="AE755" s="1">
        <v>0.34880790273556239</v>
      </c>
    </row>
    <row r="756" spans="1:38" x14ac:dyDescent="0.2">
      <c r="A756">
        <v>858</v>
      </c>
      <c r="B756" t="s">
        <v>683</v>
      </c>
      <c r="C756" t="s">
        <v>684</v>
      </c>
      <c r="D756">
        <v>2016</v>
      </c>
      <c r="E756" t="s">
        <v>751</v>
      </c>
      <c r="F756" t="s">
        <v>40</v>
      </c>
      <c r="G756" t="s">
        <v>41</v>
      </c>
      <c r="H756">
        <v>40.116666700000003</v>
      </c>
      <c r="I756">
        <v>-105.3</v>
      </c>
      <c r="J756">
        <v>452</v>
      </c>
      <c r="K756">
        <v>1659</v>
      </c>
      <c r="L756">
        <f t="shared" si="252"/>
        <v>0.27245328511151296</v>
      </c>
      <c r="M756" t="s">
        <v>785</v>
      </c>
      <c r="N756" t="s">
        <v>160</v>
      </c>
      <c r="O756" t="s">
        <v>43</v>
      </c>
      <c r="P756" t="s">
        <v>52</v>
      </c>
      <c r="Q756" t="s">
        <v>55</v>
      </c>
      <c r="R756" s="4" t="s">
        <v>385</v>
      </c>
      <c r="S756" s="2" t="s">
        <v>780</v>
      </c>
      <c r="T756" t="s">
        <v>91</v>
      </c>
      <c r="U756">
        <v>50</v>
      </c>
      <c r="V756" t="s">
        <v>62</v>
      </c>
      <c r="W756" s="2" t="s">
        <v>376</v>
      </c>
      <c r="X756" s="2" t="s">
        <v>204</v>
      </c>
      <c r="Y756" t="s">
        <v>64</v>
      </c>
      <c r="Z756">
        <v>16</v>
      </c>
      <c r="AA756" s="3">
        <v>31.5</v>
      </c>
      <c r="AB756" s="1">
        <v>32.400000000000006</v>
      </c>
      <c r="AC756">
        <v>16</v>
      </c>
      <c r="AD756" s="3">
        <v>33.799999999999997</v>
      </c>
      <c r="AE756" s="1">
        <v>27.200000000000017</v>
      </c>
      <c r="AF756">
        <v>16</v>
      </c>
      <c r="AG756" s="3">
        <v>14.9</v>
      </c>
      <c r="AH756" s="1">
        <v>20.399999999999999</v>
      </c>
      <c r="AI756">
        <v>16</v>
      </c>
      <c r="AJ756" s="3">
        <v>5.3</v>
      </c>
      <c r="AK756" s="1">
        <v>5.1999999999999993</v>
      </c>
      <c r="AL756" t="s">
        <v>384</v>
      </c>
    </row>
    <row r="757" spans="1:38" x14ac:dyDescent="0.2">
      <c r="A757">
        <v>858</v>
      </c>
      <c r="B757" t="s">
        <v>683</v>
      </c>
      <c r="C757" t="s">
        <v>684</v>
      </c>
      <c r="D757">
        <v>2016</v>
      </c>
      <c r="E757" t="s">
        <v>751</v>
      </c>
      <c r="F757" t="s">
        <v>40</v>
      </c>
      <c r="G757" t="s">
        <v>41</v>
      </c>
      <c r="H757">
        <v>40.116666700000003</v>
      </c>
      <c r="I757">
        <v>-105.3</v>
      </c>
      <c r="J757">
        <v>452</v>
      </c>
      <c r="K757">
        <v>1659</v>
      </c>
      <c r="L757">
        <f t="shared" si="252"/>
        <v>0.27245328511151296</v>
      </c>
      <c r="M757" t="s">
        <v>785</v>
      </c>
      <c r="N757" t="s">
        <v>160</v>
      </c>
      <c r="O757" t="s">
        <v>43</v>
      </c>
      <c r="P757" t="s">
        <v>52</v>
      </c>
      <c r="Q757" t="s">
        <v>55</v>
      </c>
      <c r="R757" s="4" t="s">
        <v>386</v>
      </c>
      <c r="S757" s="2" t="s">
        <v>780</v>
      </c>
      <c r="T757" t="s">
        <v>91</v>
      </c>
      <c r="U757">
        <v>50</v>
      </c>
      <c r="V757" t="s">
        <v>62</v>
      </c>
      <c r="W757" s="2" t="s">
        <v>376</v>
      </c>
      <c r="X757" s="2" t="s">
        <v>204</v>
      </c>
      <c r="Y757" t="s">
        <v>64</v>
      </c>
      <c r="Z757">
        <v>16</v>
      </c>
      <c r="AA757" s="3">
        <v>53.2</v>
      </c>
      <c r="AB757" s="1">
        <v>30.799999999999983</v>
      </c>
      <c r="AC757">
        <v>16</v>
      </c>
      <c r="AD757" s="3">
        <v>55.5</v>
      </c>
      <c r="AE757" s="1">
        <v>29.199999999999989</v>
      </c>
      <c r="AF757">
        <v>16</v>
      </c>
      <c r="AG757" s="3">
        <v>29.6</v>
      </c>
      <c r="AH757" s="1">
        <v>25.599999999999994</v>
      </c>
      <c r="AI757">
        <v>16</v>
      </c>
      <c r="AJ757" s="3">
        <v>14.1</v>
      </c>
      <c r="AK757" s="1">
        <v>8.3999999999999986</v>
      </c>
    </row>
    <row r="758" spans="1:38" x14ac:dyDescent="0.2">
      <c r="A758">
        <v>858</v>
      </c>
      <c r="B758" t="s">
        <v>683</v>
      </c>
      <c r="C758" t="s">
        <v>684</v>
      </c>
      <c r="D758">
        <v>2016</v>
      </c>
      <c r="E758" t="s">
        <v>751</v>
      </c>
      <c r="F758" t="s">
        <v>40</v>
      </c>
      <c r="G758" t="s">
        <v>41</v>
      </c>
      <c r="H758">
        <v>40.116666700000003</v>
      </c>
      <c r="I758">
        <v>-105.3</v>
      </c>
      <c r="J758">
        <v>452</v>
      </c>
      <c r="K758">
        <v>1659</v>
      </c>
      <c r="L758">
        <f t="shared" si="252"/>
        <v>0.27245328511151296</v>
      </c>
      <c r="M758" t="s">
        <v>785</v>
      </c>
      <c r="N758" t="s">
        <v>387</v>
      </c>
      <c r="O758" t="s">
        <v>43</v>
      </c>
      <c r="P758" t="s">
        <v>44</v>
      </c>
      <c r="Q758" t="s">
        <v>55</v>
      </c>
      <c r="R758" s="4" t="s">
        <v>385</v>
      </c>
      <c r="S758" s="2" t="s">
        <v>780</v>
      </c>
      <c r="T758" t="s">
        <v>91</v>
      </c>
      <c r="U758">
        <v>50</v>
      </c>
      <c r="V758" t="s">
        <v>62</v>
      </c>
      <c r="W758" s="2" t="s">
        <v>376</v>
      </c>
      <c r="X758" s="2" t="s">
        <v>204</v>
      </c>
      <c r="Y758" t="s">
        <v>64</v>
      </c>
      <c r="Z758">
        <v>16</v>
      </c>
      <c r="AA758" s="3">
        <v>18.2</v>
      </c>
      <c r="AB758" s="1">
        <v>14.799999999999997</v>
      </c>
      <c r="AC758">
        <v>16</v>
      </c>
      <c r="AD758" s="3">
        <v>22.6</v>
      </c>
      <c r="AE758" s="1">
        <v>20.399999999999991</v>
      </c>
      <c r="AF758">
        <v>16</v>
      </c>
      <c r="AG758" s="3">
        <v>15.7</v>
      </c>
      <c r="AH758" s="1">
        <v>10.799999999999997</v>
      </c>
      <c r="AI758">
        <v>16</v>
      </c>
      <c r="AJ758" s="3">
        <v>9.1999999999999993</v>
      </c>
      <c r="AK758" s="1">
        <v>10</v>
      </c>
    </row>
    <row r="759" spans="1:38" x14ac:dyDescent="0.2">
      <c r="A759">
        <v>858</v>
      </c>
      <c r="B759" t="s">
        <v>683</v>
      </c>
      <c r="C759" t="s">
        <v>684</v>
      </c>
      <c r="D759">
        <v>2016</v>
      </c>
      <c r="E759" t="s">
        <v>751</v>
      </c>
      <c r="F759" t="s">
        <v>40</v>
      </c>
      <c r="G759" t="s">
        <v>41</v>
      </c>
      <c r="H759">
        <v>40.116666700000003</v>
      </c>
      <c r="I759">
        <v>-105.3</v>
      </c>
      <c r="J759">
        <v>452</v>
      </c>
      <c r="K759">
        <v>1659</v>
      </c>
      <c r="L759">
        <f t="shared" si="252"/>
        <v>0.27245328511151296</v>
      </c>
      <c r="M759" t="s">
        <v>785</v>
      </c>
      <c r="N759" t="s">
        <v>387</v>
      </c>
      <c r="O759" t="s">
        <v>43</v>
      </c>
      <c r="P759" t="s">
        <v>44</v>
      </c>
      <c r="Q759" t="s">
        <v>55</v>
      </c>
      <c r="R759" s="4" t="s">
        <v>386</v>
      </c>
      <c r="S759" s="2" t="s">
        <v>780</v>
      </c>
      <c r="T759" t="s">
        <v>91</v>
      </c>
      <c r="U759">
        <v>50</v>
      </c>
      <c r="V759" t="s">
        <v>62</v>
      </c>
      <c r="W759" s="2" t="s">
        <v>376</v>
      </c>
      <c r="X759" s="2" t="s">
        <v>204</v>
      </c>
      <c r="Y759" t="s">
        <v>64</v>
      </c>
      <c r="Z759">
        <v>16</v>
      </c>
      <c r="AA759" s="3">
        <v>16.3</v>
      </c>
      <c r="AB759" s="1">
        <v>12.799999999999997</v>
      </c>
      <c r="AC759">
        <v>16</v>
      </c>
      <c r="AD759" s="3">
        <v>15.9</v>
      </c>
      <c r="AE759" s="1">
        <v>10.399999999999999</v>
      </c>
      <c r="AF759">
        <v>16</v>
      </c>
      <c r="AG759" s="3">
        <v>17</v>
      </c>
      <c r="AH759" s="1">
        <v>8.7999999999999972</v>
      </c>
      <c r="AI759">
        <v>16</v>
      </c>
      <c r="AJ759" s="3">
        <v>12.9</v>
      </c>
      <c r="AK759" s="1">
        <v>6.3999999999999986</v>
      </c>
    </row>
    <row r="760" spans="1:38" x14ac:dyDescent="0.2">
      <c r="A760">
        <v>858</v>
      </c>
      <c r="B760" t="s">
        <v>683</v>
      </c>
      <c r="C760" t="s">
        <v>684</v>
      </c>
      <c r="D760">
        <v>2016</v>
      </c>
      <c r="E760" t="s">
        <v>751</v>
      </c>
      <c r="F760" t="s">
        <v>40</v>
      </c>
      <c r="G760" t="s">
        <v>41</v>
      </c>
      <c r="H760">
        <v>40.116666700000003</v>
      </c>
      <c r="I760">
        <v>-105.3</v>
      </c>
      <c r="J760">
        <v>452</v>
      </c>
      <c r="K760">
        <v>1659</v>
      </c>
      <c r="L760">
        <f t="shared" si="252"/>
        <v>0.27245328511151296</v>
      </c>
      <c r="M760" t="s">
        <v>785</v>
      </c>
      <c r="N760" t="s">
        <v>388</v>
      </c>
      <c r="O760" t="s">
        <v>43</v>
      </c>
      <c r="P760" t="s">
        <v>44</v>
      </c>
      <c r="Q760" t="s">
        <v>55</v>
      </c>
      <c r="R760" s="4" t="s">
        <v>385</v>
      </c>
      <c r="S760" s="2" t="s">
        <v>780</v>
      </c>
      <c r="T760" t="s">
        <v>91</v>
      </c>
      <c r="U760">
        <v>50</v>
      </c>
      <c r="V760" t="s">
        <v>62</v>
      </c>
      <c r="W760" s="2" t="s">
        <v>376</v>
      </c>
      <c r="X760" s="2" t="s">
        <v>204</v>
      </c>
      <c r="Y760" t="s">
        <v>64</v>
      </c>
      <c r="Z760">
        <v>16</v>
      </c>
      <c r="AA760" s="3">
        <v>15.1</v>
      </c>
      <c r="AB760" s="1">
        <v>8.0000000000000071</v>
      </c>
      <c r="AC760">
        <v>16</v>
      </c>
      <c r="AD760" s="3">
        <v>8.1</v>
      </c>
      <c r="AE760" s="1">
        <v>68</v>
      </c>
      <c r="AF760">
        <v>16</v>
      </c>
      <c r="AG760" s="3">
        <v>2.2999999999999998</v>
      </c>
      <c r="AH760" s="1">
        <v>2.8000000000000007</v>
      </c>
      <c r="AI760">
        <v>16</v>
      </c>
      <c r="AJ760" s="3">
        <v>0.88</v>
      </c>
      <c r="AK760" s="1">
        <v>1.6</v>
      </c>
    </row>
    <row r="761" spans="1:38" x14ac:dyDescent="0.2">
      <c r="A761">
        <v>858</v>
      </c>
      <c r="B761" t="s">
        <v>683</v>
      </c>
      <c r="C761" t="s">
        <v>684</v>
      </c>
      <c r="D761">
        <v>2016</v>
      </c>
      <c r="E761" t="s">
        <v>751</v>
      </c>
      <c r="F761" t="s">
        <v>40</v>
      </c>
      <c r="G761" t="s">
        <v>41</v>
      </c>
      <c r="H761">
        <v>40.116666700000003</v>
      </c>
      <c r="I761">
        <v>-105.3</v>
      </c>
      <c r="J761">
        <v>452</v>
      </c>
      <c r="K761">
        <v>1659</v>
      </c>
      <c r="L761">
        <f t="shared" si="252"/>
        <v>0.27245328511151296</v>
      </c>
      <c r="M761" t="s">
        <v>785</v>
      </c>
      <c r="N761" t="s">
        <v>388</v>
      </c>
      <c r="O761" t="s">
        <v>43</v>
      </c>
      <c r="P761" t="s">
        <v>44</v>
      </c>
      <c r="Q761" t="s">
        <v>55</v>
      </c>
      <c r="R761" s="4" t="s">
        <v>386</v>
      </c>
      <c r="S761" s="2" t="s">
        <v>780</v>
      </c>
      <c r="T761" t="s">
        <v>91</v>
      </c>
      <c r="U761">
        <v>50</v>
      </c>
      <c r="V761" t="s">
        <v>62</v>
      </c>
      <c r="W761" s="2" t="s">
        <v>376</v>
      </c>
      <c r="X761" s="2" t="s">
        <v>204</v>
      </c>
      <c r="Y761" t="s">
        <v>64</v>
      </c>
      <c r="Z761">
        <v>16</v>
      </c>
      <c r="AA761" s="3">
        <v>16.7</v>
      </c>
      <c r="AB761" s="1">
        <v>8.7999999999999972</v>
      </c>
      <c r="AC761">
        <v>16</v>
      </c>
      <c r="AD761" s="3">
        <v>11.8</v>
      </c>
      <c r="AE761" s="1">
        <v>7.1999999999999957</v>
      </c>
      <c r="AF761">
        <v>16</v>
      </c>
      <c r="AG761" s="3">
        <v>8.9</v>
      </c>
      <c r="AH761" s="1">
        <v>5.6000000000000014</v>
      </c>
      <c r="AI761">
        <v>16</v>
      </c>
      <c r="AJ761" s="3">
        <v>5.2</v>
      </c>
      <c r="AK761" s="1">
        <v>4.3999999999999986</v>
      </c>
    </row>
    <row r="762" spans="1:38" x14ac:dyDescent="0.2">
      <c r="A762">
        <v>858</v>
      </c>
      <c r="B762" t="s">
        <v>683</v>
      </c>
      <c r="C762" t="s">
        <v>684</v>
      </c>
      <c r="D762">
        <v>2016</v>
      </c>
      <c r="E762" t="s">
        <v>751</v>
      </c>
      <c r="F762" t="s">
        <v>40</v>
      </c>
      <c r="G762" t="s">
        <v>41</v>
      </c>
      <c r="H762">
        <v>40.116666700000003</v>
      </c>
      <c r="I762">
        <v>-105.3</v>
      </c>
      <c r="J762">
        <v>452</v>
      </c>
      <c r="K762">
        <v>1659</v>
      </c>
      <c r="L762">
        <f t="shared" si="252"/>
        <v>0.27245328511151296</v>
      </c>
      <c r="M762" t="s">
        <v>785</v>
      </c>
      <c r="N762" t="s">
        <v>389</v>
      </c>
      <c r="O762" t="s">
        <v>43</v>
      </c>
      <c r="P762" t="s">
        <v>44</v>
      </c>
      <c r="Q762" t="s">
        <v>55</v>
      </c>
      <c r="R762" s="4" t="s">
        <v>385</v>
      </c>
      <c r="S762" s="2" t="s">
        <v>780</v>
      </c>
      <c r="T762" t="s">
        <v>91</v>
      </c>
      <c r="U762">
        <v>50</v>
      </c>
      <c r="V762" t="s">
        <v>62</v>
      </c>
      <c r="W762" s="2" t="s">
        <v>376</v>
      </c>
      <c r="X762" s="2" t="s">
        <v>204</v>
      </c>
      <c r="Y762" t="s">
        <v>64</v>
      </c>
      <c r="Z762">
        <v>16</v>
      </c>
      <c r="AA762" s="3">
        <v>2.4</v>
      </c>
      <c r="AB762" s="1">
        <v>2</v>
      </c>
      <c r="AC762">
        <v>16</v>
      </c>
      <c r="AD762" s="3">
        <v>2</v>
      </c>
      <c r="AE762" s="1">
        <v>2.4000000000000004</v>
      </c>
      <c r="AF762">
        <v>16</v>
      </c>
      <c r="AG762" s="3">
        <v>1.3</v>
      </c>
      <c r="AH762" s="1">
        <v>1.2000000000000002</v>
      </c>
      <c r="AI762">
        <v>16</v>
      </c>
      <c r="AJ762" s="3">
        <v>2.2000000000000002</v>
      </c>
      <c r="AK762" s="1">
        <v>2.7999999999999989</v>
      </c>
    </row>
    <row r="763" spans="1:38" x14ac:dyDescent="0.2">
      <c r="A763">
        <v>858</v>
      </c>
      <c r="B763" t="s">
        <v>683</v>
      </c>
      <c r="C763" t="s">
        <v>684</v>
      </c>
      <c r="D763">
        <v>2016</v>
      </c>
      <c r="E763" t="s">
        <v>751</v>
      </c>
      <c r="F763" t="s">
        <v>40</v>
      </c>
      <c r="G763" t="s">
        <v>41</v>
      </c>
      <c r="H763">
        <v>40.116666700000003</v>
      </c>
      <c r="I763">
        <v>-105.3</v>
      </c>
      <c r="J763">
        <v>452</v>
      </c>
      <c r="K763">
        <v>1659</v>
      </c>
      <c r="L763">
        <f t="shared" si="252"/>
        <v>0.27245328511151296</v>
      </c>
      <c r="M763" t="s">
        <v>785</v>
      </c>
      <c r="N763" t="s">
        <v>389</v>
      </c>
      <c r="O763" t="s">
        <v>43</v>
      </c>
      <c r="P763" t="s">
        <v>44</v>
      </c>
      <c r="Q763" t="s">
        <v>55</v>
      </c>
      <c r="R763" s="4" t="s">
        <v>386</v>
      </c>
      <c r="S763" s="2" t="s">
        <v>780</v>
      </c>
      <c r="T763" t="s">
        <v>91</v>
      </c>
      <c r="U763">
        <v>50</v>
      </c>
      <c r="V763" t="s">
        <v>62</v>
      </c>
      <c r="W763" s="2" t="s">
        <v>376</v>
      </c>
      <c r="X763" s="2" t="s">
        <v>204</v>
      </c>
      <c r="Y763" t="s">
        <v>64</v>
      </c>
      <c r="Z763">
        <v>16</v>
      </c>
      <c r="AA763" s="3">
        <v>12.1</v>
      </c>
      <c r="AB763" s="1">
        <v>7.2000000000000028</v>
      </c>
      <c r="AC763">
        <v>16</v>
      </c>
      <c r="AD763" s="3">
        <v>11.8</v>
      </c>
      <c r="AE763" s="1">
        <v>12.399999999999999</v>
      </c>
      <c r="AF763">
        <v>16</v>
      </c>
      <c r="AG763" s="3">
        <v>8.3000000000000007</v>
      </c>
      <c r="AH763" s="1">
        <v>5.5999999999999943</v>
      </c>
      <c r="AI763">
        <v>16</v>
      </c>
      <c r="AJ763" s="3">
        <v>13.1</v>
      </c>
      <c r="AK763" s="1">
        <v>6.8000000000000043</v>
      </c>
    </row>
    <row r="764" spans="1:38" x14ac:dyDescent="0.2">
      <c r="A764">
        <v>863</v>
      </c>
      <c r="B764" t="s">
        <v>654</v>
      </c>
      <c r="C764" t="s">
        <v>655</v>
      </c>
      <c r="D764">
        <v>2015</v>
      </c>
      <c r="E764" t="s">
        <v>751</v>
      </c>
      <c r="F764" t="s">
        <v>40</v>
      </c>
      <c r="G764" t="s">
        <v>41</v>
      </c>
      <c r="H764">
        <v>40.116666700000003</v>
      </c>
      <c r="I764">
        <v>-105.3</v>
      </c>
      <c r="J764">
        <v>452</v>
      </c>
      <c r="K764">
        <v>1659</v>
      </c>
      <c r="L764">
        <f t="shared" si="252"/>
        <v>0.27245328511151296</v>
      </c>
      <c r="M764" t="s">
        <v>785</v>
      </c>
      <c r="N764" s="2" t="s">
        <v>160</v>
      </c>
      <c r="O764" s="2" t="s">
        <v>43</v>
      </c>
      <c r="P764" t="s">
        <v>52</v>
      </c>
      <c r="Q764" t="s">
        <v>55</v>
      </c>
      <c r="R764" s="4" t="s">
        <v>390</v>
      </c>
      <c r="S764" s="2" t="s">
        <v>780</v>
      </c>
      <c r="T764" t="s">
        <v>90</v>
      </c>
      <c r="U764">
        <f>((150-50)/150)*100</f>
        <v>66.666666666666657</v>
      </c>
      <c r="V764" t="s">
        <v>62</v>
      </c>
      <c r="W764" s="2" t="s">
        <v>393</v>
      </c>
      <c r="X764" s="2" t="s">
        <v>204</v>
      </c>
      <c r="Y764" t="s">
        <v>776</v>
      </c>
      <c r="Z764">
        <v>10</v>
      </c>
      <c r="AA764" s="3">
        <v>3.21286</v>
      </c>
      <c r="AB764" s="1">
        <v>4.1235784460829645</v>
      </c>
      <c r="AC764">
        <v>10</v>
      </c>
      <c r="AD764" s="3">
        <v>3.6945700000000001</v>
      </c>
      <c r="AE764" s="1">
        <v>6.0297677968558627</v>
      </c>
    </row>
    <row r="765" spans="1:38" x14ac:dyDescent="0.2">
      <c r="A765">
        <v>863</v>
      </c>
      <c r="B765" t="s">
        <v>654</v>
      </c>
      <c r="C765" t="s">
        <v>655</v>
      </c>
      <c r="D765">
        <v>2015</v>
      </c>
      <c r="E765" t="s">
        <v>751</v>
      </c>
      <c r="F765" t="s">
        <v>40</v>
      </c>
      <c r="G765" t="s">
        <v>41</v>
      </c>
      <c r="H765">
        <v>40.116666700000003</v>
      </c>
      <c r="I765">
        <v>-105.3</v>
      </c>
      <c r="J765">
        <v>452</v>
      </c>
      <c r="K765">
        <v>1659</v>
      </c>
      <c r="L765">
        <f t="shared" si="252"/>
        <v>0.27245328511151296</v>
      </c>
      <c r="M765" t="s">
        <v>785</v>
      </c>
      <c r="N765" s="2" t="s">
        <v>160</v>
      </c>
      <c r="O765" s="2" t="s">
        <v>43</v>
      </c>
      <c r="P765" t="s">
        <v>52</v>
      </c>
      <c r="Q765" t="s">
        <v>55</v>
      </c>
      <c r="R765" s="4" t="s">
        <v>391</v>
      </c>
      <c r="S765" s="2" t="s">
        <v>780</v>
      </c>
      <c r="T765" t="s">
        <v>90</v>
      </c>
      <c r="U765">
        <f t="shared" ref="U765:U766" si="269">((150-50)/150)*100</f>
        <v>66.666666666666657</v>
      </c>
      <c r="V765" t="s">
        <v>62</v>
      </c>
      <c r="W765" s="2" t="s">
        <v>393</v>
      </c>
      <c r="X765" s="2" t="s">
        <v>204</v>
      </c>
      <c r="Y765" t="s">
        <v>776</v>
      </c>
      <c r="Z765">
        <v>10</v>
      </c>
      <c r="AA765" s="3">
        <v>21.6587</v>
      </c>
      <c r="AB765" s="1">
        <v>23.652255759229401</v>
      </c>
      <c r="AC765">
        <v>10</v>
      </c>
      <c r="AD765" s="3">
        <v>1.8670599999999999</v>
      </c>
      <c r="AE765" s="1">
        <v>5.5240563534417353</v>
      </c>
    </row>
    <row r="766" spans="1:38" x14ac:dyDescent="0.2">
      <c r="A766">
        <v>863</v>
      </c>
      <c r="B766" t="s">
        <v>654</v>
      </c>
      <c r="C766" t="s">
        <v>655</v>
      </c>
      <c r="D766">
        <v>2015</v>
      </c>
      <c r="E766" t="s">
        <v>751</v>
      </c>
      <c r="F766" t="s">
        <v>40</v>
      </c>
      <c r="G766" t="s">
        <v>41</v>
      </c>
      <c r="H766">
        <v>40.116666700000003</v>
      </c>
      <c r="I766">
        <v>-105.3</v>
      </c>
      <c r="J766">
        <v>452</v>
      </c>
      <c r="K766">
        <v>1659</v>
      </c>
      <c r="L766">
        <f t="shared" si="252"/>
        <v>0.27245328511151296</v>
      </c>
      <c r="M766" t="s">
        <v>785</v>
      </c>
      <c r="N766" s="2" t="s">
        <v>160</v>
      </c>
      <c r="O766" s="2" t="s">
        <v>43</v>
      </c>
      <c r="P766" t="s">
        <v>52</v>
      </c>
      <c r="Q766" t="s">
        <v>55</v>
      </c>
      <c r="R766" s="4" t="s">
        <v>392</v>
      </c>
      <c r="S766" s="2" t="s">
        <v>780</v>
      </c>
      <c r="T766" t="s">
        <v>90</v>
      </c>
      <c r="U766">
        <f t="shared" si="269"/>
        <v>66.666666666666657</v>
      </c>
      <c r="V766" t="s">
        <v>62</v>
      </c>
      <c r="W766" s="2" t="s">
        <v>393</v>
      </c>
      <c r="X766" s="2" t="s">
        <v>204</v>
      </c>
      <c r="Y766" t="s">
        <v>776</v>
      </c>
      <c r="Z766">
        <v>10</v>
      </c>
      <c r="AA766" s="3">
        <v>5.0444599999999999</v>
      </c>
      <c r="AB766" s="1">
        <v>8.6751079279165175</v>
      </c>
      <c r="AC766">
        <v>10</v>
      </c>
      <c r="AD766" s="3">
        <v>4.2098800000000001</v>
      </c>
      <c r="AE766" s="1">
        <v>8.7139723203599875</v>
      </c>
    </row>
    <row r="767" spans="1:38" x14ac:dyDescent="0.2">
      <c r="A767">
        <v>898</v>
      </c>
      <c r="B767" t="s">
        <v>685</v>
      </c>
      <c r="C767" t="s">
        <v>686</v>
      </c>
      <c r="D767">
        <v>2013</v>
      </c>
      <c r="E767" t="s">
        <v>763</v>
      </c>
      <c r="F767" t="s">
        <v>40</v>
      </c>
      <c r="G767" t="s">
        <v>41</v>
      </c>
      <c r="H767">
        <v>41</v>
      </c>
      <c r="I767">
        <v>-104</v>
      </c>
      <c r="J767">
        <v>348</v>
      </c>
      <c r="K767">
        <v>1689</v>
      </c>
      <c r="L767">
        <f t="shared" si="252"/>
        <v>0.20603907637655416</v>
      </c>
      <c r="M767" t="s">
        <v>785</v>
      </c>
      <c r="N767" s="2" t="s">
        <v>400</v>
      </c>
      <c r="O767" s="2" t="s">
        <v>43</v>
      </c>
      <c r="P767" t="s">
        <v>44</v>
      </c>
      <c r="Q767" t="s">
        <v>55</v>
      </c>
      <c r="R767" s="4" t="s">
        <v>399</v>
      </c>
      <c r="S767" s="2" t="s">
        <v>780</v>
      </c>
      <c r="T767" t="s">
        <v>91</v>
      </c>
      <c r="U767">
        <v>50</v>
      </c>
      <c r="V767" t="s">
        <v>61</v>
      </c>
      <c r="W767" s="2" t="s">
        <v>395</v>
      </c>
      <c r="Y767" t="s">
        <v>64</v>
      </c>
      <c r="Z767">
        <v>2</v>
      </c>
      <c r="AA767" s="3">
        <v>18.5</v>
      </c>
      <c r="AB767" s="1">
        <v>3.5355339059327378</v>
      </c>
      <c r="AC767">
        <v>2</v>
      </c>
      <c r="AD767" s="3">
        <v>24</v>
      </c>
      <c r="AE767" s="1">
        <v>28.284271247461902</v>
      </c>
      <c r="AF767">
        <v>2</v>
      </c>
      <c r="AG767" s="3">
        <v>44.5</v>
      </c>
      <c r="AH767" s="1">
        <v>4.9497474683058327</v>
      </c>
      <c r="AI767">
        <v>2</v>
      </c>
      <c r="AJ767" s="3">
        <v>29</v>
      </c>
      <c r="AK767" s="1">
        <v>26.870057685088806</v>
      </c>
      <c r="AL767" t="s">
        <v>394</v>
      </c>
    </row>
    <row r="768" spans="1:38" x14ac:dyDescent="0.2">
      <c r="A768">
        <v>898</v>
      </c>
      <c r="B768" t="s">
        <v>685</v>
      </c>
      <c r="C768" t="s">
        <v>686</v>
      </c>
      <c r="D768">
        <v>2013</v>
      </c>
      <c r="E768" t="s">
        <v>763</v>
      </c>
      <c r="F768" t="s">
        <v>40</v>
      </c>
      <c r="G768" t="s">
        <v>41</v>
      </c>
      <c r="H768">
        <v>41</v>
      </c>
      <c r="I768">
        <v>-104</v>
      </c>
      <c r="J768">
        <v>348</v>
      </c>
      <c r="K768">
        <v>1689</v>
      </c>
      <c r="L768">
        <f t="shared" si="252"/>
        <v>0.20603907637655416</v>
      </c>
      <c r="M768" t="s">
        <v>785</v>
      </c>
      <c r="N768" s="2" t="s">
        <v>400</v>
      </c>
      <c r="O768" s="2" t="s">
        <v>43</v>
      </c>
      <c r="P768" t="s">
        <v>44</v>
      </c>
      <c r="Q768" t="s">
        <v>55</v>
      </c>
      <c r="R768" s="4" t="s">
        <v>399</v>
      </c>
      <c r="S768" s="2" t="s">
        <v>780</v>
      </c>
      <c r="T768" t="s">
        <v>91</v>
      </c>
      <c r="U768">
        <v>50</v>
      </c>
      <c r="V768" t="s">
        <v>61</v>
      </c>
      <c r="W768" s="2" t="s">
        <v>232</v>
      </c>
      <c r="X768" s="2" t="s">
        <v>312</v>
      </c>
      <c r="Y768" t="s">
        <v>63</v>
      </c>
      <c r="Z768">
        <v>2</v>
      </c>
      <c r="AA768" s="3">
        <v>147</v>
      </c>
      <c r="AB768" s="1">
        <v>70.569256762417453</v>
      </c>
      <c r="AC768">
        <v>2</v>
      </c>
      <c r="AD768" s="3">
        <v>63.9</v>
      </c>
      <c r="AE768" s="1">
        <v>7.2124891681027874</v>
      </c>
      <c r="AF768">
        <v>2</v>
      </c>
      <c r="AG768" s="3">
        <v>423.6</v>
      </c>
      <c r="AH768" s="1">
        <v>340.68404717567859</v>
      </c>
      <c r="AI768">
        <v>2</v>
      </c>
      <c r="AJ768" s="3">
        <v>97.4</v>
      </c>
      <c r="AK768" s="1">
        <v>80.044487630317178</v>
      </c>
    </row>
    <row r="769" spans="1:38" x14ac:dyDescent="0.2">
      <c r="A769">
        <v>898</v>
      </c>
      <c r="B769" t="s">
        <v>685</v>
      </c>
      <c r="C769" t="s">
        <v>686</v>
      </c>
      <c r="D769">
        <v>2013</v>
      </c>
      <c r="E769" t="s">
        <v>763</v>
      </c>
      <c r="F769" t="s">
        <v>40</v>
      </c>
      <c r="G769" t="s">
        <v>41</v>
      </c>
      <c r="H769">
        <v>41</v>
      </c>
      <c r="I769">
        <v>-104</v>
      </c>
      <c r="J769">
        <v>348</v>
      </c>
      <c r="K769">
        <v>1689</v>
      </c>
      <c r="L769">
        <f t="shared" si="252"/>
        <v>0.20603907637655416</v>
      </c>
      <c r="M769" t="s">
        <v>785</v>
      </c>
      <c r="N769" s="2" t="s">
        <v>400</v>
      </c>
      <c r="O769" s="2" t="s">
        <v>43</v>
      </c>
      <c r="P769" t="s">
        <v>44</v>
      </c>
      <c r="Q769" t="s">
        <v>55</v>
      </c>
      <c r="R769" s="4" t="s">
        <v>399</v>
      </c>
      <c r="S769" s="2" t="s">
        <v>780</v>
      </c>
      <c r="T769" t="s">
        <v>91</v>
      </c>
      <c r="U769">
        <v>50</v>
      </c>
      <c r="V769" t="s">
        <v>61</v>
      </c>
      <c r="W769" s="2" t="s">
        <v>396</v>
      </c>
      <c r="Y769" t="s">
        <v>777</v>
      </c>
      <c r="Z769">
        <v>2</v>
      </c>
      <c r="AA769" s="3">
        <v>54</v>
      </c>
      <c r="AB769" s="1">
        <v>1.2727922061357837</v>
      </c>
      <c r="AC769">
        <v>2</v>
      </c>
      <c r="AD769" s="3">
        <v>53.7</v>
      </c>
      <c r="AE769" s="1">
        <v>5.3740115370177577</v>
      </c>
      <c r="AF769">
        <v>2</v>
      </c>
      <c r="AG769" s="3">
        <v>47</v>
      </c>
      <c r="AH769" s="1">
        <v>4.9497474683058327</v>
      </c>
      <c r="AI769">
        <v>2</v>
      </c>
      <c r="AJ769" s="3">
        <v>42.9</v>
      </c>
      <c r="AK769" s="1">
        <v>3.2526911934581251</v>
      </c>
    </row>
    <row r="770" spans="1:38" x14ac:dyDescent="0.2">
      <c r="A770">
        <v>898</v>
      </c>
      <c r="B770" t="s">
        <v>685</v>
      </c>
      <c r="C770" t="s">
        <v>686</v>
      </c>
      <c r="D770">
        <v>2013</v>
      </c>
      <c r="E770" t="s">
        <v>763</v>
      </c>
      <c r="F770" t="s">
        <v>40</v>
      </c>
      <c r="G770" t="s">
        <v>41</v>
      </c>
      <c r="H770">
        <v>41</v>
      </c>
      <c r="I770">
        <v>-104</v>
      </c>
      <c r="J770">
        <v>348</v>
      </c>
      <c r="K770">
        <v>1689</v>
      </c>
      <c r="L770">
        <f t="shared" si="252"/>
        <v>0.20603907637655416</v>
      </c>
      <c r="M770" t="s">
        <v>785</v>
      </c>
      <c r="N770" s="2" t="s">
        <v>400</v>
      </c>
      <c r="O770" s="2" t="s">
        <v>43</v>
      </c>
      <c r="P770" t="s">
        <v>44</v>
      </c>
      <c r="Q770" t="s">
        <v>55</v>
      </c>
      <c r="R770" s="4" t="s">
        <v>399</v>
      </c>
      <c r="S770" s="2" t="s">
        <v>780</v>
      </c>
      <c r="T770" t="s">
        <v>91</v>
      </c>
      <c r="U770">
        <v>50</v>
      </c>
      <c r="V770" t="s">
        <v>61</v>
      </c>
      <c r="W770" s="2" t="s">
        <v>397</v>
      </c>
      <c r="X770" s="2" t="s">
        <v>312</v>
      </c>
      <c r="Y770" t="s">
        <v>777</v>
      </c>
      <c r="Z770">
        <v>2</v>
      </c>
      <c r="AA770" s="3">
        <v>4.2452800000000002</v>
      </c>
      <c r="AB770" s="1">
        <v>0.21347553724021859</v>
      </c>
      <c r="AC770">
        <v>2</v>
      </c>
      <c r="AD770" s="3">
        <v>5.4339599999999999</v>
      </c>
      <c r="AE770" s="1">
        <v>1.8678367046398892</v>
      </c>
      <c r="AF770">
        <v>2</v>
      </c>
      <c r="AG770" s="3">
        <v>5</v>
      </c>
      <c r="AH770" s="1">
        <v>4.0825375697230282</v>
      </c>
      <c r="AI770">
        <v>2</v>
      </c>
      <c r="AJ770" s="3">
        <v>22.377400000000002</v>
      </c>
      <c r="AK770" s="1">
        <v>18.091185575301584</v>
      </c>
    </row>
    <row r="771" spans="1:38" x14ac:dyDescent="0.2">
      <c r="A771">
        <v>898</v>
      </c>
      <c r="B771" t="s">
        <v>685</v>
      </c>
      <c r="C771" t="s">
        <v>686</v>
      </c>
      <c r="D771">
        <v>2013</v>
      </c>
      <c r="E771" t="s">
        <v>763</v>
      </c>
      <c r="F771" t="s">
        <v>40</v>
      </c>
      <c r="G771" t="s">
        <v>41</v>
      </c>
      <c r="H771">
        <v>41</v>
      </c>
      <c r="I771">
        <v>-104</v>
      </c>
      <c r="J771">
        <v>348</v>
      </c>
      <c r="K771">
        <v>1689</v>
      </c>
      <c r="L771">
        <f t="shared" ref="L771:L834" si="270">J771/K771</f>
        <v>0.20603907637655416</v>
      </c>
      <c r="M771" t="s">
        <v>785</v>
      </c>
      <c r="N771" s="2" t="s">
        <v>400</v>
      </c>
      <c r="O771" s="2" t="s">
        <v>43</v>
      </c>
      <c r="P771" t="s">
        <v>44</v>
      </c>
      <c r="Q771" t="s">
        <v>55</v>
      </c>
      <c r="R771" s="4" t="s">
        <v>399</v>
      </c>
      <c r="S771" s="2" t="s">
        <v>780</v>
      </c>
      <c r="T771" t="s">
        <v>91</v>
      </c>
      <c r="U771">
        <v>50</v>
      </c>
      <c r="V771" t="s">
        <v>61</v>
      </c>
      <c r="W771" s="2" t="s">
        <v>398</v>
      </c>
      <c r="X771" s="2" t="s">
        <v>204</v>
      </c>
      <c r="Y771" t="s">
        <v>777</v>
      </c>
      <c r="Z771">
        <v>2</v>
      </c>
      <c r="AA771" s="3">
        <v>6.64236</v>
      </c>
      <c r="AB771" s="1">
        <v>0.56889568973582449</v>
      </c>
      <c r="AC771">
        <v>2</v>
      </c>
      <c r="AD771" s="3">
        <v>3.8516699999999999</v>
      </c>
      <c r="AE771" s="1">
        <v>0.61154837077699709</v>
      </c>
      <c r="AF771">
        <v>2</v>
      </c>
      <c r="AG771" s="3">
        <v>5.01823</v>
      </c>
      <c r="AH771" s="1">
        <v>0.13509982161350195</v>
      </c>
      <c r="AI771">
        <v>2</v>
      </c>
      <c r="AJ771" s="3">
        <v>5.24953</v>
      </c>
      <c r="AK771" s="1">
        <v>5.6879669478645464E-2</v>
      </c>
    </row>
    <row r="772" spans="1:38" x14ac:dyDescent="0.2">
      <c r="A772">
        <v>916</v>
      </c>
      <c r="B772" t="s">
        <v>687</v>
      </c>
      <c r="C772" t="s">
        <v>688</v>
      </c>
      <c r="D772">
        <v>2019</v>
      </c>
      <c r="E772" t="s">
        <v>745</v>
      </c>
      <c r="F772" t="s">
        <v>40</v>
      </c>
      <c r="G772" t="s">
        <v>41</v>
      </c>
      <c r="H772">
        <v>34.120280000000001</v>
      </c>
      <c r="I772">
        <v>-118.93176</v>
      </c>
      <c r="J772">
        <v>487</v>
      </c>
      <c r="K772">
        <v>1929</v>
      </c>
      <c r="L772">
        <f t="shared" si="270"/>
        <v>0.25246241575946088</v>
      </c>
      <c r="M772" t="s">
        <v>785</v>
      </c>
      <c r="N772" s="2" t="s">
        <v>187</v>
      </c>
      <c r="O772" s="2" t="s">
        <v>51</v>
      </c>
      <c r="P772" t="s">
        <v>778</v>
      </c>
      <c r="Q772" t="s">
        <v>45</v>
      </c>
      <c r="R772" s="4" t="s">
        <v>401</v>
      </c>
      <c r="S772" s="2" t="s">
        <v>780</v>
      </c>
      <c r="V772" t="s">
        <v>47</v>
      </c>
      <c r="W772" s="2" t="s">
        <v>74</v>
      </c>
      <c r="X772" s="2" t="s">
        <v>75</v>
      </c>
      <c r="Y772" t="s">
        <v>63</v>
      </c>
      <c r="Z772">
        <v>320</v>
      </c>
      <c r="AA772" s="3">
        <v>3.2992647000000002</v>
      </c>
      <c r="AB772" s="1">
        <v>2.1589647759268265</v>
      </c>
      <c r="AC772">
        <v>320</v>
      </c>
      <c r="AD772" s="3">
        <v>2.8856269999999999</v>
      </c>
      <c r="AE772" s="1">
        <v>2.4673865264905674</v>
      </c>
    </row>
    <row r="773" spans="1:38" x14ac:dyDescent="0.2">
      <c r="A773">
        <v>916</v>
      </c>
      <c r="B773" t="s">
        <v>687</v>
      </c>
      <c r="C773" t="s">
        <v>688</v>
      </c>
      <c r="D773">
        <v>2019</v>
      </c>
      <c r="E773" t="s">
        <v>745</v>
      </c>
      <c r="F773" t="s">
        <v>40</v>
      </c>
      <c r="G773" t="s">
        <v>41</v>
      </c>
      <c r="H773">
        <v>34.120280000000001</v>
      </c>
      <c r="I773">
        <v>-118.93176</v>
      </c>
      <c r="J773">
        <v>487</v>
      </c>
      <c r="K773">
        <v>1929</v>
      </c>
      <c r="L773">
        <f t="shared" si="270"/>
        <v>0.25246241575946088</v>
      </c>
      <c r="M773" t="s">
        <v>785</v>
      </c>
      <c r="N773" s="2" t="s">
        <v>402</v>
      </c>
      <c r="O773" s="2" t="s">
        <v>43</v>
      </c>
      <c r="P773" t="s">
        <v>778</v>
      </c>
      <c r="Q773" t="s">
        <v>45</v>
      </c>
      <c r="R773" s="4" t="s">
        <v>401</v>
      </c>
      <c r="S773" s="2" t="s">
        <v>780</v>
      </c>
      <c r="V773" t="s">
        <v>47</v>
      </c>
      <c r="W773" s="2" t="s">
        <v>74</v>
      </c>
      <c r="X773" s="2" t="s">
        <v>75</v>
      </c>
      <c r="Y773" t="s">
        <v>63</v>
      </c>
      <c r="Z773">
        <v>320</v>
      </c>
      <c r="AA773" s="3">
        <v>5.8559593999999997</v>
      </c>
      <c r="AB773" s="1">
        <v>4.6263459358542649</v>
      </c>
      <c r="AC773">
        <v>320</v>
      </c>
      <c r="AD773" s="3">
        <v>3.9939939999999998</v>
      </c>
      <c r="AE773" s="1">
        <v>3.7010771064542829</v>
      </c>
    </row>
    <row r="774" spans="1:38" x14ac:dyDescent="0.2">
      <c r="A774">
        <v>916</v>
      </c>
      <c r="B774" t="s">
        <v>687</v>
      </c>
      <c r="C774" t="s">
        <v>688</v>
      </c>
      <c r="D774">
        <v>2019</v>
      </c>
      <c r="E774" t="s">
        <v>745</v>
      </c>
      <c r="F774" t="s">
        <v>40</v>
      </c>
      <c r="G774" t="s">
        <v>41</v>
      </c>
      <c r="H774">
        <v>34.120280000000001</v>
      </c>
      <c r="I774">
        <v>-118.93176</v>
      </c>
      <c r="J774">
        <v>487</v>
      </c>
      <c r="K774">
        <v>1929</v>
      </c>
      <c r="L774">
        <f t="shared" si="270"/>
        <v>0.25246241575946088</v>
      </c>
      <c r="M774" t="s">
        <v>785</v>
      </c>
      <c r="N774" s="2" t="s">
        <v>187</v>
      </c>
      <c r="O774" s="2" t="s">
        <v>51</v>
      </c>
      <c r="P774" t="s">
        <v>778</v>
      </c>
      <c r="Q774" t="s">
        <v>45</v>
      </c>
      <c r="R774" s="4" t="s">
        <v>401</v>
      </c>
      <c r="S774" s="2" t="s">
        <v>780</v>
      </c>
      <c r="V774" t="s">
        <v>47</v>
      </c>
      <c r="W774" s="2" t="s">
        <v>293</v>
      </c>
      <c r="X774" s="2" t="s">
        <v>204</v>
      </c>
      <c r="Y774" t="s">
        <v>776</v>
      </c>
      <c r="Z774">
        <v>800</v>
      </c>
      <c r="AA774" s="3">
        <v>76.824036000000007</v>
      </c>
      <c r="AB774" s="1">
        <v>72.834940026424022</v>
      </c>
      <c r="AC774">
        <v>800</v>
      </c>
      <c r="AD774" s="3">
        <v>62.017166000000003</v>
      </c>
      <c r="AE774" s="1">
        <v>78.904744636129465</v>
      </c>
    </row>
    <row r="775" spans="1:38" x14ac:dyDescent="0.2">
      <c r="A775">
        <v>916</v>
      </c>
      <c r="B775" t="s">
        <v>687</v>
      </c>
      <c r="C775" t="s">
        <v>688</v>
      </c>
      <c r="D775">
        <v>2019</v>
      </c>
      <c r="E775" t="s">
        <v>745</v>
      </c>
      <c r="F775" t="s">
        <v>40</v>
      </c>
      <c r="G775" t="s">
        <v>41</v>
      </c>
      <c r="H775">
        <v>34.120280000000001</v>
      </c>
      <c r="I775">
        <v>-118.93176</v>
      </c>
      <c r="J775">
        <v>487</v>
      </c>
      <c r="K775">
        <v>1929</v>
      </c>
      <c r="L775">
        <f t="shared" si="270"/>
        <v>0.25246241575946088</v>
      </c>
      <c r="M775" t="s">
        <v>785</v>
      </c>
      <c r="N775" s="2" t="s">
        <v>402</v>
      </c>
      <c r="O775" s="2" t="s">
        <v>43</v>
      </c>
      <c r="P775" t="s">
        <v>778</v>
      </c>
      <c r="Q775" t="s">
        <v>45</v>
      </c>
      <c r="R775" s="4" t="s">
        <v>401</v>
      </c>
      <c r="S775" s="2" t="s">
        <v>780</v>
      </c>
      <c r="V775" t="s">
        <v>47</v>
      </c>
      <c r="W775" s="2" t="s">
        <v>293</v>
      </c>
      <c r="X775" s="2" t="s">
        <v>204</v>
      </c>
      <c r="Y775" t="s">
        <v>776</v>
      </c>
      <c r="Z775">
        <v>800</v>
      </c>
      <c r="AA775" s="3">
        <v>47.210299999999997</v>
      </c>
      <c r="AB775" s="1">
        <v>54.626318156903224</v>
      </c>
      <c r="AC775">
        <v>800</v>
      </c>
      <c r="AD775" s="3">
        <v>40.343350000000001</v>
      </c>
      <c r="AE775" s="1">
        <v>60.695783355353349</v>
      </c>
    </row>
    <row r="776" spans="1:38" x14ac:dyDescent="0.2">
      <c r="A776">
        <v>916</v>
      </c>
      <c r="B776" t="s">
        <v>687</v>
      </c>
      <c r="C776" t="s">
        <v>688</v>
      </c>
      <c r="D776">
        <v>2019</v>
      </c>
      <c r="E776" t="s">
        <v>745</v>
      </c>
      <c r="F776" t="s">
        <v>40</v>
      </c>
      <c r="G776" t="s">
        <v>41</v>
      </c>
      <c r="H776">
        <v>34.120280000000001</v>
      </c>
      <c r="I776">
        <v>-118.93176</v>
      </c>
      <c r="J776">
        <v>487</v>
      </c>
      <c r="K776">
        <v>1929</v>
      </c>
      <c r="L776">
        <f t="shared" si="270"/>
        <v>0.25246241575946088</v>
      </c>
      <c r="M776" t="s">
        <v>785</v>
      </c>
      <c r="N776" s="2" t="s">
        <v>187</v>
      </c>
      <c r="O776" s="2" t="s">
        <v>51</v>
      </c>
      <c r="P776" t="s">
        <v>778</v>
      </c>
      <c r="Q776" t="s">
        <v>45</v>
      </c>
      <c r="R776" s="4" t="s">
        <v>401</v>
      </c>
      <c r="S776" s="2" t="s">
        <v>780</v>
      </c>
      <c r="V776" t="s">
        <v>47</v>
      </c>
      <c r="W776" s="2" t="s">
        <v>403</v>
      </c>
      <c r="Y776" t="s">
        <v>776</v>
      </c>
      <c r="Z776">
        <v>800</v>
      </c>
      <c r="AA776" s="3">
        <v>85.668105999999995</v>
      </c>
      <c r="AB776" s="1">
        <v>228.59048208923502</v>
      </c>
      <c r="AC776">
        <v>800</v>
      </c>
      <c r="AD776" s="3">
        <v>58.728447000000003</v>
      </c>
      <c r="AE776" s="1">
        <v>152.39375843515126</v>
      </c>
    </row>
    <row r="777" spans="1:38" x14ac:dyDescent="0.2">
      <c r="A777">
        <v>916</v>
      </c>
      <c r="B777" t="s">
        <v>687</v>
      </c>
      <c r="C777" t="s">
        <v>688</v>
      </c>
      <c r="D777">
        <v>2019</v>
      </c>
      <c r="E777" t="s">
        <v>745</v>
      </c>
      <c r="F777" t="s">
        <v>40</v>
      </c>
      <c r="G777" t="s">
        <v>41</v>
      </c>
      <c r="H777">
        <v>34.120280000000001</v>
      </c>
      <c r="I777">
        <v>-118.93176</v>
      </c>
      <c r="J777">
        <v>487</v>
      </c>
      <c r="K777">
        <v>1929</v>
      </c>
      <c r="L777">
        <f t="shared" si="270"/>
        <v>0.25246241575946088</v>
      </c>
      <c r="M777" t="s">
        <v>785</v>
      </c>
      <c r="N777" s="2" t="s">
        <v>402</v>
      </c>
      <c r="O777" s="2" t="s">
        <v>43</v>
      </c>
      <c r="P777" t="s">
        <v>778</v>
      </c>
      <c r="Q777" t="s">
        <v>45</v>
      </c>
      <c r="R777" s="4" t="s">
        <v>401</v>
      </c>
      <c r="S777" s="2" t="s">
        <v>780</v>
      </c>
      <c r="V777" t="s">
        <v>47</v>
      </c>
      <c r="W777" s="2" t="s">
        <v>403</v>
      </c>
      <c r="Y777" t="s">
        <v>776</v>
      </c>
      <c r="Z777">
        <v>800</v>
      </c>
      <c r="AA777" s="3">
        <v>186.42241000000001</v>
      </c>
      <c r="AB777" s="1">
        <v>411.46317323075186</v>
      </c>
      <c r="AC777">
        <v>800</v>
      </c>
      <c r="AD777" s="3">
        <v>94.288794999999993</v>
      </c>
      <c r="AE777" s="1">
        <v>289.5479232378986</v>
      </c>
    </row>
    <row r="778" spans="1:38" x14ac:dyDescent="0.2">
      <c r="A778">
        <v>924</v>
      </c>
      <c r="B778" t="s">
        <v>689</v>
      </c>
      <c r="C778" t="s">
        <v>690</v>
      </c>
      <c r="D778">
        <v>2009</v>
      </c>
      <c r="E778" t="s">
        <v>745</v>
      </c>
      <c r="F778" t="s">
        <v>40</v>
      </c>
      <c r="G778" t="s">
        <v>41</v>
      </c>
      <c r="H778">
        <v>32.638782300000003</v>
      </c>
      <c r="I778">
        <v>-117.10989290000001</v>
      </c>
      <c r="J778">
        <v>249</v>
      </c>
      <c r="K778">
        <v>1700</v>
      </c>
      <c r="L778">
        <f t="shared" si="270"/>
        <v>0.14647058823529413</v>
      </c>
      <c r="M778" t="s">
        <v>784</v>
      </c>
      <c r="N778" s="2" t="s">
        <v>408</v>
      </c>
      <c r="O778" s="2" t="s">
        <v>43</v>
      </c>
      <c r="P778" t="s">
        <v>778</v>
      </c>
      <c r="Q778" t="s">
        <v>56</v>
      </c>
      <c r="R778" s="2" t="s">
        <v>404</v>
      </c>
      <c r="S778" s="2" t="s">
        <v>780</v>
      </c>
      <c r="T778" t="s">
        <v>90</v>
      </c>
      <c r="U778">
        <f>((190-74)/190)*100</f>
        <v>61.05263157894737</v>
      </c>
      <c r="V778" t="s">
        <v>62</v>
      </c>
      <c r="W778" s="2" t="s">
        <v>405</v>
      </c>
      <c r="X778" s="2" t="s">
        <v>204</v>
      </c>
      <c r="Y778" t="s">
        <v>64</v>
      </c>
      <c r="Z778">
        <v>8</v>
      </c>
      <c r="AA778" s="3">
        <v>22.395834000000001</v>
      </c>
      <c r="AB778" s="1">
        <v>16.204528516573632</v>
      </c>
      <c r="AC778">
        <v>8</v>
      </c>
      <c r="AD778" s="3">
        <v>80.034719999999993</v>
      </c>
      <c r="AE778" s="1">
        <v>17.186640438672143</v>
      </c>
      <c r="AF778">
        <v>8</v>
      </c>
      <c r="AG778" s="3">
        <v>22.04861</v>
      </c>
      <c r="AH778" s="1">
        <v>9.3298808263861588</v>
      </c>
      <c r="AI778">
        <v>8</v>
      </c>
      <c r="AJ778" s="3">
        <v>89.409719999999993</v>
      </c>
      <c r="AK778" s="1">
        <v>8.3478056738402966</v>
      </c>
      <c r="AL778" t="s">
        <v>406</v>
      </c>
    </row>
    <row r="779" spans="1:38" x14ac:dyDescent="0.2">
      <c r="A779">
        <v>924</v>
      </c>
      <c r="B779" t="s">
        <v>689</v>
      </c>
      <c r="C779" t="s">
        <v>690</v>
      </c>
      <c r="D779">
        <v>2009</v>
      </c>
      <c r="E779" t="s">
        <v>745</v>
      </c>
      <c r="F779" t="s">
        <v>40</v>
      </c>
      <c r="G779" t="s">
        <v>41</v>
      </c>
      <c r="H779">
        <v>32.638782300000003</v>
      </c>
      <c r="I779">
        <v>-117.10989290000001</v>
      </c>
      <c r="J779">
        <v>249</v>
      </c>
      <c r="K779">
        <v>1700</v>
      </c>
      <c r="L779">
        <f t="shared" si="270"/>
        <v>0.14647058823529413</v>
      </c>
      <c r="M779" t="s">
        <v>784</v>
      </c>
      <c r="N779" s="2" t="s">
        <v>408</v>
      </c>
      <c r="O779" s="2" t="s">
        <v>43</v>
      </c>
      <c r="P779" t="s">
        <v>778</v>
      </c>
      <c r="Q779" t="s">
        <v>56</v>
      </c>
      <c r="R779" s="2" t="s">
        <v>404</v>
      </c>
      <c r="S779" s="2" t="s">
        <v>780</v>
      </c>
      <c r="T779" t="s">
        <v>90</v>
      </c>
      <c r="U779">
        <f t="shared" ref="U779:U785" si="271">((190-74)/190)*100</f>
        <v>61.05263157894737</v>
      </c>
      <c r="V779" t="s">
        <v>62</v>
      </c>
      <c r="W779" s="2" t="s">
        <v>405</v>
      </c>
      <c r="X779" s="2" t="s">
        <v>204</v>
      </c>
      <c r="Y779" t="s">
        <v>64</v>
      </c>
      <c r="Z779">
        <v>8</v>
      </c>
      <c r="AA779" s="3">
        <v>0</v>
      </c>
      <c r="AB779" s="1">
        <v>0</v>
      </c>
      <c r="AC779">
        <v>8</v>
      </c>
      <c r="AD779" s="3">
        <v>4.5767984000000004</v>
      </c>
      <c r="AE779" s="1">
        <v>4.9221369283994836</v>
      </c>
      <c r="AF779">
        <v>8</v>
      </c>
      <c r="AG779" s="3">
        <v>0</v>
      </c>
      <c r="AH779" s="1">
        <v>0</v>
      </c>
      <c r="AI779">
        <v>8</v>
      </c>
      <c r="AJ779" s="3">
        <v>77.675735000000003</v>
      </c>
      <c r="AK779" s="1">
        <v>9.3542335839302151</v>
      </c>
      <c r="AL779" t="s">
        <v>407</v>
      </c>
    </row>
    <row r="780" spans="1:38" x14ac:dyDescent="0.2">
      <c r="A780">
        <v>924</v>
      </c>
      <c r="B780" t="s">
        <v>689</v>
      </c>
      <c r="C780" t="s">
        <v>690</v>
      </c>
      <c r="D780">
        <v>2009</v>
      </c>
      <c r="E780" t="s">
        <v>745</v>
      </c>
      <c r="F780" t="s">
        <v>40</v>
      </c>
      <c r="G780" t="s">
        <v>41</v>
      </c>
      <c r="H780">
        <v>32.638782300000003</v>
      </c>
      <c r="I780">
        <v>-117.10989290000001</v>
      </c>
      <c r="J780">
        <v>249</v>
      </c>
      <c r="K780">
        <v>1700</v>
      </c>
      <c r="L780">
        <f t="shared" si="270"/>
        <v>0.14647058823529413</v>
      </c>
      <c r="M780" t="s">
        <v>784</v>
      </c>
      <c r="N780" s="2" t="s">
        <v>408</v>
      </c>
      <c r="O780" s="2" t="s">
        <v>43</v>
      </c>
      <c r="P780" t="s">
        <v>778</v>
      </c>
      <c r="Q780" t="s">
        <v>56</v>
      </c>
      <c r="R780" s="2" t="s">
        <v>404</v>
      </c>
      <c r="S780" s="2" t="s">
        <v>780</v>
      </c>
      <c r="T780" t="s">
        <v>90</v>
      </c>
      <c r="U780">
        <f t="shared" si="271"/>
        <v>61.05263157894737</v>
      </c>
      <c r="V780" t="s">
        <v>62</v>
      </c>
      <c r="W780" s="2" t="s">
        <v>405</v>
      </c>
      <c r="X780" s="2" t="s">
        <v>204</v>
      </c>
      <c r="Y780" t="s">
        <v>64</v>
      </c>
      <c r="Z780">
        <v>8</v>
      </c>
      <c r="AA780" s="3">
        <v>25</v>
      </c>
      <c r="AB780" s="1">
        <v>7.3656937517417855</v>
      </c>
      <c r="AC780">
        <v>8</v>
      </c>
      <c r="AD780" s="3">
        <v>71.875</v>
      </c>
      <c r="AE780" s="1">
        <v>16.204522859719376</v>
      </c>
      <c r="AF780">
        <v>8</v>
      </c>
      <c r="AG780" s="3">
        <v>18.229165999999999</v>
      </c>
      <c r="AH780" s="1">
        <v>10.80301901104909</v>
      </c>
      <c r="AI780">
        <v>8</v>
      </c>
      <c r="AJ780" s="3">
        <v>32.8125</v>
      </c>
      <c r="AK780" s="1">
        <v>27.007547527622709</v>
      </c>
      <c r="AL780" t="s">
        <v>410</v>
      </c>
    </row>
    <row r="781" spans="1:38" x14ac:dyDescent="0.2">
      <c r="A781">
        <v>924</v>
      </c>
      <c r="B781" t="s">
        <v>689</v>
      </c>
      <c r="C781" t="s">
        <v>690</v>
      </c>
      <c r="D781">
        <v>2009</v>
      </c>
      <c r="E781" t="s">
        <v>745</v>
      </c>
      <c r="F781" t="s">
        <v>40</v>
      </c>
      <c r="G781" t="s">
        <v>41</v>
      </c>
      <c r="H781">
        <v>32.638782300000003</v>
      </c>
      <c r="I781">
        <v>-117.10989290000001</v>
      </c>
      <c r="J781">
        <v>249</v>
      </c>
      <c r="K781">
        <v>1700</v>
      </c>
      <c r="L781">
        <f t="shared" si="270"/>
        <v>0.14647058823529413</v>
      </c>
      <c r="M781" t="s">
        <v>784</v>
      </c>
      <c r="N781" s="2" t="s">
        <v>408</v>
      </c>
      <c r="O781" s="2" t="s">
        <v>43</v>
      </c>
      <c r="P781" t="s">
        <v>778</v>
      </c>
      <c r="Q781" t="s">
        <v>56</v>
      </c>
      <c r="R781" s="2" t="s">
        <v>404</v>
      </c>
      <c r="S781" s="2" t="s">
        <v>780</v>
      </c>
      <c r="T781" t="s">
        <v>90</v>
      </c>
      <c r="U781">
        <f t="shared" si="271"/>
        <v>61.05263157894737</v>
      </c>
      <c r="V781" t="s">
        <v>62</v>
      </c>
      <c r="W781" s="2" t="s">
        <v>405</v>
      </c>
      <c r="X781" s="2" t="s">
        <v>204</v>
      </c>
      <c r="Y781" t="s">
        <v>64</v>
      </c>
      <c r="Z781">
        <v>8</v>
      </c>
      <c r="AA781" s="3">
        <v>0</v>
      </c>
      <c r="AB781" s="1">
        <v>0</v>
      </c>
      <c r="AC781">
        <v>8</v>
      </c>
      <c r="AD781" s="3">
        <v>1.9577173999999999</v>
      </c>
      <c r="AE781" s="1">
        <v>5.4156131745393781</v>
      </c>
      <c r="AF781">
        <v>8</v>
      </c>
      <c r="AG781" s="3">
        <v>0</v>
      </c>
      <c r="AH781" s="1">
        <v>0</v>
      </c>
      <c r="AI781">
        <v>8</v>
      </c>
      <c r="AJ781" s="3">
        <v>1.9577173999999999</v>
      </c>
      <c r="AK781" s="1">
        <v>5.4156131745393781</v>
      </c>
      <c r="AL781" t="s">
        <v>411</v>
      </c>
    </row>
    <row r="782" spans="1:38" x14ac:dyDescent="0.2">
      <c r="A782">
        <v>924</v>
      </c>
      <c r="B782" t="s">
        <v>689</v>
      </c>
      <c r="C782" t="s">
        <v>690</v>
      </c>
      <c r="D782">
        <v>2009</v>
      </c>
      <c r="E782" t="s">
        <v>745</v>
      </c>
      <c r="F782" t="s">
        <v>40</v>
      </c>
      <c r="G782" t="s">
        <v>41</v>
      </c>
      <c r="H782">
        <v>32.638782300000003</v>
      </c>
      <c r="I782">
        <v>-117.10989290000001</v>
      </c>
      <c r="J782">
        <v>249</v>
      </c>
      <c r="K782">
        <v>1700</v>
      </c>
      <c r="L782">
        <f t="shared" si="270"/>
        <v>0.14647058823529413</v>
      </c>
      <c r="M782" t="s">
        <v>784</v>
      </c>
      <c r="N782" s="2" t="s">
        <v>408</v>
      </c>
      <c r="O782" s="2" t="s">
        <v>43</v>
      </c>
      <c r="P782" t="s">
        <v>778</v>
      </c>
      <c r="Q782" t="s">
        <v>56</v>
      </c>
      <c r="R782" s="2" t="s">
        <v>404</v>
      </c>
      <c r="S782" s="2" t="s">
        <v>780</v>
      </c>
      <c r="T782" t="s">
        <v>90</v>
      </c>
      <c r="U782">
        <f t="shared" si="271"/>
        <v>61.05263157894737</v>
      </c>
      <c r="V782" t="s">
        <v>62</v>
      </c>
      <c r="W782" t="s">
        <v>409</v>
      </c>
      <c r="Y782" t="s">
        <v>64</v>
      </c>
      <c r="Z782">
        <v>8</v>
      </c>
      <c r="AA782" s="3">
        <v>41.750014999999998</v>
      </c>
      <c r="AB782" s="1">
        <v>16.419183507924878</v>
      </c>
      <c r="AC782">
        <v>8</v>
      </c>
      <c r="AD782" s="3">
        <v>13.320396000000001</v>
      </c>
      <c r="AE782" s="1">
        <v>8.968461579958964</v>
      </c>
      <c r="AF782">
        <v>8</v>
      </c>
      <c r="AG782" s="3">
        <v>38.781677000000002</v>
      </c>
      <c r="AH782" s="1">
        <v>12.127596889411837</v>
      </c>
      <c r="AI782">
        <v>8</v>
      </c>
      <c r="AJ782" s="3">
        <v>14.188807499999999</v>
      </c>
      <c r="AK782" s="1">
        <v>4.8512969911612318</v>
      </c>
      <c r="AL782" t="s">
        <v>406</v>
      </c>
    </row>
    <row r="783" spans="1:38" x14ac:dyDescent="0.2">
      <c r="A783">
        <v>924</v>
      </c>
      <c r="B783" t="s">
        <v>689</v>
      </c>
      <c r="C783" t="s">
        <v>690</v>
      </c>
      <c r="D783">
        <v>2009</v>
      </c>
      <c r="E783" t="s">
        <v>745</v>
      </c>
      <c r="F783" t="s">
        <v>40</v>
      </c>
      <c r="G783" t="s">
        <v>41</v>
      </c>
      <c r="H783">
        <v>32.638782300000003</v>
      </c>
      <c r="I783">
        <v>-117.10989290000001</v>
      </c>
      <c r="J783">
        <v>249</v>
      </c>
      <c r="K783">
        <v>1700</v>
      </c>
      <c r="L783">
        <f t="shared" si="270"/>
        <v>0.14647058823529413</v>
      </c>
      <c r="M783" t="s">
        <v>784</v>
      </c>
      <c r="N783" s="2" t="s">
        <v>408</v>
      </c>
      <c r="O783" s="2" t="s">
        <v>43</v>
      </c>
      <c r="P783" t="s">
        <v>778</v>
      </c>
      <c r="Q783" t="s">
        <v>56</v>
      </c>
      <c r="R783" s="2" t="s">
        <v>404</v>
      </c>
      <c r="S783" s="2" t="s">
        <v>780</v>
      </c>
      <c r="T783" t="s">
        <v>90</v>
      </c>
      <c r="U783">
        <f t="shared" si="271"/>
        <v>61.05263157894737</v>
      </c>
      <c r="V783" t="s">
        <v>62</v>
      </c>
      <c r="W783" t="s">
        <v>409</v>
      </c>
      <c r="Y783" t="s">
        <v>64</v>
      </c>
      <c r="Z783">
        <v>8</v>
      </c>
      <c r="AA783" s="3">
        <v>0</v>
      </c>
      <c r="AB783" s="1">
        <v>0</v>
      </c>
      <c r="AC783">
        <v>8</v>
      </c>
      <c r="AD783" s="3">
        <v>0</v>
      </c>
      <c r="AE783" s="1">
        <v>0</v>
      </c>
      <c r="AF783">
        <v>8</v>
      </c>
      <c r="AG783" s="3">
        <v>0</v>
      </c>
      <c r="AH783" s="1">
        <v>0</v>
      </c>
      <c r="AI783">
        <v>8</v>
      </c>
      <c r="AJ783" s="3">
        <v>20.570174999999999</v>
      </c>
      <c r="AK783" s="1">
        <v>8.4356594487620313</v>
      </c>
      <c r="AL783" t="s">
        <v>407</v>
      </c>
    </row>
    <row r="784" spans="1:38" x14ac:dyDescent="0.2">
      <c r="A784">
        <v>924</v>
      </c>
      <c r="B784" t="s">
        <v>689</v>
      </c>
      <c r="C784" t="s">
        <v>690</v>
      </c>
      <c r="D784">
        <v>2009</v>
      </c>
      <c r="E784" t="s">
        <v>745</v>
      </c>
      <c r="F784" t="s">
        <v>40</v>
      </c>
      <c r="G784" t="s">
        <v>41</v>
      </c>
      <c r="H784">
        <v>32.638782300000003</v>
      </c>
      <c r="I784">
        <v>-117.10989290000001</v>
      </c>
      <c r="J784">
        <v>249</v>
      </c>
      <c r="K784">
        <v>1700</v>
      </c>
      <c r="L784">
        <f t="shared" si="270"/>
        <v>0.14647058823529413</v>
      </c>
      <c r="M784" t="s">
        <v>784</v>
      </c>
      <c r="N784" s="2" t="s">
        <v>408</v>
      </c>
      <c r="O784" s="2" t="s">
        <v>43</v>
      </c>
      <c r="P784" t="s">
        <v>778</v>
      </c>
      <c r="Q784" t="s">
        <v>56</v>
      </c>
      <c r="R784" s="2" t="s">
        <v>404</v>
      </c>
      <c r="S784" s="2" t="s">
        <v>780</v>
      </c>
      <c r="T784" t="s">
        <v>90</v>
      </c>
      <c r="U784">
        <f t="shared" si="271"/>
        <v>61.05263157894737</v>
      </c>
      <c r="V784" t="s">
        <v>62</v>
      </c>
      <c r="W784" t="s">
        <v>409</v>
      </c>
      <c r="Y784" t="s">
        <v>64</v>
      </c>
      <c r="Z784">
        <v>8</v>
      </c>
      <c r="AA784" s="3">
        <v>41.750014999999998</v>
      </c>
      <c r="AB784" s="1">
        <v>3.3578662560918047</v>
      </c>
      <c r="AC784">
        <v>8</v>
      </c>
      <c r="AD784" s="3">
        <v>12.269589</v>
      </c>
      <c r="AE784" s="1">
        <v>6.9031554071777919</v>
      </c>
      <c r="AF784">
        <v>8</v>
      </c>
      <c r="AG784" s="3">
        <v>35.681719999999999</v>
      </c>
      <c r="AH784" s="1">
        <v>16.41890349363953</v>
      </c>
      <c r="AI784">
        <v>8</v>
      </c>
      <c r="AJ784" s="3">
        <v>5.7393999999999998</v>
      </c>
      <c r="AK784" s="1">
        <v>2.7985767533997565</v>
      </c>
      <c r="AL784" t="s">
        <v>410</v>
      </c>
    </row>
    <row r="785" spans="1:39" x14ac:dyDescent="0.2">
      <c r="A785">
        <v>924</v>
      </c>
      <c r="B785" t="s">
        <v>689</v>
      </c>
      <c r="C785" t="s">
        <v>690</v>
      </c>
      <c r="D785">
        <v>2009</v>
      </c>
      <c r="E785" t="s">
        <v>745</v>
      </c>
      <c r="F785" t="s">
        <v>40</v>
      </c>
      <c r="G785" t="s">
        <v>41</v>
      </c>
      <c r="H785">
        <v>32.638782300000003</v>
      </c>
      <c r="I785">
        <v>-117.10989290000001</v>
      </c>
      <c r="J785">
        <v>249</v>
      </c>
      <c r="K785">
        <v>1700</v>
      </c>
      <c r="L785">
        <f t="shared" si="270"/>
        <v>0.14647058823529413</v>
      </c>
      <c r="M785" t="s">
        <v>784</v>
      </c>
      <c r="N785" s="2" t="s">
        <v>408</v>
      </c>
      <c r="O785" s="2" t="s">
        <v>43</v>
      </c>
      <c r="P785" t="s">
        <v>778</v>
      </c>
      <c r="Q785" t="s">
        <v>56</v>
      </c>
      <c r="R785" s="2" t="s">
        <v>404</v>
      </c>
      <c r="S785" s="2" t="s">
        <v>780</v>
      </c>
      <c r="T785" t="s">
        <v>90</v>
      </c>
      <c r="U785">
        <f t="shared" si="271"/>
        <v>61.05263157894737</v>
      </c>
      <c r="V785" t="s">
        <v>62</v>
      </c>
      <c r="W785" t="s">
        <v>409</v>
      </c>
      <c r="Y785" t="s">
        <v>64</v>
      </c>
      <c r="Z785">
        <v>8</v>
      </c>
      <c r="AA785" s="3">
        <v>0</v>
      </c>
      <c r="AB785" s="1">
        <v>0</v>
      </c>
      <c r="AC785">
        <v>8</v>
      </c>
      <c r="AD785" s="3">
        <v>0</v>
      </c>
      <c r="AE785" s="1">
        <v>0</v>
      </c>
      <c r="AF785">
        <v>8</v>
      </c>
      <c r="AG785" s="3">
        <v>0</v>
      </c>
      <c r="AH785" s="1">
        <v>0</v>
      </c>
      <c r="AI785">
        <v>8</v>
      </c>
      <c r="AJ785" s="3">
        <v>0</v>
      </c>
      <c r="AK785" s="1">
        <v>0</v>
      </c>
      <c r="AL785" t="s">
        <v>411</v>
      </c>
    </row>
    <row r="786" spans="1:39" x14ac:dyDescent="0.2">
      <c r="A786">
        <v>963</v>
      </c>
      <c r="B786" t="s">
        <v>691</v>
      </c>
      <c r="C786" t="s">
        <v>692</v>
      </c>
      <c r="D786">
        <v>2007</v>
      </c>
      <c r="E786" t="s">
        <v>755</v>
      </c>
      <c r="F786" t="s">
        <v>40</v>
      </c>
      <c r="G786" t="s">
        <v>41</v>
      </c>
      <c r="H786">
        <v>31.892499999999998</v>
      </c>
      <c r="I786">
        <v>-110.949707</v>
      </c>
      <c r="J786">
        <v>360</v>
      </c>
      <c r="K786">
        <v>2527</v>
      </c>
      <c r="L786">
        <f t="shared" si="270"/>
        <v>0.14246141669964385</v>
      </c>
      <c r="M786" t="s">
        <v>784</v>
      </c>
      <c r="N786" s="2" t="s">
        <v>412</v>
      </c>
      <c r="O786" s="2" t="s">
        <v>51</v>
      </c>
      <c r="P786" t="s">
        <v>53</v>
      </c>
      <c r="Q786" t="s">
        <v>55</v>
      </c>
      <c r="R786" s="2" t="s">
        <v>414</v>
      </c>
      <c r="S786" s="2" t="s">
        <v>780</v>
      </c>
      <c r="T786" t="s">
        <v>90</v>
      </c>
      <c r="U786">
        <f>((150-50)/150)*100</f>
        <v>66.666666666666657</v>
      </c>
      <c r="V786" t="s">
        <v>60</v>
      </c>
      <c r="W786" t="s">
        <v>415</v>
      </c>
      <c r="X786" t="s">
        <v>416</v>
      </c>
      <c r="Y786" t="s">
        <v>777</v>
      </c>
      <c r="Z786">
        <v>3</v>
      </c>
      <c r="AA786" s="3">
        <v>-1.1118948</v>
      </c>
      <c r="AB786" s="1">
        <v>0.24749436802127583</v>
      </c>
      <c r="AC786">
        <v>3</v>
      </c>
      <c r="AD786" s="3">
        <v>-2.3259783000000001</v>
      </c>
      <c r="AE786" s="1">
        <v>0.56557261237329204</v>
      </c>
      <c r="AG786" s="3"/>
      <c r="AH786" s="1"/>
      <c r="AJ786" s="3"/>
      <c r="AK786" s="1"/>
      <c r="AM786" t="s">
        <v>417</v>
      </c>
    </row>
    <row r="787" spans="1:39" x14ac:dyDescent="0.2">
      <c r="A787">
        <v>963</v>
      </c>
      <c r="B787" t="s">
        <v>691</v>
      </c>
      <c r="C787" t="s">
        <v>692</v>
      </c>
      <c r="D787">
        <v>2007</v>
      </c>
      <c r="E787" t="s">
        <v>755</v>
      </c>
      <c r="F787" t="s">
        <v>40</v>
      </c>
      <c r="G787" t="s">
        <v>41</v>
      </c>
      <c r="H787">
        <v>31.892499999999998</v>
      </c>
      <c r="I787">
        <v>-110.949707</v>
      </c>
      <c r="J787">
        <v>360</v>
      </c>
      <c r="K787">
        <v>2527</v>
      </c>
      <c r="L787">
        <f t="shared" si="270"/>
        <v>0.14246141669964385</v>
      </c>
      <c r="M787" t="s">
        <v>784</v>
      </c>
      <c r="N787" s="2" t="s">
        <v>413</v>
      </c>
      <c r="O787" s="2" t="s">
        <v>43</v>
      </c>
      <c r="P787" t="s">
        <v>53</v>
      </c>
      <c r="Q787" t="s">
        <v>55</v>
      </c>
      <c r="R787" s="2" t="s">
        <v>414</v>
      </c>
      <c r="S787" s="2" t="s">
        <v>780</v>
      </c>
      <c r="T787" t="s">
        <v>90</v>
      </c>
      <c r="U787">
        <f t="shared" ref="U787:U817" si="272">((150-50)/150)*100</f>
        <v>66.666666666666657</v>
      </c>
      <c r="V787" t="s">
        <v>60</v>
      </c>
      <c r="W787" t="s">
        <v>415</v>
      </c>
      <c r="X787" t="s">
        <v>416</v>
      </c>
      <c r="Y787" t="s">
        <v>777</v>
      </c>
      <c r="Z787">
        <v>3</v>
      </c>
      <c r="AA787" s="3">
        <v>-1.0921558</v>
      </c>
      <c r="AB787" s="1">
        <v>0.24743774728037649</v>
      </c>
      <c r="AC787">
        <v>3</v>
      </c>
      <c r="AD787" s="3">
        <v>-2.3779132000000001</v>
      </c>
      <c r="AE787" s="1">
        <v>0.67161690345145453</v>
      </c>
    </row>
    <row r="788" spans="1:39" x14ac:dyDescent="0.2">
      <c r="A788">
        <v>963</v>
      </c>
      <c r="B788" t="s">
        <v>691</v>
      </c>
      <c r="C788" t="s">
        <v>692</v>
      </c>
      <c r="D788">
        <v>2007</v>
      </c>
      <c r="E788" t="s">
        <v>755</v>
      </c>
      <c r="F788" t="s">
        <v>40</v>
      </c>
      <c r="G788" t="s">
        <v>41</v>
      </c>
      <c r="H788">
        <v>31.892499999999998</v>
      </c>
      <c r="I788">
        <v>-110.949707</v>
      </c>
      <c r="J788">
        <v>360</v>
      </c>
      <c r="K788">
        <v>2527</v>
      </c>
      <c r="L788">
        <f t="shared" si="270"/>
        <v>0.14246141669964385</v>
      </c>
      <c r="M788" t="s">
        <v>784</v>
      </c>
      <c r="N788" s="2" t="s">
        <v>412</v>
      </c>
      <c r="O788" s="2" t="s">
        <v>51</v>
      </c>
      <c r="P788" t="s">
        <v>53</v>
      </c>
      <c r="Q788" t="s">
        <v>55</v>
      </c>
      <c r="R788" s="2" t="s">
        <v>414</v>
      </c>
      <c r="S788" s="2" t="s">
        <v>780</v>
      </c>
      <c r="T788" t="s">
        <v>90</v>
      </c>
      <c r="U788">
        <f t="shared" si="272"/>
        <v>66.666666666666657</v>
      </c>
      <c r="V788" t="s">
        <v>60</v>
      </c>
      <c r="W788" t="s">
        <v>415</v>
      </c>
      <c r="X788" t="s">
        <v>416</v>
      </c>
      <c r="Y788" t="s">
        <v>777</v>
      </c>
      <c r="Z788">
        <v>3</v>
      </c>
      <c r="AA788" s="3">
        <v>-1.8769231</v>
      </c>
      <c r="AB788" s="1">
        <v>0.74611414073579896</v>
      </c>
      <c r="AC788">
        <v>3</v>
      </c>
      <c r="AD788" s="3">
        <v>-1.8461539</v>
      </c>
      <c r="AE788" s="1">
        <v>0.60399729351380382</v>
      </c>
    </row>
    <row r="789" spans="1:39" x14ac:dyDescent="0.2">
      <c r="A789">
        <v>963</v>
      </c>
      <c r="B789" t="s">
        <v>691</v>
      </c>
      <c r="C789" t="s">
        <v>692</v>
      </c>
      <c r="D789">
        <v>2007</v>
      </c>
      <c r="E789" t="s">
        <v>755</v>
      </c>
      <c r="F789" t="s">
        <v>40</v>
      </c>
      <c r="G789" t="s">
        <v>41</v>
      </c>
      <c r="H789">
        <v>31.892499999999998</v>
      </c>
      <c r="I789">
        <v>-110.949707</v>
      </c>
      <c r="J789">
        <v>360</v>
      </c>
      <c r="K789">
        <v>2527</v>
      </c>
      <c r="L789">
        <f t="shared" si="270"/>
        <v>0.14246141669964385</v>
      </c>
      <c r="M789" t="s">
        <v>784</v>
      </c>
      <c r="N789" s="2" t="s">
        <v>413</v>
      </c>
      <c r="O789" s="2" t="s">
        <v>43</v>
      </c>
      <c r="P789" t="s">
        <v>53</v>
      </c>
      <c r="Q789" t="s">
        <v>55</v>
      </c>
      <c r="R789" s="2" t="s">
        <v>414</v>
      </c>
      <c r="S789" s="2" t="s">
        <v>780</v>
      </c>
      <c r="T789" t="s">
        <v>90</v>
      </c>
      <c r="U789">
        <f t="shared" si="272"/>
        <v>66.666666666666657</v>
      </c>
      <c r="V789" t="s">
        <v>60</v>
      </c>
      <c r="W789" t="s">
        <v>415</v>
      </c>
      <c r="X789" t="s">
        <v>416</v>
      </c>
      <c r="Y789" t="s">
        <v>777</v>
      </c>
      <c r="Z789">
        <v>3</v>
      </c>
      <c r="AA789" s="3">
        <v>-1.6820512999999999</v>
      </c>
      <c r="AB789" s="1">
        <v>0.49740948489222625</v>
      </c>
      <c r="AC789">
        <v>3</v>
      </c>
      <c r="AD789" s="3">
        <v>-1.5897436</v>
      </c>
      <c r="AE789" s="1">
        <v>0.51517409079497578</v>
      </c>
    </row>
    <row r="790" spans="1:39" x14ac:dyDescent="0.2">
      <c r="A790">
        <v>963</v>
      </c>
      <c r="B790" t="s">
        <v>691</v>
      </c>
      <c r="C790" t="s">
        <v>692</v>
      </c>
      <c r="D790">
        <v>2007</v>
      </c>
      <c r="E790" t="s">
        <v>755</v>
      </c>
      <c r="F790" t="s">
        <v>40</v>
      </c>
      <c r="G790" t="s">
        <v>41</v>
      </c>
      <c r="H790">
        <v>31.892499999999998</v>
      </c>
      <c r="I790">
        <v>-110.949707</v>
      </c>
      <c r="J790">
        <v>360</v>
      </c>
      <c r="K790">
        <v>2527</v>
      </c>
      <c r="L790">
        <f t="shared" si="270"/>
        <v>0.14246141669964385</v>
      </c>
      <c r="M790" t="s">
        <v>784</v>
      </c>
      <c r="N790" s="2" t="s">
        <v>412</v>
      </c>
      <c r="O790" s="2" t="s">
        <v>51</v>
      </c>
      <c r="P790" t="s">
        <v>53</v>
      </c>
      <c r="Q790" t="s">
        <v>55</v>
      </c>
      <c r="R790" s="2" t="s">
        <v>414</v>
      </c>
      <c r="S790" s="2" t="s">
        <v>780</v>
      </c>
      <c r="T790" t="s">
        <v>90</v>
      </c>
      <c r="U790">
        <f t="shared" si="272"/>
        <v>66.666666666666657</v>
      </c>
      <c r="V790" t="s">
        <v>60</v>
      </c>
      <c r="W790" t="s">
        <v>415</v>
      </c>
      <c r="X790" t="s">
        <v>416</v>
      </c>
      <c r="Y790" t="s">
        <v>777</v>
      </c>
      <c r="Z790">
        <v>3</v>
      </c>
      <c r="AA790" s="3">
        <v>-4.6152850000000001</v>
      </c>
      <c r="AB790" s="1">
        <v>2.8717367748475833</v>
      </c>
      <c r="AC790">
        <v>3</v>
      </c>
      <c r="AD790" s="3">
        <v>-3.2452505</v>
      </c>
      <c r="AE790" s="1">
        <v>0.50256406809555132</v>
      </c>
    </row>
    <row r="791" spans="1:39" x14ac:dyDescent="0.2">
      <c r="A791">
        <v>963</v>
      </c>
      <c r="B791" t="s">
        <v>691</v>
      </c>
      <c r="C791" t="s">
        <v>692</v>
      </c>
      <c r="D791">
        <v>2007</v>
      </c>
      <c r="E791" t="s">
        <v>755</v>
      </c>
      <c r="F791" t="s">
        <v>40</v>
      </c>
      <c r="G791" t="s">
        <v>41</v>
      </c>
      <c r="H791">
        <v>31.892499999999998</v>
      </c>
      <c r="I791">
        <v>-110.949707</v>
      </c>
      <c r="J791">
        <v>360</v>
      </c>
      <c r="K791">
        <v>2527</v>
      </c>
      <c r="L791">
        <f t="shared" si="270"/>
        <v>0.14246141669964385</v>
      </c>
      <c r="M791" t="s">
        <v>784</v>
      </c>
      <c r="N791" s="2" t="s">
        <v>413</v>
      </c>
      <c r="O791" s="2" t="s">
        <v>43</v>
      </c>
      <c r="P791" t="s">
        <v>53</v>
      </c>
      <c r="Q791" t="s">
        <v>55</v>
      </c>
      <c r="R791" s="2" t="s">
        <v>414</v>
      </c>
      <c r="S791" s="2" t="s">
        <v>780</v>
      </c>
      <c r="T791" t="s">
        <v>90</v>
      </c>
      <c r="U791">
        <f t="shared" si="272"/>
        <v>66.666666666666657</v>
      </c>
      <c r="V791" t="s">
        <v>60</v>
      </c>
      <c r="W791" t="s">
        <v>415</v>
      </c>
      <c r="X791" t="s">
        <v>416</v>
      </c>
      <c r="Y791" t="s">
        <v>777</v>
      </c>
      <c r="Z791">
        <v>3</v>
      </c>
      <c r="AA791" s="3">
        <v>-5.1215954000000004</v>
      </c>
      <c r="AB791" s="1">
        <v>0.93327470125943168</v>
      </c>
      <c r="AC791">
        <v>3</v>
      </c>
      <c r="AD791" s="3">
        <v>-3.6812143000000002</v>
      </c>
      <c r="AE791" s="1">
        <v>1.2382886752672295</v>
      </c>
    </row>
    <row r="792" spans="1:39" x14ac:dyDescent="0.2">
      <c r="A792">
        <v>963</v>
      </c>
      <c r="B792" t="s">
        <v>691</v>
      </c>
      <c r="C792" t="s">
        <v>692</v>
      </c>
      <c r="D792">
        <v>2007</v>
      </c>
      <c r="E792" t="s">
        <v>755</v>
      </c>
      <c r="F792" t="s">
        <v>40</v>
      </c>
      <c r="G792" t="s">
        <v>41</v>
      </c>
      <c r="H792">
        <v>31.892499999999998</v>
      </c>
      <c r="I792">
        <v>-110.949707</v>
      </c>
      <c r="J792">
        <v>360</v>
      </c>
      <c r="K792">
        <v>2527</v>
      </c>
      <c r="L792">
        <f t="shared" si="270"/>
        <v>0.14246141669964385</v>
      </c>
      <c r="M792" t="s">
        <v>784</v>
      </c>
      <c r="N792" s="2" t="s">
        <v>412</v>
      </c>
      <c r="O792" s="2" t="s">
        <v>51</v>
      </c>
      <c r="P792" t="s">
        <v>53</v>
      </c>
      <c r="Q792" t="s">
        <v>55</v>
      </c>
      <c r="R792" s="2" t="s">
        <v>414</v>
      </c>
      <c r="S792" s="2" t="s">
        <v>780</v>
      </c>
      <c r="T792" t="s">
        <v>90</v>
      </c>
      <c r="U792">
        <f t="shared" si="272"/>
        <v>66.666666666666657</v>
      </c>
      <c r="V792" t="s">
        <v>60</v>
      </c>
      <c r="W792" t="s">
        <v>415</v>
      </c>
      <c r="X792" t="s">
        <v>416</v>
      </c>
      <c r="Y792" t="s">
        <v>777</v>
      </c>
      <c r="Z792">
        <v>3</v>
      </c>
      <c r="AA792" s="3">
        <v>-2.6150413000000001</v>
      </c>
      <c r="AB792" s="1">
        <v>0.73800415923951945</v>
      </c>
      <c r="AC792">
        <v>3</v>
      </c>
      <c r="AD792" s="3">
        <v>-1.570333</v>
      </c>
      <c r="AE792" s="1">
        <v>0.38094465654048754</v>
      </c>
    </row>
    <row r="793" spans="1:39" x14ac:dyDescent="0.2">
      <c r="A793">
        <v>963</v>
      </c>
      <c r="B793" t="s">
        <v>691</v>
      </c>
      <c r="C793" t="s">
        <v>692</v>
      </c>
      <c r="D793">
        <v>2007</v>
      </c>
      <c r="E793" t="s">
        <v>755</v>
      </c>
      <c r="F793" t="s">
        <v>40</v>
      </c>
      <c r="G793" t="s">
        <v>41</v>
      </c>
      <c r="H793">
        <v>31.892499999999998</v>
      </c>
      <c r="I793">
        <v>-110.949707</v>
      </c>
      <c r="J793">
        <v>360</v>
      </c>
      <c r="K793">
        <v>2527</v>
      </c>
      <c r="L793">
        <f t="shared" si="270"/>
        <v>0.14246141669964385</v>
      </c>
      <c r="M793" t="s">
        <v>784</v>
      </c>
      <c r="N793" s="2" t="s">
        <v>413</v>
      </c>
      <c r="O793" s="2" t="s">
        <v>43</v>
      </c>
      <c r="P793" t="s">
        <v>53</v>
      </c>
      <c r="Q793" t="s">
        <v>55</v>
      </c>
      <c r="R793" s="2" t="s">
        <v>414</v>
      </c>
      <c r="S793" s="2" t="s">
        <v>780</v>
      </c>
      <c r="T793" t="s">
        <v>90</v>
      </c>
      <c r="U793">
        <f t="shared" si="272"/>
        <v>66.666666666666657</v>
      </c>
      <c r="V793" t="s">
        <v>60</v>
      </c>
      <c r="W793" t="s">
        <v>415</v>
      </c>
      <c r="X793" t="s">
        <v>416</v>
      </c>
      <c r="Y793" t="s">
        <v>777</v>
      </c>
      <c r="Z793">
        <v>3</v>
      </c>
      <c r="AA793" s="3">
        <v>-1.7746690000000001</v>
      </c>
      <c r="AB793" s="1">
        <v>0.73800381282935812</v>
      </c>
      <c r="AC793">
        <v>3</v>
      </c>
      <c r="AD793" s="3">
        <v>-2.8192446000000002</v>
      </c>
      <c r="AE793" s="1">
        <v>0.5950730749328863</v>
      </c>
    </row>
    <row r="794" spans="1:39" x14ac:dyDescent="0.2">
      <c r="A794">
        <v>963</v>
      </c>
      <c r="B794" t="s">
        <v>691</v>
      </c>
      <c r="C794" t="s">
        <v>692</v>
      </c>
      <c r="D794">
        <v>2007</v>
      </c>
      <c r="E794" t="s">
        <v>755</v>
      </c>
      <c r="F794" t="s">
        <v>40</v>
      </c>
      <c r="G794" t="s">
        <v>41</v>
      </c>
      <c r="H794">
        <v>31.892499999999998</v>
      </c>
      <c r="I794">
        <v>-110.949707</v>
      </c>
      <c r="J794">
        <v>360</v>
      </c>
      <c r="K794">
        <v>2527</v>
      </c>
      <c r="L794">
        <f t="shared" si="270"/>
        <v>0.14246141669964385</v>
      </c>
      <c r="M794" t="s">
        <v>784</v>
      </c>
      <c r="N794" s="2" t="s">
        <v>412</v>
      </c>
      <c r="O794" s="2" t="s">
        <v>51</v>
      </c>
      <c r="P794" t="s">
        <v>53</v>
      </c>
      <c r="Q794" t="s">
        <v>55</v>
      </c>
      <c r="R794" s="2" t="s">
        <v>414</v>
      </c>
      <c r="S794" s="2" t="s">
        <v>780</v>
      </c>
      <c r="T794" t="s">
        <v>90</v>
      </c>
      <c r="U794">
        <f t="shared" si="272"/>
        <v>66.666666666666657</v>
      </c>
      <c r="V794" t="s">
        <v>60</v>
      </c>
      <c r="W794" t="s">
        <v>418</v>
      </c>
      <c r="X794" t="s">
        <v>369</v>
      </c>
      <c r="Y794" t="s">
        <v>777</v>
      </c>
      <c r="Z794">
        <v>3</v>
      </c>
      <c r="AA794" s="3">
        <v>7.9995039999999999</v>
      </c>
      <c r="AB794" s="1">
        <v>3.0423420473423093</v>
      </c>
      <c r="AC794">
        <v>3</v>
      </c>
      <c r="AD794" s="3">
        <v>5.5387570000000004</v>
      </c>
      <c r="AE794" s="1">
        <v>2.4337946563570219</v>
      </c>
    </row>
    <row r="795" spans="1:39" x14ac:dyDescent="0.2">
      <c r="A795">
        <v>963</v>
      </c>
      <c r="B795" t="s">
        <v>691</v>
      </c>
      <c r="C795" t="s">
        <v>692</v>
      </c>
      <c r="D795">
        <v>2007</v>
      </c>
      <c r="E795" t="s">
        <v>755</v>
      </c>
      <c r="F795" t="s">
        <v>40</v>
      </c>
      <c r="G795" t="s">
        <v>41</v>
      </c>
      <c r="H795">
        <v>31.892499999999998</v>
      </c>
      <c r="I795">
        <v>-110.949707</v>
      </c>
      <c r="J795">
        <v>360</v>
      </c>
      <c r="K795">
        <v>2527</v>
      </c>
      <c r="L795">
        <f t="shared" si="270"/>
        <v>0.14246141669964385</v>
      </c>
      <c r="M795" t="s">
        <v>784</v>
      </c>
      <c r="N795" s="2" t="s">
        <v>413</v>
      </c>
      <c r="O795" s="2" t="s">
        <v>43</v>
      </c>
      <c r="P795" t="s">
        <v>53</v>
      </c>
      <c r="Q795" t="s">
        <v>55</v>
      </c>
      <c r="R795" s="2" t="s">
        <v>414</v>
      </c>
      <c r="S795" s="2" t="s">
        <v>780</v>
      </c>
      <c r="T795" t="s">
        <v>90</v>
      </c>
      <c r="U795">
        <f t="shared" si="272"/>
        <v>66.666666666666657</v>
      </c>
      <c r="V795" t="s">
        <v>60</v>
      </c>
      <c r="W795" t="s">
        <v>418</v>
      </c>
      <c r="X795" t="s">
        <v>369</v>
      </c>
      <c r="Y795" t="s">
        <v>777</v>
      </c>
      <c r="Z795">
        <v>3</v>
      </c>
      <c r="AA795" s="3">
        <v>8.0316910000000004</v>
      </c>
      <c r="AB795" s="1">
        <v>1.0952069025403368</v>
      </c>
      <c r="AC795">
        <v>3</v>
      </c>
      <c r="AD795" s="3">
        <v>9.1896719999999998</v>
      </c>
      <c r="AE795" s="1">
        <v>2.5596818411019373</v>
      </c>
    </row>
    <row r="796" spans="1:39" x14ac:dyDescent="0.2">
      <c r="A796">
        <v>963</v>
      </c>
      <c r="B796" t="s">
        <v>691</v>
      </c>
      <c r="C796" t="s">
        <v>692</v>
      </c>
      <c r="D796">
        <v>2007</v>
      </c>
      <c r="E796" t="s">
        <v>755</v>
      </c>
      <c r="F796" t="s">
        <v>40</v>
      </c>
      <c r="G796" t="s">
        <v>41</v>
      </c>
      <c r="H796">
        <v>31.892499999999998</v>
      </c>
      <c r="I796">
        <v>-110.949707</v>
      </c>
      <c r="J796">
        <v>360</v>
      </c>
      <c r="K796">
        <v>2527</v>
      </c>
      <c r="L796">
        <f t="shared" si="270"/>
        <v>0.14246141669964385</v>
      </c>
      <c r="M796" t="s">
        <v>784</v>
      </c>
      <c r="N796" s="2" t="s">
        <v>412</v>
      </c>
      <c r="O796" s="2" t="s">
        <v>51</v>
      </c>
      <c r="P796" t="s">
        <v>53</v>
      </c>
      <c r="Q796" t="s">
        <v>55</v>
      </c>
      <c r="R796" s="2" t="s">
        <v>414</v>
      </c>
      <c r="S796" s="2" t="s">
        <v>780</v>
      </c>
      <c r="T796" t="s">
        <v>90</v>
      </c>
      <c r="U796">
        <f t="shared" si="272"/>
        <v>66.666666666666657</v>
      </c>
      <c r="V796" t="s">
        <v>60</v>
      </c>
      <c r="W796" t="s">
        <v>418</v>
      </c>
      <c r="X796" t="s">
        <v>369</v>
      </c>
      <c r="Y796" t="s">
        <v>777</v>
      </c>
      <c r="Z796">
        <v>3</v>
      </c>
      <c r="AA796" s="3">
        <v>7.0657277000000001</v>
      </c>
      <c r="AB796" s="1">
        <v>2.6021418542139227</v>
      </c>
      <c r="AC796">
        <v>3</v>
      </c>
      <c r="AD796" s="3">
        <v>4.0140843000000004</v>
      </c>
      <c r="AE796" s="1">
        <v>2.602141854213921</v>
      </c>
    </row>
    <row r="797" spans="1:39" x14ac:dyDescent="0.2">
      <c r="A797">
        <v>963</v>
      </c>
      <c r="B797" t="s">
        <v>691</v>
      </c>
      <c r="C797" t="s">
        <v>692</v>
      </c>
      <c r="D797">
        <v>2007</v>
      </c>
      <c r="E797" t="s">
        <v>755</v>
      </c>
      <c r="F797" t="s">
        <v>40</v>
      </c>
      <c r="G797" t="s">
        <v>41</v>
      </c>
      <c r="H797">
        <v>31.892499999999998</v>
      </c>
      <c r="I797">
        <v>-110.949707</v>
      </c>
      <c r="J797">
        <v>360</v>
      </c>
      <c r="K797">
        <v>2527</v>
      </c>
      <c r="L797">
        <f t="shared" si="270"/>
        <v>0.14246141669964385</v>
      </c>
      <c r="M797" t="s">
        <v>784</v>
      </c>
      <c r="N797" s="2" t="s">
        <v>413</v>
      </c>
      <c r="O797" s="2" t="s">
        <v>43</v>
      </c>
      <c r="P797" t="s">
        <v>53</v>
      </c>
      <c r="Q797" t="s">
        <v>55</v>
      </c>
      <c r="R797" s="2" t="s">
        <v>414</v>
      </c>
      <c r="S797" s="2" t="s">
        <v>780</v>
      </c>
      <c r="T797" t="s">
        <v>90</v>
      </c>
      <c r="U797">
        <f t="shared" si="272"/>
        <v>66.666666666666657</v>
      </c>
      <c r="V797" t="s">
        <v>60</v>
      </c>
      <c r="W797" t="s">
        <v>418</v>
      </c>
      <c r="X797" t="s">
        <v>369</v>
      </c>
      <c r="Y797" t="s">
        <v>777</v>
      </c>
      <c r="Z797">
        <v>3</v>
      </c>
      <c r="AA797" s="3">
        <v>5.1408452999999996</v>
      </c>
      <c r="AB797" s="1">
        <v>3.5779458506176414</v>
      </c>
      <c r="AC797">
        <v>3</v>
      </c>
      <c r="AD797" s="3">
        <v>5.3286385999999997</v>
      </c>
      <c r="AE797" s="1">
        <v>2.032923448095779</v>
      </c>
    </row>
    <row r="798" spans="1:39" x14ac:dyDescent="0.2">
      <c r="A798">
        <v>963</v>
      </c>
      <c r="B798" t="s">
        <v>691</v>
      </c>
      <c r="C798" t="s">
        <v>692</v>
      </c>
      <c r="D798">
        <v>2007</v>
      </c>
      <c r="E798" t="s">
        <v>755</v>
      </c>
      <c r="F798" t="s">
        <v>40</v>
      </c>
      <c r="G798" t="s">
        <v>41</v>
      </c>
      <c r="H798">
        <v>31.892499999999998</v>
      </c>
      <c r="I798">
        <v>-110.949707</v>
      </c>
      <c r="J798">
        <v>360</v>
      </c>
      <c r="K798">
        <v>2527</v>
      </c>
      <c r="L798">
        <f t="shared" si="270"/>
        <v>0.14246141669964385</v>
      </c>
      <c r="M798" t="s">
        <v>784</v>
      </c>
      <c r="N798" s="2" t="s">
        <v>412</v>
      </c>
      <c r="O798" s="2" t="s">
        <v>51</v>
      </c>
      <c r="P798" t="s">
        <v>53</v>
      </c>
      <c r="Q798" t="s">
        <v>55</v>
      </c>
      <c r="R798" s="2" t="s">
        <v>414</v>
      </c>
      <c r="S798" s="2" t="s">
        <v>780</v>
      </c>
      <c r="T798" t="s">
        <v>90</v>
      </c>
      <c r="U798">
        <f t="shared" si="272"/>
        <v>66.666666666666657</v>
      </c>
      <c r="V798" t="s">
        <v>60</v>
      </c>
      <c r="W798" t="s">
        <v>418</v>
      </c>
      <c r="X798" t="s">
        <v>369</v>
      </c>
      <c r="Y798" t="s">
        <v>777</v>
      </c>
      <c r="Z798">
        <v>3</v>
      </c>
      <c r="AA798" s="3">
        <v>3.2884703000000002</v>
      </c>
      <c r="AB798" s="1">
        <v>1.7569755383050349</v>
      </c>
      <c r="AC798">
        <v>3</v>
      </c>
      <c r="AD798" s="3">
        <v>6.9479484999999999</v>
      </c>
      <c r="AE798" s="1">
        <v>2.1964759829071645</v>
      </c>
    </row>
    <row r="799" spans="1:39" x14ac:dyDescent="0.2">
      <c r="A799">
        <v>963</v>
      </c>
      <c r="B799" t="s">
        <v>691</v>
      </c>
      <c r="C799" t="s">
        <v>692</v>
      </c>
      <c r="D799">
        <v>2007</v>
      </c>
      <c r="E799" t="s">
        <v>755</v>
      </c>
      <c r="F799" t="s">
        <v>40</v>
      </c>
      <c r="G799" t="s">
        <v>41</v>
      </c>
      <c r="H799">
        <v>31.892499999999998</v>
      </c>
      <c r="I799">
        <v>-110.949707</v>
      </c>
      <c r="J799">
        <v>360</v>
      </c>
      <c r="K799">
        <v>2527</v>
      </c>
      <c r="L799">
        <f t="shared" si="270"/>
        <v>0.14246141669964385</v>
      </c>
      <c r="M799" t="s">
        <v>784</v>
      </c>
      <c r="N799" s="2" t="s">
        <v>413</v>
      </c>
      <c r="O799" s="2" t="s">
        <v>43</v>
      </c>
      <c r="P799" t="s">
        <v>53</v>
      </c>
      <c r="Q799" t="s">
        <v>55</v>
      </c>
      <c r="R799" s="2" t="s">
        <v>414</v>
      </c>
      <c r="S799" s="2" t="s">
        <v>780</v>
      </c>
      <c r="T799" t="s">
        <v>90</v>
      </c>
      <c r="U799">
        <f t="shared" si="272"/>
        <v>66.666666666666657</v>
      </c>
      <c r="V799" t="s">
        <v>60</v>
      </c>
      <c r="W799" t="s">
        <v>418</v>
      </c>
      <c r="X799" t="s">
        <v>369</v>
      </c>
      <c r="Y799" t="s">
        <v>777</v>
      </c>
      <c r="Z799">
        <v>3</v>
      </c>
      <c r="AA799" s="3">
        <v>1.2955668</v>
      </c>
      <c r="AB799" s="1">
        <v>0.6903211469173095</v>
      </c>
      <c r="AC799">
        <v>3</v>
      </c>
      <c r="AD799" s="3">
        <v>4.2667465</v>
      </c>
      <c r="AE799" s="1">
        <v>1.2549239840434436</v>
      </c>
    </row>
    <row r="800" spans="1:39" x14ac:dyDescent="0.2">
      <c r="A800">
        <v>963</v>
      </c>
      <c r="B800" t="s">
        <v>691</v>
      </c>
      <c r="C800" t="s">
        <v>692</v>
      </c>
      <c r="D800">
        <v>2007</v>
      </c>
      <c r="E800" t="s">
        <v>755</v>
      </c>
      <c r="F800" t="s">
        <v>40</v>
      </c>
      <c r="G800" t="s">
        <v>41</v>
      </c>
      <c r="H800">
        <v>31.892499999999998</v>
      </c>
      <c r="I800">
        <v>-110.949707</v>
      </c>
      <c r="J800">
        <v>360</v>
      </c>
      <c r="K800">
        <v>2527</v>
      </c>
      <c r="L800">
        <f t="shared" si="270"/>
        <v>0.14246141669964385</v>
      </c>
      <c r="M800" t="s">
        <v>784</v>
      </c>
      <c r="N800" s="2" t="s">
        <v>412</v>
      </c>
      <c r="O800" s="2" t="s">
        <v>51</v>
      </c>
      <c r="P800" t="s">
        <v>53</v>
      </c>
      <c r="Q800" t="s">
        <v>55</v>
      </c>
      <c r="R800" s="2" t="s">
        <v>414</v>
      </c>
      <c r="S800" s="2" t="s">
        <v>780</v>
      </c>
      <c r="T800" t="s">
        <v>90</v>
      </c>
      <c r="U800">
        <f t="shared" si="272"/>
        <v>66.666666666666657</v>
      </c>
      <c r="V800" t="s">
        <v>60</v>
      </c>
      <c r="W800" t="s">
        <v>418</v>
      </c>
      <c r="X800" t="s">
        <v>369</v>
      </c>
      <c r="Y800" t="s">
        <v>777</v>
      </c>
      <c r="Z800">
        <v>3</v>
      </c>
      <c r="AA800" s="3">
        <v>9.3057929999999995</v>
      </c>
      <c r="AB800" s="1">
        <v>7.1295056392327796</v>
      </c>
      <c r="AC800">
        <v>3</v>
      </c>
      <c r="AD800" s="3">
        <v>8.1435650000000006</v>
      </c>
      <c r="AE800" s="1">
        <v>2.9356788945106036</v>
      </c>
    </row>
    <row r="801" spans="1:31" x14ac:dyDescent="0.2">
      <c r="A801">
        <v>963</v>
      </c>
      <c r="B801" t="s">
        <v>691</v>
      </c>
      <c r="C801" t="s">
        <v>692</v>
      </c>
      <c r="D801">
        <v>2007</v>
      </c>
      <c r="E801" t="s">
        <v>755</v>
      </c>
      <c r="F801" t="s">
        <v>40</v>
      </c>
      <c r="G801" t="s">
        <v>41</v>
      </c>
      <c r="H801">
        <v>31.892499999999998</v>
      </c>
      <c r="I801">
        <v>-110.949707</v>
      </c>
      <c r="J801">
        <v>360</v>
      </c>
      <c r="K801">
        <v>2527</v>
      </c>
      <c r="L801">
        <f t="shared" si="270"/>
        <v>0.14246141669964385</v>
      </c>
      <c r="M801" t="s">
        <v>784</v>
      </c>
      <c r="N801" s="2" t="s">
        <v>413</v>
      </c>
      <c r="O801" s="2" t="s">
        <v>43</v>
      </c>
      <c r="P801" t="s">
        <v>53</v>
      </c>
      <c r="Q801" t="s">
        <v>55</v>
      </c>
      <c r="R801" s="2" t="s">
        <v>414</v>
      </c>
      <c r="S801" s="2" t="s">
        <v>780</v>
      </c>
      <c r="T801" t="s">
        <v>90</v>
      </c>
      <c r="U801">
        <f t="shared" si="272"/>
        <v>66.666666666666657</v>
      </c>
      <c r="V801" t="s">
        <v>60</v>
      </c>
      <c r="W801" t="s">
        <v>418</v>
      </c>
      <c r="X801" t="s">
        <v>369</v>
      </c>
      <c r="Y801" t="s">
        <v>777</v>
      </c>
      <c r="Z801">
        <v>3</v>
      </c>
      <c r="AA801" s="3">
        <v>-0.18581249</v>
      </c>
      <c r="AB801" s="1">
        <v>1.5935166901218298</v>
      </c>
      <c r="AC801">
        <v>3</v>
      </c>
      <c r="AD801" s="3">
        <v>2.4292790000000002</v>
      </c>
      <c r="AE801" s="1">
        <v>1.5096405882400878</v>
      </c>
    </row>
    <row r="802" spans="1:31" x14ac:dyDescent="0.2">
      <c r="A802">
        <v>963</v>
      </c>
      <c r="B802" t="s">
        <v>691</v>
      </c>
      <c r="C802" t="s">
        <v>692</v>
      </c>
      <c r="D802">
        <v>2007</v>
      </c>
      <c r="E802" t="s">
        <v>755</v>
      </c>
      <c r="F802" t="s">
        <v>40</v>
      </c>
      <c r="G802" t="s">
        <v>41</v>
      </c>
      <c r="H802">
        <v>31.892499999999998</v>
      </c>
      <c r="I802">
        <v>-110.949707</v>
      </c>
      <c r="J802">
        <v>360</v>
      </c>
      <c r="K802">
        <v>2527</v>
      </c>
      <c r="L802">
        <f t="shared" si="270"/>
        <v>0.14246141669964385</v>
      </c>
      <c r="M802" t="s">
        <v>784</v>
      </c>
      <c r="N802" s="2" t="s">
        <v>412</v>
      </c>
      <c r="O802" s="2" t="s">
        <v>51</v>
      </c>
      <c r="P802" t="s">
        <v>53</v>
      </c>
      <c r="Q802" t="s">
        <v>55</v>
      </c>
      <c r="R802" s="2" t="s">
        <v>414</v>
      </c>
      <c r="S802" s="2" t="s">
        <v>780</v>
      </c>
      <c r="T802" t="s">
        <v>90</v>
      </c>
      <c r="U802">
        <f t="shared" si="272"/>
        <v>66.666666666666657</v>
      </c>
      <c r="V802" t="s">
        <v>60</v>
      </c>
      <c r="W802" t="s">
        <v>124</v>
      </c>
      <c r="X802" t="s">
        <v>419</v>
      </c>
      <c r="Y802" t="s">
        <v>777</v>
      </c>
      <c r="Z802">
        <v>3</v>
      </c>
      <c r="AA802" s="3">
        <v>4.3746161999999998E-2</v>
      </c>
      <c r="AB802" s="1">
        <v>2.9042342049195133E-2</v>
      </c>
      <c r="AC802">
        <v>3</v>
      </c>
      <c r="AD802" s="3">
        <v>3.4295329999999999E-2</v>
      </c>
      <c r="AE802" s="1">
        <v>5.2786534667727553E-3</v>
      </c>
    </row>
    <row r="803" spans="1:31" x14ac:dyDescent="0.2">
      <c r="A803">
        <v>963</v>
      </c>
      <c r="B803" t="s">
        <v>691</v>
      </c>
      <c r="C803" t="s">
        <v>692</v>
      </c>
      <c r="D803">
        <v>2007</v>
      </c>
      <c r="E803" t="s">
        <v>755</v>
      </c>
      <c r="F803" t="s">
        <v>40</v>
      </c>
      <c r="G803" t="s">
        <v>41</v>
      </c>
      <c r="H803">
        <v>31.892499999999998</v>
      </c>
      <c r="I803">
        <v>-110.949707</v>
      </c>
      <c r="J803">
        <v>360</v>
      </c>
      <c r="K803">
        <v>2527</v>
      </c>
      <c r="L803">
        <f t="shared" si="270"/>
        <v>0.14246141669964385</v>
      </c>
      <c r="M803" t="s">
        <v>784</v>
      </c>
      <c r="N803" s="2" t="s">
        <v>413</v>
      </c>
      <c r="O803" s="2" t="s">
        <v>43</v>
      </c>
      <c r="P803" t="s">
        <v>53</v>
      </c>
      <c r="Q803" t="s">
        <v>55</v>
      </c>
      <c r="R803" s="2" t="s">
        <v>414</v>
      </c>
      <c r="S803" s="2" t="s">
        <v>780</v>
      </c>
      <c r="T803" t="s">
        <v>90</v>
      </c>
      <c r="U803">
        <f t="shared" si="272"/>
        <v>66.666666666666657</v>
      </c>
      <c r="V803" t="s">
        <v>60</v>
      </c>
      <c r="W803" t="s">
        <v>124</v>
      </c>
      <c r="X803" t="s">
        <v>419</v>
      </c>
      <c r="Y803" t="s">
        <v>777</v>
      </c>
      <c r="Z803">
        <v>3</v>
      </c>
      <c r="AA803" s="3">
        <v>5.6549492999999999E-2</v>
      </c>
      <c r="AB803" s="1">
        <v>1.0032812504149918E-2</v>
      </c>
      <c r="AC803">
        <v>3</v>
      </c>
      <c r="AD803" s="3">
        <v>5.8074846999999999E-2</v>
      </c>
      <c r="AE803" s="1">
        <v>1.4783422569422378E-2</v>
      </c>
    </row>
    <row r="804" spans="1:31" x14ac:dyDescent="0.2">
      <c r="A804">
        <v>963</v>
      </c>
      <c r="B804" t="s">
        <v>691</v>
      </c>
      <c r="C804" t="s">
        <v>692</v>
      </c>
      <c r="D804">
        <v>2007</v>
      </c>
      <c r="E804" t="s">
        <v>755</v>
      </c>
      <c r="F804" t="s">
        <v>40</v>
      </c>
      <c r="G804" t="s">
        <v>41</v>
      </c>
      <c r="H804">
        <v>31.892499999999998</v>
      </c>
      <c r="I804">
        <v>-110.949707</v>
      </c>
      <c r="J804">
        <v>360</v>
      </c>
      <c r="K804">
        <v>2527</v>
      </c>
      <c r="L804">
        <f t="shared" si="270"/>
        <v>0.14246141669964385</v>
      </c>
      <c r="M804" t="s">
        <v>784</v>
      </c>
      <c r="N804" s="2" t="s">
        <v>412</v>
      </c>
      <c r="O804" s="2" t="s">
        <v>51</v>
      </c>
      <c r="P804" t="s">
        <v>53</v>
      </c>
      <c r="Q804" t="s">
        <v>55</v>
      </c>
      <c r="R804" s="2" t="s">
        <v>414</v>
      </c>
      <c r="S804" s="2" t="s">
        <v>780</v>
      </c>
      <c r="T804" t="s">
        <v>90</v>
      </c>
      <c r="U804">
        <f t="shared" si="272"/>
        <v>66.666666666666657</v>
      </c>
      <c r="V804" t="s">
        <v>60</v>
      </c>
      <c r="W804" t="s">
        <v>124</v>
      </c>
      <c r="X804" t="s">
        <v>419</v>
      </c>
      <c r="Y804" t="s">
        <v>777</v>
      </c>
      <c r="Z804">
        <v>3</v>
      </c>
      <c r="AA804" s="3">
        <v>4.0396340000000003E-2</v>
      </c>
      <c r="AB804" s="1">
        <v>1.7954187523891885E-2</v>
      </c>
      <c r="AC804">
        <v>3</v>
      </c>
      <c r="AD804" s="3">
        <v>3.4298780000000001E-2</v>
      </c>
      <c r="AE804" s="1">
        <v>9.5051553499797131E-3</v>
      </c>
    </row>
    <row r="805" spans="1:31" x14ac:dyDescent="0.2">
      <c r="A805">
        <v>963</v>
      </c>
      <c r="B805" t="s">
        <v>691</v>
      </c>
      <c r="C805" t="s">
        <v>692</v>
      </c>
      <c r="D805">
        <v>2007</v>
      </c>
      <c r="E805" t="s">
        <v>755</v>
      </c>
      <c r="F805" t="s">
        <v>40</v>
      </c>
      <c r="G805" t="s">
        <v>41</v>
      </c>
      <c r="H805">
        <v>31.892499999999998</v>
      </c>
      <c r="I805">
        <v>-110.949707</v>
      </c>
      <c r="J805">
        <v>360</v>
      </c>
      <c r="K805">
        <v>2527</v>
      </c>
      <c r="L805">
        <f t="shared" si="270"/>
        <v>0.14246141669964385</v>
      </c>
      <c r="M805" t="s">
        <v>784</v>
      </c>
      <c r="N805" s="2" t="s">
        <v>413</v>
      </c>
      <c r="O805" s="2" t="s">
        <v>43</v>
      </c>
      <c r="P805" t="s">
        <v>53</v>
      </c>
      <c r="Q805" t="s">
        <v>55</v>
      </c>
      <c r="R805" s="2" t="s">
        <v>414</v>
      </c>
      <c r="S805" s="2" t="s">
        <v>780</v>
      </c>
      <c r="T805" t="s">
        <v>90</v>
      </c>
      <c r="U805">
        <f t="shared" si="272"/>
        <v>66.666666666666657</v>
      </c>
      <c r="V805" t="s">
        <v>60</v>
      </c>
      <c r="W805" t="s">
        <v>124</v>
      </c>
      <c r="X805" t="s">
        <v>419</v>
      </c>
      <c r="Y805" t="s">
        <v>777</v>
      </c>
      <c r="Z805">
        <v>3</v>
      </c>
      <c r="AA805" s="3">
        <v>5.3506100000000001E-2</v>
      </c>
      <c r="AB805" s="1">
        <v>1.1617406898267228E-2</v>
      </c>
      <c r="AC805">
        <v>3</v>
      </c>
      <c r="AD805" s="3">
        <v>3.3079267000000002E-2</v>
      </c>
      <c r="AE805" s="1">
        <v>1.3729667106808776E-2</v>
      </c>
    </row>
    <row r="806" spans="1:31" x14ac:dyDescent="0.2">
      <c r="A806">
        <v>963</v>
      </c>
      <c r="B806" t="s">
        <v>691</v>
      </c>
      <c r="C806" t="s">
        <v>692</v>
      </c>
      <c r="D806">
        <v>2007</v>
      </c>
      <c r="E806" t="s">
        <v>755</v>
      </c>
      <c r="F806" t="s">
        <v>40</v>
      </c>
      <c r="G806" t="s">
        <v>41</v>
      </c>
      <c r="H806">
        <v>31.892499999999998</v>
      </c>
      <c r="I806">
        <v>-110.949707</v>
      </c>
      <c r="J806">
        <v>360</v>
      </c>
      <c r="K806">
        <v>2527</v>
      </c>
      <c r="L806">
        <f t="shared" si="270"/>
        <v>0.14246141669964385</v>
      </c>
      <c r="M806" t="s">
        <v>784</v>
      </c>
      <c r="N806" s="2" t="s">
        <v>412</v>
      </c>
      <c r="O806" s="2" t="s">
        <v>51</v>
      </c>
      <c r="P806" t="s">
        <v>53</v>
      </c>
      <c r="Q806" t="s">
        <v>55</v>
      </c>
      <c r="R806" s="2" t="s">
        <v>414</v>
      </c>
      <c r="S806" s="2" t="s">
        <v>780</v>
      </c>
      <c r="T806" t="s">
        <v>90</v>
      </c>
      <c r="U806">
        <f t="shared" si="272"/>
        <v>66.666666666666657</v>
      </c>
      <c r="V806" t="s">
        <v>60</v>
      </c>
      <c r="W806" t="s">
        <v>124</v>
      </c>
      <c r="X806" t="s">
        <v>419</v>
      </c>
      <c r="Y806" t="s">
        <v>777</v>
      </c>
      <c r="Z806">
        <v>3</v>
      </c>
      <c r="AA806" s="3">
        <v>3.4294872999999997E-2</v>
      </c>
      <c r="AB806" s="1">
        <v>2.5536645233913618E-2</v>
      </c>
      <c r="AC806">
        <v>3</v>
      </c>
      <c r="AD806" s="3">
        <v>4.5833334000000003E-2</v>
      </c>
      <c r="AE806" s="1">
        <v>1.4433756152390372E-2</v>
      </c>
    </row>
    <row r="807" spans="1:31" x14ac:dyDescent="0.2">
      <c r="A807">
        <v>963</v>
      </c>
      <c r="B807" t="s">
        <v>691</v>
      </c>
      <c r="C807" t="s">
        <v>692</v>
      </c>
      <c r="D807">
        <v>2007</v>
      </c>
      <c r="E807" t="s">
        <v>755</v>
      </c>
      <c r="F807" t="s">
        <v>40</v>
      </c>
      <c r="G807" t="s">
        <v>41</v>
      </c>
      <c r="H807">
        <v>31.892499999999998</v>
      </c>
      <c r="I807">
        <v>-110.949707</v>
      </c>
      <c r="J807">
        <v>360</v>
      </c>
      <c r="K807">
        <v>2527</v>
      </c>
      <c r="L807">
        <f t="shared" si="270"/>
        <v>0.14246141669964385</v>
      </c>
      <c r="M807" t="s">
        <v>784</v>
      </c>
      <c r="N807" s="2" t="s">
        <v>413</v>
      </c>
      <c r="O807" s="2" t="s">
        <v>43</v>
      </c>
      <c r="P807" t="s">
        <v>53</v>
      </c>
      <c r="Q807" t="s">
        <v>55</v>
      </c>
      <c r="R807" s="2" t="s">
        <v>414</v>
      </c>
      <c r="S807" s="2" t="s">
        <v>780</v>
      </c>
      <c r="T807" t="s">
        <v>90</v>
      </c>
      <c r="U807">
        <f t="shared" si="272"/>
        <v>66.666666666666657</v>
      </c>
      <c r="V807" t="s">
        <v>60</v>
      </c>
      <c r="W807" t="s">
        <v>124</v>
      </c>
      <c r="X807" t="s">
        <v>419</v>
      </c>
      <c r="Y807" t="s">
        <v>777</v>
      </c>
      <c r="Z807">
        <v>3</v>
      </c>
      <c r="AA807" s="3">
        <v>6.5384620000000004E-2</v>
      </c>
      <c r="AB807" s="1">
        <v>1.8319762827591391E-2</v>
      </c>
      <c r="AC807">
        <v>3</v>
      </c>
      <c r="AD807" s="3">
        <v>7.1153850000000005E-2</v>
      </c>
      <c r="AE807" s="1">
        <v>1.6654326694081619E-2</v>
      </c>
    </row>
    <row r="808" spans="1:31" x14ac:dyDescent="0.2">
      <c r="A808">
        <v>963</v>
      </c>
      <c r="B808" t="s">
        <v>691</v>
      </c>
      <c r="C808" t="s">
        <v>692</v>
      </c>
      <c r="D808">
        <v>2007</v>
      </c>
      <c r="E808" t="s">
        <v>755</v>
      </c>
      <c r="F808" t="s">
        <v>40</v>
      </c>
      <c r="G808" t="s">
        <v>41</v>
      </c>
      <c r="H808">
        <v>31.892499999999998</v>
      </c>
      <c r="I808">
        <v>-110.949707</v>
      </c>
      <c r="J808">
        <v>360</v>
      </c>
      <c r="K808">
        <v>2527</v>
      </c>
      <c r="L808">
        <f t="shared" si="270"/>
        <v>0.14246141669964385</v>
      </c>
      <c r="M808" t="s">
        <v>784</v>
      </c>
      <c r="N808" s="2" t="s">
        <v>412</v>
      </c>
      <c r="O808" s="2" t="s">
        <v>51</v>
      </c>
      <c r="P808" t="s">
        <v>53</v>
      </c>
      <c r="Q808" t="s">
        <v>55</v>
      </c>
      <c r="R808" s="2" t="s">
        <v>414</v>
      </c>
      <c r="S808" s="2" t="s">
        <v>780</v>
      </c>
      <c r="T808" t="s">
        <v>90</v>
      </c>
      <c r="U808">
        <f t="shared" si="272"/>
        <v>66.666666666666657</v>
      </c>
      <c r="V808" t="s">
        <v>60</v>
      </c>
      <c r="W808" t="s">
        <v>124</v>
      </c>
      <c r="X808" t="s">
        <v>419</v>
      </c>
      <c r="Y808" t="s">
        <v>777</v>
      </c>
      <c r="Z808">
        <v>3</v>
      </c>
      <c r="AA808" s="3">
        <v>6.5384620000000004E-2</v>
      </c>
      <c r="AB808" s="1">
        <v>2.6091786570298318E-2</v>
      </c>
      <c r="AC808">
        <v>3</v>
      </c>
      <c r="AD808" s="3">
        <v>5.4166667000000002E-2</v>
      </c>
      <c r="AE808" s="1">
        <v>1.4988913077232355E-2</v>
      </c>
    </row>
    <row r="809" spans="1:31" x14ac:dyDescent="0.2">
      <c r="A809">
        <v>963</v>
      </c>
      <c r="B809" t="s">
        <v>691</v>
      </c>
      <c r="C809" t="s">
        <v>692</v>
      </c>
      <c r="D809">
        <v>2007</v>
      </c>
      <c r="E809" t="s">
        <v>755</v>
      </c>
      <c r="F809" t="s">
        <v>40</v>
      </c>
      <c r="G809" t="s">
        <v>41</v>
      </c>
      <c r="H809">
        <v>31.892499999999998</v>
      </c>
      <c r="I809">
        <v>-110.949707</v>
      </c>
      <c r="J809">
        <v>360</v>
      </c>
      <c r="K809">
        <v>2527</v>
      </c>
      <c r="L809">
        <f t="shared" si="270"/>
        <v>0.14246141669964385</v>
      </c>
      <c r="M809" t="s">
        <v>784</v>
      </c>
      <c r="N809" s="2" t="s">
        <v>413</v>
      </c>
      <c r="O809" s="2" t="s">
        <v>43</v>
      </c>
      <c r="P809" t="s">
        <v>53</v>
      </c>
      <c r="Q809" t="s">
        <v>55</v>
      </c>
      <c r="R809" s="2" t="s">
        <v>414</v>
      </c>
      <c r="S809" s="2" t="s">
        <v>780</v>
      </c>
      <c r="T809" t="s">
        <v>90</v>
      </c>
      <c r="U809">
        <f t="shared" si="272"/>
        <v>66.666666666666657</v>
      </c>
      <c r="V809" t="s">
        <v>60</v>
      </c>
      <c r="W809" t="s">
        <v>124</v>
      </c>
      <c r="X809" t="s">
        <v>419</v>
      </c>
      <c r="Y809" t="s">
        <v>777</v>
      </c>
      <c r="Z809">
        <v>3</v>
      </c>
      <c r="AA809" s="3">
        <v>9.6474359999999995E-2</v>
      </c>
      <c r="AB809" s="1">
        <v>2.3871210832454651E-2</v>
      </c>
      <c r="AC809">
        <v>3</v>
      </c>
      <c r="AD809" s="3">
        <v>6.7948720000000004E-2</v>
      </c>
      <c r="AE809" s="1">
        <v>1.7209473226618761E-2</v>
      </c>
    </row>
    <row r="810" spans="1:31" x14ac:dyDescent="0.2">
      <c r="A810">
        <v>963</v>
      </c>
      <c r="B810" t="s">
        <v>691</v>
      </c>
      <c r="C810" t="s">
        <v>692</v>
      </c>
      <c r="D810">
        <v>2007</v>
      </c>
      <c r="E810" t="s">
        <v>755</v>
      </c>
      <c r="F810" t="s">
        <v>40</v>
      </c>
      <c r="G810" t="s">
        <v>41</v>
      </c>
      <c r="H810">
        <v>31.892499999999998</v>
      </c>
      <c r="I810">
        <v>-110.949707</v>
      </c>
      <c r="J810">
        <v>360</v>
      </c>
      <c r="K810">
        <v>2527</v>
      </c>
      <c r="L810">
        <f t="shared" si="270"/>
        <v>0.14246141669964385</v>
      </c>
      <c r="M810" t="s">
        <v>784</v>
      </c>
      <c r="N810" s="2" t="s">
        <v>412</v>
      </c>
      <c r="O810" s="2" t="s">
        <v>51</v>
      </c>
      <c r="P810" t="s">
        <v>53</v>
      </c>
      <c r="Q810" t="s">
        <v>55</v>
      </c>
      <c r="R810" s="2" t="s">
        <v>414</v>
      </c>
      <c r="S810" s="2" t="s">
        <v>780</v>
      </c>
      <c r="T810" t="s">
        <v>90</v>
      </c>
      <c r="U810">
        <f t="shared" si="272"/>
        <v>66.666666666666657</v>
      </c>
      <c r="V810" t="s">
        <v>60</v>
      </c>
      <c r="W810" t="s">
        <v>124</v>
      </c>
      <c r="X810" t="s">
        <v>419</v>
      </c>
      <c r="Y810" t="s">
        <v>777</v>
      </c>
      <c r="Z810">
        <v>3</v>
      </c>
      <c r="AA810" s="3">
        <v>7.6926640000000004E-2</v>
      </c>
      <c r="AB810" s="1">
        <v>1.8782438631614044E-2</v>
      </c>
      <c r="AC810">
        <v>3</v>
      </c>
      <c r="AD810" s="3">
        <v>6.2252755999999999E-2</v>
      </c>
      <c r="AE810" s="1">
        <v>1.5999497173467301E-2</v>
      </c>
    </row>
    <row r="811" spans="1:31" x14ac:dyDescent="0.2">
      <c r="A811">
        <v>963</v>
      </c>
      <c r="B811" t="s">
        <v>691</v>
      </c>
      <c r="C811" t="s">
        <v>692</v>
      </c>
      <c r="D811">
        <v>2007</v>
      </c>
      <c r="E811" t="s">
        <v>755</v>
      </c>
      <c r="F811" t="s">
        <v>40</v>
      </c>
      <c r="G811" t="s">
        <v>41</v>
      </c>
      <c r="H811">
        <v>31.892499999999998</v>
      </c>
      <c r="I811">
        <v>-110.949707</v>
      </c>
      <c r="J811">
        <v>360</v>
      </c>
      <c r="K811">
        <v>2527</v>
      </c>
      <c r="L811">
        <f t="shared" si="270"/>
        <v>0.14246141669964385</v>
      </c>
      <c r="M811" t="s">
        <v>784</v>
      </c>
      <c r="N811" s="2" t="s">
        <v>413</v>
      </c>
      <c r="O811" s="2" t="s">
        <v>43</v>
      </c>
      <c r="P811" t="s">
        <v>53</v>
      </c>
      <c r="Q811" t="s">
        <v>55</v>
      </c>
      <c r="R811" s="2" t="s">
        <v>414</v>
      </c>
      <c r="S811" s="2" t="s">
        <v>780</v>
      </c>
      <c r="T811" t="s">
        <v>90</v>
      </c>
      <c r="U811">
        <f t="shared" si="272"/>
        <v>66.666666666666657</v>
      </c>
      <c r="V811" t="s">
        <v>60</v>
      </c>
      <c r="W811" t="s">
        <v>124</v>
      </c>
      <c r="X811" t="s">
        <v>419</v>
      </c>
      <c r="Y811" t="s">
        <v>777</v>
      </c>
      <c r="Z811">
        <v>3</v>
      </c>
      <c r="AA811" s="3">
        <v>6.5123520000000004E-2</v>
      </c>
      <c r="AB811" s="1">
        <v>3.922604215944641E-2</v>
      </c>
      <c r="AC811">
        <v>3</v>
      </c>
      <c r="AD811" s="3">
        <v>6.9907053999999996E-2</v>
      </c>
      <c r="AE811" s="1">
        <v>2.4863443850383412E-2</v>
      </c>
    </row>
    <row r="812" spans="1:31" x14ac:dyDescent="0.2">
      <c r="A812">
        <v>963</v>
      </c>
      <c r="B812" t="s">
        <v>691</v>
      </c>
      <c r="C812" t="s">
        <v>692</v>
      </c>
      <c r="D812">
        <v>2007</v>
      </c>
      <c r="E812" t="s">
        <v>755</v>
      </c>
      <c r="F812" t="s">
        <v>40</v>
      </c>
      <c r="G812" t="s">
        <v>41</v>
      </c>
      <c r="H812">
        <v>31.892499999999998</v>
      </c>
      <c r="I812">
        <v>-110.949707</v>
      </c>
      <c r="J812">
        <v>360</v>
      </c>
      <c r="K812">
        <v>2527</v>
      </c>
      <c r="L812">
        <f t="shared" si="270"/>
        <v>0.14246141669964385</v>
      </c>
      <c r="M812" t="s">
        <v>784</v>
      </c>
      <c r="N812" s="2" t="s">
        <v>412</v>
      </c>
      <c r="O812" s="2" t="s">
        <v>51</v>
      </c>
      <c r="P812" t="s">
        <v>53</v>
      </c>
      <c r="Q812" t="s">
        <v>55</v>
      </c>
      <c r="R812" s="2" t="s">
        <v>414</v>
      </c>
      <c r="S812" s="2" t="s">
        <v>780</v>
      </c>
      <c r="T812" t="s">
        <v>90</v>
      </c>
      <c r="U812">
        <f t="shared" si="272"/>
        <v>66.666666666666657</v>
      </c>
      <c r="V812" t="s">
        <v>60</v>
      </c>
      <c r="W812" t="s">
        <v>124</v>
      </c>
      <c r="X812" t="s">
        <v>419</v>
      </c>
      <c r="Y812" t="s">
        <v>777</v>
      </c>
      <c r="Z812">
        <v>3</v>
      </c>
      <c r="AA812" s="3">
        <v>9.0237689999999995E-2</v>
      </c>
      <c r="AB812" s="1">
        <v>2.8585350835922944E-2</v>
      </c>
      <c r="AC812">
        <v>3</v>
      </c>
      <c r="AD812" s="3">
        <v>3.9106096999999999E-2</v>
      </c>
      <c r="AE812" s="1">
        <v>1.4570103191962201E-2</v>
      </c>
    </row>
    <row r="813" spans="1:31" x14ac:dyDescent="0.2">
      <c r="A813">
        <v>963</v>
      </c>
      <c r="B813" t="s">
        <v>691</v>
      </c>
      <c r="C813" t="s">
        <v>692</v>
      </c>
      <c r="D813">
        <v>2007</v>
      </c>
      <c r="E813" t="s">
        <v>755</v>
      </c>
      <c r="F813" t="s">
        <v>40</v>
      </c>
      <c r="G813" t="s">
        <v>41</v>
      </c>
      <c r="H813">
        <v>31.892499999999998</v>
      </c>
      <c r="I813">
        <v>-110.949707</v>
      </c>
      <c r="J813">
        <v>360</v>
      </c>
      <c r="K813">
        <v>2527</v>
      </c>
      <c r="L813">
        <f t="shared" si="270"/>
        <v>0.14246141669964385</v>
      </c>
      <c r="M813" t="s">
        <v>784</v>
      </c>
      <c r="N813" s="2" t="s">
        <v>413</v>
      </c>
      <c r="O813" s="2" t="s">
        <v>43</v>
      </c>
      <c r="P813" t="s">
        <v>53</v>
      </c>
      <c r="Q813" t="s">
        <v>55</v>
      </c>
      <c r="R813" s="2" t="s">
        <v>414</v>
      </c>
      <c r="S813" s="2" t="s">
        <v>780</v>
      </c>
      <c r="T813" t="s">
        <v>90</v>
      </c>
      <c r="U813">
        <f t="shared" si="272"/>
        <v>66.666666666666657</v>
      </c>
      <c r="V813" t="s">
        <v>60</v>
      </c>
      <c r="W813" t="s">
        <v>124</v>
      </c>
      <c r="X813" t="s">
        <v>419</v>
      </c>
      <c r="Y813" t="s">
        <v>777</v>
      </c>
      <c r="Z813">
        <v>3</v>
      </c>
      <c r="AA813" s="3">
        <v>8.1823450000000006E-2</v>
      </c>
      <c r="AB813" s="1">
        <v>2.5784572718559832E-2</v>
      </c>
      <c r="AC813">
        <v>3</v>
      </c>
      <c r="AD813" s="3">
        <v>0.10318267</v>
      </c>
      <c r="AE813" s="1">
        <v>5.0448058231412473E-3</v>
      </c>
    </row>
    <row r="814" spans="1:31" x14ac:dyDescent="0.2">
      <c r="A814">
        <v>963</v>
      </c>
      <c r="B814" t="s">
        <v>691</v>
      </c>
      <c r="C814" t="s">
        <v>692</v>
      </c>
      <c r="D814">
        <v>2007</v>
      </c>
      <c r="E814" t="s">
        <v>755</v>
      </c>
      <c r="F814" t="s">
        <v>40</v>
      </c>
      <c r="G814" t="s">
        <v>41</v>
      </c>
      <c r="H814">
        <v>31.892499999999998</v>
      </c>
      <c r="I814">
        <v>-110.949707</v>
      </c>
      <c r="J814">
        <v>360</v>
      </c>
      <c r="K814">
        <v>2527</v>
      </c>
      <c r="L814">
        <f t="shared" si="270"/>
        <v>0.14246141669964385</v>
      </c>
      <c r="M814" t="s">
        <v>784</v>
      </c>
      <c r="N814" s="2" t="s">
        <v>412</v>
      </c>
      <c r="O814" s="2" t="s">
        <v>51</v>
      </c>
      <c r="P814" t="s">
        <v>53</v>
      </c>
      <c r="Q814" t="s">
        <v>55</v>
      </c>
      <c r="R814" s="2" t="s">
        <v>414</v>
      </c>
      <c r="S814" s="2" t="s">
        <v>780</v>
      </c>
      <c r="T814" t="s">
        <v>90</v>
      </c>
      <c r="U814">
        <f t="shared" si="272"/>
        <v>66.666666666666657</v>
      </c>
      <c r="V814" t="s">
        <v>60</v>
      </c>
      <c r="W814" t="s">
        <v>420</v>
      </c>
      <c r="X814" t="s">
        <v>421</v>
      </c>
      <c r="Y814" t="s">
        <v>777</v>
      </c>
      <c r="Z814">
        <v>3</v>
      </c>
      <c r="AA814" s="3">
        <v>14.475956999999999</v>
      </c>
      <c r="AB814" s="1">
        <v>1.5709042645342841</v>
      </c>
      <c r="AC814">
        <v>3</v>
      </c>
      <c r="AD814" s="3">
        <v>15.857195000000001</v>
      </c>
      <c r="AE814" s="1">
        <v>1.5709059965850873</v>
      </c>
    </row>
    <row r="815" spans="1:31" x14ac:dyDescent="0.2">
      <c r="A815">
        <v>963</v>
      </c>
      <c r="B815" t="s">
        <v>691</v>
      </c>
      <c r="C815" t="s">
        <v>692</v>
      </c>
      <c r="D815">
        <v>2007</v>
      </c>
      <c r="E815" t="s">
        <v>755</v>
      </c>
      <c r="F815" t="s">
        <v>40</v>
      </c>
      <c r="G815" t="s">
        <v>41</v>
      </c>
      <c r="H815">
        <v>31.892499999999998</v>
      </c>
      <c r="I815">
        <v>-110.949707</v>
      </c>
      <c r="J815">
        <v>360</v>
      </c>
      <c r="K815">
        <v>2527</v>
      </c>
      <c r="L815">
        <f t="shared" si="270"/>
        <v>0.14246141669964385</v>
      </c>
      <c r="M815" t="s">
        <v>784</v>
      </c>
      <c r="N815" s="2" t="s">
        <v>413</v>
      </c>
      <c r="O815" s="2" t="s">
        <v>43</v>
      </c>
      <c r="P815" t="s">
        <v>53</v>
      </c>
      <c r="Q815" t="s">
        <v>55</v>
      </c>
      <c r="R815" s="2" t="s">
        <v>414</v>
      </c>
      <c r="S815" s="2" t="s">
        <v>780</v>
      </c>
      <c r="T815" t="s">
        <v>90</v>
      </c>
      <c r="U815">
        <f t="shared" si="272"/>
        <v>66.666666666666657</v>
      </c>
      <c r="V815" t="s">
        <v>60</v>
      </c>
      <c r="W815" t="s">
        <v>420</v>
      </c>
      <c r="X815" t="s">
        <v>421</v>
      </c>
      <c r="Y815" t="s">
        <v>777</v>
      </c>
      <c r="Z815">
        <v>3</v>
      </c>
      <c r="AA815" s="3">
        <v>12.027087999999999</v>
      </c>
      <c r="AB815" s="1">
        <v>2.7792972232476352</v>
      </c>
      <c r="AC815">
        <v>3</v>
      </c>
      <c r="AD815" s="3">
        <v>12.152532000000001</v>
      </c>
      <c r="AE815" s="1">
        <v>5.9211057523162003</v>
      </c>
    </row>
    <row r="816" spans="1:31" x14ac:dyDescent="0.2">
      <c r="A816">
        <v>963</v>
      </c>
      <c r="B816" t="s">
        <v>691</v>
      </c>
      <c r="C816" t="s">
        <v>692</v>
      </c>
      <c r="D816">
        <v>2007</v>
      </c>
      <c r="E816" t="s">
        <v>755</v>
      </c>
      <c r="F816" t="s">
        <v>40</v>
      </c>
      <c r="G816" t="s">
        <v>41</v>
      </c>
      <c r="H816">
        <v>31.892499999999998</v>
      </c>
      <c r="I816">
        <v>-110.949707</v>
      </c>
      <c r="J816">
        <v>360</v>
      </c>
      <c r="K816">
        <v>2527</v>
      </c>
      <c r="L816">
        <f t="shared" si="270"/>
        <v>0.14246141669964385</v>
      </c>
      <c r="M816" t="s">
        <v>784</v>
      </c>
      <c r="N816" s="2" t="s">
        <v>412</v>
      </c>
      <c r="O816" s="2" t="s">
        <v>51</v>
      </c>
      <c r="P816" t="s">
        <v>53</v>
      </c>
      <c r="Q816" t="s">
        <v>55</v>
      </c>
      <c r="R816" s="2" t="s">
        <v>414</v>
      </c>
      <c r="S816" s="2" t="s">
        <v>780</v>
      </c>
      <c r="T816" t="s">
        <v>90</v>
      </c>
      <c r="U816">
        <f t="shared" si="272"/>
        <v>66.666666666666657</v>
      </c>
      <c r="V816" t="s">
        <v>60</v>
      </c>
      <c r="W816" t="s">
        <v>420</v>
      </c>
      <c r="X816" t="s">
        <v>421</v>
      </c>
      <c r="Y816" t="s">
        <v>777</v>
      </c>
      <c r="Z816">
        <v>3</v>
      </c>
      <c r="AA816" s="3">
        <v>16.313289999999999</v>
      </c>
      <c r="AB816" s="1">
        <v>4.5914865575811117</v>
      </c>
      <c r="AC816">
        <v>3</v>
      </c>
      <c r="AD816" s="3">
        <v>16.159668</v>
      </c>
      <c r="AE816" s="1">
        <v>4.3501997557311096</v>
      </c>
    </row>
    <row r="817" spans="1:39" x14ac:dyDescent="0.2">
      <c r="A817">
        <v>963</v>
      </c>
      <c r="B817" t="s">
        <v>691</v>
      </c>
      <c r="C817" t="s">
        <v>692</v>
      </c>
      <c r="D817">
        <v>2007</v>
      </c>
      <c r="E817" t="s">
        <v>755</v>
      </c>
      <c r="F817" t="s">
        <v>40</v>
      </c>
      <c r="G817" t="s">
        <v>41</v>
      </c>
      <c r="H817">
        <v>31.892499999999998</v>
      </c>
      <c r="I817">
        <v>-110.949707</v>
      </c>
      <c r="J817">
        <v>360</v>
      </c>
      <c r="K817">
        <v>2527</v>
      </c>
      <c r="L817">
        <f t="shared" si="270"/>
        <v>0.14246141669964385</v>
      </c>
      <c r="M817" t="s">
        <v>784</v>
      </c>
      <c r="N817" s="2" t="s">
        <v>413</v>
      </c>
      <c r="O817" s="2" t="s">
        <v>43</v>
      </c>
      <c r="P817" t="s">
        <v>53</v>
      </c>
      <c r="Q817" t="s">
        <v>55</v>
      </c>
      <c r="R817" s="2" t="s">
        <v>414</v>
      </c>
      <c r="S817" s="2" t="s">
        <v>780</v>
      </c>
      <c r="T817" t="s">
        <v>90</v>
      </c>
      <c r="U817">
        <f t="shared" si="272"/>
        <v>66.666666666666657</v>
      </c>
      <c r="V817" t="s">
        <v>60</v>
      </c>
      <c r="W817" t="s">
        <v>420</v>
      </c>
      <c r="X817" t="s">
        <v>421</v>
      </c>
      <c r="Y817" t="s">
        <v>777</v>
      </c>
      <c r="Z817">
        <v>3</v>
      </c>
      <c r="AA817" s="3">
        <v>5.9110537000000001</v>
      </c>
      <c r="AB817" s="1">
        <v>3.1414182980216223</v>
      </c>
      <c r="AC817">
        <v>3</v>
      </c>
      <c r="AD817" s="3">
        <v>11.966639499999999</v>
      </c>
      <c r="AE817" s="1">
        <v>3.3834893724772876</v>
      </c>
    </row>
    <row r="818" spans="1:39" x14ac:dyDescent="0.2">
      <c r="A818">
        <v>1029</v>
      </c>
      <c r="B818" t="s">
        <v>693</v>
      </c>
      <c r="C818" t="s">
        <v>694</v>
      </c>
      <c r="D818">
        <v>2013</v>
      </c>
      <c r="E818" t="s">
        <v>745</v>
      </c>
      <c r="F818" t="s">
        <v>40</v>
      </c>
      <c r="G818" t="s">
        <v>41</v>
      </c>
      <c r="H818">
        <v>41.000700000000002</v>
      </c>
      <c r="I818">
        <v>-123.0484</v>
      </c>
      <c r="J818">
        <v>1856</v>
      </c>
      <c r="K818">
        <v>1186</v>
      </c>
      <c r="L818">
        <f t="shared" si="270"/>
        <v>1.5649241146711637</v>
      </c>
      <c r="M818" t="s">
        <v>787</v>
      </c>
      <c r="N818" s="2" t="s">
        <v>260</v>
      </c>
      <c r="O818" s="2" t="s">
        <v>43</v>
      </c>
      <c r="P818" t="s">
        <v>52</v>
      </c>
      <c r="Q818" t="s">
        <v>45</v>
      </c>
      <c r="R818" s="2" t="s">
        <v>423</v>
      </c>
      <c r="S818" s="2" t="s">
        <v>780</v>
      </c>
      <c r="T818" t="s">
        <v>89</v>
      </c>
      <c r="U818">
        <f>((150-14.2857143)/150)*100</f>
        <v>90.476190466666679</v>
      </c>
      <c r="V818" t="s">
        <v>61</v>
      </c>
      <c r="W818" t="s">
        <v>422</v>
      </c>
      <c r="Y818" t="s">
        <v>777</v>
      </c>
      <c r="Z818">
        <v>414</v>
      </c>
      <c r="AA818" s="3">
        <v>31.168123000000001</v>
      </c>
      <c r="AB818" s="1">
        <v>5.6519665211476386</v>
      </c>
      <c r="AC818">
        <v>414</v>
      </c>
      <c r="AD818" s="3">
        <v>37.109447000000003</v>
      </c>
      <c r="AE818" s="1">
        <v>0</v>
      </c>
    </row>
    <row r="819" spans="1:39" x14ac:dyDescent="0.2">
      <c r="A819">
        <v>1029</v>
      </c>
      <c r="B819" t="s">
        <v>693</v>
      </c>
      <c r="C819" t="s">
        <v>694</v>
      </c>
      <c r="D819">
        <v>2013</v>
      </c>
      <c r="E819" t="s">
        <v>745</v>
      </c>
      <c r="F819" t="s">
        <v>40</v>
      </c>
      <c r="G819" t="s">
        <v>41</v>
      </c>
      <c r="H819">
        <v>41.000700000000002</v>
      </c>
      <c r="I819">
        <v>-123.0484</v>
      </c>
      <c r="J819">
        <v>1856</v>
      </c>
      <c r="K819">
        <v>1186</v>
      </c>
      <c r="L819">
        <f t="shared" si="270"/>
        <v>1.5649241146711637</v>
      </c>
      <c r="M819" t="s">
        <v>787</v>
      </c>
      <c r="N819" s="2" t="s">
        <v>260</v>
      </c>
      <c r="O819" s="2" t="s">
        <v>43</v>
      </c>
      <c r="P819" t="s">
        <v>52</v>
      </c>
      <c r="Q819" t="s">
        <v>45</v>
      </c>
      <c r="R819" s="2" t="s">
        <v>423</v>
      </c>
      <c r="S819" s="2" t="s">
        <v>780</v>
      </c>
      <c r="T819" t="s">
        <v>89</v>
      </c>
      <c r="U819">
        <f t="shared" ref="U819:U822" si="273">((150-14.2857143)/150)*100</f>
        <v>90.476190466666679</v>
      </c>
      <c r="V819" t="s">
        <v>61</v>
      </c>
      <c r="W819" t="s">
        <v>424</v>
      </c>
      <c r="X819" t="s">
        <v>75</v>
      </c>
      <c r="Y819" t="s">
        <v>63</v>
      </c>
      <c r="Z819">
        <v>207</v>
      </c>
      <c r="AA819" s="3">
        <v>1.2680054000000001</v>
      </c>
      <c r="AB819" s="1">
        <v>0.616330053637552</v>
      </c>
      <c r="AC819">
        <v>207</v>
      </c>
      <c r="AD819" s="3">
        <v>0.82249000000000005</v>
      </c>
      <c r="AE819" s="1">
        <v>0.21571602233545362</v>
      </c>
    </row>
    <row r="820" spans="1:39" x14ac:dyDescent="0.2">
      <c r="A820">
        <v>1029</v>
      </c>
      <c r="B820" t="s">
        <v>693</v>
      </c>
      <c r="C820" t="s">
        <v>694</v>
      </c>
      <c r="D820">
        <v>2013</v>
      </c>
      <c r="E820" t="s">
        <v>745</v>
      </c>
      <c r="F820" t="s">
        <v>40</v>
      </c>
      <c r="G820" t="s">
        <v>41</v>
      </c>
      <c r="H820">
        <v>41.000700000000002</v>
      </c>
      <c r="I820">
        <v>-123.0484</v>
      </c>
      <c r="J820">
        <v>1856</v>
      </c>
      <c r="K820">
        <v>1186</v>
      </c>
      <c r="L820">
        <f t="shared" si="270"/>
        <v>1.5649241146711637</v>
      </c>
      <c r="M820" t="s">
        <v>787</v>
      </c>
      <c r="N820" s="2" t="s">
        <v>260</v>
      </c>
      <c r="O820" s="2" t="s">
        <v>43</v>
      </c>
      <c r="P820" t="s">
        <v>52</v>
      </c>
      <c r="Q820" t="s">
        <v>45</v>
      </c>
      <c r="R820" s="2" t="s">
        <v>423</v>
      </c>
      <c r="S820" s="2" t="s">
        <v>780</v>
      </c>
      <c r="T820" t="s">
        <v>89</v>
      </c>
      <c r="U820">
        <f t="shared" si="273"/>
        <v>90.476190466666679</v>
      </c>
      <c r="V820" t="s">
        <v>61</v>
      </c>
      <c r="W820" t="s">
        <v>425</v>
      </c>
      <c r="X820" t="s">
        <v>75</v>
      </c>
      <c r="Y820" t="s">
        <v>63</v>
      </c>
      <c r="Z820">
        <v>198</v>
      </c>
      <c r="AA820" s="3">
        <v>5.9404693000000002</v>
      </c>
      <c r="AB820" s="1">
        <v>3.007598243387072</v>
      </c>
      <c r="AC820">
        <v>198</v>
      </c>
      <c r="AD820" s="3">
        <v>3.3660135000000002</v>
      </c>
      <c r="AE820" s="1">
        <v>1.1269141309978359</v>
      </c>
    </row>
    <row r="821" spans="1:39" x14ac:dyDescent="0.2">
      <c r="A821">
        <v>1029</v>
      </c>
      <c r="B821" t="s">
        <v>693</v>
      </c>
      <c r="C821" t="s">
        <v>694</v>
      </c>
      <c r="D821">
        <v>2013</v>
      </c>
      <c r="E821" t="s">
        <v>745</v>
      </c>
      <c r="F821" t="s">
        <v>40</v>
      </c>
      <c r="G821" t="s">
        <v>41</v>
      </c>
      <c r="H821">
        <v>41.000700000000002</v>
      </c>
      <c r="I821">
        <v>-123.0484</v>
      </c>
      <c r="J821">
        <v>1856</v>
      </c>
      <c r="K821">
        <v>1186</v>
      </c>
      <c r="L821">
        <f t="shared" si="270"/>
        <v>1.5649241146711637</v>
      </c>
      <c r="M821" t="s">
        <v>787</v>
      </c>
      <c r="N821" s="2" t="s">
        <v>260</v>
      </c>
      <c r="O821" s="2" t="s">
        <v>43</v>
      </c>
      <c r="P821" t="s">
        <v>52</v>
      </c>
      <c r="Q821" t="s">
        <v>45</v>
      </c>
      <c r="R821" s="2" t="s">
        <v>423</v>
      </c>
      <c r="S821" s="2" t="s">
        <v>780</v>
      </c>
      <c r="T821" t="s">
        <v>89</v>
      </c>
      <c r="U821">
        <f t="shared" si="273"/>
        <v>90.476190466666679</v>
      </c>
      <c r="V821" t="s">
        <v>61</v>
      </c>
      <c r="W821" t="s">
        <v>256</v>
      </c>
      <c r="Y821" t="s">
        <v>776</v>
      </c>
      <c r="Z821">
        <v>203</v>
      </c>
      <c r="AA821" s="3">
        <v>68.729560000000006</v>
      </c>
      <c r="AB821" s="1">
        <v>30.108550919672307</v>
      </c>
      <c r="AC821">
        <v>203</v>
      </c>
      <c r="AD821" s="3">
        <v>23.245283000000001</v>
      </c>
      <c r="AE821" s="1">
        <v>28.674836859900736</v>
      </c>
    </row>
    <row r="822" spans="1:39" x14ac:dyDescent="0.2">
      <c r="A822">
        <v>1029</v>
      </c>
      <c r="B822" t="s">
        <v>693</v>
      </c>
      <c r="C822" t="s">
        <v>694</v>
      </c>
      <c r="D822">
        <v>2013</v>
      </c>
      <c r="E822" t="s">
        <v>745</v>
      </c>
      <c r="F822" t="s">
        <v>40</v>
      </c>
      <c r="G822" t="s">
        <v>41</v>
      </c>
      <c r="H822">
        <v>41.000700000000002</v>
      </c>
      <c r="I822">
        <v>-123.0484</v>
      </c>
      <c r="J822">
        <v>1856</v>
      </c>
      <c r="K822">
        <v>1186</v>
      </c>
      <c r="L822">
        <f t="shared" si="270"/>
        <v>1.5649241146711637</v>
      </c>
      <c r="M822" t="s">
        <v>787</v>
      </c>
      <c r="N822" s="2" t="s">
        <v>260</v>
      </c>
      <c r="O822" s="2" t="s">
        <v>43</v>
      </c>
      <c r="P822" t="s">
        <v>52</v>
      </c>
      <c r="Q822" t="s">
        <v>45</v>
      </c>
      <c r="R822" s="2" t="s">
        <v>423</v>
      </c>
      <c r="S822" s="2" t="s">
        <v>780</v>
      </c>
      <c r="T822" t="s">
        <v>89</v>
      </c>
      <c r="U822">
        <f t="shared" si="273"/>
        <v>90.476190466666679</v>
      </c>
      <c r="V822" t="s">
        <v>61</v>
      </c>
      <c r="W822" t="s">
        <v>426</v>
      </c>
      <c r="Y822" t="s">
        <v>776</v>
      </c>
      <c r="Z822">
        <v>414</v>
      </c>
      <c r="AA822" s="3">
        <v>1.8241031000000001</v>
      </c>
      <c r="AB822" s="1">
        <v>4.9041617383342269</v>
      </c>
      <c r="AC822">
        <v>414</v>
      </c>
      <c r="AD822" s="3">
        <v>0.47096103</v>
      </c>
      <c r="AE822" s="1">
        <v>1.4961025731933317</v>
      </c>
    </row>
    <row r="823" spans="1:39" x14ac:dyDescent="0.2">
      <c r="A823">
        <v>1100</v>
      </c>
      <c r="B823" t="s">
        <v>695</v>
      </c>
      <c r="C823" t="s">
        <v>696</v>
      </c>
      <c r="D823">
        <v>2005</v>
      </c>
      <c r="E823" t="s">
        <v>764</v>
      </c>
      <c r="F823" t="s">
        <v>40</v>
      </c>
      <c r="G823" t="s">
        <v>41</v>
      </c>
      <c r="H823">
        <v>45.4</v>
      </c>
      <c r="I823">
        <v>-93.2</v>
      </c>
      <c r="J823">
        <v>743</v>
      </c>
      <c r="K823">
        <v>1044</v>
      </c>
      <c r="L823">
        <f t="shared" si="270"/>
        <v>0.71168582375478928</v>
      </c>
      <c r="M823" t="s">
        <v>787</v>
      </c>
      <c r="N823" s="2" t="s">
        <v>429</v>
      </c>
      <c r="O823" s="2" t="s">
        <v>43</v>
      </c>
      <c r="P823" t="s">
        <v>52</v>
      </c>
      <c r="Q823" t="s">
        <v>55</v>
      </c>
      <c r="R823" s="2" t="s">
        <v>414</v>
      </c>
      <c r="S823" s="2" t="s">
        <v>780</v>
      </c>
      <c r="T823" t="s">
        <v>89</v>
      </c>
      <c r="U823">
        <f>((28-2.7)/28)*100</f>
        <v>90.357142857142861</v>
      </c>
      <c r="V823" t="s">
        <v>47</v>
      </c>
      <c r="W823" s="2" t="s">
        <v>427</v>
      </c>
      <c r="X823" s="2" t="s">
        <v>268</v>
      </c>
      <c r="Y823" t="s">
        <v>63</v>
      </c>
      <c r="Z823">
        <v>8</v>
      </c>
      <c r="AA823" s="3">
        <v>271.92829999999998</v>
      </c>
      <c r="AB823" s="1">
        <v>50.658487449224168</v>
      </c>
      <c r="AC823">
        <v>8</v>
      </c>
      <c r="AD823" s="3">
        <v>160.50636</v>
      </c>
      <c r="AE823" s="1">
        <v>50.658402596410397</v>
      </c>
    </row>
    <row r="824" spans="1:39" x14ac:dyDescent="0.2">
      <c r="A824">
        <v>1100</v>
      </c>
      <c r="B824" t="s">
        <v>695</v>
      </c>
      <c r="C824" t="s">
        <v>696</v>
      </c>
      <c r="D824">
        <v>2005</v>
      </c>
      <c r="E824" t="s">
        <v>764</v>
      </c>
      <c r="F824" t="s">
        <v>40</v>
      </c>
      <c r="G824" t="s">
        <v>41</v>
      </c>
      <c r="H824">
        <v>45.4</v>
      </c>
      <c r="I824">
        <v>-93.2</v>
      </c>
      <c r="J824">
        <v>743</v>
      </c>
      <c r="K824">
        <v>1044</v>
      </c>
      <c r="L824">
        <f t="shared" si="270"/>
        <v>0.71168582375478928</v>
      </c>
      <c r="M824" t="s">
        <v>787</v>
      </c>
      <c r="N824" s="2" t="s">
        <v>430</v>
      </c>
      <c r="O824" s="2" t="s">
        <v>51</v>
      </c>
      <c r="P824" t="s">
        <v>52</v>
      </c>
      <c r="Q824" t="s">
        <v>55</v>
      </c>
      <c r="R824" s="2" t="s">
        <v>414</v>
      </c>
      <c r="S824" s="2" t="s">
        <v>780</v>
      </c>
      <c r="T824" t="s">
        <v>89</v>
      </c>
      <c r="U824">
        <f t="shared" ref="U824:U826" si="274">((28-2.7)/28)*100</f>
        <v>90.357142857142861</v>
      </c>
      <c r="V824" t="s">
        <v>47</v>
      </c>
      <c r="W824" s="2" t="s">
        <v>427</v>
      </c>
      <c r="X824" s="2" t="s">
        <v>268</v>
      </c>
      <c r="Y824" t="s">
        <v>63</v>
      </c>
      <c r="Z824">
        <v>8</v>
      </c>
      <c r="AA824" s="3">
        <v>665.40593999999999</v>
      </c>
      <c r="AB824" s="1">
        <v>140.71781327430014</v>
      </c>
      <c r="AC824">
        <v>8</v>
      </c>
      <c r="AD824" s="3">
        <v>378.8492</v>
      </c>
      <c r="AE824" s="1">
        <v>84.460228057470928</v>
      </c>
    </row>
    <row r="825" spans="1:39" x14ac:dyDescent="0.2">
      <c r="A825">
        <v>1100</v>
      </c>
      <c r="B825" t="s">
        <v>695</v>
      </c>
      <c r="C825" t="s">
        <v>696</v>
      </c>
      <c r="D825">
        <v>2005</v>
      </c>
      <c r="E825" t="s">
        <v>764</v>
      </c>
      <c r="F825" t="s">
        <v>40</v>
      </c>
      <c r="G825" t="s">
        <v>41</v>
      </c>
      <c r="H825">
        <v>45.4</v>
      </c>
      <c r="I825">
        <v>-93.2</v>
      </c>
      <c r="J825">
        <v>743</v>
      </c>
      <c r="K825">
        <v>1044</v>
      </c>
      <c r="L825">
        <f t="shared" si="270"/>
        <v>0.71168582375478928</v>
      </c>
      <c r="M825" t="s">
        <v>787</v>
      </c>
      <c r="N825" s="2" t="s">
        <v>429</v>
      </c>
      <c r="O825" s="2" t="s">
        <v>43</v>
      </c>
      <c r="P825" t="s">
        <v>52</v>
      </c>
      <c r="Q825" t="s">
        <v>55</v>
      </c>
      <c r="R825" s="2" t="s">
        <v>414</v>
      </c>
      <c r="S825" s="2" t="s">
        <v>780</v>
      </c>
      <c r="T825" t="s">
        <v>89</v>
      </c>
      <c r="U825">
        <f t="shared" si="274"/>
        <v>90.357142857142861</v>
      </c>
      <c r="V825" t="s">
        <v>47</v>
      </c>
      <c r="W825" s="2" t="s">
        <v>428</v>
      </c>
      <c r="X825" s="2" t="s">
        <v>268</v>
      </c>
      <c r="Y825" t="s">
        <v>63</v>
      </c>
      <c r="Z825">
        <v>8</v>
      </c>
      <c r="AA825" s="3">
        <v>1607.4060999999999</v>
      </c>
      <c r="AB825" s="1">
        <v>485.06252397191025</v>
      </c>
      <c r="AC825">
        <v>8</v>
      </c>
      <c r="AD825" s="3">
        <v>955.94037000000003</v>
      </c>
      <c r="AE825" s="1">
        <v>290.94030134286868</v>
      </c>
    </row>
    <row r="826" spans="1:39" x14ac:dyDescent="0.2">
      <c r="A826">
        <v>1100</v>
      </c>
      <c r="B826" t="s">
        <v>695</v>
      </c>
      <c r="C826" t="s">
        <v>696</v>
      </c>
      <c r="D826">
        <v>2005</v>
      </c>
      <c r="E826" t="s">
        <v>764</v>
      </c>
      <c r="F826" t="s">
        <v>40</v>
      </c>
      <c r="G826" t="s">
        <v>41</v>
      </c>
      <c r="H826">
        <v>45.4</v>
      </c>
      <c r="I826">
        <v>-93.2</v>
      </c>
      <c r="J826">
        <v>743</v>
      </c>
      <c r="K826">
        <v>1044</v>
      </c>
      <c r="L826">
        <f t="shared" si="270"/>
        <v>0.71168582375478928</v>
      </c>
      <c r="M826" t="s">
        <v>787</v>
      </c>
      <c r="N826" s="2" t="s">
        <v>430</v>
      </c>
      <c r="O826" s="2" t="s">
        <v>51</v>
      </c>
      <c r="P826" t="s">
        <v>52</v>
      </c>
      <c r="Q826" t="s">
        <v>55</v>
      </c>
      <c r="R826" s="2" t="s">
        <v>414</v>
      </c>
      <c r="S826" s="2" t="s">
        <v>780</v>
      </c>
      <c r="T826" t="s">
        <v>89</v>
      </c>
      <c r="U826">
        <f t="shared" si="274"/>
        <v>90.357142857142861</v>
      </c>
      <c r="V826" t="s">
        <v>47</v>
      </c>
      <c r="W826" s="2" t="s">
        <v>428</v>
      </c>
      <c r="X826" s="2" t="s">
        <v>268</v>
      </c>
      <c r="Y826" t="s">
        <v>63</v>
      </c>
      <c r="Z826">
        <v>8</v>
      </c>
      <c r="AA826" s="3">
        <v>1466.9982</v>
      </c>
      <c r="AB826" s="1">
        <v>339.75377749434978</v>
      </c>
      <c r="AC826">
        <v>8</v>
      </c>
      <c r="AD826" s="3">
        <v>1387.0507</v>
      </c>
      <c r="AE826" s="1">
        <v>339.59227430552681</v>
      </c>
    </row>
    <row r="827" spans="1:39" x14ac:dyDescent="0.2">
      <c r="A827">
        <v>1130</v>
      </c>
      <c r="B827" t="s">
        <v>697</v>
      </c>
      <c r="C827" t="s">
        <v>698</v>
      </c>
      <c r="D827">
        <v>2017</v>
      </c>
      <c r="E827" t="s">
        <v>745</v>
      </c>
      <c r="F827" t="s">
        <v>40</v>
      </c>
      <c r="G827" t="s">
        <v>41</v>
      </c>
      <c r="H827">
        <v>37.687781000000001</v>
      </c>
      <c r="I827">
        <v>-121.7083093</v>
      </c>
      <c r="J827">
        <v>397</v>
      </c>
      <c r="K827">
        <v>1774</v>
      </c>
      <c r="L827">
        <f t="shared" si="270"/>
        <v>0.22378804960541149</v>
      </c>
      <c r="M827" t="s">
        <v>785</v>
      </c>
      <c r="N827" s="2" t="s">
        <v>148</v>
      </c>
      <c r="O827" s="2" t="s">
        <v>51</v>
      </c>
      <c r="P827" t="s">
        <v>778</v>
      </c>
      <c r="Q827" t="s">
        <v>56</v>
      </c>
      <c r="R827" s="2" t="s">
        <v>434</v>
      </c>
      <c r="S827" s="2" t="s">
        <v>780</v>
      </c>
      <c r="T827" t="s">
        <v>91</v>
      </c>
      <c r="U827">
        <f>((14.53-10.39)/14.53)*100</f>
        <v>28.492773571920161</v>
      </c>
      <c r="V827" t="s">
        <v>62</v>
      </c>
      <c r="W827" s="2" t="s">
        <v>433</v>
      </c>
      <c r="Y827" t="s">
        <v>64</v>
      </c>
      <c r="Z827">
        <v>5</v>
      </c>
      <c r="AA827" s="3">
        <v>0.60039759999999998</v>
      </c>
      <c r="AB827" s="1">
        <v>0.5690193736518997</v>
      </c>
      <c r="AC827">
        <v>5</v>
      </c>
      <c r="AD827" s="3">
        <v>1.0019880000000001</v>
      </c>
      <c r="AE827" s="1">
        <v>0.89798365711812922</v>
      </c>
      <c r="AF827">
        <v>5</v>
      </c>
      <c r="AG827" s="3">
        <v>1.9920477000000001</v>
      </c>
      <c r="AH827" s="1">
        <v>0.72905587683554829</v>
      </c>
      <c r="AI827">
        <v>5</v>
      </c>
      <c r="AJ827" s="3">
        <v>1.2047714</v>
      </c>
      <c r="AK827" s="1">
        <v>0.34674616684370146</v>
      </c>
      <c r="AL827" t="s">
        <v>431</v>
      </c>
      <c r="AM827" t="s">
        <v>432</v>
      </c>
    </row>
    <row r="828" spans="1:39" x14ac:dyDescent="0.2">
      <c r="A828">
        <v>1130</v>
      </c>
      <c r="B828" t="s">
        <v>697</v>
      </c>
      <c r="C828" t="s">
        <v>698</v>
      </c>
      <c r="D828">
        <v>2017</v>
      </c>
      <c r="E828" t="s">
        <v>745</v>
      </c>
      <c r="F828" t="s">
        <v>40</v>
      </c>
      <c r="G828" t="s">
        <v>41</v>
      </c>
      <c r="H828">
        <v>37.687781000000001</v>
      </c>
      <c r="I828">
        <v>-121.7083093</v>
      </c>
      <c r="J828">
        <v>397</v>
      </c>
      <c r="K828">
        <v>1774</v>
      </c>
      <c r="L828">
        <f t="shared" si="270"/>
        <v>0.22378804960541149</v>
      </c>
      <c r="M828" t="s">
        <v>785</v>
      </c>
      <c r="N828" s="2" t="s">
        <v>148</v>
      </c>
      <c r="O828" s="2" t="s">
        <v>51</v>
      </c>
      <c r="P828" t="s">
        <v>778</v>
      </c>
      <c r="Q828" t="s">
        <v>56</v>
      </c>
      <c r="R828" s="2" t="s">
        <v>434</v>
      </c>
      <c r="S828" s="2" t="s">
        <v>780</v>
      </c>
      <c r="T828" t="s">
        <v>91</v>
      </c>
      <c r="U828">
        <f t="shared" ref="U828:U834" si="275">((14.53-10.39)/14.53)*100</f>
        <v>28.492773571920161</v>
      </c>
      <c r="V828" t="s">
        <v>62</v>
      </c>
      <c r="W828" s="2" t="s">
        <v>435</v>
      </c>
      <c r="Y828" t="s">
        <v>64</v>
      </c>
      <c r="Z828">
        <v>5</v>
      </c>
      <c r="AA828" s="3">
        <v>3.05</v>
      </c>
      <c r="AB828" s="1">
        <v>4.0249223594996213</v>
      </c>
      <c r="AC828">
        <v>5</v>
      </c>
      <c r="AD828" s="3">
        <v>5.05</v>
      </c>
      <c r="AE828" s="1">
        <v>3.4659053651246738</v>
      </c>
      <c r="AF828">
        <v>5</v>
      </c>
      <c r="AG828" s="3">
        <v>36.450000000000003</v>
      </c>
      <c r="AH828" s="1">
        <v>16.994116628998391</v>
      </c>
      <c r="AI828">
        <v>5</v>
      </c>
      <c r="AJ828" s="3">
        <v>16.05</v>
      </c>
      <c r="AK828" s="1">
        <v>14.646245252623626</v>
      </c>
    </row>
    <row r="829" spans="1:39" x14ac:dyDescent="0.2">
      <c r="A829">
        <v>1130</v>
      </c>
      <c r="B829" t="s">
        <v>697</v>
      </c>
      <c r="C829" t="s">
        <v>698</v>
      </c>
      <c r="D829">
        <v>2017</v>
      </c>
      <c r="E829" t="s">
        <v>745</v>
      </c>
      <c r="F829" t="s">
        <v>40</v>
      </c>
      <c r="G829" t="s">
        <v>41</v>
      </c>
      <c r="H829">
        <v>37.687781000000001</v>
      </c>
      <c r="I829">
        <v>-121.7083093</v>
      </c>
      <c r="J829">
        <v>397</v>
      </c>
      <c r="K829">
        <v>1774</v>
      </c>
      <c r="L829">
        <f t="shared" si="270"/>
        <v>0.22378804960541149</v>
      </c>
      <c r="M829" t="s">
        <v>785</v>
      </c>
      <c r="N829" s="2" t="s">
        <v>290</v>
      </c>
      <c r="O829" s="2" t="s">
        <v>51</v>
      </c>
      <c r="P829" t="s">
        <v>44</v>
      </c>
      <c r="Q829" t="s">
        <v>56</v>
      </c>
      <c r="R829" s="2" t="s">
        <v>434</v>
      </c>
      <c r="S829" s="2" t="s">
        <v>780</v>
      </c>
      <c r="T829" t="s">
        <v>91</v>
      </c>
      <c r="U829">
        <f t="shared" si="275"/>
        <v>28.492773571920161</v>
      </c>
      <c r="V829" t="s">
        <v>62</v>
      </c>
      <c r="W829" s="2" t="s">
        <v>436</v>
      </c>
      <c r="Y829" t="s">
        <v>64</v>
      </c>
      <c r="Z829">
        <v>5</v>
      </c>
      <c r="AA829" s="3">
        <v>2.2118323000000002</v>
      </c>
      <c r="AB829" s="1">
        <v>1.6336822210944359</v>
      </c>
      <c r="AC829">
        <v>5</v>
      </c>
      <c r="AD829" s="3">
        <v>2.3963782999999999</v>
      </c>
      <c r="AE829" s="1">
        <v>1.363218618875949</v>
      </c>
      <c r="AF829">
        <v>5</v>
      </c>
      <c r="AG829" s="3">
        <v>2.1999905000000002</v>
      </c>
      <c r="AH829" s="1">
        <v>1.0932885424768932</v>
      </c>
      <c r="AI829">
        <v>5</v>
      </c>
      <c r="AJ829" s="3">
        <v>1.0140845000000001</v>
      </c>
      <c r="AK829" s="1">
        <v>4.0492284184150393E-2</v>
      </c>
    </row>
    <row r="830" spans="1:39" x14ac:dyDescent="0.2">
      <c r="A830">
        <v>1130</v>
      </c>
      <c r="B830" t="s">
        <v>697</v>
      </c>
      <c r="C830" t="s">
        <v>698</v>
      </c>
      <c r="D830">
        <v>2017</v>
      </c>
      <c r="E830" t="s">
        <v>745</v>
      </c>
      <c r="F830" t="s">
        <v>40</v>
      </c>
      <c r="G830" t="s">
        <v>41</v>
      </c>
      <c r="H830">
        <v>37.687781000000001</v>
      </c>
      <c r="I830">
        <v>-121.7083093</v>
      </c>
      <c r="J830">
        <v>397</v>
      </c>
      <c r="K830">
        <v>1774</v>
      </c>
      <c r="L830">
        <f t="shared" si="270"/>
        <v>0.22378804960541149</v>
      </c>
      <c r="M830" t="s">
        <v>785</v>
      </c>
      <c r="N830" s="2" t="s">
        <v>290</v>
      </c>
      <c r="O830" s="2" t="s">
        <v>51</v>
      </c>
      <c r="P830" t="s">
        <v>44</v>
      </c>
      <c r="Q830" t="s">
        <v>56</v>
      </c>
      <c r="R830" s="2" t="s">
        <v>434</v>
      </c>
      <c r="S830" s="2" t="s">
        <v>780</v>
      </c>
      <c r="T830" t="s">
        <v>91</v>
      </c>
      <c r="U830">
        <f t="shared" si="275"/>
        <v>28.492773571920161</v>
      </c>
      <c r="V830" t="s">
        <v>62</v>
      </c>
      <c r="W830" s="2" t="s">
        <v>437</v>
      </c>
      <c r="Y830" t="s">
        <v>64</v>
      </c>
      <c r="Z830">
        <v>5</v>
      </c>
      <c r="AA830" s="3">
        <v>14.543611</v>
      </c>
      <c r="AB830" s="1">
        <v>10.613382615735899</v>
      </c>
      <c r="AC830">
        <v>5</v>
      </c>
      <c r="AD830" s="3">
        <v>7.9716024000000001</v>
      </c>
      <c r="AE830" s="1">
        <v>6.1231067828756514</v>
      </c>
      <c r="AF830">
        <v>5</v>
      </c>
      <c r="AG830" s="3">
        <v>8.0933069999999994</v>
      </c>
      <c r="AH830" s="1">
        <v>1.9049644477994874</v>
      </c>
      <c r="AI830">
        <v>5</v>
      </c>
      <c r="AJ830" s="3">
        <v>3.0425963</v>
      </c>
      <c r="AK830" s="1">
        <v>1.4967595053806075</v>
      </c>
    </row>
    <row r="831" spans="1:39" x14ac:dyDescent="0.2">
      <c r="A831">
        <v>1130</v>
      </c>
      <c r="B831" t="s">
        <v>697</v>
      </c>
      <c r="C831" t="s">
        <v>698</v>
      </c>
      <c r="D831">
        <v>2017</v>
      </c>
      <c r="E831" t="s">
        <v>745</v>
      </c>
      <c r="F831" t="s">
        <v>40</v>
      </c>
      <c r="G831" t="s">
        <v>41</v>
      </c>
      <c r="H831">
        <v>37.687781000000001</v>
      </c>
      <c r="I831">
        <v>-121.7083093</v>
      </c>
      <c r="J831">
        <v>397</v>
      </c>
      <c r="K831">
        <v>1774</v>
      </c>
      <c r="L831">
        <f t="shared" si="270"/>
        <v>0.22378804960541149</v>
      </c>
      <c r="M831" t="s">
        <v>785</v>
      </c>
      <c r="N831" s="2" t="s">
        <v>439</v>
      </c>
      <c r="O831" s="2" t="s">
        <v>43</v>
      </c>
      <c r="P831" t="s">
        <v>778</v>
      </c>
      <c r="Q831" t="s">
        <v>56</v>
      </c>
      <c r="R831" s="2" t="s">
        <v>434</v>
      </c>
      <c r="S831" s="2" t="s">
        <v>780</v>
      </c>
      <c r="T831" t="s">
        <v>91</v>
      </c>
      <c r="U831">
        <f t="shared" si="275"/>
        <v>28.492773571920161</v>
      </c>
      <c r="V831" t="s">
        <v>62</v>
      </c>
      <c r="W831" s="2" t="s">
        <v>438</v>
      </c>
      <c r="Y831" t="s">
        <v>64</v>
      </c>
      <c r="Z831">
        <v>5</v>
      </c>
      <c r="AA831" s="3">
        <v>3.0010020000000002</v>
      </c>
      <c r="AB831" s="1">
        <v>0.71249443936019596</v>
      </c>
      <c r="AC831">
        <v>5</v>
      </c>
      <c r="AD831" s="3">
        <v>2.7965931999999998</v>
      </c>
      <c r="AE831" s="1">
        <v>0.45707197199915989</v>
      </c>
      <c r="AF831">
        <v>5</v>
      </c>
      <c r="AG831" s="3">
        <v>2.5981964999999998</v>
      </c>
      <c r="AH831" s="1">
        <v>0.12098938973335661</v>
      </c>
      <c r="AI831">
        <v>5</v>
      </c>
      <c r="AJ831" s="3">
        <v>2.3997996000000001</v>
      </c>
      <c r="AK831" s="1">
        <v>1.1292369129239661</v>
      </c>
    </row>
    <row r="832" spans="1:39" x14ac:dyDescent="0.2">
      <c r="A832">
        <v>1130</v>
      </c>
      <c r="B832" t="s">
        <v>697</v>
      </c>
      <c r="C832" t="s">
        <v>698</v>
      </c>
      <c r="D832">
        <v>2017</v>
      </c>
      <c r="E832" t="s">
        <v>745</v>
      </c>
      <c r="F832" t="s">
        <v>40</v>
      </c>
      <c r="G832" t="s">
        <v>41</v>
      </c>
      <c r="H832">
        <v>37.687781000000001</v>
      </c>
      <c r="I832">
        <v>-121.7083093</v>
      </c>
      <c r="J832">
        <v>397</v>
      </c>
      <c r="K832">
        <v>1774</v>
      </c>
      <c r="L832">
        <f t="shared" si="270"/>
        <v>0.22378804960541149</v>
      </c>
      <c r="M832" t="s">
        <v>785</v>
      </c>
      <c r="N832" s="2" t="s">
        <v>439</v>
      </c>
      <c r="O832" s="2" t="s">
        <v>43</v>
      </c>
      <c r="P832" t="s">
        <v>778</v>
      </c>
      <c r="Q832" t="s">
        <v>56</v>
      </c>
      <c r="R832" s="2" t="s">
        <v>434</v>
      </c>
      <c r="S832" s="2" t="s">
        <v>780</v>
      </c>
      <c r="T832" t="s">
        <v>91</v>
      </c>
      <c r="U832">
        <f t="shared" si="275"/>
        <v>28.492773571920161</v>
      </c>
      <c r="V832" t="s">
        <v>62</v>
      </c>
      <c r="W832" s="2" t="s">
        <v>440</v>
      </c>
      <c r="Y832" t="s">
        <v>64</v>
      </c>
      <c r="Z832">
        <v>5</v>
      </c>
      <c r="AA832" s="3">
        <v>36.034336000000003</v>
      </c>
      <c r="AB832" s="1">
        <v>3.0904852041782971</v>
      </c>
      <c r="AC832">
        <v>5</v>
      </c>
      <c r="AD832" s="3">
        <v>32.767505999999997</v>
      </c>
      <c r="AE832" s="1">
        <v>15.184301345777495</v>
      </c>
      <c r="AF832">
        <v>5</v>
      </c>
      <c r="AG832" s="3">
        <v>19.451035999999998</v>
      </c>
      <c r="AH832" s="1">
        <v>18.025496275416252</v>
      </c>
      <c r="AI832">
        <v>5</v>
      </c>
      <c r="AJ832" s="3">
        <v>43.819007999999997</v>
      </c>
      <c r="AK832" s="1">
        <v>27.811972008800826</v>
      </c>
    </row>
    <row r="833" spans="1:39" x14ac:dyDescent="0.2">
      <c r="A833">
        <v>1130</v>
      </c>
      <c r="B833" t="s">
        <v>697</v>
      </c>
      <c r="C833" t="s">
        <v>698</v>
      </c>
      <c r="D833">
        <v>2017</v>
      </c>
      <c r="E833" t="s">
        <v>745</v>
      </c>
      <c r="F833" t="s">
        <v>40</v>
      </c>
      <c r="G833" t="s">
        <v>41</v>
      </c>
      <c r="H833">
        <v>37.687781000000001</v>
      </c>
      <c r="I833">
        <v>-121.7083093</v>
      </c>
      <c r="J833">
        <v>397</v>
      </c>
      <c r="K833">
        <v>1774</v>
      </c>
      <c r="L833">
        <f t="shared" si="270"/>
        <v>0.22378804960541149</v>
      </c>
      <c r="M833" t="s">
        <v>785</v>
      </c>
      <c r="N833" s="2" t="s">
        <v>285</v>
      </c>
      <c r="O833" s="2" t="s">
        <v>43</v>
      </c>
      <c r="P833" t="s">
        <v>44</v>
      </c>
      <c r="Q833" t="s">
        <v>56</v>
      </c>
      <c r="R833" s="2" t="s">
        <v>434</v>
      </c>
      <c r="S833" s="2" t="s">
        <v>780</v>
      </c>
      <c r="T833" t="s">
        <v>91</v>
      </c>
      <c r="U833">
        <f t="shared" si="275"/>
        <v>28.492773571920161</v>
      </c>
      <c r="V833" t="s">
        <v>62</v>
      </c>
      <c r="W833" s="2" t="s">
        <v>441</v>
      </c>
      <c r="Y833" t="s">
        <v>64</v>
      </c>
      <c r="Z833">
        <v>5</v>
      </c>
      <c r="AA833" s="3">
        <v>0.60203479999999998</v>
      </c>
      <c r="AB833" s="1">
        <v>0.55338114156241758</v>
      </c>
      <c r="AC833">
        <v>5</v>
      </c>
      <c r="AD833" s="3">
        <v>0.60348164999999998</v>
      </c>
      <c r="AE833" s="1">
        <v>0.89096721121493183</v>
      </c>
      <c r="AF833">
        <v>5</v>
      </c>
      <c r="AG833" s="3">
        <v>1</v>
      </c>
      <c r="AH833" s="1">
        <v>0</v>
      </c>
      <c r="AI833">
        <v>5</v>
      </c>
      <c r="AJ833" s="3">
        <v>0.60810810000000004</v>
      </c>
      <c r="AK833" s="1">
        <v>0.88061365746211329</v>
      </c>
    </row>
    <row r="834" spans="1:39" x14ac:dyDescent="0.2">
      <c r="A834">
        <v>1130</v>
      </c>
      <c r="B834" t="s">
        <v>697</v>
      </c>
      <c r="C834" t="s">
        <v>698</v>
      </c>
      <c r="D834">
        <v>2017</v>
      </c>
      <c r="E834" t="s">
        <v>745</v>
      </c>
      <c r="F834" t="s">
        <v>40</v>
      </c>
      <c r="G834" t="s">
        <v>41</v>
      </c>
      <c r="H834">
        <v>37.687781000000001</v>
      </c>
      <c r="I834">
        <v>-121.7083093</v>
      </c>
      <c r="J834">
        <v>397</v>
      </c>
      <c r="K834">
        <v>1774</v>
      </c>
      <c r="L834">
        <f t="shared" si="270"/>
        <v>0.22378804960541149</v>
      </c>
      <c r="M834" t="s">
        <v>785</v>
      </c>
      <c r="N834" s="2" t="s">
        <v>285</v>
      </c>
      <c r="O834" s="2" t="s">
        <v>43</v>
      </c>
      <c r="P834" t="s">
        <v>44</v>
      </c>
      <c r="Q834" t="s">
        <v>56</v>
      </c>
      <c r="R834" s="2" t="s">
        <v>434</v>
      </c>
      <c r="S834" s="2" t="s">
        <v>780</v>
      </c>
      <c r="T834" t="s">
        <v>91</v>
      </c>
      <c r="U834">
        <f t="shared" si="275"/>
        <v>28.492773571920161</v>
      </c>
      <c r="V834" t="s">
        <v>62</v>
      </c>
      <c r="W834" s="2" t="s">
        <v>442</v>
      </c>
      <c r="Y834" t="s">
        <v>64</v>
      </c>
      <c r="Z834">
        <v>5</v>
      </c>
      <c r="AA834" s="3">
        <v>5.9283032000000002</v>
      </c>
      <c r="AB834" s="1">
        <v>6.4964880970401406</v>
      </c>
      <c r="AC834">
        <v>5</v>
      </c>
      <c r="AD834" s="3">
        <v>5.4928664999999999</v>
      </c>
      <c r="AE834" s="1">
        <v>4.4655285977328658</v>
      </c>
      <c r="AF834">
        <v>5</v>
      </c>
      <c r="AG834" s="3">
        <v>10.28628</v>
      </c>
      <c r="AH834" s="1">
        <v>0</v>
      </c>
      <c r="AI834">
        <v>5</v>
      </c>
      <c r="AJ834" s="3">
        <v>2.4149851999999998</v>
      </c>
      <c r="AK834" s="1">
        <v>0</v>
      </c>
    </row>
    <row r="835" spans="1:39" x14ac:dyDescent="0.2">
      <c r="A835">
        <v>1142</v>
      </c>
      <c r="B835" t="s">
        <v>699</v>
      </c>
      <c r="C835" t="s">
        <v>700</v>
      </c>
      <c r="D835">
        <v>2020</v>
      </c>
      <c r="F835" t="s">
        <v>744</v>
      </c>
      <c r="G835" t="s">
        <v>109</v>
      </c>
      <c r="H835">
        <v>-26.195246000000001</v>
      </c>
      <c r="I835">
        <v>28.034088000000001</v>
      </c>
      <c r="J835">
        <v>781</v>
      </c>
      <c r="K835">
        <v>1831</v>
      </c>
      <c r="L835">
        <f t="shared" ref="L835:L898" si="276">J835/K835</f>
        <v>0.42654287274713271</v>
      </c>
      <c r="M835" t="s">
        <v>785</v>
      </c>
      <c r="N835" s="2" t="s">
        <v>445</v>
      </c>
      <c r="O835" s="2" t="s">
        <v>43</v>
      </c>
      <c r="P835" t="s">
        <v>44</v>
      </c>
      <c r="Q835" t="s">
        <v>45</v>
      </c>
      <c r="R835" s="2" t="s">
        <v>444</v>
      </c>
      <c r="S835" s="2" t="s">
        <v>779</v>
      </c>
      <c r="T835" t="s">
        <v>89</v>
      </c>
      <c r="U835">
        <f>((26.2-0.9)/26.2)*100</f>
        <v>96.564885496183209</v>
      </c>
      <c r="V835" t="s">
        <v>47</v>
      </c>
      <c r="W835" s="2" t="s">
        <v>443</v>
      </c>
      <c r="X835" s="2" t="s">
        <v>369</v>
      </c>
      <c r="Y835" t="s">
        <v>777</v>
      </c>
      <c r="Z835">
        <v>10</v>
      </c>
      <c r="AA835" s="3">
        <v>30.951796000000002</v>
      </c>
      <c r="AB835" s="1">
        <v>5.4757367507943657</v>
      </c>
      <c r="AC835">
        <v>10</v>
      </c>
      <c r="AD835" s="3">
        <v>3.8237274000000001</v>
      </c>
      <c r="AE835" s="1">
        <v>5.8407824944178159</v>
      </c>
      <c r="AM835" t="s">
        <v>446</v>
      </c>
    </row>
    <row r="836" spans="1:39" x14ac:dyDescent="0.2">
      <c r="A836">
        <v>1142</v>
      </c>
      <c r="B836" t="s">
        <v>699</v>
      </c>
      <c r="C836" t="s">
        <v>700</v>
      </c>
      <c r="D836">
        <v>2020</v>
      </c>
      <c r="F836" t="s">
        <v>744</v>
      </c>
      <c r="G836" t="s">
        <v>109</v>
      </c>
      <c r="H836">
        <v>-26.195246000000001</v>
      </c>
      <c r="I836">
        <v>28.034088000000001</v>
      </c>
      <c r="J836">
        <v>781</v>
      </c>
      <c r="K836">
        <v>1831</v>
      </c>
      <c r="L836">
        <f t="shared" si="276"/>
        <v>0.42654287274713271</v>
      </c>
      <c r="M836" t="s">
        <v>785</v>
      </c>
      <c r="N836" s="2" t="s">
        <v>445</v>
      </c>
      <c r="O836" s="2" t="s">
        <v>43</v>
      </c>
      <c r="P836" t="s">
        <v>44</v>
      </c>
      <c r="Q836" t="s">
        <v>45</v>
      </c>
      <c r="R836" s="2" t="s">
        <v>444</v>
      </c>
      <c r="S836" s="2" t="s">
        <v>779</v>
      </c>
      <c r="T836" t="s">
        <v>89</v>
      </c>
      <c r="U836">
        <f t="shared" ref="U836:U882" si="277">((26.2-0.9)/26.2)*100</f>
        <v>96.564885496183209</v>
      </c>
      <c r="V836" t="s">
        <v>47</v>
      </c>
      <c r="W836" s="2" t="s">
        <v>443</v>
      </c>
      <c r="X836" s="2" t="s">
        <v>369</v>
      </c>
      <c r="Y836" t="s">
        <v>777</v>
      </c>
      <c r="Z836">
        <v>10</v>
      </c>
      <c r="AA836" s="3">
        <v>30.028986</v>
      </c>
      <c r="AB836" s="1">
        <v>4.9496475901381087</v>
      </c>
      <c r="AC836">
        <v>10</v>
      </c>
      <c r="AD836" s="3">
        <v>2.0289855000000001</v>
      </c>
      <c r="AE836" s="1">
        <v>5.8662543247427061</v>
      </c>
    </row>
    <row r="837" spans="1:39" x14ac:dyDescent="0.2">
      <c r="A837">
        <v>1142</v>
      </c>
      <c r="B837" t="s">
        <v>699</v>
      </c>
      <c r="C837" t="s">
        <v>700</v>
      </c>
      <c r="D837">
        <v>2020</v>
      </c>
      <c r="F837" t="s">
        <v>744</v>
      </c>
      <c r="G837" t="s">
        <v>109</v>
      </c>
      <c r="H837">
        <v>-26.195246000000001</v>
      </c>
      <c r="I837">
        <v>28.034088000000001</v>
      </c>
      <c r="J837">
        <v>781</v>
      </c>
      <c r="K837">
        <v>1831</v>
      </c>
      <c r="L837">
        <f t="shared" si="276"/>
        <v>0.42654287274713271</v>
      </c>
      <c r="M837" t="s">
        <v>785</v>
      </c>
      <c r="N837" s="2" t="s">
        <v>445</v>
      </c>
      <c r="O837" s="2" t="s">
        <v>43</v>
      </c>
      <c r="P837" t="s">
        <v>44</v>
      </c>
      <c r="Q837" t="s">
        <v>45</v>
      </c>
      <c r="R837" s="2" t="s">
        <v>444</v>
      </c>
      <c r="S837" s="2" t="s">
        <v>779</v>
      </c>
      <c r="T837" t="s">
        <v>89</v>
      </c>
      <c r="U837">
        <f t="shared" si="277"/>
        <v>96.564885496183209</v>
      </c>
      <c r="V837" t="s">
        <v>47</v>
      </c>
      <c r="W837" s="2" t="s">
        <v>124</v>
      </c>
      <c r="X837" s="2" t="s">
        <v>447</v>
      </c>
      <c r="Y837" t="s">
        <v>777</v>
      </c>
      <c r="Z837">
        <v>10</v>
      </c>
      <c r="AA837" s="3">
        <v>1.2919558</v>
      </c>
      <c r="AB837" s="1">
        <v>0.49496539146934287</v>
      </c>
      <c r="AC837">
        <v>10</v>
      </c>
      <c r="AD837" s="3">
        <v>3.1072994999999999E-2</v>
      </c>
      <c r="AE837" s="1">
        <v>5.4996135282674649E-2</v>
      </c>
    </row>
    <row r="838" spans="1:39" x14ac:dyDescent="0.2">
      <c r="A838">
        <v>1142</v>
      </c>
      <c r="B838" t="s">
        <v>699</v>
      </c>
      <c r="C838" t="s">
        <v>700</v>
      </c>
      <c r="D838">
        <v>2020</v>
      </c>
      <c r="F838" t="s">
        <v>744</v>
      </c>
      <c r="G838" t="s">
        <v>109</v>
      </c>
      <c r="H838">
        <v>-26.195246000000001</v>
      </c>
      <c r="I838">
        <v>28.034088000000001</v>
      </c>
      <c r="J838">
        <v>781</v>
      </c>
      <c r="K838">
        <v>1831</v>
      </c>
      <c r="L838">
        <f t="shared" si="276"/>
        <v>0.42654287274713271</v>
      </c>
      <c r="M838" t="s">
        <v>785</v>
      </c>
      <c r="N838" s="2" t="s">
        <v>445</v>
      </c>
      <c r="O838" s="2" t="s">
        <v>43</v>
      </c>
      <c r="P838" t="s">
        <v>44</v>
      </c>
      <c r="Q838" t="s">
        <v>45</v>
      </c>
      <c r="R838" s="2" t="s">
        <v>444</v>
      </c>
      <c r="S838" s="2" t="s">
        <v>779</v>
      </c>
      <c r="T838" t="s">
        <v>89</v>
      </c>
      <c r="U838">
        <f t="shared" si="277"/>
        <v>96.564885496183209</v>
      </c>
      <c r="V838" t="s">
        <v>47</v>
      </c>
      <c r="W838" s="2" t="s">
        <v>124</v>
      </c>
      <c r="X838" s="2" t="s">
        <v>447</v>
      </c>
      <c r="Y838" t="s">
        <v>777</v>
      </c>
      <c r="Z838">
        <v>10</v>
      </c>
      <c r="AA838" s="3">
        <v>1.1942288999999999</v>
      </c>
      <c r="AB838" s="1">
        <v>0.33067368282401949</v>
      </c>
      <c r="AC838">
        <v>10</v>
      </c>
      <c r="AD838" s="3">
        <v>1.7391304E-2</v>
      </c>
      <c r="AE838" s="1">
        <v>2.7498066060198494E-2</v>
      </c>
    </row>
    <row r="839" spans="1:39" x14ac:dyDescent="0.2">
      <c r="A839">
        <v>1142</v>
      </c>
      <c r="B839" t="s">
        <v>699</v>
      </c>
      <c r="C839" t="s">
        <v>700</v>
      </c>
      <c r="D839">
        <v>2020</v>
      </c>
      <c r="F839" t="s">
        <v>744</v>
      </c>
      <c r="G839" t="s">
        <v>109</v>
      </c>
      <c r="H839">
        <v>-26.195246000000001</v>
      </c>
      <c r="I839">
        <v>28.034088000000001</v>
      </c>
      <c r="J839">
        <v>781</v>
      </c>
      <c r="K839">
        <v>1831</v>
      </c>
      <c r="L839">
        <f t="shared" si="276"/>
        <v>0.42654287274713271</v>
      </c>
      <c r="M839" t="s">
        <v>785</v>
      </c>
      <c r="N839" s="2" t="s">
        <v>445</v>
      </c>
      <c r="O839" s="2" t="s">
        <v>43</v>
      </c>
      <c r="P839" t="s">
        <v>44</v>
      </c>
      <c r="Q839" t="s">
        <v>45</v>
      </c>
      <c r="R839" s="2" t="s">
        <v>444</v>
      </c>
      <c r="S839" s="2" t="s">
        <v>779</v>
      </c>
      <c r="T839" t="s">
        <v>89</v>
      </c>
      <c r="U839">
        <f t="shared" si="277"/>
        <v>96.564885496183209</v>
      </c>
      <c r="V839" t="s">
        <v>47</v>
      </c>
      <c r="W839" s="2" t="s">
        <v>448</v>
      </c>
      <c r="X839" s="2" t="s">
        <v>449</v>
      </c>
      <c r="Y839" t="s">
        <v>777</v>
      </c>
      <c r="Z839">
        <v>10</v>
      </c>
      <c r="AA839" s="3">
        <v>309.76459999999997</v>
      </c>
      <c r="AB839" s="1">
        <v>15.650428367939467</v>
      </c>
      <c r="AC839">
        <v>10</v>
      </c>
      <c r="AD839" s="3">
        <v>215.44107</v>
      </c>
      <c r="AE839" s="1">
        <v>56.157655678642797</v>
      </c>
    </row>
    <row r="840" spans="1:39" x14ac:dyDescent="0.2">
      <c r="A840">
        <v>1142</v>
      </c>
      <c r="B840" t="s">
        <v>699</v>
      </c>
      <c r="C840" t="s">
        <v>700</v>
      </c>
      <c r="D840">
        <v>2020</v>
      </c>
      <c r="F840" t="s">
        <v>744</v>
      </c>
      <c r="G840" t="s">
        <v>109</v>
      </c>
      <c r="H840">
        <v>-26.195246000000001</v>
      </c>
      <c r="I840">
        <v>28.034088000000001</v>
      </c>
      <c r="J840">
        <v>781</v>
      </c>
      <c r="K840">
        <v>1831</v>
      </c>
      <c r="L840">
        <f t="shared" si="276"/>
        <v>0.42654287274713271</v>
      </c>
      <c r="M840" t="s">
        <v>785</v>
      </c>
      <c r="N840" s="2" t="s">
        <v>445</v>
      </c>
      <c r="O840" s="2" t="s">
        <v>43</v>
      </c>
      <c r="P840" t="s">
        <v>44</v>
      </c>
      <c r="Q840" t="s">
        <v>45</v>
      </c>
      <c r="R840" s="2" t="s">
        <v>444</v>
      </c>
      <c r="S840" s="2" t="s">
        <v>779</v>
      </c>
      <c r="T840" t="s">
        <v>89</v>
      </c>
      <c r="U840">
        <f t="shared" si="277"/>
        <v>96.564885496183209</v>
      </c>
      <c r="V840" t="s">
        <v>47</v>
      </c>
      <c r="W840" s="2" t="s">
        <v>448</v>
      </c>
      <c r="X840" s="2" t="s">
        <v>449</v>
      </c>
      <c r="Y840" t="s">
        <v>777</v>
      </c>
      <c r="Z840">
        <v>10</v>
      </c>
      <c r="AA840" s="3">
        <v>314.92755</v>
      </c>
      <c r="AB840" s="1">
        <v>26.581441933066841</v>
      </c>
      <c r="AC840">
        <v>10</v>
      </c>
      <c r="AD840" s="3">
        <v>215.7971</v>
      </c>
      <c r="AE840" s="1">
        <v>100.82621903069163</v>
      </c>
    </row>
    <row r="841" spans="1:39" x14ac:dyDescent="0.2">
      <c r="A841">
        <v>1142</v>
      </c>
      <c r="B841" t="s">
        <v>699</v>
      </c>
      <c r="C841" t="s">
        <v>700</v>
      </c>
      <c r="D841">
        <v>2020</v>
      </c>
      <c r="F841" t="s">
        <v>744</v>
      </c>
      <c r="G841" t="s">
        <v>109</v>
      </c>
      <c r="H841">
        <v>-26.195246000000001</v>
      </c>
      <c r="I841">
        <v>28.034088000000001</v>
      </c>
      <c r="J841">
        <v>781</v>
      </c>
      <c r="K841">
        <v>1831</v>
      </c>
      <c r="L841">
        <f t="shared" si="276"/>
        <v>0.42654287274713271</v>
      </c>
      <c r="M841" t="s">
        <v>785</v>
      </c>
      <c r="N841" s="2" t="s">
        <v>445</v>
      </c>
      <c r="O841" s="2" t="s">
        <v>43</v>
      </c>
      <c r="P841" t="s">
        <v>44</v>
      </c>
      <c r="Q841" t="s">
        <v>45</v>
      </c>
      <c r="R841" s="2" t="s">
        <v>444</v>
      </c>
      <c r="S841" s="2" t="s">
        <v>779</v>
      </c>
      <c r="T841" t="s">
        <v>89</v>
      </c>
      <c r="U841">
        <f t="shared" si="277"/>
        <v>96.564885496183209</v>
      </c>
      <c r="V841" t="s">
        <v>47</v>
      </c>
      <c r="W841" s="2" t="s">
        <v>210</v>
      </c>
      <c r="X841" s="2" t="s">
        <v>450</v>
      </c>
      <c r="Y841" t="s">
        <v>777</v>
      </c>
      <c r="Z841">
        <v>10</v>
      </c>
      <c r="AA841" s="3">
        <v>25.860589999999998</v>
      </c>
      <c r="AB841" s="1">
        <v>20.623546382871215</v>
      </c>
      <c r="AC841">
        <v>10</v>
      </c>
      <c r="AD841" s="3">
        <v>126.29338</v>
      </c>
      <c r="AE841" s="1">
        <v>34.035151737519854</v>
      </c>
    </row>
    <row r="842" spans="1:39" x14ac:dyDescent="0.2">
      <c r="A842">
        <v>1142</v>
      </c>
      <c r="B842" t="s">
        <v>699</v>
      </c>
      <c r="C842" t="s">
        <v>700</v>
      </c>
      <c r="D842">
        <v>2020</v>
      </c>
      <c r="F842" t="s">
        <v>744</v>
      </c>
      <c r="G842" t="s">
        <v>109</v>
      </c>
      <c r="H842">
        <v>-26.195246000000001</v>
      </c>
      <c r="I842">
        <v>28.034088000000001</v>
      </c>
      <c r="J842">
        <v>781</v>
      </c>
      <c r="K842">
        <v>1831</v>
      </c>
      <c r="L842">
        <f t="shared" si="276"/>
        <v>0.42654287274713271</v>
      </c>
      <c r="M842" t="s">
        <v>785</v>
      </c>
      <c r="N842" s="2" t="s">
        <v>445</v>
      </c>
      <c r="O842" s="2" t="s">
        <v>43</v>
      </c>
      <c r="P842" t="s">
        <v>44</v>
      </c>
      <c r="Q842" t="s">
        <v>45</v>
      </c>
      <c r="R842" s="2" t="s">
        <v>444</v>
      </c>
      <c r="S842" s="2" t="s">
        <v>779</v>
      </c>
      <c r="T842" t="s">
        <v>89</v>
      </c>
      <c r="U842">
        <f t="shared" si="277"/>
        <v>96.564885496183209</v>
      </c>
      <c r="V842" t="s">
        <v>47</v>
      </c>
      <c r="W842" s="2" t="s">
        <v>210</v>
      </c>
      <c r="X842" s="2" t="s">
        <v>450</v>
      </c>
      <c r="Y842" t="s">
        <v>777</v>
      </c>
      <c r="Z842">
        <v>10</v>
      </c>
      <c r="AA842" s="3">
        <v>26.720417000000001</v>
      </c>
      <c r="AB842" s="1">
        <v>17.299110286567061</v>
      </c>
      <c r="AC842">
        <v>10</v>
      </c>
      <c r="AD842" s="3">
        <v>117.530045</v>
      </c>
      <c r="AE842" s="1">
        <v>56.742186892736612</v>
      </c>
    </row>
    <row r="843" spans="1:39" x14ac:dyDescent="0.2">
      <c r="A843">
        <v>1142</v>
      </c>
      <c r="B843" t="s">
        <v>699</v>
      </c>
      <c r="C843" t="s">
        <v>700</v>
      </c>
      <c r="D843">
        <v>2020</v>
      </c>
      <c r="F843" t="s">
        <v>744</v>
      </c>
      <c r="G843" t="s">
        <v>109</v>
      </c>
      <c r="H843">
        <v>-26.195246000000001</v>
      </c>
      <c r="I843">
        <v>28.034088000000001</v>
      </c>
      <c r="J843">
        <v>781</v>
      </c>
      <c r="K843">
        <v>1831</v>
      </c>
      <c r="L843">
        <f t="shared" si="276"/>
        <v>0.42654287274713271</v>
      </c>
      <c r="M843" t="s">
        <v>785</v>
      </c>
      <c r="N843" s="2" t="s">
        <v>445</v>
      </c>
      <c r="O843" s="2" t="s">
        <v>43</v>
      </c>
      <c r="P843" t="s">
        <v>44</v>
      </c>
      <c r="Q843" t="s">
        <v>45</v>
      </c>
      <c r="R843" s="2" t="s">
        <v>444</v>
      </c>
      <c r="S843" s="2" t="s">
        <v>779</v>
      </c>
      <c r="T843" t="s">
        <v>89</v>
      </c>
      <c r="U843">
        <f t="shared" si="277"/>
        <v>96.564885496183209</v>
      </c>
      <c r="V843" t="s">
        <v>47</v>
      </c>
      <c r="W843" s="2" t="s">
        <v>114</v>
      </c>
      <c r="X843" s="2" t="s">
        <v>115</v>
      </c>
      <c r="Y843" t="s">
        <v>50</v>
      </c>
      <c r="Z843">
        <v>10</v>
      </c>
      <c r="AA843" s="3">
        <v>59.555810000000001</v>
      </c>
      <c r="AB843" s="1">
        <v>20.744541450704553</v>
      </c>
      <c r="AC843">
        <v>10</v>
      </c>
      <c r="AD843" s="3">
        <v>8.8358080000000001</v>
      </c>
      <c r="AE843" s="1">
        <v>7.5894632221264482</v>
      </c>
    </row>
    <row r="844" spans="1:39" x14ac:dyDescent="0.2">
      <c r="A844">
        <v>1142</v>
      </c>
      <c r="B844" t="s">
        <v>699</v>
      </c>
      <c r="C844" t="s">
        <v>700</v>
      </c>
      <c r="D844">
        <v>2020</v>
      </c>
      <c r="F844" t="s">
        <v>744</v>
      </c>
      <c r="G844" t="s">
        <v>109</v>
      </c>
      <c r="H844">
        <v>-26.195246000000001</v>
      </c>
      <c r="I844">
        <v>28.034088000000001</v>
      </c>
      <c r="J844">
        <v>781</v>
      </c>
      <c r="K844">
        <v>1831</v>
      </c>
      <c r="L844">
        <f t="shared" si="276"/>
        <v>0.42654287274713271</v>
      </c>
      <c r="M844" t="s">
        <v>785</v>
      </c>
      <c r="N844" s="2" t="s">
        <v>445</v>
      </c>
      <c r="O844" s="2" t="s">
        <v>43</v>
      </c>
      <c r="P844" t="s">
        <v>44</v>
      </c>
      <c r="Q844" t="s">
        <v>45</v>
      </c>
      <c r="R844" s="2" t="s">
        <v>444</v>
      </c>
      <c r="S844" s="2" t="s">
        <v>779</v>
      </c>
      <c r="T844" t="s">
        <v>89</v>
      </c>
      <c r="U844">
        <f t="shared" si="277"/>
        <v>96.564885496183209</v>
      </c>
      <c r="V844" t="s">
        <v>47</v>
      </c>
      <c r="W844" s="2" t="s">
        <v>114</v>
      </c>
      <c r="X844" s="2" t="s">
        <v>115</v>
      </c>
      <c r="Y844" t="s">
        <v>50</v>
      </c>
      <c r="Z844">
        <v>10</v>
      </c>
      <c r="AA844" s="3">
        <v>112.83777600000001</v>
      </c>
      <c r="AB844" s="1">
        <v>14.422294593059709</v>
      </c>
      <c r="AC844">
        <v>10</v>
      </c>
      <c r="AD844" s="3">
        <v>91.957539999999995</v>
      </c>
      <c r="AE844" s="1">
        <v>13.661216579476395</v>
      </c>
    </row>
    <row r="845" spans="1:39" x14ac:dyDescent="0.2">
      <c r="A845">
        <v>1142</v>
      </c>
      <c r="B845" t="s">
        <v>699</v>
      </c>
      <c r="C845" t="s">
        <v>700</v>
      </c>
      <c r="D845">
        <v>2020</v>
      </c>
      <c r="F845" t="s">
        <v>744</v>
      </c>
      <c r="G845" t="s">
        <v>109</v>
      </c>
      <c r="H845">
        <v>-26.195246000000001</v>
      </c>
      <c r="I845">
        <v>28.034088000000001</v>
      </c>
      <c r="J845">
        <v>781</v>
      </c>
      <c r="K845">
        <v>1831</v>
      </c>
      <c r="L845">
        <f t="shared" si="276"/>
        <v>0.42654287274713271</v>
      </c>
      <c r="M845" t="s">
        <v>785</v>
      </c>
      <c r="N845" s="2" t="s">
        <v>445</v>
      </c>
      <c r="O845" s="2" t="s">
        <v>43</v>
      </c>
      <c r="P845" t="s">
        <v>44</v>
      </c>
      <c r="Q845" t="s">
        <v>45</v>
      </c>
      <c r="R845" s="2" t="s">
        <v>444</v>
      </c>
      <c r="S845" s="2" t="s">
        <v>779</v>
      </c>
      <c r="T845" t="s">
        <v>89</v>
      </c>
      <c r="U845">
        <f t="shared" si="277"/>
        <v>96.564885496183209</v>
      </c>
      <c r="V845" t="s">
        <v>47</v>
      </c>
      <c r="W845" s="2" t="s">
        <v>304</v>
      </c>
      <c r="Y845" t="s">
        <v>50</v>
      </c>
      <c r="Z845">
        <v>10</v>
      </c>
      <c r="AA845" s="3">
        <v>20.417814</v>
      </c>
      <c r="AB845" s="1">
        <v>3.8685502396233655</v>
      </c>
      <c r="AC845">
        <v>10</v>
      </c>
      <c r="AD845" s="3">
        <v>8.7655949999999994</v>
      </c>
      <c r="AE845" s="1">
        <v>2.6465101737949168</v>
      </c>
    </row>
    <row r="846" spans="1:39" x14ac:dyDescent="0.2">
      <c r="A846">
        <v>1142</v>
      </c>
      <c r="B846" t="s">
        <v>699</v>
      </c>
      <c r="C846" t="s">
        <v>700</v>
      </c>
      <c r="D846">
        <v>2020</v>
      </c>
      <c r="F846" t="s">
        <v>744</v>
      </c>
      <c r="G846" t="s">
        <v>109</v>
      </c>
      <c r="H846">
        <v>-26.195246000000001</v>
      </c>
      <c r="I846">
        <v>28.034088000000001</v>
      </c>
      <c r="J846">
        <v>781</v>
      </c>
      <c r="K846">
        <v>1831</v>
      </c>
      <c r="L846">
        <f t="shared" si="276"/>
        <v>0.42654287274713271</v>
      </c>
      <c r="M846" t="s">
        <v>785</v>
      </c>
      <c r="N846" s="2" t="s">
        <v>445</v>
      </c>
      <c r="O846" s="2" t="s">
        <v>43</v>
      </c>
      <c r="P846" t="s">
        <v>44</v>
      </c>
      <c r="Q846" t="s">
        <v>45</v>
      </c>
      <c r="R846" s="2" t="s">
        <v>444</v>
      </c>
      <c r="S846" s="2" t="s">
        <v>779</v>
      </c>
      <c r="T846" t="s">
        <v>89</v>
      </c>
      <c r="U846">
        <f t="shared" si="277"/>
        <v>96.564885496183209</v>
      </c>
      <c r="V846" t="s">
        <v>47</v>
      </c>
      <c r="W846" s="2" t="s">
        <v>304</v>
      </c>
      <c r="Y846" t="s">
        <v>50</v>
      </c>
      <c r="Z846">
        <v>10</v>
      </c>
      <c r="AA846" s="3">
        <v>29.26934</v>
      </c>
      <c r="AB846" s="1">
        <v>4.7570142841912952</v>
      </c>
      <c r="AC846">
        <v>10</v>
      </c>
      <c r="AD846" s="3">
        <v>17.234957000000001</v>
      </c>
      <c r="AE846" s="1">
        <v>4.6210964280795945</v>
      </c>
    </row>
    <row r="847" spans="1:39" x14ac:dyDescent="0.2">
      <c r="A847">
        <v>1142</v>
      </c>
      <c r="B847" t="s">
        <v>699</v>
      </c>
      <c r="C847" t="s">
        <v>700</v>
      </c>
      <c r="D847">
        <v>2020</v>
      </c>
      <c r="F847" t="s">
        <v>744</v>
      </c>
      <c r="G847" t="s">
        <v>109</v>
      </c>
      <c r="H847">
        <v>-26.195246000000001</v>
      </c>
      <c r="I847">
        <v>28.034088000000001</v>
      </c>
      <c r="J847">
        <v>781</v>
      </c>
      <c r="K847">
        <v>1831</v>
      </c>
      <c r="L847">
        <f t="shared" si="276"/>
        <v>0.42654287274713271</v>
      </c>
      <c r="M847" t="s">
        <v>785</v>
      </c>
      <c r="N847" s="2" t="s">
        <v>445</v>
      </c>
      <c r="O847" s="2" t="s">
        <v>43</v>
      </c>
      <c r="P847" t="s">
        <v>44</v>
      </c>
      <c r="Q847" t="s">
        <v>45</v>
      </c>
      <c r="R847" s="2" t="s">
        <v>444</v>
      </c>
      <c r="S847" s="2" t="s">
        <v>779</v>
      </c>
      <c r="T847" t="s">
        <v>89</v>
      </c>
      <c r="U847">
        <f t="shared" si="277"/>
        <v>96.564885496183209</v>
      </c>
      <c r="V847" t="s">
        <v>47</v>
      </c>
      <c r="W847" s="2" t="s">
        <v>451</v>
      </c>
      <c r="X847" s="2" t="s">
        <v>324</v>
      </c>
      <c r="Y847" t="s">
        <v>50</v>
      </c>
      <c r="Z847">
        <v>10</v>
      </c>
      <c r="AA847" s="3">
        <v>851.85770000000002</v>
      </c>
      <c r="AB847" s="1">
        <v>101.60059758411356</v>
      </c>
      <c r="AC847">
        <v>10</v>
      </c>
      <c r="AD847" s="3">
        <v>283.58386000000002</v>
      </c>
      <c r="AE847" s="1">
        <v>44.450239702390796</v>
      </c>
    </row>
    <row r="848" spans="1:39" x14ac:dyDescent="0.2">
      <c r="A848">
        <v>1142</v>
      </c>
      <c r="B848" t="s">
        <v>699</v>
      </c>
      <c r="C848" t="s">
        <v>700</v>
      </c>
      <c r="D848">
        <v>2020</v>
      </c>
      <c r="F848" t="s">
        <v>744</v>
      </c>
      <c r="G848" t="s">
        <v>109</v>
      </c>
      <c r="H848">
        <v>-26.195246000000001</v>
      </c>
      <c r="I848">
        <v>28.034088000000001</v>
      </c>
      <c r="J848">
        <v>781</v>
      </c>
      <c r="K848">
        <v>1831</v>
      </c>
      <c r="L848">
        <f t="shared" si="276"/>
        <v>0.42654287274713271</v>
      </c>
      <c r="M848" t="s">
        <v>785</v>
      </c>
      <c r="N848" s="2" t="s">
        <v>445</v>
      </c>
      <c r="O848" s="2" t="s">
        <v>43</v>
      </c>
      <c r="P848" t="s">
        <v>44</v>
      </c>
      <c r="Q848" t="s">
        <v>45</v>
      </c>
      <c r="R848" s="2" t="s">
        <v>444</v>
      </c>
      <c r="S848" s="2" t="s">
        <v>779</v>
      </c>
      <c r="T848" t="s">
        <v>89</v>
      </c>
      <c r="U848">
        <f t="shared" si="277"/>
        <v>96.564885496183209</v>
      </c>
      <c r="V848" t="s">
        <v>47</v>
      </c>
      <c r="W848" s="2" t="s">
        <v>451</v>
      </c>
      <c r="X848" s="2" t="s">
        <v>324</v>
      </c>
      <c r="Y848" t="s">
        <v>50</v>
      </c>
      <c r="Z848">
        <v>10</v>
      </c>
      <c r="AA848" s="3">
        <v>1310.6858999999999</v>
      </c>
      <c r="AB848" s="1">
        <v>133.37633355621998</v>
      </c>
      <c r="AC848">
        <v>10</v>
      </c>
      <c r="AD848" s="3">
        <v>690.21249999999998</v>
      </c>
      <c r="AE848" s="1">
        <v>85.724603950674677</v>
      </c>
    </row>
    <row r="849" spans="1:31" x14ac:dyDescent="0.2">
      <c r="A849">
        <v>1142</v>
      </c>
      <c r="B849" t="s">
        <v>699</v>
      </c>
      <c r="C849" t="s">
        <v>700</v>
      </c>
      <c r="D849">
        <v>2020</v>
      </c>
      <c r="F849" t="s">
        <v>744</v>
      </c>
      <c r="G849" t="s">
        <v>109</v>
      </c>
      <c r="H849">
        <v>-26.195246000000001</v>
      </c>
      <c r="I849">
        <v>28.034088000000001</v>
      </c>
      <c r="J849">
        <v>781</v>
      </c>
      <c r="K849">
        <v>1831</v>
      </c>
      <c r="L849">
        <f t="shared" si="276"/>
        <v>0.42654287274713271</v>
      </c>
      <c r="M849" t="s">
        <v>785</v>
      </c>
      <c r="N849" s="2" t="s">
        <v>445</v>
      </c>
      <c r="O849" s="2" t="s">
        <v>43</v>
      </c>
      <c r="P849" t="s">
        <v>44</v>
      </c>
      <c r="Q849" t="s">
        <v>45</v>
      </c>
      <c r="R849" s="2" t="s">
        <v>444</v>
      </c>
      <c r="S849" s="2" t="s">
        <v>779</v>
      </c>
      <c r="T849" t="s">
        <v>89</v>
      </c>
      <c r="U849">
        <f t="shared" si="277"/>
        <v>96.564885496183209</v>
      </c>
      <c r="V849" t="s">
        <v>47</v>
      </c>
      <c r="W849" s="2" t="s">
        <v>452</v>
      </c>
      <c r="Y849" t="s">
        <v>776</v>
      </c>
      <c r="Z849">
        <v>10</v>
      </c>
      <c r="AA849" s="3">
        <v>93.373500000000007</v>
      </c>
      <c r="AB849" s="1">
        <v>34.289734062829325</v>
      </c>
      <c r="AC849">
        <v>10</v>
      </c>
      <c r="AD849" s="3">
        <v>14.457831000000001</v>
      </c>
      <c r="AE849" s="1">
        <v>15.239898319818607</v>
      </c>
    </row>
    <row r="850" spans="1:31" x14ac:dyDescent="0.2">
      <c r="A850">
        <v>1142</v>
      </c>
      <c r="B850" t="s">
        <v>699</v>
      </c>
      <c r="C850" t="s">
        <v>700</v>
      </c>
      <c r="D850">
        <v>2020</v>
      </c>
      <c r="F850" t="s">
        <v>744</v>
      </c>
      <c r="G850" t="s">
        <v>109</v>
      </c>
      <c r="H850">
        <v>-26.195246000000001</v>
      </c>
      <c r="I850">
        <v>28.034088000000001</v>
      </c>
      <c r="J850">
        <v>781</v>
      </c>
      <c r="K850">
        <v>1831</v>
      </c>
      <c r="L850">
        <f t="shared" si="276"/>
        <v>0.42654287274713271</v>
      </c>
      <c r="M850" t="s">
        <v>785</v>
      </c>
      <c r="N850" s="2" t="s">
        <v>445</v>
      </c>
      <c r="O850" s="2" t="s">
        <v>43</v>
      </c>
      <c r="P850" t="s">
        <v>44</v>
      </c>
      <c r="Q850" t="s">
        <v>45</v>
      </c>
      <c r="R850" s="2" t="s">
        <v>444</v>
      </c>
      <c r="S850" s="2" t="s">
        <v>779</v>
      </c>
      <c r="T850" t="s">
        <v>89</v>
      </c>
      <c r="U850">
        <f t="shared" si="277"/>
        <v>96.564885496183209</v>
      </c>
      <c r="V850" t="s">
        <v>47</v>
      </c>
      <c r="W850" s="2" t="s">
        <v>452</v>
      </c>
      <c r="Y850" t="s">
        <v>776</v>
      </c>
      <c r="Z850">
        <v>10</v>
      </c>
      <c r="AA850" s="3">
        <v>229.76599999999999</v>
      </c>
      <c r="AB850" s="1">
        <v>52.918186820789742</v>
      </c>
      <c r="AC850">
        <v>10</v>
      </c>
      <c r="AD850" s="3">
        <v>265.625</v>
      </c>
      <c r="AE850" s="1">
        <v>52.918186820789657</v>
      </c>
    </row>
    <row r="851" spans="1:31" x14ac:dyDescent="0.2">
      <c r="A851">
        <v>1142</v>
      </c>
      <c r="B851" t="s">
        <v>699</v>
      </c>
      <c r="C851" t="s">
        <v>700</v>
      </c>
      <c r="D851">
        <v>2020</v>
      </c>
      <c r="F851" t="s">
        <v>744</v>
      </c>
      <c r="G851" t="s">
        <v>109</v>
      </c>
      <c r="H851">
        <v>-26.195246000000001</v>
      </c>
      <c r="I851">
        <v>28.034088000000001</v>
      </c>
      <c r="J851">
        <v>781</v>
      </c>
      <c r="K851">
        <v>1831</v>
      </c>
      <c r="L851">
        <f t="shared" si="276"/>
        <v>0.42654287274713271</v>
      </c>
      <c r="M851" t="s">
        <v>785</v>
      </c>
      <c r="N851" s="2" t="s">
        <v>445</v>
      </c>
      <c r="O851" s="2" t="s">
        <v>43</v>
      </c>
      <c r="P851" t="s">
        <v>44</v>
      </c>
      <c r="Q851" t="s">
        <v>45</v>
      </c>
      <c r="R851" s="2" t="s">
        <v>444</v>
      </c>
      <c r="S851" s="2" t="s">
        <v>779</v>
      </c>
      <c r="T851" t="s">
        <v>89</v>
      </c>
      <c r="U851">
        <f t="shared" si="277"/>
        <v>96.564885496183209</v>
      </c>
      <c r="V851" t="s">
        <v>47</v>
      </c>
      <c r="W851" s="2" t="s">
        <v>453</v>
      </c>
      <c r="X851" s="2" t="s">
        <v>454</v>
      </c>
      <c r="Y851" t="s">
        <v>777</v>
      </c>
      <c r="Z851">
        <v>10</v>
      </c>
      <c r="AA851" s="3">
        <v>0.82093459999999996</v>
      </c>
      <c r="AB851" s="1">
        <v>6.6568158340906791E-2</v>
      </c>
      <c r="AC851">
        <v>10</v>
      </c>
      <c r="AD851" s="3">
        <v>0.80251353999999997</v>
      </c>
      <c r="AE851" s="1">
        <v>9.4856186658836494E-2</v>
      </c>
    </row>
    <row r="852" spans="1:31" x14ac:dyDescent="0.2">
      <c r="A852">
        <v>1142</v>
      </c>
      <c r="B852" t="s">
        <v>699</v>
      </c>
      <c r="C852" t="s">
        <v>700</v>
      </c>
      <c r="D852">
        <v>2020</v>
      </c>
      <c r="F852" t="s">
        <v>744</v>
      </c>
      <c r="G852" t="s">
        <v>109</v>
      </c>
      <c r="H852">
        <v>-26.195246000000001</v>
      </c>
      <c r="I852">
        <v>28.034088000000001</v>
      </c>
      <c r="J852">
        <v>781</v>
      </c>
      <c r="K852">
        <v>1831</v>
      </c>
      <c r="L852">
        <f t="shared" si="276"/>
        <v>0.42654287274713271</v>
      </c>
      <c r="M852" t="s">
        <v>785</v>
      </c>
      <c r="N852" s="2" t="s">
        <v>445</v>
      </c>
      <c r="O852" s="2" t="s">
        <v>43</v>
      </c>
      <c r="P852" t="s">
        <v>44</v>
      </c>
      <c r="Q852" t="s">
        <v>45</v>
      </c>
      <c r="R852" s="2" t="s">
        <v>444</v>
      </c>
      <c r="S852" s="2" t="s">
        <v>779</v>
      </c>
      <c r="T852" t="s">
        <v>89</v>
      </c>
      <c r="U852">
        <f t="shared" si="277"/>
        <v>96.564885496183209</v>
      </c>
      <c r="V852" t="s">
        <v>47</v>
      </c>
      <c r="W852" s="2" t="s">
        <v>453</v>
      </c>
      <c r="X852" s="2" t="s">
        <v>454</v>
      </c>
      <c r="Y852" t="s">
        <v>777</v>
      </c>
      <c r="Z852">
        <v>10</v>
      </c>
      <c r="AA852" s="3">
        <v>0.81834220000000002</v>
      </c>
      <c r="AB852" s="1">
        <v>9.7172365308250047E-2</v>
      </c>
      <c r="AC852">
        <v>10</v>
      </c>
      <c r="AD852" s="3">
        <v>0.76834124000000004</v>
      </c>
      <c r="AE852" s="1">
        <v>9.3878410406312049E-2</v>
      </c>
    </row>
    <row r="853" spans="1:31" x14ac:dyDescent="0.2">
      <c r="A853">
        <v>1142</v>
      </c>
      <c r="B853" t="s">
        <v>699</v>
      </c>
      <c r="C853" t="s">
        <v>700</v>
      </c>
      <c r="D853">
        <v>2020</v>
      </c>
      <c r="F853" t="s">
        <v>744</v>
      </c>
      <c r="G853" t="s">
        <v>109</v>
      </c>
      <c r="H853">
        <v>-26.195246000000001</v>
      </c>
      <c r="I853">
        <v>28.034088000000001</v>
      </c>
      <c r="J853">
        <v>781</v>
      </c>
      <c r="K853">
        <v>1831</v>
      </c>
      <c r="L853">
        <f t="shared" si="276"/>
        <v>0.42654287274713271</v>
      </c>
      <c r="M853" t="s">
        <v>785</v>
      </c>
      <c r="N853" s="2" t="s">
        <v>445</v>
      </c>
      <c r="O853" s="2" t="s">
        <v>43</v>
      </c>
      <c r="P853" t="s">
        <v>44</v>
      </c>
      <c r="Q853" t="s">
        <v>45</v>
      </c>
      <c r="R853" s="2" t="s">
        <v>444</v>
      </c>
      <c r="S853" s="2" t="s">
        <v>779</v>
      </c>
      <c r="T853" t="s">
        <v>89</v>
      </c>
      <c r="U853">
        <f t="shared" si="277"/>
        <v>96.564885496183209</v>
      </c>
      <c r="V853" t="s">
        <v>47</v>
      </c>
      <c r="W853" s="2" t="s">
        <v>455</v>
      </c>
      <c r="X853" s="2" t="s">
        <v>456</v>
      </c>
      <c r="Y853" t="s">
        <v>777</v>
      </c>
      <c r="Z853">
        <v>10</v>
      </c>
      <c r="AA853" s="3">
        <v>431.77084000000002</v>
      </c>
      <c r="AB853" s="1">
        <v>25.528782945549846</v>
      </c>
      <c r="AC853">
        <v>10</v>
      </c>
      <c r="AD853" s="3">
        <v>400.78125</v>
      </c>
      <c r="AE853" s="1">
        <v>23.881805494581084</v>
      </c>
    </row>
    <row r="854" spans="1:31" x14ac:dyDescent="0.2">
      <c r="A854">
        <v>1142</v>
      </c>
      <c r="B854" t="s">
        <v>699</v>
      </c>
      <c r="C854" t="s">
        <v>700</v>
      </c>
      <c r="D854">
        <v>2020</v>
      </c>
      <c r="F854" t="s">
        <v>744</v>
      </c>
      <c r="G854" t="s">
        <v>109</v>
      </c>
      <c r="H854">
        <v>-26.195246000000001</v>
      </c>
      <c r="I854">
        <v>28.034088000000001</v>
      </c>
      <c r="J854">
        <v>781</v>
      </c>
      <c r="K854">
        <v>1831</v>
      </c>
      <c r="L854">
        <f t="shared" si="276"/>
        <v>0.42654287274713271</v>
      </c>
      <c r="M854" t="s">
        <v>785</v>
      </c>
      <c r="N854" s="2" t="s">
        <v>445</v>
      </c>
      <c r="O854" s="2" t="s">
        <v>43</v>
      </c>
      <c r="P854" t="s">
        <v>44</v>
      </c>
      <c r="Q854" t="s">
        <v>45</v>
      </c>
      <c r="R854" s="2" t="s">
        <v>444</v>
      </c>
      <c r="S854" s="2" t="s">
        <v>779</v>
      </c>
      <c r="T854" t="s">
        <v>89</v>
      </c>
      <c r="U854">
        <f t="shared" si="277"/>
        <v>96.564885496183209</v>
      </c>
      <c r="V854" t="s">
        <v>47</v>
      </c>
      <c r="W854" s="2" t="s">
        <v>455</v>
      </c>
      <c r="X854" s="2" t="s">
        <v>456</v>
      </c>
      <c r="Y854" t="s">
        <v>777</v>
      </c>
      <c r="Z854">
        <v>10</v>
      </c>
      <c r="AA854" s="3">
        <v>431.51987000000003</v>
      </c>
      <c r="AB854" s="1">
        <v>28.400352420418976</v>
      </c>
      <c r="AC854">
        <v>10</v>
      </c>
      <c r="AD854" s="3">
        <v>368.30743000000001</v>
      </c>
      <c r="AE854" s="1">
        <v>37.685147481215907</v>
      </c>
    </row>
    <row r="855" spans="1:31" x14ac:dyDescent="0.2">
      <c r="A855">
        <v>1142</v>
      </c>
      <c r="B855" t="s">
        <v>699</v>
      </c>
      <c r="C855" t="s">
        <v>700</v>
      </c>
      <c r="D855">
        <v>2020</v>
      </c>
      <c r="F855" t="s">
        <v>744</v>
      </c>
      <c r="G855" t="s">
        <v>109</v>
      </c>
      <c r="H855">
        <v>-26.195246000000001</v>
      </c>
      <c r="I855">
        <v>28.034088000000001</v>
      </c>
      <c r="J855">
        <v>781</v>
      </c>
      <c r="K855">
        <v>1831</v>
      </c>
      <c r="L855">
        <f t="shared" si="276"/>
        <v>0.42654287274713271</v>
      </c>
      <c r="M855" t="s">
        <v>785</v>
      </c>
      <c r="N855" s="2" t="s">
        <v>445</v>
      </c>
      <c r="O855" s="2" t="s">
        <v>43</v>
      </c>
      <c r="P855" t="s">
        <v>44</v>
      </c>
      <c r="Q855" t="s">
        <v>45</v>
      </c>
      <c r="R855" s="2" t="s">
        <v>444</v>
      </c>
      <c r="S855" s="2" t="s">
        <v>779</v>
      </c>
      <c r="T855" t="s">
        <v>89</v>
      </c>
      <c r="U855">
        <f t="shared" si="277"/>
        <v>96.564885496183209</v>
      </c>
      <c r="V855" t="s">
        <v>47</v>
      </c>
      <c r="W855" s="2" t="s">
        <v>457</v>
      </c>
      <c r="X855" s="2" t="s">
        <v>416</v>
      </c>
      <c r="Y855" t="s">
        <v>777</v>
      </c>
      <c r="Z855">
        <v>10</v>
      </c>
      <c r="AA855" s="3">
        <v>-1.3087095</v>
      </c>
      <c r="AB855" s="1">
        <v>0.57497449477702933</v>
      </c>
      <c r="AC855">
        <v>10</v>
      </c>
      <c r="AD855" s="3">
        <v>-3.5771674999999998</v>
      </c>
      <c r="AE855" s="1">
        <v>3.7342151034805826</v>
      </c>
    </row>
    <row r="856" spans="1:31" x14ac:dyDescent="0.2">
      <c r="A856">
        <v>1142</v>
      </c>
      <c r="B856" t="s">
        <v>699</v>
      </c>
      <c r="C856" t="s">
        <v>700</v>
      </c>
      <c r="D856">
        <v>2020</v>
      </c>
      <c r="F856" t="s">
        <v>744</v>
      </c>
      <c r="G856" t="s">
        <v>109</v>
      </c>
      <c r="H856">
        <v>-26.195246000000001</v>
      </c>
      <c r="I856">
        <v>28.034088000000001</v>
      </c>
      <c r="J856">
        <v>781</v>
      </c>
      <c r="K856">
        <v>1831</v>
      </c>
      <c r="L856">
        <f t="shared" si="276"/>
        <v>0.42654287274713271</v>
      </c>
      <c r="M856" t="s">
        <v>785</v>
      </c>
      <c r="N856" s="2" t="s">
        <v>445</v>
      </c>
      <c r="O856" s="2" t="s">
        <v>43</v>
      </c>
      <c r="P856" t="s">
        <v>44</v>
      </c>
      <c r="Q856" t="s">
        <v>45</v>
      </c>
      <c r="R856" s="2" t="s">
        <v>444</v>
      </c>
      <c r="S856" s="2" t="s">
        <v>779</v>
      </c>
      <c r="T856" t="s">
        <v>89</v>
      </c>
      <c r="U856">
        <f t="shared" si="277"/>
        <v>96.564885496183209</v>
      </c>
      <c r="V856" t="s">
        <v>47</v>
      </c>
      <c r="W856" s="2" t="s">
        <v>457</v>
      </c>
      <c r="X856" s="2" t="s">
        <v>416</v>
      </c>
      <c r="Y856" t="s">
        <v>777</v>
      </c>
      <c r="Z856">
        <v>10</v>
      </c>
      <c r="AA856" s="3">
        <v>-1.3160172999999999</v>
      </c>
      <c r="AB856" s="1">
        <v>0.47456964924455519</v>
      </c>
      <c r="AC856">
        <v>10</v>
      </c>
      <c r="AD856" s="3">
        <v>-3.3131312999999998</v>
      </c>
      <c r="AE856" s="1">
        <v>1.4237095801891966</v>
      </c>
    </row>
    <row r="857" spans="1:31" x14ac:dyDescent="0.2">
      <c r="A857">
        <v>1142</v>
      </c>
      <c r="B857" t="s">
        <v>699</v>
      </c>
      <c r="C857" t="s">
        <v>700</v>
      </c>
      <c r="D857">
        <v>2020</v>
      </c>
      <c r="F857" t="s">
        <v>744</v>
      </c>
      <c r="G857" t="s">
        <v>109</v>
      </c>
      <c r="H857">
        <v>-26.195246000000001</v>
      </c>
      <c r="I857">
        <v>28.034088000000001</v>
      </c>
      <c r="J857">
        <v>781</v>
      </c>
      <c r="K857">
        <v>1831</v>
      </c>
      <c r="L857">
        <f t="shared" si="276"/>
        <v>0.42654287274713271</v>
      </c>
      <c r="M857" t="s">
        <v>785</v>
      </c>
      <c r="N857" s="2" t="s">
        <v>445</v>
      </c>
      <c r="O857" s="2" t="s">
        <v>43</v>
      </c>
      <c r="P857" t="s">
        <v>44</v>
      </c>
      <c r="Q857" t="s">
        <v>45</v>
      </c>
      <c r="R857" s="2" t="s">
        <v>444</v>
      </c>
      <c r="S857" s="2" t="s">
        <v>779</v>
      </c>
      <c r="T857" t="s">
        <v>89</v>
      </c>
      <c r="U857">
        <f t="shared" si="277"/>
        <v>96.564885496183209</v>
      </c>
      <c r="V857" t="s">
        <v>47</v>
      </c>
      <c r="W857" s="2" t="s">
        <v>458</v>
      </c>
      <c r="X857" s="2" t="s">
        <v>204</v>
      </c>
      <c r="Y857" t="s">
        <v>777</v>
      </c>
      <c r="Z857">
        <v>10</v>
      </c>
      <c r="AA857" s="3">
        <v>89.827579999999998</v>
      </c>
      <c r="AB857" s="1">
        <v>5.724829362085825</v>
      </c>
      <c r="AC857">
        <v>10</v>
      </c>
      <c r="AD857" s="3">
        <v>55</v>
      </c>
      <c r="AE857" s="1">
        <v>9.2687433393939553</v>
      </c>
    </row>
    <row r="858" spans="1:31" x14ac:dyDescent="0.2">
      <c r="A858">
        <v>1142</v>
      </c>
      <c r="B858" t="s">
        <v>699</v>
      </c>
      <c r="C858" t="s">
        <v>700</v>
      </c>
      <c r="D858">
        <v>2020</v>
      </c>
      <c r="F858" t="s">
        <v>744</v>
      </c>
      <c r="G858" t="s">
        <v>109</v>
      </c>
      <c r="H858">
        <v>-26.195246000000001</v>
      </c>
      <c r="I858">
        <v>28.034088000000001</v>
      </c>
      <c r="J858">
        <v>781</v>
      </c>
      <c r="K858">
        <v>1831</v>
      </c>
      <c r="L858">
        <f t="shared" si="276"/>
        <v>0.42654287274713271</v>
      </c>
      <c r="M858" t="s">
        <v>785</v>
      </c>
      <c r="N858" s="2" t="s">
        <v>445</v>
      </c>
      <c r="O858" s="2" t="s">
        <v>43</v>
      </c>
      <c r="P858" t="s">
        <v>44</v>
      </c>
      <c r="Q858" t="s">
        <v>45</v>
      </c>
      <c r="R858" s="2" t="s">
        <v>444</v>
      </c>
      <c r="S858" s="2" t="s">
        <v>779</v>
      </c>
      <c r="T858" t="s">
        <v>89</v>
      </c>
      <c r="U858">
        <f t="shared" si="277"/>
        <v>96.564885496183209</v>
      </c>
      <c r="V858" t="s">
        <v>47</v>
      </c>
      <c r="W858" s="2" t="s">
        <v>458</v>
      </c>
      <c r="X858" s="2" t="s">
        <v>204</v>
      </c>
      <c r="Y858" t="s">
        <v>777</v>
      </c>
      <c r="Z858">
        <v>10</v>
      </c>
      <c r="AA858" s="3">
        <v>82.935265000000001</v>
      </c>
      <c r="AB858" s="1">
        <v>8.6327618677691884</v>
      </c>
      <c r="AC858">
        <v>10</v>
      </c>
      <c r="AD858" s="3">
        <v>20.147086999999999</v>
      </c>
      <c r="AE858" s="1">
        <v>15.903846975069898</v>
      </c>
    </row>
    <row r="859" spans="1:31" x14ac:dyDescent="0.2">
      <c r="A859">
        <v>1142</v>
      </c>
      <c r="B859" t="s">
        <v>699</v>
      </c>
      <c r="C859" t="s">
        <v>700</v>
      </c>
      <c r="D859">
        <v>2020</v>
      </c>
      <c r="F859" t="s">
        <v>744</v>
      </c>
      <c r="G859" t="s">
        <v>109</v>
      </c>
      <c r="H859">
        <v>-26.195246000000001</v>
      </c>
      <c r="I859">
        <v>28.034088000000001</v>
      </c>
      <c r="J859">
        <v>781</v>
      </c>
      <c r="K859">
        <v>1831</v>
      </c>
      <c r="L859">
        <f t="shared" si="276"/>
        <v>0.42654287274713271</v>
      </c>
      <c r="M859" t="s">
        <v>785</v>
      </c>
      <c r="N859" s="2" t="s">
        <v>445</v>
      </c>
      <c r="O859" s="2" t="s">
        <v>43</v>
      </c>
      <c r="P859" t="s">
        <v>44</v>
      </c>
      <c r="Q859" t="s">
        <v>45</v>
      </c>
      <c r="R859" s="2" t="s">
        <v>444</v>
      </c>
      <c r="S859" s="2" t="s">
        <v>779</v>
      </c>
      <c r="T859" t="s">
        <v>89</v>
      </c>
      <c r="U859">
        <f t="shared" si="277"/>
        <v>96.564885496183209</v>
      </c>
      <c r="V859" t="s">
        <v>47</v>
      </c>
      <c r="W859" s="2" t="s">
        <v>459</v>
      </c>
      <c r="X859" s="2" t="s">
        <v>369</v>
      </c>
      <c r="Y859" t="s">
        <v>777</v>
      </c>
      <c r="Z859">
        <v>4</v>
      </c>
      <c r="AA859" s="3">
        <v>223</v>
      </c>
      <c r="AB859" s="1">
        <v>11.600000000000023</v>
      </c>
      <c r="AC859">
        <v>4</v>
      </c>
      <c r="AD859" s="3">
        <v>191</v>
      </c>
      <c r="AE859" s="1">
        <v>9.8000000000000114</v>
      </c>
    </row>
    <row r="860" spans="1:31" x14ac:dyDescent="0.2">
      <c r="A860">
        <v>1142</v>
      </c>
      <c r="B860" t="s">
        <v>699</v>
      </c>
      <c r="C860" t="s">
        <v>700</v>
      </c>
      <c r="D860">
        <v>2020</v>
      </c>
      <c r="F860" t="s">
        <v>744</v>
      </c>
      <c r="G860" t="s">
        <v>109</v>
      </c>
      <c r="H860">
        <v>-26.195246000000001</v>
      </c>
      <c r="I860">
        <v>28.034088000000001</v>
      </c>
      <c r="J860">
        <v>781</v>
      </c>
      <c r="K860">
        <v>1831</v>
      </c>
      <c r="L860">
        <f t="shared" si="276"/>
        <v>0.42654287274713271</v>
      </c>
      <c r="M860" t="s">
        <v>785</v>
      </c>
      <c r="N860" s="2" t="s">
        <v>445</v>
      </c>
      <c r="O860" s="2" t="s">
        <v>43</v>
      </c>
      <c r="P860" t="s">
        <v>44</v>
      </c>
      <c r="Q860" t="s">
        <v>45</v>
      </c>
      <c r="R860" s="2" t="s">
        <v>444</v>
      </c>
      <c r="S860" s="2" t="s">
        <v>779</v>
      </c>
      <c r="T860" t="s">
        <v>89</v>
      </c>
      <c r="U860">
        <f t="shared" si="277"/>
        <v>96.564885496183209</v>
      </c>
      <c r="V860" t="s">
        <v>47</v>
      </c>
      <c r="W860" s="2" t="s">
        <v>459</v>
      </c>
      <c r="X860" s="2" t="s">
        <v>369</v>
      </c>
      <c r="Y860" t="s">
        <v>777</v>
      </c>
      <c r="Z860">
        <v>4</v>
      </c>
      <c r="AA860" s="3">
        <v>231</v>
      </c>
      <c r="AB860" s="1">
        <v>20.600000000000023</v>
      </c>
      <c r="AC860">
        <v>4</v>
      </c>
      <c r="AD860" s="3">
        <v>155</v>
      </c>
      <c r="AE860" s="1">
        <v>25.399999999999977</v>
      </c>
    </row>
    <row r="861" spans="1:31" x14ac:dyDescent="0.2">
      <c r="A861">
        <v>1142</v>
      </c>
      <c r="B861" t="s">
        <v>699</v>
      </c>
      <c r="C861" t="s">
        <v>700</v>
      </c>
      <c r="D861">
        <v>2020</v>
      </c>
      <c r="F861" t="s">
        <v>744</v>
      </c>
      <c r="G861" t="s">
        <v>109</v>
      </c>
      <c r="H861">
        <v>-26.195246000000001</v>
      </c>
      <c r="I861">
        <v>28.034088000000001</v>
      </c>
      <c r="J861">
        <v>781</v>
      </c>
      <c r="K861">
        <v>1831</v>
      </c>
      <c r="L861">
        <f t="shared" si="276"/>
        <v>0.42654287274713271</v>
      </c>
      <c r="M861" t="s">
        <v>785</v>
      </c>
      <c r="N861" s="2" t="s">
        <v>445</v>
      </c>
      <c r="O861" s="2" t="s">
        <v>43</v>
      </c>
      <c r="P861" t="s">
        <v>44</v>
      </c>
      <c r="Q861" t="s">
        <v>45</v>
      </c>
      <c r="R861" s="2" t="s">
        <v>444</v>
      </c>
      <c r="S861" s="2" t="s">
        <v>779</v>
      </c>
      <c r="T861" t="s">
        <v>89</v>
      </c>
      <c r="U861">
        <f t="shared" si="277"/>
        <v>96.564885496183209</v>
      </c>
      <c r="V861" t="s">
        <v>47</v>
      </c>
      <c r="W861" s="2" t="s">
        <v>460</v>
      </c>
      <c r="X861" s="2" t="s">
        <v>369</v>
      </c>
      <c r="Y861" t="s">
        <v>777</v>
      </c>
      <c r="Z861">
        <v>4</v>
      </c>
      <c r="AA861" s="3">
        <v>91.2</v>
      </c>
      <c r="AB861" s="1">
        <v>5.1999999999999886</v>
      </c>
      <c r="AC861">
        <v>4</v>
      </c>
      <c r="AD861" s="3">
        <v>55.4</v>
      </c>
      <c r="AE861" s="1">
        <v>2.6000000000000085</v>
      </c>
    </row>
    <row r="862" spans="1:31" x14ac:dyDescent="0.2">
      <c r="A862">
        <v>1142</v>
      </c>
      <c r="B862" t="s">
        <v>699</v>
      </c>
      <c r="C862" t="s">
        <v>700</v>
      </c>
      <c r="D862">
        <v>2020</v>
      </c>
      <c r="F862" t="s">
        <v>744</v>
      </c>
      <c r="G862" t="s">
        <v>109</v>
      </c>
      <c r="H862">
        <v>-26.195246000000001</v>
      </c>
      <c r="I862">
        <v>28.034088000000001</v>
      </c>
      <c r="J862">
        <v>781</v>
      </c>
      <c r="K862">
        <v>1831</v>
      </c>
      <c r="L862">
        <f t="shared" si="276"/>
        <v>0.42654287274713271</v>
      </c>
      <c r="M862" t="s">
        <v>785</v>
      </c>
      <c r="N862" s="2" t="s">
        <v>445</v>
      </c>
      <c r="O862" s="2" t="s">
        <v>43</v>
      </c>
      <c r="P862" t="s">
        <v>44</v>
      </c>
      <c r="Q862" t="s">
        <v>45</v>
      </c>
      <c r="R862" s="2" t="s">
        <v>444</v>
      </c>
      <c r="S862" s="2" t="s">
        <v>779</v>
      </c>
      <c r="T862" t="s">
        <v>89</v>
      </c>
      <c r="U862">
        <f t="shared" si="277"/>
        <v>96.564885496183209</v>
      </c>
      <c r="V862" t="s">
        <v>47</v>
      </c>
      <c r="W862" s="2" t="s">
        <v>460</v>
      </c>
      <c r="X862" s="2" t="s">
        <v>369</v>
      </c>
      <c r="Y862" t="s">
        <v>777</v>
      </c>
      <c r="Z862">
        <v>4</v>
      </c>
      <c r="AA862" s="3">
        <v>84.4</v>
      </c>
      <c r="AB862" s="1">
        <v>8.1999999999999886</v>
      </c>
      <c r="AC862">
        <v>4</v>
      </c>
      <c r="AD862" s="3">
        <v>59.9</v>
      </c>
      <c r="AE862" s="1">
        <v>11.600000000000009</v>
      </c>
    </row>
    <row r="863" spans="1:31" x14ac:dyDescent="0.2">
      <c r="A863">
        <v>1142</v>
      </c>
      <c r="B863" t="s">
        <v>699</v>
      </c>
      <c r="C863" t="s">
        <v>700</v>
      </c>
      <c r="D863">
        <v>2020</v>
      </c>
      <c r="F863" t="s">
        <v>744</v>
      </c>
      <c r="G863" t="s">
        <v>109</v>
      </c>
      <c r="H863">
        <v>-26.195246000000001</v>
      </c>
      <c r="I863">
        <v>28.034088000000001</v>
      </c>
      <c r="J863">
        <v>781</v>
      </c>
      <c r="K863">
        <v>1831</v>
      </c>
      <c r="L863">
        <f t="shared" si="276"/>
        <v>0.42654287274713271</v>
      </c>
      <c r="M863" t="s">
        <v>785</v>
      </c>
      <c r="N863" s="2" t="s">
        <v>445</v>
      </c>
      <c r="O863" s="2" t="s">
        <v>43</v>
      </c>
      <c r="P863" t="s">
        <v>44</v>
      </c>
      <c r="Q863" t="s">
        <v>45</v>
      </c>
      <c r="R863" s="2" t="s">
        <v>444</v>
      </c>
      <c r="S863" s="2" t="s">
        <v>779</v>
      </c>
      <c r="T863" t="s">
        <v>89</v>
      </c>
      <c r="U863">
        <f t="shared" si="277"/>
        <v>96.564885496183209</v>
      </c>
      <c r="V863" t="s">
        <v>47</v>
      </c>
      <c r="W863" s="2" t="s">
        <v>461</v>
      </c>
      <c r="X863" s="2" t="s">
        <v>369</v>
      </c>
      <c r="Y863" t="s">
        <v>777</v>
      </c>
      <c r="Z863">
        <v>4</v>
      </c>
      <c r="AA863" s="3">
        <v>0.22</v>
      </c>
      <c r="AB863" s="1">
        <v>2.0000000000000018E-2</v>
      </c>
      <c r="AC863">
        <v>4</v>
      </c>
      <c r="AD863" s="3">
        <v>0.14000000000000001</v>
      </c>
      <c r="AE863" s="1">
        <v>1.9999999999999962E-2</v>
      </c>
    </row>
    <row r="864" spans="1:31" x14ac:dyDescent="0.2">
      <c r="A864">
        <v>1142</v>
      </c>
      <c r="B864" t="s">
        <v>699</v>
      </c>
      <c r="C864" t="s">
        <v>700</v>
      </c>
      <c r="D864">
        <v>2020</v>
      </c>
      <c r="F864" t="s">
        <v>744</v>
      </c>
      <c r="G864" t="s">
        <v>109</v>
      </c>
      <c r="H864">
        <v>-26.195246000000001</v>
      </c>
      <c r="I864">
        <v>28.034088000000001</v>
      </c>
      <c r="J864">
        <v>781</v>
      </c>
      <c r="K864">
        <v>1831</v>
      </c>
      <c r="L864">
        <f t="shared" si="276"/>
        <v>0.42654287274713271</v>
      </c>
      <c r="M864" t="s">
        <v>785</v>
      </c>
      <c r="N864" s="2" t="s">
        <v>445</v>
      </c>
      <c r="O864" s="2" t="s">
        <v>43</v>
      </c>
      <c r="P864" t="s">
        <v>44</v>
      </c>
      <c r="Q864" t="s">
        <v>45</v>
      </c>
      <c r="R864" s="2" t="s">
        <v>444</v>
      </c>
      <c r="S864" s="2" t="s">
        <v>779</v>
      </c>
      <c r="T864" t="s">
        <v>89</v>
      </c>
      <c r="U864">
        <f t="shared" si="277"/>
        <v>96.564885496183209</v>
      </c>
      <c r="V864" t="s">
        <v>47</v>
      </c>
      <c r="W864" s="2" t="s">
        <v>461</v>
      </c>
      <c r="X864" s="2" t="s">
        <v>369</v>
      </c>
      <c r="Y864" t="s">
        <v>777</v>
      </c>
      <c r="Z864">
        <v>4</v>
      </c>
      <c r="AA864" s="3">
        <v>0.2</v>
      </c>
      <c r="AB864" s="1">
        <v>1.9999999999999962E-2</v>
      </c>
      <c r="AC864">
        <v>4</v>
      </c>
      <c r="AD864" s="3">
        <v>0.13</v>
      </c>
      <c r="AE864" s="1">
        <v>2.0000000000000018E-2</v>
      </c>
    </row>
    <row r="865" spans="1:31" x14ac:dyDescent="0.2">
      <c r="A865">
        <v>1142</v>
      </c>
      <c r="B865" t="s">
        <v>699</v>
      </c>
      <c r="C865" t="s">
        <v>700</v>
      </c>
      <c r="D865">
        <v>2020</v>
      </c>
      <c r="F865" t="s">
        <v>744</v>
      </c>
      <c r="G865" t="s">
        <v>109</v>
      </c>
      <c r="H865">
        <v>-26.195246000000001</v>
      </c>
      <c r="I865">
        <v>28.034088000000001</v>
      </c>
      <c r="J865">
        <v>781</v>
      </c>
      <c r="K865">
        <v>1831</v>
      </c>
      <c r="L865">
        <f t="shared" si="276"/>
        <v>0.42654287274713271</v>
      </c>
      <c r="M865" t="s">
        <v>785</v>
      </c>
      <c r="N865" s="2" t="s">
        <v>445</v>
      </c>
      <c r="O865" s="2" t="s">
        <v>43</v>
      </c>
      <c r="P865" t="s">
        <v>44</v>
      </c>
      <c r="Q865" t="s">
        <v>45</v>
      </c>
      <c r="R865" s="2" t="s">
        <v>444</v>
      </c>
      <c r="S865" s="2" t="s">
        <v>779</v>
      </c>
      <c r="T865" t="s">
        <v>89</v>
      </c>
      <c r="U865">
        <f t="shared" si="277"/>
        <v>96.564885496183209</v>
      </c>
      <c r="V865" t="s">
        <v>47</v>
      </c>
      <c r="W865" s="2" t="s">
        <v>462</v>
      </c>
      <c r="X865" s="2" t="s">
        <v>369</v>
      </c>
      <c r="Y865" t="s">
        <v>777</v>
      </c>
      <c r="Z865">
        <v>4</v>
      </c>
      <c r="AA865" s="3">
        <v>11.2</v>
      </c>
      <c r="AB865" s="1">
        <v>2.2000000000000028</v>
      </c>
      <c r="AC865">
        <v>4</v>
      </c>
      <c r="AD865" s="3">
        <v>16.8</v>
      </c>
      <c r="AE865" s="1">
        <v>5.6000000000000014</v>
      </c>
    </row>
    <row r="866" spans="1:31" x14ac:dyDescent="0.2">
      <c r="A866">
        <v>1142</v>
      </c>
      <c r="B866" t="s">
        <v>699</v>
      </c>
      <c r="C866" t="s">
        <v>700</v>
      </c>
      <c r="D866">
        <v>2020</v>
      </c>
      <c r="F866" t="s">
        <v>744</v>
      </c>
      <c r="G866" t="s">
        <v>109</v>
      </c>
      <c r="H866">
        <v>-26.195246000000001</v>
      </c>
      <c r="I866">
        <v>28.034088000000001</v>
      </c>
      <c r="J866">
        <v>781</v>
      </c>
      <c r="K866">
        <v>1831</v>
      </c>
      <c r="L866">
        <f t="shared" si="276"/>
        <v>0.42654287274713271</v>
      </c>
      <c r="M866" t="s">
        <v>785</v>
      </c>
      <c r="N866" s="2" t="s">
        <v>445</v>
      </c>
      <c r="O866" s="2" t="s">
        <v>43</v>
      </c>
      <c r="P866" t="s">
        <v>44</v>
      </c>
      <c r="Q866" t="s">
        <v>45</v>
      </c>
      <c r="R866" s="2" t="s">
        <v>444</v>
      </c>
      <c r="S866" s="2" t="s">
        <v>779</v>
      </c>
      <c r="T866" t="s">
        <v>89</v>
      </c>
      <c r="U866">
        <f t="shared" si="277"/>
        <v>96.564885496183209</v>
      </c>
      <c r="V866" t="s">
        <v>47</v>
      </c>
      <c r="W866" s="2" t="s">
        <v>462</v>
      </c>
      <c r="X866" s="2" t="s">
        <v>369</v>
      </c>
      <c r="Y866" t="s">
        <v>777</v>
      </c>
      <c r="Z866">
        <v>4</v>
      </c>
      <c r="AA866" s="3">
        <v>12.6</v>
      </c>
      <c r="AB866" s="1">
        <v>1</v>
      </c>
      <c r="AC866">
        <v>4</v>
      </c>
      <c r="AD866" s="3">
        <v>17.5</v>
      </c>
      <c r="AE866" s="1">
        <v>4.7999999999999972</v>
      </c>
    </row>
    <row r="867" spans="1:31" x14ac:dyDescent="0.2">
      <c r="A867">
        <v>1142</v>
      </c>
      <c r="B867" t="s">
        <v>699</v>
      </c>
      <c r="C867" t="s">
        <v>700</v>
      </c>
      <c r="D867">
        <v>2020</v>
      </c>
      <c r="F867" t="s">
        <v>744</v>
      </c>
      <c r="G867" t="s">
        <v>109</v>
      </c>
      <c r="H867">
        <v>-26.195246000000001</v>
      </c>
      <c r="I867">
        <v>28.034088000000001</v>
      </c>
      <c r="J867">
        <v>781</v>
      </c>
      <c r="K867">
        <v>1831</v>
      </c>
      <c r="L867">
        <f t="shared" si="276"/>
        <v>0.42654287274713271</v>
      </c>
      <c r="M867" t="s">
        <v>785</v>
      </c>
      <c r="N867" s="2" t="s">
        <v>445</v>
      </c>
      <c r="O867" s="2" t="s">
        <v>43</v>
      </c>
      <c r="P867" t="s">
        <v>44</v>
      </c>
      <c r="Q867" t="s">
        <v>45</v>
      </c>
      <c r="R867" s="2" t="s">
        <v>444</v>
      </c>
      <c r="S867" s="2" t="s">
        <v>779</v>
      </c>
      <c r="T867" t="s">
        <v>89</v>
      </c>
      <c r="U867">
        <f t="shared" si="277"/>
        <v>96.564885496183209</v>
      </c>
      <c r="V867" t="s">
        <v>47</v>
      </c>
      <c r="W867" s="2" t="s">
        <v>463</v>
      </c>
      <c r="X867" s="2" t="s">
        <v>204</v>
      </c>
      <c r="Y867" t="s">
        <v>777</v>
      </c>
      <c r="Z867">
        <v>4</v>
      </c>
      <c r="AA867" s="3">
        <v>9.3000000000000007</v>
      </c>
      <c r="AB867" s="1">
        <v>2.3999999999999986</v>
      </c>
      <c r="AC867">
        <v>4</v>
      </c>
      <c r="AD867" s="3">
        <v>41.2</v>
      </c>
      <c r="AE867" s="1">
        <v>2.7999999999999972</v>
      </c>
    </row>
    <row r="868" spans="1:31" x14ac:dyDescent="0.2">
      <c r="A868">
        <v>1142</v>
      </c>
      <c r="B868" t="s">
        <v>699</v>
      </c>
      <c r="C868" t="s">
        <v>700</v>
      </c>
      <c r="D868">
        <v>2020</v>
      </c>
      <c r="F868" t="s">
        <v>744</v>
      </c>
      <c r="G868" t="s">
        <v>109</v>
      </c>
      <c r="H868">
        <v>-26.195246000000001</v>
      </c>
      <c r="I868">
        <v>28.034088000000001</v>
      </c>
      <c r="J868">
        <v>781</v>
      </c>
      <c r="K868">
        <v>1831</v>
      </c>
      <c r="L868">
        <f t="shared" si="276"/>
        <v>0.42654287274713271</v>
      </c>
      <c r="M868" t="s">
        <v>785</v>
      </c>
      <c r="N868" s="2" t="s">
        <v>445</v>
      </c>
      <c r="O868" s="2" t="s">
        <v>43</v>
      </c>
      <c r="P868" t="s">
        <v>44</v>
      </c>
      <c r="Q868" t="s">
        <v>45</v>
      </c>
      <c r="R868" s="2" t="s">
        <v>444</v>
      </c>
      <c r="S868" s="2" t="s">
        <v>779</v>
      </c>
      <c r="T868" t="s">
        <v>89</v>
      </c>
      <c r="U868">
        <f t="shared" si="277"/>
        <v>96.564885496183209</v>
      </c>
      <c r="V868" t="s">
        <v>47</v>
      </c>
      <c r="W868" s="2" t="s">
        <v>463</v>
      </c>
      <c r="X868" s="2" t="s">
        <v>204</v>
      </c>
      <c r="Y868" t="s">
        <v>777</v>
      </c>
      <c r="Z868">
        <v>4</v>
      </c>
      <c r="AA868" s="3">
        <v>14.8</v>
      </c>
      <c r="AB868" s="1">
        <v>2.1999999999999993</v>
      </c>
      <c r="AC868">
        <v>4</v>
      </c>
      <c r="AD868" s="3">
        <v>37.200000000000003</v>
      </c>
      <c r="AE868" s="1">
        <v>8.3999999999999915</v>
      </c>
    </row>
    <row r="869" spans="1:31" x14ac:dyDescent="0.2">
      <c r="A869">
        <v>1142</v>
      </c>
      <c r="B869" t="s">
        <v>699</v>
      </c>
      <c r="C869" t="s">
        <v>700</v>
      </c>
      <c r="D869">
        <v>2020</v>
      </c>
      <c r="F869" t="s">
        <v>744</v>
      </c>
      <c r="G869" t="s">
        <v>109</v>
      </c>
      <c r="H869">
        <v>-26.195246000000001</v>
      </c>
      <c r="I869">
        <v>28.034088000000001</v>
      </c>
      <c r="J869">
        <v>781</v>
      </c>
      <c r="K869">
        <v>1831</v>
      </c>
      <c r="L869">
        <f t="shared" si="276"/>
        <v>0.42654287274713271</v>
      </c>
      <c r="M869" t="s">
        <v>785</v>
      </c>
      <c r="N869" s="2" t="s">
        <v>445</v>
      </c>
      <c r="O869" s="2" t="s">
        <v>43</v>
      </c>
      <c r="P869" t="s">
        <v>44</v>
      </c>
      <c r="Q869" t="s">
        <v>45</v>
      </c>
      <c r="R869" s="2" t="s">
        <v>444</v>
      </c>
      <c r="S869" s="2" t="s">
        <v>779</v>
      </c>
      <c r="T869" t="s">
        <v>89</v>
      </c>
      <c r="U869">
        <f t="shared" si="277"/>
        <v>96.564885496183209</v>
      </c>
      <c r="V869" t="s">
        <v>47</v>
      </c>
      <c r="W869" s="2" t="s">
        <v>464</v>
      </c>
      <c r="X869" s="2" t="s">
        <v>75</v>
      </c>
      <c r="Y869" t="s">
        <v>63</v>
      </c>
      <c r="Z869">
        <v>10</v>
      </c>
      <c r="AA869" s="3">
        <v>0.77</v>
      </c>
      <c r="AB869" s="1">
        <v>0.31622776601683789</v>
      </c>
      <c r="AC869">
        <v>10</v>
      </c>
      <c r="AD869" s="3">
        <v>0.27</v>
      </c>
      <c r="AE869" s="1">
        <v>9.4868329805051291E-2</v>
      </c>
    </row>
    <row r="870" spans="1:31" x14ac:dyDescent="0.2">
      <c r="A870">
        <v>1142</v>
      </c>
      <c r="B870" t="s">
        <v>699</v>
      </c>
      <c r="C870" t="s">
        <v>700</v>
      </c>
      <c r="D870">
        <v>2020</v>
      </c>
      <c r="F870" t="s">
        <v>744</v>
      </c>
      <c r="G870" t="s">
        <v>109</v>
      </c>
      <c r="H870">
        <v>-26.195246000000001</v>
      </c>
      <c r="I870">
        <v>28.034088000000001</v>
      </c>
      <c r="J870">
        <v>781</v>
      </c>
      <c r="K870">
        <v>1831</v>
      </c>
      <c r="L870">
        <f t="shared" si="276"/>
        <v>0.42654287274713271</v>
      </c>
      <c r="M870" t="s">
        <v>785</v>
      </c>
      <c r="N870" s="2" t="s">
        <v>445</v>
      </c>
      <c r="O870" s="2" t="s">
        <v>43</v>
      </c>
      <c r="P870" t="s">
        <v>44</v>
      </c>
      <c r="Q870" t="s">
        <v>45</v>
      </c>
      <c r="R870" s="2" t="s">
        <v>444</v>
      </c>
      <c r="S870" s="2" t="s">
        <v>779</v>
      </c>
      <c r="T870" t="s">
        <v>89</v>
      </c>
      <c r="U870">
        <f t="shared" si="277"/>
        <v>96.564885496183209</v>
      </c>
      <c r="V870" t="s">
        <v>47</v>
      </c>
      <c r="W870" s="2" t="s">
        <v>464</v>
      </c>
      <c r="X870" s="2" t="s">
        <v>75</v>
      </c>
      <c r="Y870" t="s">
        <v>63</v>
      </c>
      <c r="Z870">
        <v>10</v>
      </c>
      <c r="AA870" s="3">
        <v>2.88</v>
      </c>
      <c r="AB870" s="1">
        <v>0.50596442562694122</v>
      </c>
      <c r="AC870">
        <v>10</v>
      </c>
      <c r="AD870" s="3">
        <v>3.19</v>
      </c>
      <c r="AE870" s="1">
        <v>0.56920997883030877</v>
      </c>
    </row>
    <row r="871" spans="1:31" x14ac:dyDescent="0.2">
      <c r="A871">
        <v>1142</v>
      </c>
      <c r="B871" t="s">
        <v>699</v>
      </c>
      <c r="C871" t="s">
        <v>700</v>
      </c>
      <c r="D871">
        <v>2020</v>
      </c>
      <c r="F871" t="s">
        <v>744</v>
      </c>
      <c r="G871" t="s">
        <v>109</v>
      </c>
      <c r="H871">
        <v>-26.195246000000001</v>
      </c>
      <c r="I871">
        <v>28.034088000000001</v>
      </c>
      <c r="J871">
        <v>781</v>
      </c>
      <c r="K871">
        <v>1831</v>
      </c>
      <c r="L871">
        <f t="shared" si="276"/>
        <v>0.42654287274713271</v>
      </c>
      <c r="M871" t="s">
        <v>785</v>
      </c>
      <c r="N871" s="2" t="s">
        <v>445</v>
      </c>
      <c r="O871" s="2" t="s">
        <v>43</v>
      </c>
      <c r="P871" t="s">
        <v>44</v>
      </c>
      <c r="Q871" t="s">
        <v>45</v>
      </c>
      <c r="R871" s="2" t="s">
        <v>444</v>
      </c>
      <c r="S871" s="2" t="s">
        <v>779</v>
      </c>
      <c r="T871" t="s">
        <v>89</v>
      </c>
      <c r="U871">
        <f t="shared" si="277"/>
        <v>96.564885496183209</v>
      </c>
      <c r="V871" t="s">
        <v>47</v>
      </c>
      <c r="W871" s="2" t="s">
        <v>465</v>
      </c>
      <c r="X871" s="2" t="s">
        <v>75</v>
      </c>
      <c r="Y871" t="s">
        <v>63</v>
      </c>
      <c r="Z871">
        <v>10</v>
      </c>
      <c r="AA871" s="3">
        <v>4.0599999999999996</v>
      </c>
      <c r="AB871" s="1">
        <v>1.2649110640673529</v>
      </c>
      <c r="AC871">
        <v>10</v>
      </c>
      <c r="AD871" s="3">
        <v>0.87</v>
      </c>
      <c r="AE871" s="1">
        <v>0.6324555320336761</v>
      </c>
    </row>
    <row r="872" spans="1:31" x14ac:dyDescent="0.2">
      <c r="A872">
        <v>1142</v>
      </c>
      <c r="B872" t="s">
        <v>699</v>
      </c>
      <c r="C872" t="s">
        <v>700</v>
      </c>
      <c r="D872">
        <v>2020</v>
      </c>
      <c r="F872" t="s">
        <v>744</v>
      </c>
      <c r="G872" t="s">
        <v>109</v>
      </c>
      <c r="H872">
        <v>-26.195246000000001</v>
      </c>
      <c r="I872">
        <v>28.034088000000001</v>
      </c>
      <c r="J872">
        <v>781</v>
      </c>
      <c r="K872">
        <v>1831</v>
      </c>
      <c r="L872">
        <f t="shared" si="276"/>
        <v>0.42654287274713271</v>
      </c>
      <c r="M872" t="s">
        <v>785</v>
      </c>
      <c r="N872" s="2" t="s">
        <v>445</v>
      </c>
      <c r="O872" s="2" t="s">
        <v>43</v>
      </c>
      <c r="P872" t="s">
        <v>44</v>
      </c>
      <c r="Q872" t="s">
        <v>45</v>
      </c>
      <c r="R872" s="2" t="s">
        <v>444</v>
      </c>
      <c r="S872" s="2" t="s">
        <v>779</v>
      </c>
      <c r="T872" t="s">
        <v>89</v>
      </c>
      <c r="U872">
        <f t="shared" si="277"/>
        <v>96.564885496183209</v>
      </c>
      <c r="V872" t="s">
        <v>47</v>
      </c>
      <c r="W872" s="2" t="s">
        <v>465</v>
      </c>
      <c r="X872" s="2" t="s">
        <v>75</v>
      </c>
      <c r="Y872" t="s">
        <v>63</v>
      </c>
      <c r="Z872">
        <v>10</v>
      </c>
      <c r="AA872" s="3">
        <v>10.37</v>
      </c>
      <c r="AB872" s="1">
        <v>1.2649110640673529</v>
      </c>
      <c r="AC872">
        <v>10</v>
      </c>
      <c r="AD872" s="3">
        <v>6.94</v>
      </c>
      <c r="AE872" s="1">
        <v>1.5811388300841898</v>
      </c>
    </row>
    <row r="873" spans="1:31" x14ac:dyDescent="0.2">
      <c r="A873">
        <v>1142</v>
      </c>
      <c r="B873" t="s">
        <v>699</v>
      </c>
      <c r="C873" t="s">
        <v>700</v>
      </c>
      <c r="D873">
        <v>2020</v>
      </c>
      <c r="F873" t="s">
        <v>744</v>
      </c>
      <c r="G873" t="s">
        <v>109</v>
      </c>
      <c r="H873">
        <v>-26.195246000000001</v>
      </c>
      <c r="I873">
        <v>28.034088000000001</v>
      </c>
      <c r="J873">
        <v>781</v>
      </c>
      <c r="K873">
        <v>1831</v>
      </c>
      <c r="L873">
        <f t="shared" si="276"/>
        <v>0.42654287274713271</v>
      </c>
      <c r="M873" t="s">
        <v>785</v>
      </c>
      <c r="N873" s="2" t="s">
        <v>445</v>
      </c>
      <c r="O873" s="2" t="s">
        <v>43</v>
      </c>
      <c r="P873" t="s">
        <v>44</v>
      </c>
      <c r="Q873" t="s">
        <v>45</v>
      </c>
      <c r="R873" s="2" t="s">
        <v>444</v>
      </c>
      <c r="S873" s="2" t="s">
        <v>779</v>
      </c>
      <c r="T873" t="s">
        <v>89</v>
      </c>
      <c r="U873">
        <f t="shared" si="277"/>
        <v>96.564885496183209</v>
      </c>
      <c r="V873" t="s">
        <v>47</v>
      </c>
      <c r="W873" s="2" t="s">
        <v>466</v>
      </c>
      <c r="X873" s="2" t="s">
        <v>75</v>
      </c>
      <c r="Y873" t="s">
        <v>63</v>
      </c>
      <c r="Z873">
        <v>10</v>
      </c>
      <c r="AA873" s="3">
        <v>4.42</v>
      </c>
      <c r="AB873" s="1">
        <v>0.94868329805051332</v>
      </c>
      <c r="AC873">
        <v>10</v>
      </c>
      <c r="AD873" s="3">
        <v>1.18</v>
      </c>
      <c r="AE873" s="1">
        <v>0.18973665961010294</v>
      </c>
    </row>
    <row r="874" spans="1:31" x14ac:dyDescent="0.2">
      <c r="A874">
        <v>1142</v>
      </c>
      <c r="B874" t="s">
        <v>699</v>
      </c>
      <c r="C874" t="s">
        <v>700</v>
      </c>
      <c r="D874">
        <v>2020</v>
      </c>
      <c r="F874" t="s">
        <v>744</v>
      </c>
      <c r="G874" t="s">
        <v>109</v>
      </c>
      <c r="H874">
        <v>-26.195246000000001</v>
      </c>
      <c r="I874">
        <v>28.034088000000001</v>
      </c>
      <c r="J874">
        <v>781</v>
      </c>
      <c r="K874">
        <v>1831</v>
      </c>
      <c r="L874">
        <f t="shared" si="276"/>
        <v>0.42654287274713271</v>
      </c>
      <c r="M874" t="s">
        <v>785</v>
      </c>
      <c r="N874" s="2" t="s">
        <v>445</v>
      </c>
      <c r="O874" s="2" t="s">
        <v>43</v>
      </c>
      <c r="P874" t="s">
        <v>44</v>
      </c>
      <c r="Q874" t="s">
        <v>45</v>
      </c>
      <c r="R874" s="2" t="s">
        <v>444</v>
      </c>
      <c r="S874" s="2" t="s">
        <v>779</v>
      </c>
      <c r="T874" t="s">
        <v>89</v>
      </c>
      <c r="U874">
        <f t="shared" si="277"/>
        <v>96.564885496183209</v>
      </c>
      <c r="V874" t="s">
        <v>47</v>
      </c>
      <c r="W874" s="2" t="s">
        <v>466</v>
      </c>
      <c r="X874" s="2" t="s">
        <v>75</v>
      </c>
      <c r="Y874" t="s">
        <v>63</v>
      </c>
      <c r="Z874">
        <v>10</v>
      </c>
      <c r="AA874" s="3">
        <v>4.8499999999999996</v>
      </c>
      <c r="AB874" s="1">
        <v>0.9486832980505161</v>
      </c>
      <c r="AC874">
        <v>10</v>
      </c>
      <c r="AD874" s="3">
        <v>2.79</v>
      </c>
      <c r="AE874" s="1">
        <v>0.63245553203367644</v>
      </c>
    </row>
    <row r="875" spans="1:31" x14ac:dyDescent="0.2">
      <c r="A875">
        <v>1142</v>
      </c>
      <c r="B875" t="s">
        <v>699</v>
      </c>
      <c r="C875" t="s">
        <v>700</v>
      </c>
      <c r="D875">
        <v>2020</v>
      </c>
      <c r="F875" t="s">
        <v>744</v>
      </c>
      <c r="G875" t="s">
        <v>109</v>
      </c>
      <c r="H875">
        <v>-26.195246000000001</v>
      </c>
      <c r="I875">
        <v>28.034088000000001</v>
      </c>
      <c r="J875">
        <v>781</v>
      </c>
      <c r="K875">
        <v>1831</v>
      </c>
      <c r="L875">
        <f t="shared" si="276"/>
        <v>0.42654287274713271</v>
      </c>
      <c r="M875" t="s">
        <v>785</v>
      </c>
      <c r="N875" s="2" t="s">
        <v>445</v>
      </c>
      <c r="O875" s="2" t="s">
        <v>43</v>
      </c>
      <c r="P875" t="s">
        <v>44</v>
      </c>
      <c r="Q875" t="s">
        <v>45</v>
      </c>
      <c r="R875" s="2" t="s">
        <v>444</v>
      </c>
      <c r="S875" s="2" t="s">
        <v>779</v>
      </c>
      <c r="T875" t="s">
        <v>89</v>
      </c>
      <c r="U875">
        <f t="shared" si="277"/>
        <v>96.564885496183209</v>
      </c>
      <c r="V875" t="s">
        <v>47</v>
      </c>
      <c r="W875" s="2" t="s">
        <v>467</v>
      </c>
      <c r="X875" s="2" t="s">
        <v>75</v>
      </c>
      <c r="Y875" t="s">
        <v>63</v>
      </c>
      <c r="Z875">
        <v>10</v>
      </c>
      <c r="AA875" s="3">
        <v>2.87</v>
      </c>
      <c r="AB875" s="1">
        <v>0.63245553203367511</v>
      </c>
      <c r="AC875">
        <v>10</v>
      </c>
      <c r="AD875" s="3">
        <v>1.82</v>
      </c>
      <c r="AE875" s="1">
        <v>0.411096095821889</v>
      </c>
    </row>
    <row r="876" spans="1:31" x14ac:dyDescent="0.2">
      <c r="A876">
        <v>1142</v>
      </c>
      <c r="B876" t="s">
        <v>699</v>
      </c>
      <c r="C876" t="s">
        <v>700</v>
      </c>
      <c r="D876">
        <v>2020</v>
      </c>
      <c r="F876" t="s">
        <v>744</v>
      </c>
      <c r="G876" t="s">
        <v>109</v>
      </c>
      <c r="H876">
        <v>-26.195246000000001</v>
      </c>
      <c r="I876">
        <v>28.034088000000001</v>
      </c>
      <c r="J876">
        <v>781</v>
      </c>
      <c r="K876">
        <v>1831</v>
      </c>
      <c r="L876">
        <f t="shared" si="276"/>
        <v>0.42654287274713271</v>
      </c>
      <c r="M876" t="s">
        <v>785</v>
      </c>
      <c r="N876" s="2" t="s">
        <v>445</v>
      </c>
      <c r="O876" s="2" t="s">
        <v>43</v>
      </c>
      <c r="P876" t="s">
        <v>44</v>
      </c>
      <c r="Q876" t="s">
        <v>45</v>
      </c>
      <c r="R876" s="2" t="s">
        <v>444</v>
      </c>
      <c r="S876" s="2" t="s">
        <v>779</v>
      </c>
      <c r="T876" t="s">
        <v>89</v>
      </c>
      <c r="U876">
        <f t="shared" si="277"/>
        <v>96.564885496183209</v>
      </c>
      <c r="V876" t="s">
        <v>47</v>
      </c>
      <c r="W876" s="2" t="s">
        <v>467</v>
      </c>
      <c r="X876" s="2" t="s">
        <v>75</v>
      </c>
      <c r="Y876" t="s">
        <v>63</v>
      </c>
      <c r="Z876">
        <v>10</v>
      </c>
      <c r="AA876" s="3">
        <v>4.6500000000000004</v>
      </c>
      <c r="AB876" s="1">
        <v>0.63245553203367366</v>
      </c>
      <c r="AC876">
        <v>10</v>
      </c>
      <c r="AD876" s="3">
        <v>6.11</v>
      </c>
      <c r="AE876" s="1">
        <v>1.1384199576606149</v>
      </c>
    </row>
    <row r="877" spans="1:31" x14ac:dyDescent="0.2">
      <c r="A877">
        <v>1142</v>
      </c>
      <c r="B877" t="s">
        <v>699</v>
      </c>
      <c r="C877" t="s">
        <v>700</v>
      </c>
      <c r="D877">
        <v>2020</v>
      </c>
      <c r="F877" t="s">
        <v>744</v>
      </c>
      <c r="G877" t="s">
        <v>109</v>
      </c>
      <c r="H877">
        <v>-26.195246000000001</v>
      </c>
      <c r="I877">
        <v>28.034088000000001</v>
      </c>
      <c r="J877">
        <v>781</v>
      </c>
      <c r="K877">
        <v>1831</v>
      </c>
      <c r="L877">
        <f t="shared" si="276"/>
        <v>0.42654287274713271</v>
      </c>
      <c r="M877" t="s">
        <v>785</v>
      </c>
      <c r="N877" s="2" t="s">
        <v>445</v>
      </c>
      <c r="O877" s="2" t="s">
        <v>43</v>
      </c>
      <c r="P877" t="s">
        <v>44</v>
      </c>
      <c r="Q877" t="s">
        <v>45</v>
      </c>
      <c r="R877" s="2" t="s">
        <v>444</v>
      </c>
      <c r="S877" s="2" t="s">
        <v>779</v>
      </c>
      <c r="T877" t="s">
        <v>89</v>
      </c>
      <c r="U877">
        <f t="shared" si="277"/>
        <v>96.564885496183209</v>
      </c>
      <c r="V877" t="s">
        <v>47</v>
      </c>
      <c r="W877" s="2" t="s">
        <v>468</v>
      </c>
      <c r="X877" s="2" t="s">
        <v>75</v>
      </c>
      <c r="Y877" t="s">
        <v>63</v>
      </c>
      <c r="Z877">
        <v>10</v>
      </c>
      <c r="AA877" s="3">
        <v>0.3125</v>
      </c>
      <c r="AB877" s="1">
        <v>1.0435516278555652</v>
      </c>
      <c r="AC877">
        <v>10</v>
      </c>
      <c r="AD877" s="3">
        <v>0.83333332999999998</v>
      </c>
      <c r="AE877" s="1">
        <v>2.7511814694781602</v>
      </c>
    </row>
    <row r="878" spans="1:31" x14ac:dyDescent="0.2">
      <c r="A878">
        <v>1142</v>
      </c>
      <c r="B878" t="s">
        <v>699</v>
      </c>
      <c r="C878" t="s">
        <v>700</v>
      </c>
      <c r="D878">
        <v>2020</v>
      </c>
      <c r="F878" t="s">
        <v>744</v>
      </c>
      <c r="G878" t="s">
        <v>109</v>
      </c>
      <c r="H878">
        <v>-26.195246000000001</v>
      </c>
      <c r="I878">
        <v>28.034088000000001</v>
      </c>
      <c r="J878">
        <v>781</v>
      </c>
      <c r="K878">
        <v>1831</v>
      </c>
      <c r="L878">
        <f t="shared" si="276"/>
        <v>0.42654287274713271</v>
      </c>
      <c r="M878" t="s">
        <v>785</v>
      </c>
      <c r="N878" s="2" t="s">
        <v>445</v>
      </c>
      <c r="O878" s="2" t="s">
        <v>43</v>
      </c>
      <c r="P878" t="s">
        <v>44</v>
      </c>
      <c r="Q878" t="s">
        <v>45</v>
      </c>
      <c r="R878" s="2" t="s">
        <v>444</v>
      </c>
      <c r="S878" s="2" t="s">
        <v>779</v>
      </c>
      <c r="T878" t="s">
        <v>89</v>
      </c>
      <c r="U878">
        <f t="shared" si="277"/>
        <v>96.564885496183209</v>
      </c>
      <c r="V878" t="s">
        <v>47</v>
      </c>
      <c r="W878" s="2" t="s">
        <v>468</v>
      </c>
      <c r="X878" s="2" t="s">
        <v>75</v>
      </c>
      <c r="Y878" t="s">
        <v>63</v>
      </c>
      <c r="Z878">
        <v>10</v>
      </c>
      <c r="AA878" s="3">
        <v>0.25641026</v>
      </c>
      <c r="AB878" s="1">
        <v>0.82219218025957919</v>
      </c>
      <c r="AC878">
        <v>10</v>
      </c>
      <c r="AD878" s="3">
        <v>0.47619047619999999</v>
      </c>
      <c r="AE878" s="1">
        <v>1.4862705002791383</v>
      </c>
    </row>
    <row r="879" spans="1:31" x14ac:dyDescent="0.2">
      <c r="A879">
        <v>1142</v>
      </c>
      <c r="B879" t="s">
        <v>699</v>
      </c>
      <c r="C879" t="s">
        <v>700</v>
      </c>
      <c r="D879">
        <v>2020</v>
      </c>
      <c r="F879" t="s">
        <v>744</v>
      </c>
      <c r="G879" t="s">
        <v>109</v>
      </c>
      <c r="H879">
        <v>-26.195246000000001</v>
      </c>
      <c r="I879">
        <v>28.034088000000001</v>
      </c>
      <c r="J879">
        <v>781</v>
      </c>
      <c r="K879">
        <v>1831</v>
      </c>
      <c r="L879">
        <f t="shared" si="276"/>
        <v>0.42654287274713271</v>
      </c>
      <c r="M879" t="s">
        <v>785</v>
      </c>
      <c r="N879" s="2" t="s">
        <v>445</v>
      </c>
      <c r="O879" s="2" t="s">
        <v>43</v>
      </c>
      <c r="P879" t="s">
        <v>44</v>
      </c>
      <c r="Q879" t="s">
        <v>45</v>
      </c>
      <c r="R879" s="2" t="s">
        <v>444</v>
      </c>
      <c r="S879" s="2" t="s">
        <v>779</v>
      </c>
      <c r="T879" t="s">
        <v>89</v>
      </c>
      <c r="U879">
        <f t="shared" si="277"/>
        <v>96.564885496183209</v>
      </c>
      <c r="V879" t="s">
        <v>47</v>
      </c>
      <c r="W879" s="2" t="s">
        <v>469</v>
      </c>
      <c r="X879" t="s">
        <v>115</v>
      </c>
      <c r="Y879" t="s">
        <v>50</v>
      </c>
      <c r="Z879">
        <v>10</v>
      </c>
      <c r="AA879" s="3">
        <v>10.6</v>
      </c>
      <c r="AB879" s="1">
        <v>1.2649110640673529</v>
      </c>
      <c r="AC879">
        <v>10</v>
      </c>
      <c r="AD879" s="3">
        <v>14.6</v>
      </c>
      <c r="AE879" s="1">
        <v>2.8460498941515429</v>
      </c>
    </row>
    <row r="880" spans="1:31" x14ac:dyDescent="0.2">
      <c r="A880">
        <v>1142</v>
      </c>
      <c r="B880" t="s">
        <v>699</v>
      </c>
      <c r="C880" t="s">
        <v>700</v>
      </c>
      <c r="D880">
        <v>2020</v>
      </c>
      <c r="F880" t="s">
        <v>744</v>
      </c>
      <c r="G880" t="s">
        <v>109</v>
      </c>
      <c r="H880">
        <v>-26.195246000000001</v>
      </c>
      <c r="I880">
        <v>28.034088000000001</v>
      </c>
      <c r="J880">
        <v>781</v>
      </c>
      <c r="K880">
        <v>1831</v>
      </c>
      <c r="L880">
        <f t="shared" si="276"/>
        <v>0.42654287274713271</v>
      </c>
      <c r="M880" t="s">
        <v>785</v>
      </c>
      <c r="N880" s="2" t="s">
        <v>445</v>
      </c>
      <c r="O880" s="2" t="s">
        <v>43</v>
      </c>
      <c r="P880" t="s">
        <v>44</v>
      </c>
      <c r="Q880" t="s">
        <v>45</v>
      </c>
      <c r="R880" s="2" t="s">
        <v>444</v>
      </c>
      <c r="S880" s="2" t="s">
        <v>779</v>
      </c>
      <c r="T880" t="s">
        <v>89</v>
      </c>
      <c r="U880">
        <f t="shared" si="277"/>
        <v>96.564885496183209</v>
      </c>
      <c r="V880" t="s">
        <v>47</v>
      </c>
      <c r="W880" s="2" t="s">
        <v>469</v>
      </c>
      <c r="X880" t="s">
        <v>115</v>
      </c>
      <c r="Y880" t="s">
        <v>50</v>
      </c>
      <c r="Z880">
        <v>10</v>
      </c>
      <c r="AA880" s="3">
        <v>21.1</v>
      </c>
      <c r="AB880" s="1">
        <v>6.6407830863535899</v>
      </c>
      <c r="AC880">
        <v>10</v>
      </c>
      <c r="AD880" s="3">
        <v>26.1</v>
      </c>
      <c r="AE880" s="1">
        <v>4.1109609582188842</v>
      </c>
    </row>
    <row r="881" spans="1:38" x14ac:dyDescent="0.2">
      <c r="A881">
        <v>1142</v>
      </c>
      <c r="B881" t="s">
        <v>699</v>
      </c>
      <c r="C881" t="s">
        <v>700</v>
      </c>
      <c r="D881">
        <v>2020</v>
      </c>
      <c r="F881" t="s">
        <v>744</v>
      </c>
      <c r="G881" t="s">
        <v>109</v>
      </c>
      <c r="H881">
        <v>-26.195246000000001</v>
      </c>
      <c r="I881">
        <v>28.034088000000001</v>
      </c>
      <c r="J881">
        <v>781</v>
      </c>
      <c r="K881">
        <v>1831</v>
      </c>
      <c r="L881">
        <f t="shared" si="276"/>
        <v>0.42654287274713271</v>
      </c>
      <c r="M881" t="s">
        <v>785</v>
      </c>
      <c r="N881" s="2" t="s">
        <v>445</v>
      </c>
      <c r="O881" s="2" t="s">
        <v>43</v>
      </c>
      <c r="P881" t="s">
        <v>44</v>
      </c>
      <c r="Q881" t="s">
        <v>45</v>
      </c>
      <c r="R881" s="2" t="s">
        <v>444</v>
      </c>
      <c r="S881" s="2" t="s">
        <v>779</v>
      </c>
      <c r="T881" t="s">
        <v>89</v>
      </c>
      <c r="U881">
        <f t="shared" si="277"/>
        <v>96.564885496183209</v>
      </c>
      <c r="V881" t="s">
        <v>47</v>
      </c>
      <c r="W881" s="2" t="s">
        <v>74</v>
      </c>
      <c r="X881" t="s">
        <v>75</v>
      </c>
      <c r="Y881" t="s">
        <v>63</v>
      </c>
      <c r="Z881">
        <v>10</v>
      </c>
      <c r="AA881" s="3">
        <v>11.93</v>
      </c>
      <c r="AB881" s="1">
        <v>1.8973665961010266</v>
      </c>
      <c r="AC881">
        <v>10</v>
      </c>
      <c r="AD881" s="3">
        <v>4.1399999999999997</v>
      </c>
      <c r="AE881" s="1">
        <v>0.9486832980505161</v>
      </c>
    </row>
    <row r="882" spans="1:38" x14ac:dyDescent="0.2">
      <c r="A882">
        <v>1142</v>
      </c>
      <c r="B882" t="s">
        <v>699</v>
      </c>
      <c r="C882" t="s">
        <v>700</v>
      </c>
      <c r="D882">
        <v>2020</v>
      </c>
      <c r="F882" t="s">
        <v>744</v>
      </c>
      <c r="G882" t="s">
        <v>109</v>
      </c>
      <c r="H882">
        <v>-26.195246000000001</v>
      </c>
      <c r="I882">
        <v>28.034088000000001</v>
      </c>
      <c r="J882">
        <v>781</v>
      </c>
      <c r="K882">
        <v>1831</v>
      </c>
      <c r="L882">
        <f t="shared" si="276"/>
        <v>0.42654287274713271</v>
      </c>
      <c r="M882" t="s">
        <v>785</v>
      </c>
      <c r="N882" s="2" t="s">
        <v>445</v>
      </c>
      <c r="O882" s="2" t="s">
        <v>43</v>
      </c>
      <c r="P882" t="s">
        <v>44</v>
      </c>
      <c r="Q882" t="s">
        <v>45</v>
      </c>
      <c r="R882" s="2" t="s">
        <v>444</v>
      </c>
      <c r="S882" s="2" t="s">
        <v>779</v>
      </c>
      <c r="T882" t="s">
        <v>89</v>
      </c>
      <c r="U882">
        <f t="shared" si="277"/>
        <v>96.564885496183209</v>
      </c>
      <c r="V882" t="s">
        <v>47</v>
      </c>
      <c r="W882" s="2" t="s">
        <v>74</v>
      </c>
      <c r="X882" t="s">
        <v>75</v>
      </c>
      <c r="Y882" t="s">
        <v>63</v>
      </c>
      <c r="Z882">
        <v>10</v>
      </c>
      <c r="AA882" s="3">
        <v>22.76</v>
      </c>
      <c r="AB882" s="1">
        <v>2.2135943621178633</v>
      </c>
      <c r="AC882">
        <v>10</v>
      </c>
      <c r="AD882" s="3">
        <v>19.03</v>
      </c>
      <c r="AE882" s="1">
        <v>3.035786553761636</v>
      </c>
    </row>
    <row r="883" spans="1:38" x14ac:dyDescent="0.2">
      <c r="A883">
        <v>1168</v>
      </c>
      <c r="B883" t="s">
        <v>701</v>
      </c>
      <c r="C883" t="s">
        <v>702</v>
      </c>
      <c r="D883">
        <v>2012</v>
      </c>
      <c r="E883" t="s">
        <v>765</v>
      </c>
      <c r="F883" t="s">
        <v>40</v>
      </c>
      <c r="G883" t="s">
        <v>41</v>
      </c>
      <c r="H883">
        <v>38.544907000000002</v>
      </c>
      <c r="I883">
        <v>-121.740517</v>
      </c>
      <c r="J883">
        <v>484</v>
      </c>
      <c r="K883">
        <v>1829</v>
      </c>
      <c r="L883">
        <f t="shared" si="276"/>
        <v>0.2646254784034992</v>
      </c>
      <c r="M883" t="s">
        <v>785</v>
      </c>
      <c r="N883" s="2" t="s">
        <v>160</v>
      </c>
      <c r="O883" s="2" t="s">
        <v>43</v>
      </c>
      <c r="P883" t="s">
        <v>52</v>
      </c>
      <c r="Q883" t="s">
        <v>45</v>
      </c>
      <c r="R883" s="2" t="s">
        <v>476</v>
      </c>
      <c r="S883" s="2" t="s">
        <v>780</v>
      </c>
      <c r="T883" t="s">
        <v>91</v>
      </c>
      <c r="U883">
        <f>((480-273)/480)*100</f>
        <v>43.125</v>
      </c>
      <c r="V883" t="s">
        <v>60</v>
      </c>
      <c r="W883" s="2" t="s">
        <v>470</v>
      </c>
      <c r="X883" s="2" t="s">
        <v>75</v>
      </c>
      <c r="Y883" t="s">
        <v>63</v>
      </c>
      <c r="Z883">
        <v>21</v>
      </c>
      <c r="AA883" s="3">
        <v>0.25333333000000002</v>
      </c>
      <c r="AB883" s="1">
        <v>0.23030375715597856</v>
      </c>
      <c r="AC883">
        <v>21</v>
      </c>
      <c r="AD883" s="3">
        <v>0.23282051000000001</v>
      </c>
      <c r="AE883" s="1">
        <v>0.18330298197247671</v>
      </c>
    </row>
    <row r="884" spans="1:38" x14ac:dyDescent="0.2">
      <c r="A884">
        <v>1168</v>
      </c>
      <c r="B884" t="s">
        <v>701</v>
      </c>
      <c r="C884" t="s">
        <v>702</v>
      </c>
      <c r="D884">
        <v>2012</v>
      </c>
      <c r="E884" t="s">
        <v>765</v>
      </c>
      <c r="F884" t="s">
        <v>40</v>
      </c>
      <c r="G884" t="s">
        <v>41</v>
      </c>
      <c r="H884">
        <v>38.544907000000002</v>
      </c>
      <c r="I884">
        <v>-121.740517</v>
      </c>
      <c r="J884">
        <v>484</v>
      </c>
      <c r="K884">
        <v>1829</v>
      </c>
      <c r="L884">
        <f t="shared" si="276"/>
        <v>0.2646254784034992</v>
      </c>
      <c r="M884" t="s">
        <v>785</v>
      </c>
      <c r="N884" s="2" t="s">
        <v>160</v>
      </c>
      <c r="O884" s="2" t="s">
        <v>43</v>
      </c>
      <c r="P884" t="s">
        <v>52</v>
      </c>
      <c r="Q884" t="s">
        <v>45</v>
      </c>
      <c r="R884" s="2" t="s">
        <v>476</v>
      </c>
      <c r="S884" s="2" t="s">
        <v>780</v>
      </c>
      <c r="T884" t="s">
        <v>91</v>
      </c>
      <c r="U884">
        <f t="shared" ref="U884:U894" si="278">((480-273)/480)*100</f>
        <v>43.125</v>
      </c>
      <c r="V884" t="s">
        <v>60</v>
      </c>
      <c r="W884" s="2" t="s">
        <v>470</v>
      </c>
      <c r="X884" s="2" t="s">
        <v>75</v>
      </c>
      <c r="Y884" t="s">
        <v>63</v>
      </c>
      <c r="Z884">
        <v>21</v>
      </c>
      <c r="AA884" s="3">
        <v>0.42153847</v>
      </c>
      <c r="AB884" s="1">
        <v>0.39950656614688862</v>
      </c>
      <c r="AC884">
        <v>21</v>
      </c>
      <c r="AD884" s="3">
        <v>0.14051282000000001</v>
      </c>
      <c r="AE884" s="1">
        <v>0.15040247142205507</v>
      </c>
    </row>
    <row r="885" spans="1:38" x14ac:dyDescent="0.2">
      <c r="A885">
        <v>1168</v>
      </c>
      <c r="B885" t="s">
        <v>701</v>
      </c>
      <c r="C885" t="s">
        <v>702</v>
      </c>
      <c r="D885">
        <v>2012</v>
      </c>
      <c r="E885" t="s">
        <v>765</v>
      </c>
      <c r="F885" t="s">
        <v>40</v>
      </c>
      <c r="G885" t="s">
        <v>41</v>
      </c>
      <c r="H885">
        <v>38.544907000000002</v>
      </c>
      <c r="I885">
        <v>-121.740517</v>
      </c>
      <c r="J885">
        <v>484</v>
      </c>
      <c r="K885">
        <v>1829</v>
      </c>
      <c r="L885">
        <f t="shared" si="276"/>
        <v>0.2646254784034992</v>
      </c>
      <c r="M885" t="s">
        <v>785</v>
      </c>
      <c r="N885" s="2" t="s">
        <v>160</v>
      </c>
      <c r="O885" s="2" t="s">
        <v>43</v>
      </c>
      <c r="P885" t="s">
        <v>52</v>
      </c>
      <c r="Q885" t="s">
        <v>45</v>
      </c>
      <c r="R885" s="2" t="s">
        <v>476</v>
      </c>
      <c r="S885" s="2" t="s">
        <v>780</v>
      </c>
      <c r="T885" t="s">
        <v>91</v>
      </c>
      <c r="U885">
        <f t="shared" si="278"/>
        <v>43.125</v>
      </c>
      <c r="V885" t="s">
        <v>60</v>
      </c>
      <c r="W885" s="2" t="s">
        <v>471</v>
      </c>
      <c r="Y885" t="s">
        <v>63</v>
      </c>
      <c r="Z885">
        <v>21</v>
      </c>
      <c r="AA885" s="3">
        <v>5.5967756E-2</v>
      </c>
      <c r="AB885" s="1">
        <v>5.0005955003042911E-2</v>
      </c>
      <c r="AC885">
        <v>21</v>
      </c>
      <c r="AD885" s="3">
        <v>0.14096257000000001</v>
      </c>
      <c r="AE885" s="1">
        <v>5.9376479105299723E-2</v>
      </c>
    </row>
    <row r="886" spans="1:38" x14ac:dyDescent="0.2">
      <c r="A886">
        <v>1168</v>
      </c>
      <c r="B886" t="s">
        <v>701</v>
      </c>
      <c r="C886" t="s">
        <v>702</v>
      </c>
      <c r="D886">
        <v>2012</v>
      </c>
      <c r="E886" t="s">
        <v>765</v>
      </c>
      <c r="F886" t="s">
        <v>40</v>
      </c>
      <c r="G886" t="s">
        <v>41</v>
      </c>
      <c r="H886">
        <v>38.544907000000002</v>
      </c>
      <c r="I886">
        <v>-121.740517</v>
      </c>
      <c r="J886">
        <v>484</v>
      </c>
      <c r="K886">
        <v>1829</v>
      </c>
      <c r="L886">
        <f t="shared" si="276"/>
        <v>0.2646254784034992</v>
      </c>
      <c r="M886" t="s">
        <v>785</v>
      </c>
      <c r="N886" s="2" t="s">
        <v>160</v>
      </c>
      <c r="O886" s="2" t="s">
        <v>43</v>
      </c>
      <c r="P886" t="s">
        <v>52</v>
      </c>
      <c r="Q886" t="s">
        <v>45</v>
      </c>
      <c r="R886" s="2" t="s">
        <v>476</v>
      </c>
      <c r="S886" s="2" t="s">
        <v>780</v>
      </c>
      <c r="T886" t="s">
        <v>91</v>
      </c>
      <c r="U886">
        <f t="shared" si="278"/>
        <v>43.125</v>
      </c>
      <c r="V886" t="s">
        <v>60</v>
      </c>
      <c r="W886" s="2" t="s">
        <v>471</v>
      </c>
      <c r="Y886" t="s">
        <v>63</v>
      </c>
      <c r="Z886">
        <v>21</v>
      </c>
      <c r="AA886" s="3">
        <v>8.4443589999999999E-2</v>
      </c>
      <c r="AB886" s="1">
        <v>4.6874965150372698E-2</v>
      </c>
      <c r="AC886">
        <v>21</v>
      </c>
      <c r="AD886" s="3">
        <v>0.35289959999999998</v>
      </c>
      <c r="AE886" s="1">
        <v>0.11250782405351389</v>
      </c>
    </row>
    <row r="887" spans="1:38" x14ac:dyDescent="0.2">
      <c r="A887">
        <v>1168</v>
      </c>
      <c r="B887" t="s">
        <v>701</v>
      </c>
      <c r="C887" t="s">
        <v>702</v>
      </c>
      <c r="D887">
        <v>2012</v>
      </c>
      <c r="E887" t="s">
        <v>765</v>
      </c>
      <c r="F887" t="s">
        <v>40</v>
      </c>
      <c r="G887" t="s">
        <v>41</v>
      </c>
      <c r="H887">
        <v>38.544907000000002</v>
      </c>
      <c r="I887">
        <v>-121.740517</v>
      </c>
      <c r="J887">
        <v>484</v>
      </c>
      <c r="K887">
        <v>1829</v>
      </c>
      <c r="L887">
        <f t="shared" si="276"/>
        <v>0.2646254784034992</v>
      </c>
      <c r="M887" t="s">
        <v>785</v>
      </c>
      <c r="N887" s="2" t="s">
        <v>160</v>
      </c>
      <c r="O887" s="2" t="s">
        <v>43</v>
      </c>
      <c r="P887" t="s">
        <v>52</v>
      </c>
      <c r="Q887" t="s">
        <v>45</v>
      </c>
      <c r="R887" s="2" t="s">
        <v>476</v>
      </c>
      <c r="S887" s="2" t="s">
        <v>780</v>
      </c>
      <c r="T887" t="s">
        <v>91</v>
      </c>
      <c r="U887">
        <f t="shared" si="278"/>
        <v>43.125</v>
      </c>
      <c r="V887" t="s">
        <v>60</v>
      </c>
      <c r="W887" s="2" t="s">
        <v>472</v>
      </c>
      <c r="Y887" t="s">
        <v>776</v>
      </c>
      <c r="Z887">
        <v>21</v>
      </c>
      <c r="AA887" s="3">
        <v>0.57499999999999996</v>
      </c>
      <c r="AB887" s="1">
        <v>7.9493803103128438E-2</v>
      </c>
      <c r="AC887">
        <v>21</v>
      </c>
      <c r="AD887" s="3">
        <v>0.49030610000000002</v>
      </c>
      <c r="AE887" s="1">
        <v>6.5465301605430695E-2</v>
      </c>
    </row>
    <row r="888" spans="1:38" x14ac:dyDescent="0.2">
      <c r="A888">
        <v>1168</v>
      </c>
      <c r="B888" t="s">
        <v>701</v>
      </c>
      <c r="C888" t="s">
        <v>702</v>
      </c>
      <c r="D888">
        <v>2012</v>
      </c>
      <c r="E888" t="s">
        <v>765</v>
      </c>
      <c r="F888" t="s">
        <v>40</v>
      </c>
      <c r="G888" t="s">
        <v>41</v>
      </c>
      <c r="H888">
        <v>38.544907000000002</v>
      </c>
      <c r="I888">
        <v>-121.740517</v>
      </c>
      <c r="J888">
        <v>484</v>
      </c>
      <c r="K888">
        <v>1829</v>
      </c>
      <c r="L888">
        <f t="shared" si="276"/>
        <v>0.2646254784034992</v>
      </c>
      <c r="M888" t="s">
        <v>785</v>
      </c>
      <c r="N888" s="2" t="s">
        <v>160</v>
      </c>
      <c r="O888" s="2" t="s">
        <v>43</v>
      </c>
      <c r="P888" t="s">
        <v>52</v>
      </c>
      <c r="Q888" t="s">
        <v>45</v>
      </c>
      <c r="R888" s="2" t="s">
        <v>476</v>
      </c>
      <c r="S888" s="2" t="s">
        <v>780</v>
      </c>
      <c r="T888" t="s">
        <v>91</v>
      </c>
      <c r="U888">
        <f t="shared" si="278"/>
        <v>43.125</v>
      </c>
      <c r="V888" t="s">
        <v>60</v>
      </c>
      <c r="W888" s="2" t="s">
        <v>472</v>
      </c>
      <c r="Y888" t="s">
        <v>776</v>
      </c>
      <c r="Z888">
        <v>21</v>
      </c>
      <c r="AA888" s="3">
        <v>0.51683676000000001</v>
      </c>
      <c r="AB888" s="1">
        <v>0.14495878392826014</v>
      </c>
      <c r="AC888">
        <v>21</v>
      </c>
      <c r="AD888" s="3">
        <v>0.17193878000000001</v>
      </c>
      <c r="AE888" s="1">
        <v>0.14963511912193467</v>
      </c>
    </row>
    <row r="889" spans="1:38" x14ac:dyDescent="0.2">
      <c r="A889">
        <v>1168</v>
      </c>
      <c r="B889" t="s">
        <v>701</v>
      </c>
      <c r="C889" t="s">
        <v>702</v>
      </c>
      <c r="D889">
        <v>2012</v>
      </c>
      <c r="E889" t="s">
        <v>765</v>
      </c>
      <c r="F889" t="s">
        <v>40</v>
      </c>
      <c r="G889" t="s">
        <v>41</v>
      </c>
      <c r="H889">
        <v>38.544907000000002</v>
      </c>
      <c r="I889">
        <v>-121.740517</v>
      </c>
      <c r="J889">
        <v>484</v>
      </c>
      <c r="K889">
        <v>1829</v>
      </c>
      <c r="L889">
        <f t="shared" si="276"/>
        <v>0.2646254784034992</v>
      </c>
      <c r="M889" t="s">
        <v>785</v>
      </c>
      <c r="N889" s="2" t="s">
        <v>160</v>
      </c>
      <c r="O889" s="2" t="s">
        <v>43</v>
      </c>
      <c r="P889" t="s">
        <v>52</v>
      </c>
      <c r="Q889" t="s">
        <v>45</v>
      </c>
      <c r="R889" s="2" t="s">
        <v>476</v>
      </c>
      <c r="S889" s="2" t="s">
        <v>780</v>
      </c>
      <c r="T889" t="s">
        <v>91</v>
      </c>
      <c r="U889">
        <f t="shared" si="278"/>
        <v>43.125</v>
      </c>
      <c r="V889" t="s">
        <v>60</v>
      </c>
      <c r="W889" s="2" t="s">
        <v>473</v>
      </c>
      <c r="Y889" t="s">
        <v>776</v>
      </c>
      <c r="Z889">
        <v>21</v>
      </c>
      <c r="AA889" s="3">
        <v>46.377552000000001</v>
      </c>
      <c r="AB889" s="1">
        <v>45.591944772450347</v>
      </c>
      <c r="AC889">
        <v>21</v>
      </c>
      <c r="AD889" s="3">
        <v>39.795918</v>
      </c>
      <c r="AE889" s="1">
        <v>33.667904093723159</v>
      </c>
    </row>
    <row r="890" spans="1:38" x14ac:dyDescent="0.2">
      <c r="A890">
        <v>1168</v>
      </c>
      <c r="B890" t="s">
        <v>701</v>
      </c>
      <c r="C890" t="s">
        <v>702</v>
      </c>
      <c r="D890">
        <v>2012</v>
      </c>
      <c r="E890" t="s">
        <v>765</v>
      </c>
      <c r="F890" t="s">
        <v>40</v>
      </c>
      <c r="G890" t="s">
        <v>41</v>
      </c>
      <c r="H890">
        <v>38.544907000000002</v>
      </c>
      <c r="I890">
        <v>-121.740517</v>
      </c>
      <c r="J890">
        <v>484</v>
      </c>
      <c r="K890">
        <v>1829</v>
      </c>
      <c r="L890">
        <f t="shared" si="276"/>
        <v>0.2646254784034992</v>
      </c>
      <c r="M890" t="s">
        <v>785</v>
      </c>
      <c r="N890" s="2" t="s">
        <v>160</v>
      </c>
      <c r="O890" s="2" t="s">
        <v>43</v>
      </c>
      <c r="P890" t="s">
        <v>52</v>
      </c>
      <c r="Q890" t="s">
        <v>45</v>
      </c>
      <c r="R890" s="2" t="s">
        <v>476</v>
      </c>
      <c r="S890" s="2" t="s">
        <v>780</v>
      </c>
      <c r="T890" t="s">
        <v>91</v>
      </c>
      <c r="U890">
        <f t="shared" si="278"/>
        <v>43.125</v>
      </c>
      <c r="V890" t="s">
        <v>60</v>
      </c>
      <c r="W890" s="2" t="s">
        <v>473</v>
      </c>
      <c r="Y890" t="s">
        <v>776</v>
      </c>
      <c r="Z890">
        <v>21</v>
      </c>
      <c r="AA890" s="3">
        <v>85.561226000000005</v>
      </c>
      <c r="AB890" s="1">
        <v>89.78106230800941</v>
      </c>
      <c r="AC890">
        <v>21</v>
      </c>
      <c r="AD890" s="3">
        <v>11.785714</v>
      </c>
      <c r="AE890" s="1">
        <v>20.341027012953298</v>
      </c>
    </row>
    <row r="891" spans="1:38" x14ac:dyDescent="0.2">
      <c r="A891">
        <v>1168</v>
      </c>
      <c r="B891" t="s">
        <v>701</v>
      </c>
      <c r="C891" t="s">
        <v>702</v>
      </c>
      <c r="D891">
        <v>2012</v>
      </c>
      <c r="E891" t="s">
        <v>765</v>
      </c>
      <c r="F891" t="s">
        <v>40</v>
      </c>
      <c r="G891" t="s">
        <v>41</v>
      </c>
      <c r="H891">
        <v>38.544907000000002</v>
      </c>
      <c r="I891">
        <v>-121.740517</v>
      </c>
      <c r="J891">
        <v>484</v>
      </c>
      <c r="K891">
        <v>1829</v>
      </c>
      <c r="L891">
        <f t="shared" si="276"/>
        <v>0.2646254784034992</v>
      </c>
      <c r="M891" t="s">
        <v>785</v>
      </c>
      <c r="N891" s="2" t="s">
        <v>160</v>
      </c>
      <c r="O891" s="2" t="s">
        <v>43</v>
      </c>
      <c r="P891" t="s">
        <v>52</v>
      </c>
      <c r="Q891" t="s">
        <v>45</v>
      </c>
      <c r="R891" s="2" t="s">
        <v>476</v>
      </c>
      <c r="S891" s="2" t="s">
        <v>780</v>
      </c>
      <c r="T891" t="s">
        <v>91</v>
      </c>
      <c r="U891">
        <f t="shared" si="278"/>
        <v>43.125</v>
      </c>
      <c r="V891" t="s">
        <v>60</v>
      </c>
      <c r="W891" s="2" t="s">
        <v>474</v>
      </c>
      <c r="X891" t="s">
        <v>312</v>
      </c>
      <c r="Y891" t="s">
        <v>63</v>
      </c>
      <c r="Z891">
        <v>21</v>
      </c>
      <c r="AA891" s="3">
        <v>2.4120667</v>
      </c>
      <c r="AB891" s="1">
        <v>0.65628578777442015</v>
      </c>
      <c r="AC891">
        <v>21</v>
      </c>
      <c r="AD891" s="3">
        <v>2.0674431000000002</v>
      </c>
      <c r="AE891" s="1">
        <v>0.58600740691657527</v>
      </c>
    </row>
    <row r="892" spans="1:38" x14ac:dyDescent="0.2">
      <c r="A892">
        <v>1168</v>
      </c>
      <c r="B892" t="s">
        <v>701</v>
      </c>
      <c r="C892" t="s">
        <v>702</v>
      </c>
      <c r="D892">
        <v>2012</v>
      </c>
      <c r="E892" t="s">
        <v>765</v>
      </c>
      <c r="F892" t="s">
        <v>40</v>
      </c>
      <c r="G892" t="s">
        <v>41</v>
      </c>
      <c r="H892">
        <v>38.544907000000002</v>
      </c>
      <c r="I892">
        <v>-121.740517</v>
      </c>
      <c r="J892">
        <v>484</v>
      </c>
      <c r="K892">
        <v>1829</v>
      </c>
      <c r="L892">
        <f t="shared" si="276"/>
        <v>0.2646254784034992</v>
      </c>
      <c r="M892" t="s">
        <v>785</v>
      </c>
      <c r="N892" s="2" t="s">
        <v>160</v>
      </c>
      <c r="O892" s="2" t="s">
        <v>43</v>
      </c>
      <c r="P892" t="s">
        <v>52</v>
      </c>
      <c r="Q892" t="s">
        <v>45</v>
      </c>
      <c r="R892" s="2" t="s">
        <v>476</v>
      </c>
      <c r="S892" s="2" t="s">
        <v>780</v>
      </c>
      <c r="T892" t="s">
        <v>91</v>
      </c>
      <c r="U892">
        <f t="shared" si="278"/>
        <v>43.125</v>
      </c>
      <c r="V892" t="s">
        <v>60</v>
      </c>
      <c r="W892" s="2" t="s">
        <v>474</v>
      </c>
      <c r="X892" t="s">
        <v>312</v>
      </c>
      <c r="Y892" t="s">
        <v>63</v>
      </c>
      <c r="Z892">
        <v>21</v>
      </c>
      <c r="AA892" s="3">
        <v>2.2829174999999999</v>
      </c>
      <c r="AB892" s="1">
        <v>0.67976782215051301</v>
      </c>
      <c r="AC892">
        <v>21</v>
      </c>
      <c r="AD892" s="3">
        <v>0.7464691</v>
      </c>
      <c r="AE892" s="1">
        <v>0.77352938302837093</v>
      </c>
    </row>
    <row r="893" spans="1:38" x14ac:dyDescent="0.2">
      <c r="A893">
        <v>1168</v>
      </c>
      <c r="B893" t="s">
        <v>701</v>
      </c>
      <c r="C893" t="s">
        <v>702</v>
      </c>
      <c r="D893">
        <v>2012</v>
      </c>
      <c r="E893" t="s">
        <v>765</v>
      </c>
      <c r="F893" t="s">
        <v>40</v>
      </c>
      <c r="G893" t="s">
        <v>41</v>
      </c>
      <c r="H893">
        <v>38.544907000000002</v>
      </c>
      <c r="I893">
        <v>-121.740517</v>
      </c>
      <c r="J893">
        <v>484</v>
      </c>
      <c r="K893">
        <v>1829</v>
      </c>
      <c r="L893">
        <f t="shared" si="276"/>
        <v>0.2646254784034992</v>
      </c>
      <c r="M893" t="s">
        <v>785</v>
      </c>
      <c r="N893" s="2" t="s">
        <v>160</v>
      </c>
      <c r="O893" s="2" t="s">
        <v>43</v>
      </c>
      <c r="P893" t="s">
        <v>52</v>
      </c>
      <c r="Q893" t="s">
        <v>45</v>
      </c>
      <c r="R893" s="2" t="s">
        <v>476</v>
      </c>
      <c r="S893" s="2" t="s">
        <v>780</v>
      </c>
      <c r="T893" t="s">
        <v>91</v>
      </c>
      <c r="U893">
        <f t="shared" si="278"/>
        <v>43.125</v>
      </c>
      <c r="V893" t="s">
        <v>60</v>
      </c>
      <c r="W893" s="2" t="s">
        <v>475</v>
      </c>
      <c r="Y893" t="s">
        <v>776</v>
      </c>
      <c r="Z893">
        <v>21</v>
      </c>
      <c r="AA893" s="3">
        <v>0.72976929999999995</v>
      </c>
      <c r="AB893" s="1">
        <v>0.18078334437811913</v>
      </c>
      <c r="AC893">
        <v>21</v>
      </c>
      <c r="AD893" s="3">
        <v>0.75392216000000001</v>
      </c>
      <c r="AE893" s="1">
        <v>0.1059896600365226</v>
      </c>
    </row>
    <row r="894" spans="1:38" x14ac:dyDescent="0.2">
      <c r="A894">
        <v>1168</v>
      </c>
      <c r="B894" t="s">
        <v>701</v>
      </c>
      <c r="C894" t="s">
        <v>702</v>
      </c>
      <c r="D894">
        <v>2012</v>
      </c>
      <c r="E894" t="s">
        <v>765</v>
      </c>
      <c r="F894" t="s">
        <v>40</v>
      </c>
      <c r="G894" t="s">
        <v>41</v>
      </c>
      <c r="H894">
        <v>38.544907000000002</v>
      </c>
      <c r="I894">
        <v>-121.740517</v>
      </c>
      <c r="J894">
        <v>484</v>
      </c>
      <c r="K894">
        <v>1829</v>
      </c>
      <c r="L894">
        <f t="shared" si="276"/>
        <v>0.2646254784034992</v>
      </c>
      <c r="M894" t="s">
        <v>785</v>
      </c>
      <c r="N894" s="2" t="s">
        <v>160</v>
      </c>
      <c r="O894" s="2" t="s">
        <v>43</v>
      </c>
      <c r="P894" t="s">
        <v>52</v>
      </c>
      <c r="Q894" t="s">
        <v>45</v>
      </c>
      <c r="R894" s="2" t="s">
        <v>476</v>
      </c>
      <c r="S894" s="2" t="s">
        <v>780</v>
      </c>
      <c r="T894" t="s">
        <v>91</v>
      </c>
      <c r="U894">
        <f t="shared" si="278"/>
        <v>43.125</v>
      </c>
      <c r="V894" t="s">
        <v>60</v>
      </c>
      <c r="W894" s="2" t="s">
        <v>475</v>
      </c>
      <c r="Y894" t="s">
        <v>776</v>
      </c>
      <c r="Z894">
        <v>21</v>
      </c>
      <c r="AA894" s="3">
        <v>0.76173420000000003</v>
      </c>
      <c r="AB894" s="1">
        <v>0.19327498746499902</v>
      </c>
      <c r="AC894">
        <v>21</v>
      </c>
      <c r="AD894" s="3">
        <v>0.27841333000000001</v>
      </c>
      <c r="AE894" s="1">
        <v>0.29924251366091492</v>
      </c>
    </row>
    <row r="895" spans="1:38" x14ac:dyDescent="0.2">
      <c r="A895">
        <v>1169</v>
      </c>
      <c r="B895" t="s">
        <v>703</v>
      </c>
      <c r="C895" t="s">
        <v>704</v>
      </c>
      <c r="D895">
        <v>2011</v>
      </c>
      <c r="E895" t="s">
        <v>766</v>
      </c>
      <c r="F895" t="s">
        <v>767</v>
      </c>
      <c r="G895" t="s">
        <v>768</v>
      </c>
      <c r="H895">
        <v>42</v>
      </c>
      <c r="I895">
        <v>-93.716666669999995</v>
      </c>
      <c r="J895">
        <v>849</v>
      </c>
      <c r="K895">
        <v>1198</v>
      </c>
      <c r="L895">
        <f t="shared" si="276"/>
        <v>0.70868113522537568</v>
      </c>
      <c r="M895" t="s">
        <v>787</v>
      </c>
      <c r="N895" s="2" t="s">
        <v>477</v>
      </c>
      <c r="O895" s="2" t="s">
        <v>51</v>
      </c>
      <c r="P895" t="s">
        <v>44</v>
      </c>
      <c r="Q895" t="s">
        <v>45</v>
      </c>
      <c r="R895" s="2" t="s">
        <v>476</v>
      </c>
      <c r="S895" s="2" t="s">
        <v>780</v>
      </c>
      <c r="V895" t="s">
        <v>60</v>
      </c>
      <c r="W895" s="2" t="s">
        <v>114</v>
      </c>
      <c r="X895" s="2" t="s">
        <v>115</v>
      </c>
      <c r="Y895" t="s">
        <v>50</v>
      </c>
      <c r="Z895">
        <v>45</v>
      </c>
      <c r="AA895" s="3">
        <v>69.424099999999996</v>
      </c>
      <c r="AB895" s="1">
        <v>38.380317979401909</v>
      </c>
      <c r="AC895">
        <v>45</v>
      </c>
      <c r="AD895" s="3">
        <v>71.801900000000003</v>
      </c>
      <c r="AE895" s="1">
        <v>37.881227606823884</v>
      </c>
      <c r="AF895">
        <v>45</v>
      </c>
      <c r="AG895" s="3">
        <v>58.055700000000002</v>
      </c>
      <c r="AH895" s="1">
        <v>31.401773428422803</v>
      </c>
      <c r="AI895">
        <v>45</v>
      </c>
      <c r="AJ895" s="3">
        <v>70.538700000000006</v>
      </c>
      <c r="AK895" s="1">
        <v>38.380317979401816</v>
      </c>
      <c r="AL895" t="s">
        <v>478</v>
      </c>
    </row>
    <row r="896" spans="1:38" x14ac:dyDescent="0.2">
      <c r="A896">
        <v>1169</v>
      </c>
      <c r="B896" t="s">
        <v>703</v>
      </c>
      <c r="C896" t="s">
        <v>704</v>
      </c>
      <c r="D896">
        <v>2011</v>
      </c>
      <c r="E896" t="s">
        <v>766</v>
      </c>
      <c r="F896" t="s">
        <v>767</v>
      </c>
      <c r="G896" t="s">
        <v>768</v>
      </c>
      <c r="H896">
        <v>42</v>
      </c>
      <c r="I896">
        <v>-93.716666669999995</v>
      </c>
      <c r="J896">
        <v>849</v>
      </c>
      <c r="K896">
        <v>1198</v>
      </c>
      <c r="L896">
        <f t="shared" si="276"/>
        <v>0.70868113522537568</v>
      </c>
      <c r="M896" t="s">
        <v>787</v>
      </c>
      <c r="N896" s="2" t="s">
        <v>477</v>
      </c>
      <c r="O896" s="2" t="s">
        <v>43</v>
      </c>
      <c r="P896" t="s">
        <v>44</v>
      </c>
      <c r="Q896" t="s">
        <v>45</v>
      </c>
      <c r="R896" s="2" t="s">
        <v>476</v>
      </c>
      <c r="S896" s="2" t="s">
        <v>780</v>
      </c>
      <c r="V896" t="s">
        <v>60</v>
      </c>
      <c r="W896" s="2" t="s">
        <v>114</v>
      </c>
      <c r="X896" s="2" t="s">
        <v>115</v>
      </c>
      <c r="Y896" t="s">
        <v>50</v>
      </c>
      <c r="Z896">
        <v>45</v>
      </c>
      <c r="AA896" s="3">
        <v>108.73099999999999</v>
      </c>
      <c r="AB896" s="1">
        <v>163.4856380389422</v>
      </c>
      <c r="AC896">
        <v>45</v>
      </c>
      <c r="AD896" s="3">
        <v>111.331</v>
      </c>
      <c r="AE896" s="1">
        <v>165.48468281082691</v>
      </c>
      <c r="AF896">
        <v>45</v>
      </c>
      <c r="AG896" s="3">
        <v>72.6935</v>
      </c>
      <c r="AH896" s="1">
        <v>108.16173856683335</v>
      </c>
      <c r="AI896">
        <v>45</v>
      </c>
      <c r="AJ896" s="3">
        <v>79.009299999999996</v>
      </c>
      <c r="AK896" s="1">
        <v>117.63238087873596</v>
      </c>
    </row>
    <row r="897" spans="1:37" x14ac:dyDescent="0.2">
      <c r="A897">
        <v>1169</v>
      </c>
      <c r="B897" t="s">
        <v>703</v>
      </c>
      <c r="C897" t="s">
        <v>704</v>
      </c>
      <c r="D897">
        <v>2011</v>
      </c>
      <c r="E897" t="s">
        <v>766</v>
      </c>
      <c r="F897" t="s">
        <v>767</v>
      </c>
      <c r="G897" t="s">
        <v>768</v>
      </c>
      <c r="H897">
        <v>42</v>
      </c>
      <c r="I897">
        <v>-93.716666669999995</v>
      </c>
      <c r="J897">
        <v>849</v>
      </c>
      <c r="K897">
        <v>1198</v>
      </c>
      <c r="L897">
        <f t="shared" si="276"/>
        <v>0.70868113522537568</v>
      </c>
      <c r="M897" t="s">
        <v>787</v>
      </c>
      <c r="N897" s="2" t="s">
        <v>477</v>
      </c>
      <c r="O897" s="2" t="s">
        <v>51</v>
      </c>
      <c r="P897" t="s">
        <v>44</v>
      </c>
      <c r="Q897" t="s">
        <v>45</v>
      </c>
      <c r="R897" s="2" t="s">
        <v>476</v>
      </c>
      <c r="S897" s="2" t="s">
        <v>780</v>
      </c>
      <c r="V897" t="s">
        <v>60</v>
      </c>
      <c r="W897" s="2" t="s">
        <v>479</v>
      </c>
      <c r="Y897" t="s">
        <v>50</v>
      </c>
      <c r="Z897">
        <v>45</v>
      </c>
      <c r="AA897" s="3">
        <v>75.656099999999995</v>
      </c>
      <c r="AB897" s="1">
        <v>108.68430765317505</v>
      </c>
      <c r="AC897">
        <v>45</v>
      </c>
      <c r="AD897" s="3">
        <v>52.510800000000003</v>
      </c>
      <c r="AE897" s="1">
        <v>89.276802856061096</v>
      </c>
      <c r="AF897">
        <v>45</v>
      </c>
      <c r="AG897" s="3">
        <v>19.5288</v>
      </c>
      <c r="AH897" s="1">
        <v>42.697718030358473</v>
      </c>
      <c r="AI897">
        <v>45</v>
      </c>
      <c r="AJ897" s="3">
        <v>24.736499999999999</v>
      </c>
      <c r="AK897" s="1">
        <v>81.513398444979586</v>
      </c>
    </row>
    <row r="898" spans="1:37" x14ac:dyDescent="0.2">
      <c r="A898">
        <v>1169</v>
      </c>
      <c r="B898" t="s">
        <v>703</v>
      </c>
      <c r="C898" t="s">
        <v>704</v>
      </c>
      <c r="D898">
        <v>2011</v>
      </c>
      <c r="E898" t="s">
        <v>766</v>
      </c>
      <c r="F898" t="s">
        <v>767</v>
      </c>
      <c r="G898" t="s">
        <v>768</v>
      </c>
      <c r="H898">
        <v>42</v>
      </c>
      <c r="I898">
        <v>-93.716666669999995</v>
      </c>
      <c r="J898">
        <v>849</v>
      </c>
      <c r="K898">
        <v>1198</v>
      </c>
      <c r="L898">
        <f t="shared" si="276"/>
        <v>0.70868113522537568</v>
      </c>
      <c r="M898" t="s">
        <v>787</v>
      </c>
      <c r="N898" s="2" t="s">
        <v>477</v>
      </c>
      <c r="O898" s="2" t="s">
        <v>43</v>
      </c>
      <c r="P898" t="s">
        <v>44</v>
      </c>
      <c r="Q898" t="s">
        <v>45</v>
      </c>
      <c r="R898" s="2" t="s">
        <v>476</v>
      </c>
      <c r="S898" s="2" t="s">
        <v>780</v>
      </c>
      <c r="V898" t="s">
        <v>60</v>
      </c>
      <c r="W898" s="2" t="s">
        <v>479</v>
      </c>
      <c r="Y898" t="s">
        <v>50</v>
      </c>
      <c r="Z898">
        <v>45</v>
      </c>
      <c r="AA898" s="3">
        <v>341.24799999999999</v>
      </c>
      <c r="AB898" s="1">
        <v>1653.5521447492972</v>
      </c>
      <c r="AC898">
        <v>45</v>
      </c>
      <c r="AD898" s="3">
        <v>176.33799999999999</v>
      </c>
      <c r="AE898" s="1">
        <v>857.83170248015449</v>
      </c>
      <c r="AF898">
        <v>45</v>
      </c>
      <c r="AG898" s="3">
        <v>23.000599999999999</v>
      </c>
      <c r="AH898" s="1">
        <v>131.97385006602636</v>
      </c>
      <c r="AI898">
        <v>45</v>
      </c>
      <c r="AJ898" s="3">
        <v>56.561300000000003</v>
      </c>
      <c r="AK898" s="1">
        <v>244.53952451454552</v>
      </c>
    </row>
    <row r="899" spans="1:37" x14ac:dyDescent="0.2">
      <c r="A899">
        <v>1169</v>
      </c>
      <c r="B899" t="s">
        <v>703</v>
      </c>
      <c r="C899" t="s">
        <v>704</v>
      </c>
      <c r="D899">
        <v>2011</v>
      </c>
      <c r="E899" t="s">
        <v>766</v>
      </c>
      <c r="F899" t="s">
        <v>767</v>
      </c>
      <c r="G899" t="s">
        <v>768</v>
      </c>
      <c r="H899">
        <v>42</v>
      </c>
      <c r="I899">
        <v>-93.716666669999995</v>
      </c>
      <c r="J899">
        <v>849</v>
      </c>
      <c r="K899">
        <v>1198</v>
      </c>
      <c r="L899">
        <f t="shared" ref="L899:L962" si="279">J899/K899</f>
        <v>0.70868113522537568</v>
      </c>
      <c r="M899" t="s">
        <v>787</v>
      </c>
      <c r="N899" s="2" t="s">
        <v>477</v>
      </c>
      <c r="O899" s="2" t="s">
        <v>51</v>
      </c>
      <c r="P899" t="s">
        <v>44</v>
      </c>
      <c r="Q899" t="s">
        <v>45</v>
      </c>
      <c r="R899" s="2" t="s">
        <v>476</v>
      </c>
      <c r="S899" s="2" t="s">
        <v>780</v>
      </c>
      <c r="V899" t="s">
        <v>60</v>
      </c>
      <c r="W899" s="2" t="s">
        <v>480</v>
      </c>
      <c r="Y899" t="s">
        <v>50</v>
      </c>
      <c r="Z899">
        <v>45</v>
      </c>
      <c r="AA899" s="3">
        <v>9.0408399999999993</v>
      </c>
      <c r="AB899" s="1">
        <v>12.203967086238801</v>
      </c>
      <c r="AC899">
        <v>45</v>
      </c>
      <c r="AD899" s="3">
        <v>5.9034700000000004</v>
      </c>
      <c r="AE899" s="1">
        <v>7.5965042972409345</v>
      </c>
      <c r="AF899">
        <v>45</v>
      </c>
      <c r="AG899" s="3">
        <v>4.2326699999999997</v>
      </c>
      <c r="AH899" s="1">
        <v>5.2304536882090868</v>
      </c>
      <c r="AI899">
        <v>45</v>
      </c>
      <c r="AJ899" s="3">
        <v>2.3762400000000001</v>
      </c>
      <c r="AK899" s="1">
        <v>2.9887731800857678</v>
      </c>
    </row>
    <row r="900" spans="1:37" x14ac:dyDescent="0.2">
      <c r="A900">
        <v>1169</v>
      </c>
      <c r="B900" t="s">
        <v>703</v>
      </c>
      <c r="C900" t="s">
        <v>704</v>
      </c>
      <c r="D900">
        <v>2011</v>
      </c>
      <c r="E900" t="s">
        <v>766</v>
      </c>
      <c r="F900" t="s">
        <v>767</v>
      </c>
      <c r="G900" t="s">
        <v>768</v>
      </c>
      <c r="H900">
        <v>42</v>
      </c>
      <c r="I900">
        <v>-93.716666669999995</v>
      </c>
      <c r="J900">
        <v>849</v>
      </c>
      <c r="K900">
        <v>1198</v>
      </c>
      <c r="L900">
        <f t="shared" si="279"/>
        <v>0.70868113522537568</v>
      </c>
      <c r="M900" t="s">
        <v>787</v>
      </c>
      <c r="N900" s="2" t="s">
        <v>477</v>
      </c>
      <c r="O900" s="2" t="s">
        <v>43</v>
      </c>
      <c r="P900" t="s">
        <v>44</v>
      </c>
      <c r="Q900" t="s">
        <v>45</v>
      </c>
      <c r="R900" s="2" t="s">
        <v>476</v>
      </c>
      <c r="S900" s="2" t="s">
        <v>780</v>
      </c>
      <c r="V900" t="s">
        <v>60</v>
      </c>
      <c r="W900" s="2" t="s">
        <v>480</v>
      </c>
      <c r="Y900" t="s">
        <v>50</v>
      </c>
      <c r="Z900">
        <v>45</v>
      </c>
      <c r="AA900" s="3">
        <v>15.909700000000001</v>
      </c>
      <c r="AB900" s="1">
        <v>58.156773992803281</v>
      </c>
      <c r="AC900">
        <v>45</v>
      </c>
      <c r="AD900" s="3">
        <v>7.5</v>
      </c>
      <c r="AE900" s="1">
        <v>26.774454355784737</v>
      </c>
      <c r="AF900">
        <v>45</v>
      </c>
      <c r="AG900" s="3">
        <v>6.0705400000000003</v>
      </c>
      <c r="AH900" s="1">
        <v>21.419764730745758</v>
      </c>
      <c r="AI900">
        <v>45</v>
      </c>
      <c r="AJ900" s="3">
        <v>2.26485</v>
      </c>
      <c r="AK900" s="1">
        <v>7.0984201552528585</v>
      </c>
    </row>
    <row r="901" spans="1:37" x14ac:dyDescent="0.2">
      <c r="A901">
        <v>1169</v>
      </c>
      <c r="B901" t="s">
        <v>703</v>
      </c>
      <c r="C901" t="s">
        <v>704</v>
      </c>
      <c r="D901">
        <v>2011</v>
      </c>
      <c r="E901" t="s">
        <v>766</v>
      </c>
      <c r="F901" t="s">
        <v>767</v>
      </c>
      <c r="G901" t="s">
        <v>768</v>
      </c>
      <c r="H901">
        <v>42</v>
      </c>
      <c r="I901">
        <v>-93.716666669999995</v>
      </c>
      <c r="J901">
        <v>849</v>
      </c>
      <c r="K901">
        <v>1198</v>
      </c>
      <c r="L901">
        <f t="shared" si="279"/>
        <v>0.70868113522537568</v>
      </c>
      <c r="M901" t="s">
        <v>787</v>
      </c>
      <c r="N901" s="2" t="s">
        <v>477</v>
      </c>
      <c r="O901" s="2" t="s">
        <v>51</v>
      </c>
      <c r="P901" t="s">
        <v>44</v>
      </c>
      <c r="Q901" t="s">
        <v>45</v>
      </c>
      <c r="R901" s="2" t="s">
        <v>476</v>
      </c>
      <c r="S901" s="2" t="s">
        <v>780</v>
      </c>
      <c r="V901" t="s">
        <v>60</v>
      </c>
      <c r="W901" s="2" t="s">
        <v>451</v>
      </c>
      <c r="X901" t="s">
        <v>324</v>
      </c>
      <c r="Y901" t="s">
        <v>50</v>
      </c>
      <c r="Z901">
        <v>45</v>
      </c>
      <c r="AA901" s="3">
        <v>8.9832300000000007</v>
      </c>
      <c r="AB901" s="1">
        <v>7.2131304424985947</v>
      </c>
      <c r="AC901">
        <v>45</v>
      </c>
      <c r="AD901" s="3">
        <v>12.943</v>
      </c>
      <c r="AE901" s="1">
        <v>12.068058874566374</v>
      </c>
      <c r="AF901">
        <v>45</v>
      </c>
      <c r="AG901" s="3">
        <v>6.9412000000000003</v>
      </c>
      <c r="AH901" s="1">
        <v>5.8262763614936759</v>
      </c>
      <c r="AI901">
        <v>45</v>
      </c>
      <c r="AJ901" s="3">
        <v>7.9026199999999998</v>
      </c>
      <c r="AK901" s="1">
        <v>6.3808435805934067</v>
      </c>
    </row>
    <row r="902" spans="1:37" x14ac:dyDescent="0.2">
      <c r="A902">
        <v>1169</v>
      </c>
      <c r="B902" t="s">
        <v>703</v>
      </c>
      <c r="C902" t="s">
        <v>704</v>
      </c>
      <c r="D902">
        <v>2011</v>
      </c>
      <c r="E902" t="s">
        <v>766</v>
      </c>
      <c r="F902" t="s">
        <v>767</v>
      </c>
      <c r="G902" t="s">
        <v>768</v>
      </c>
      <c r="H902">
        <v>42</v>
      </c>
      <c r="I902">
        <v>-93.716666669999995</v>
      </c>
      <c r="J902">
        <v>849</v>
      </c>
      <c r="K902">
        <v>1198</v>
      </c>
      <c r="L902">
        <f t="shared" si="279"/>
        <v>0.70868113522537568</v>
      </c>
      <c r="M902" t="s">
        <v>787</v>
      </c>
      <c r="N902" s="2" t="s">
        <v>477</v>
      </c>
      <c r="O902" s="2" t="s">
        <v>43</v>
      </c>
      <c r="P902" t="s">
        <v>44</v>
      </c>
      <c r="Q902" t="s">
        <v>45</v>
      </c>
      <c r="R902" s="2" t="s">
        <v>476</v>
      </c>
      <c r="S902" s="2" t="s">
        <v>780</v>
      </c>
      <c r="V902" t="s">
        <v>60</v>
      </c>
      <c r="W902" s="2" t="s">
        <v>451</v>
      </c>
      <c r="X902" t="s">
        <v>324</v>
      </c>
      <c r="Y902" t="s">
        <v>50</v>
      </c>
      <c r="Z902">
        <v>45</v>
      </c>
      <c r="AA902" s="3">
        <v>18.267800000000001</v>
      </c>
      <c r="AB902" s="1">
        <v>43.972947597926613</v>
      </c>
      <c r="AC902">
        <v>45</v>
      </c>
      <c r="AD902" s="3">
        <v>13.273899999999999</v>
      </c>
      <c r="AE902" s="1">
        <v>32.043077724369738</v>
      </c>
      <c r="AF902">
        <v>45</v>
      </c>
      <c r="AG902" s="3">
        <v>10.994199999999999</v>
      </c>
      <c r="AH902" s="1">
        <v>25.661563323383088</v>
      </c>
      <c r="AI902">
        <v>45</v>
      </c>
      <c r="AJ902" s="3">
        <v>14.933299999999999</v>
      </c>
      <c r="AK902" s="1">
        <v>35.648737338088146</v>
      </c>
    </row>
    <row r="903" spans="1:37" x14ac:dyDescent="0.2">
      <c r="A903">
        <v>1169</v>
      </c>
      <c r="B903" t="s">
        <v>703</v>
      </c>
      <c r="C903" t="s">
        <v>704</v>
      </c>
      <c r="D903">
        <v>2011</v>
      </c>
      <c r="E903" t="s">
        <v>766</v>
      </c>
      <c r="F903" t="s">
        <v>767</v>
      </c>
      <c r="G903" t="s">
        <v>768</v>
      </c>
      <c r="H903">
        <v>42</v>
      </c>
      <c r="I903">
        <v>-93.716666669999995</v>
      </c>
      <c r="J903">
        <v>849</v>
      </c>
      <c r="K903">
        <v>1198</v>
      </c>
      <c r="L903">
        <f t="shared" si="279"/>
        <v>0.70868113522537568</v>
      </c>
      <c r="M903" t="s">
        <v>787</v>
      </c>
      <c r="N903" s="2" t="s">
        <v>477</v>
      </c>
      <c r="O903" s="2" t="s">
        <v>51</v>
      </c>
      <c r="P903" t="s">
        <v>44</v>
      </c>
      <c r="Q903" t="s">
        <v>45</v>
      </c>
      <c r="R903" s="2" t="s">
        <v>476</v>
      </c>
      <c r="S903" s="2" t="s">
        <v>780</v>
      </c>
      <c r="V903" t="s">
        <v>60</v>
      </c>
      <c r="W903" s="2" t="s">
        <v>481</v>
      </c>
      <c r="Y903" t="s">
        <v>776</v>
      </c>
      <c r="Z903">
        <v>45</v>
      </c>
      <c r="AA903" s="3">
        <v>65.226399999999998</v>
      </c>
      <c r="AB903" s="1">
        <v>20.353361551596304</v>
      </c>
      <c r="AC903">
        <v>45</v>
      </c>
      <c r="AD903" s="3">
        <v>66.104200000000006</v>
      </c>
      <c r="AE903" s="1">
        <v>19.91665747559059</v>
      </c>
      <c r="AF903">
        <v>45</v>
      </c>
      <c r="AG903" s="3">
        <v>62.447000000000003</v>
      </c>
      <c r="AH903" s="1">
        <v>19.190158989700908</v>
      </c>
      <c r="AI903">
        <v>45</v>
      </c>
      <c r="AJ903" s="3">
        <v>63.9315</v>
      </c>
      <c r="AK903" s="1">
        <v>19.771760270648652</v>
      </c>
    </row>
    <row r="904" spans="1:37" x14ac:dyDescent="0.2">
      <c r="A904">
        <v>1169</v>
      </c>
      <c r="B904" t="s">
        <v>703</v>
      </c>
      <c r="C904" t="s">
        <v>704</v>
      </c>
      <c r="D904">
        <v>2011</v>
      </c>
      <c r="E904" t="s">
        <v>766</v>
      </c>
      <c r="F904" t="s">
        <v>767</v>
      </c>
      <c r="G904" t="s">
        <v>768</v>
      </c>
      <c r="H904">
        <v>42</v>
      </c>
      <c r="I904">
        <v>-93.716666669999995</v>
      </c>
      <c r="J904">
        <v>849</v>
      </c>
      <c r="K904">
        <v>1198</v>
      </c>
      <c r="L904">
        <f t="shared" si="279"/>
        <v>0.70868113522537568</v>
      </c>
      <c r="M904" t="s">
        <v>787</v>
      </c>
      <c r="N904" s="2" t="s">
        <v>477</v>
      </c>
      <c r="O904" s="2" t="s">
        <v>43</v>
      </c>
      <c r="P904" t="s">
        <v>44</v>
      </c>
      <c r="Q904" t="s">
        <v>45</v>
      </c>
      <c r="R904" s="2" t="s">
        <v>476</v>
      </c>
      <c r="S904" s="2" t="s">
        <v>780</v>
      </c>
      <c r="V904" t="s">
        <v>60</v>
      </c>
      <c r="W904" s="2" t="s">
        <v>481</v>
      </c>
      <c r="Y904" t="s">
        <v>776</v>
      </c>
      <c r="Z904">
        <v>45</v>
      </c>
      <c r="AA904" s="3">
        <v>74.090199999999996</v>
      </c>
      <c r="AB904" s="1">
        <v>62.513081626568372</v>
      </c>
      <c r="AC904">
        <v>45</v>
      </c>
      <c r="AD904" s="3">
        <v>73.320899999999995</v>
      </c>
      <c r="AE904" s="1">
        <v>61.785912320285512</v>
      </c>
      <c r="AF904">
        <v>45</v>
      </c>
      <c r="AG904" s="3">
        <v>69.598699999999994</v>
      </c>
      <c r="AH904" s="1">
        <v>58.006510224715356</v>
      </c>
      <c r="AI904">
        <v>45</v>
      </c>
      <c r="AJ904" s="3">
        <v>76.457800000000006</v>
      </c>
      <c r="AK904" s="1">
        <v>63.967420239134178</v>
      </c>
    </row>
    <row r="905" spans="1:37" x14ac:dyDescent="0.2">
      <c r="A905">
        <v>1169</v>
      </c>
      <c r="B905" t="s">
        <v>703</v>
      </c>
      <c r="C905" t="s">
        <v>704</v>
      </c>
      <c r="D905">
        <v>2011</v>
      </c>
      <c r="E905" t="s">
        <v>766</v>
      </c>
      <c r="F905" t="s">
        <v>767</v>
      </c>
      <c r="G905" t="s">
        <v>768</v>
      </c>
      <c r="H905">
        <v>42</v>
      </c>
      <c r="I905">
        <v>-93.716666669999995</v>
      </c>
      <c r="J905">
        <v>849</v>
      </c>
      <c r="K905">
        <v>1198</v>
      </c>
      <c r="L905">
        <f t="shared" si="279"/>
        <v>0.70868113522537568</v>
      </c>
      <c r="M905" t="s">
        <v>787</v>
      </c>
      <c r="N905" s="2" t="s">
        <v>477</v>
      </c>
      <c r="O905" s="2" t="s">
        <v>51</v>
      </c>
      <c r="P905" t="s">
        <v>44</v>
      </c>
      <c r="Q905" t="s">
        <v>45</v>
      </c>
      <c r="R905" s="2" t="s">
        <v>476</v>
      </c>
      <c r="S905" s="2" t="s">
        <v>780</v>
      </c>
      <c r="V905" t="s">
        <v>60</v>
      </c>
      <c r="W905" s="2" t="s">
        <v>232</v>
      </c>
      <c r="X905" t="s">
        <v>75</v>
      </c>
      <c r="Y905" t="s">
        <v>63</v>
      </c>
      <c r="Z905">
        <v>45</v>
      </c>
      <c r="AA905" s="3">
        <v>98.846800000000002</v>
      </c>
      <c r="AB905" s="1">
        <v>88.408761267195658</v>
      </c>
      <c r="AC905">
        <v>45</v>
      </c>
      <c r="AD905" s="3">
        <v>84.843500000000006</v>
      </c>
      <c r="AE905" s="1">
        <v>77.359678569975983</v>
      </c>
      <c r="AF905">
        <v>45</v>
      </c>
      <c r="AG905" s="3">
        <v>14.827</v>
      </c>
      <c r="AH905" s="1">
        <v>66.308583411576521</v>
      </c>
      <c r="AI905">
        <v>45</v>
      </c>
      <c r="AJ905" s="3">
        <v>36.2438</v>
      </c>
      <c r="AK905" s="1">
        <v>38.680174695184625</v>
      </c>
    </row>
    <row r="906" spans="1:37" x14ac:dyDescent="0.2">
      <c r="A906">
        <v>1169</v>
      </c>
      <c r="B906" t="s">
        <v>703</v>
      </c>
      <c r="C906" t="s">
        <v>704</v>
      </c>
      <c r="D906">
        <v>2011</v>
      </c>
      <c r="E906" t="s">
        <v>766</v>
      </c>
      <c r="F906" t="s">
        <v>767</v>
      </c>
      <c r="G906" t="s">
        <v>768</v>
      </c>
      <c r="H906">
        <v>42</v>
      </c>
      <c r="I906">
        <v>-93.716666669999995</v>
      </c>
      <c r="J906">
        <v>849</v>
      </c>
      <c r="K906">
        <v>1198</v>
      </c>
      <c r="L906">
        <f t="shared" si="279"/>
        <v>0.70868113522537568</v>
      </c>
      <c r="M906" t="s">
        <v>787</v>
      </c>
      <c r="N906" s="2" t="s">
        <v>477</v>
      </c>
      <c r="O906" s="2" t="s">
        <v>43</v>
      </c>
      <c r="P906" t="s">
        <v>44</v>
      </c>
      <c r="Q906" t="s">
        <v>45</v>
      </c>
      <c r="R906" s="2" t="s">
        <v>476</v>
      </c>
      <c r="S906" s="2" t="s">
        <v>780</v>
      </c>
      <c r="V906" t="s">
        <v>60</v>
      </c>
      <c r="W906" s="2" t="s">
        <v>232</v>
      </c>
      <c r="X906" t="s">
        <v>75</v>
      </c>
      <c r="Y906" t="s">
        <v>63</v>
      </c>
      <c r="Z906">
        <v>45</v>
      </c>
      <c r="AA906" s="3">
        <v>658.97900000000004</v>
      </c>
      <c r="AB906" s="1">
        <v>1646.6561111066874</v>
      </c>
      <c r="AC906">
        <v>45</v>
      </c>
      <c r="AD906" s="3">
        <v>291.59800000000001</v>
      </c>
      <c r="AE906" s="1">
        <v>723.86886994814165</v>
      </c>
      <c r="AF906">
        <v>45</v>
      </c>
      <c r="AG906" s="3">
        <v>18.945599999999999</v>
      </c>
      <c r="AH906" s="1">
        <v>66.308583411576535</v>
      </c>
      <c r="AI906">
        <v>45</v>
      </c>
      <c r="AJ906" s="3">
        <v>107.908</v>
      </c>
      <c r="AK906" s="1">
        <v>243.13214332950704</v>
      </c>
    </row>
    <row r="907" spans="1:37" x14ac:dyDescent="0.2">
      <c r="A907">
        <v>1169</v>
      </c>
      <c r="B907" t="s">
        <v>703</v>
      </c>
      <c r="C907" t="s">
        <v>704</v>
      </c>
      <c r="D907">
        <v>2011</v>
      </c>
      <c r="E907" t="s">
        <v>766</v>
      </c>
      <c r="F907" t="s">
        <v>767</v>
      </c>
      <c r="G907" t="s">
        <v>768</v>
      </c>
      <c r="H907">
        <v>42</v>
      </c>
      <c r="I907">
        <v>-93.716666669999995</v>
      </c>
      <c r="J907">
        <v>849</v>
      </c>
      <c r="K907">
        <v>1198</v>
      </c>
      <c r="L907">
        <f t="shared" si="279"/>
        <v>0.70868113522537568</v>
      </c>
      <c r="M907" t="s">
        <v>787</v>
      </c>
      <c r="N907" s="2" t="s">
        <v>477</v>
      </c>
      <c r="O907" s="2" t="s">
        <v>51</v>
      </c>
      <c r="P907" t="s">
        <v>44</v>
      </c>
      <c r="Q907" t="s">
        <v>45</v>
      </c>
      <c r="R907" s="2" t="s">
        <v>476</v>
      </c>
      <c r="S907" s="2" t="s">
        <v>780</v>
      </c>
      <c r="V907" t="s">
        <v>60</v>
      </c>
      <c r="W907" s="2" t="s">
        <v>482</v>
      </c>
      <c r="Y907" t="s">
        <v>63</v>
      </c>
      <c r="Z907">
        <v>45</v>
      </c>
      <c r="AA907" s="3">
        <v>0.27531099999999997</v>
      </c>
      <c r="AB907" s="1">
        <v>0.48303093236354971</v>
      </c>
      <c r="AC907">
        <v>45</v>
      </c>
      <c r="AD907" s="3">
        <v>0.44574900000000001</v>
      </c>
      <c r="AE907" s="1">
        <v>0.62046861453259683</v>
      </c>
      <c r="AF907">
        <v>45</v>
      </c>
      <c r="AG907" s="3">
        <v>0.399175</v>
      </c>
      <c r="AH907" s="1">
        <v>0.58053467652242774</v>
      </c>
      <c r="AI907">
        <v>45</v>
      </c>
      <c r="AJ907" s="3">
        <v>0.60065999999999997</v>
      </c>
      <c r="AK907" s="1">
        <v>0.76666721103748836</v>
      </c>
    </row>
    <row r="908" spans="1:37" x14ac:dyDescent="0.2">
      <c r="A908">
        <v>1169</v>
      </c>
      <c r="B908" t="s">
        <v>703</v>
      </c>
      <c r="C908" t="s">
        <v>704</v>
      </c>
      <c r="D908">
        <v>2011</v>
      </c>
      <c r="E908" t="s">
        <v>766</v>
      </c>
      <c r="F908" t="s">
        <v>767</v>
      </c>
      <c r="G908" t="s">
        <v>768</v>
      </c>
      <c r="H908">
        <v>42</v>
      </c>
      <c r="I908">
        <v>-93.716666669999995</v>
      </c>
      <c r="J908">
        <v>849</v>
      </c>
      <c r="K908">
        <v>1198</v>
      </c>
      <c r="L908">
        <f t="shared" si="279"/>
        <v>0.70868113522537568</v>
      </c>
      <c r="M908" t="s">
        <v>787</v>
      </c>
      <c r="N908" s="2" t="s">
        <v>477</v>
      </c>
      <c r="O908" s="2" t="s">
        <v>43</v>
      </c>
      <c r="P908" t="s">
        <v>44</v>
      </c>
      <c r="Q908" t="s">
        <v>45</v>
      </c>
      <c r="R908" s="2" t="s">
        <v>476</v>
      </c>
      <c r="S908" s="2" t="s">
        <v>780</v>
      </c>
      <c r="V908" t="s">
        <v>60</v>
      </c>
      <c r="W908" s="2" t="s">
        <v>482</v>
      </c>
      <c r="Y908" t="s">
        <v>63</v>
      </c>
      <c r="Z908">
        <v>45</v>
      </c>
      <c r="AA908" s="3">
        <v>0.30041400000000001</v>
      </c>
      <c r="AB908" s="1">
        <v>1.4446720906991319</v>
      </c>
      <c r="AC908">
        <v>45</v>
      </c>
      <c r="AD908" s="3">
        <v>0.34665600000000002</v>
      </c>
      <c r="AE908" s="1">
        <v>1.5731878616379549</v>
      </c>
      <c r="AF908">
        <v>45</v>
      </c>
      <c r="AG908" s="3">
        <v>0.28885300000000003</v>
      </c>
      <c r="AH908" s="1">
        <v>1.4047851101164901</v>
      </c>
      <c r="AI908">
        <v>45</v>
      </c>
      <c r="AJ908" s="3">
        <v>0.29083399999999998</v>
      </c>
      <c r="AK908" s="1">
        <v>1.4092728985473328</v>
      </c>
    </row>
    <row r="909" spans="1:37" x14ac:dyDescent="0.2">
      <c r="A909">
        <v>1169</v>
      </c>
      <c r="B909" t="s">
        <v>703</v>
      </c>
      <c r="C909" t="s">
        <v>704</v>
      </c>
      <c r="D909">
        <v>2011</v>
      </c>
      <c r="E909" t="s">
        <v>766</v>
      </c>
      <c r="F909" t="s">
        <v>767</v>
      </c>
      <c r="G909" t="s">
        <v>768</v>
      </c>
      <c r="H909">
        <v>42</v>
      </c>
      <c r="I909">
        <v>-93.716666669999995</v>
      </c>
      <c r="J909">
        <v>849</v>
      </c>
      <c r="K909">
        <v>1198</v>
      </c>
      <c r="L909">
        <f t="shared" si="279"/>
        <v>0.70868113522537568</v>
      </c>
      <c r="M909" t="s">
        <v>787</v>
      </c>
      <c r="N909" s="2" t="s">
        <v>477</v>
      </c>
      <c r="O909" s="2" t="s">
        <v>51</v>
      </c>
      <c r="P909" t="s">
        <v>44</v>
      </c>
      <c r="Q909" t="s">
        <v>45</v>
      </c>
      <c r="R909" s="2" t="s">
        <v>476</v>
      </c>
      <c r="S909" s="2" t="s">
        <v>780</v>
      </c>
      <c r="V909" t="s">
        <v>60</v>
      </c>
      <c r="W909" s="2" t="s">
        <v>483</v>
      </c>
      <c r="Y909" t="s">
        <v>776</v>
      </c>
      <c r="Z909">
        <v>45</v>
      </c>
      <c r="AA909" s="3">
        <v>5348.5</v>
      </c>
      <c r="AB909" s="1">
        <v>10972.340844231918</v>
      </c>
      <c r="AC909">
        <v>45</v>
      </c>
      <c r="AD909" s="3">
        <v>6631.02</v>
      </c>
      <c r="AE909" s="1">
        <v>15465.630002298643</v>
      </c>
      <c r="AF909">
        <v>45</v>
      </c>
      <c r="AG909" s="3">
        <v>0</v>
      </c>
      <c r="AH909" s="1">
        <v>0</v>
      </c>
      <c r="AI909">
        <v>45</v>
      </c>
      <c r="AJ909" s="3">
        <v>3833.63</v>
      </c>
      <c r="AK909" s="1">
        <v>13715.727924466861</v>
      </c>
    </row>
    <row r="910" spans="1:37" x14ac:dyDescent="0.2">
      <c r="A910">
        <v>1169</v>
      </c>
      <c r="B910" t="s">
        <v>703</v>
      </c>
      <c r="C910" t="s">
        <v>704</v>
      </c>
      <c r="D910">
        <v>2011</v>
      </c>
      <c r="E910" t="s">
        <v>766</v>
      </c>
      <c r="F910" t="s">
        <v>767</v>
      </c>
      <c r="G910" t="s">
        <v>768</v>
      </c>
      <c r="H910">
        <v>42</v>
      </c>
      <c r="I910">
        <v>-93.716666669999995</v>
      </c>
      <c r="J910">
        <v>849</v>
      </c>
      <c r="K910">
        <v>1198</v>
      </c>
      <c r="L910">
        <f t="shared" si="279"/>
        <v>0.70868113522537568</v>
      </c>
      <c r="M910" t="s">
        <v>787</v>
      </c>
      <c r="N910" s="2" t="s">
        <v>477</v>
      </c>
      <c r="O910" s="2" t="s">
        <v>43</v>
      </c>
      <c r="P910" t="s">
        <v>44</v>
      </c>
      <c r="Q910" t="s">
        <v>45</v>
      </c>
      <c r="R910" s="2" t="s">
        <v>476</v>
      </c>
      <c r="S910" s="2" t="s">
        <v>780</v>
      </c>
      <c r="V910" t="s">
        <v>60</v>
      </c>
      <c r="W910" s="2" t="s">
        <v>483</v>
      </c>
      <c r="Y910" t="s">
        <v>776</v>
      </c>
      <c r="Z910">
        <v>45</v>
      </c>
      <c r="AA910" s="3">
        <v>23452.6</v>
      </c>
      <c r="AB910" s="1">
        <v>184039.5748881202</v>
      </c>
      <c r="AC910">
        <v>45</v>
      </c>
      <c r="AD910" s="3">
        <v>10311.299999999999</v>
      </c>
      <c r="AE910" s="1">
        <v>79301.70360843456</v>
      </c>
      <c r="AF910">
        <v>45</v>
      </c>
      <c r="AG910" s="3">
        <v>580.77099999999996</v>
      </c>
      <c r="AH910" s="1">
        <v>2992.7243122020122</v>
      </c>
      <c r="AI910">
        <v>45</v>
      </c>
      <c r="AJ910" s="3">
        <v>2941.33</v>
      </c>
      <c r="AK910" s="1">
        <v>12715.266389973907</v>
      </c>
    </row>
    <row r="911" spans="1:37" x14ac:dyDescent="0.2">
      <c r="A911">
        <v>1185</v>
      </c>
      <c r="B911" t="s">
        <v>706</v>
      </c>
      <c r="C911" t="s">
        <v>705</v>
      </c>
      <c r="D911">
        <v>2010</v>
      </c>
      <c r="E911" t="s">
        <v>745</v>
      </c>
      <c r="F911" t="s">
        <v>40</v>
      </c>
      <c r="G911" t="s">
        <v>41</v>
      </c>
      <c r="H911">
        <v>33.787914000000001</v>
      </c>
      <c r="I911">
        <v>-117.853104</v>
      </c>
      <c r="J911">
        <v>355</v>
      </c>
      <c r="K911">
        <v>1930</v>
      </c>
      <c r="L911">
        <f t="shared" si="279"/>
        <v>0.18393782383419688</v>
      </c>
      <c r="M911" t="s">
        <v>784</v>
      </c>
      <c r="N911" s="2" t="s">
        <v>486</v>
      </c>
      <c r="O911" s="2" t="s">
        <v>51</v>
      </c>
      <c r="P911" t="s">
        <v>54</v>
      </c>
      <c r="Q911" t="s">
        <v>45</v>
      </c>
      <c r="R911" s="2" t="s">
        <v>484</v>
      </c>
      <c r="S911" s="2" t="s">
        <v>779</v>
      </c>
      <c r="T911" t="s">
        <v>90</v>
      </c>
      <c r="U911">
        <f>((27.5-10)/27.5)*100</f>
        <v>63.636363636363633</v>
      </c>
      <c r="V911" t="s">
        <v>47</v>
      </c>
      <c r="W911" s="2" t="s">
        <v>485</v>
      </c>
      <c r="X911" s="2" t="s">
        <v>207</v>
      </c>
      <c r="Y911" t="s">
        <v>777</v>
      </c>
      <c r="Z911">
        <v>5</v>
      </c>
      <c r="AA911" s="3">
        <v>27.428999999999998</v>
      </c>
      <c r="AB911" s="1">
        <v>2.9735231964792255</v>
      </c>
      <c r="AC911">
        <v>5</v>
      </c>
      <c r="AD911" s="3">
        <v>20.754899999999999</v>
      </c>
      <c r="AE911" s="1">
        <v>2.3903566679472732</v>
      </c>
    </row>
    <row r="912" spans="1:37" x14ac:dyDescent="0.2">
      <c r="A912">
        <v>1185</v>
      </c>
      <c r="B912" t="s">
        <v>706</v>
      </c>
      <c r="C912" t="s">
        <v>705</v>
      </c>
      <c r="D912">
        <v>2010</v>
      </c>
      <c r="E912" t="s">
        <v>745</v>
      </c>
      <c r="F912" t="s">
        <v>40</v>
      </c>
      <c r="G912" t="s">
        <v>41</v>
      </c>
      <c r="H912">
        <v>33.787914000000001</v>
      </c>
      <c r="I912">
        <v>-117.853104</v>
      </c>
      <c r="J912">
        <v>355</v>
      </c>
      <c r="K912">
        <v>1930</v>
      </c>
      <c r="L912">
        <f t="shared" si="279"/>
        <v>0.18393782383419688</v>
      </c>
      <c r="M912" t="s">
        <v>784</v>
      </c>
      <c r="N912" s="2" t="s">
        <v>487</v>
      </c>
      <c r="O912" s="2" t="s">
        <v>51</v>
      </c>
      <c r="P912" t="s">
        <v>54</v>
      </c>
      <c r="Q912" t="s">
        <v>45</v>
      </c>
      <c r="R912" s="2" t="s">
        <v>484</v>
      </c>
      <c r="S912" s="2" t="s">
        <v>779</v>
      </c>
      <c r="T912" t="s">
        <v>90</v>
      </c>
      <c r="U912">
        <f t="shared" ref="U912:U934" si="280">((27.5-10)/27.5)*100</f>
        <v>63.636363636363633</v>
      </c>
      <c r="V912" t="s">
        <v>47</v>
      </c>
      <c r="W912" s="2" t="s">
        <v>485</v>
      </c>
      <c r="X912" s="2" t="s">
        <v>207</v>
      </c>
      <c r="Y912" t="s">
        <v>777</v>
      </c>
      <c r="Z912">
        <v>5</v>
      </c>
      <c r="AA912" s="3">
        <v>7.8771399999999998</v>
      </c>
      <c r="AB912" s="1">
        <v>6.1877814714160673</v>
      </c>
      <c r="AC912">
        <v>5</v>
      </c>
      <c r="AD912" s="3">
        <v>3.93607</v>
      </c>
      <c r="AE912" s="1">
        <v>3.6768112967624553</v>
      </c>
    </row>
    <row r="913" spans="1:31" x14ac:dyDescent="0.2">
      <c r="A913">
        <v>1185</v>
      </c>
      <c r="B913" t="s">
        <v>706</v>
      </c>
      <c r="C913" t="s">
        <v>705</v>
      </c>
      <c r="D913">
        <v>2010</v>
      </c>
      <c r="E913" t="s">
        <v>745</v>
      </c>
      <c r="F913" t="s">
        <v>40</v>
      </c>
      <c r="G913" t="s">
        <v>41</v>
      </c>
      <c r="H913">
        <v>33.787914000000001</v>
      </c>
      <c r="I913">
        <v>-117.853104</v>
      </c>
      <c r="J913">
        <v>355</v>
      </c>
      <c r="K913">
        <v>1930</v>
      </c>
      <c r="L913">
        <f t="shared" si="279"/>
        <v>0.18393782383419688</v>
      </c>
      <c r="M913" t="s">
        <v>784</v>
      </c>
      <c r="N913" s="2" t="s">
        <v>488</v>
      </c>
      <c r="O913" s="2" t="s">
        <v>43</v>
      </c>
      <c r="P913" t="s">
        <v>54</v>
      </c>
      <c r="Q913" t="s">
        <v>45</v>
      </c>
      <c r="R913" s="2" t="s">
        <v>484</v>
      </c>
      <c r="S913" s="2" t="s">
        <v>779</v>
      </c>
      <c r="T913" t="s">
        <v>90</v>
      </c>
      <c r="U913">
        <f t="shared" si="280"/>
        <v>63.636363636363633</v>
      </c>
      <c r="V913" t="s">
        <v>47</v>
      </c>
      <c r="W913" s="2" t="s">
        <v>485</v>
      </c>
      <c r="X913" s="2" t="s">
        <v>207</v>
      </c>
      <c r="Y913" t="s">
        <v>777</v>
      </c>
      <c r="Z913">
        <v>5</v>
      </c>
      <c r="AA913" s="3">
        <v>15.0802</v>
      </c>
      <c r="AB913" s="1">
        <v>4.0242515391063707</v>
      </c>
      <c r="AC913">
        <v>5</v>
      </c>
      <c r="AD913" s="3">
        <v>15.9603</v>
      </c>
      <c r="AE913" s="1">
        <v>6.1243665835741767</v>
      </c>
    </row>
    <row r="914" spans="1:31" x14ac:dyDescent="0.2">
      <c r="A914">
        <v>1185</v>
      </c>
      <c r="B914" t="s">
        <v>706</v>
      </c>
      <c r="C914" t="s">
        <v>705</v>
      </c>
      <c r="D914">
        <v>2010</v>
      </c>
      <c r="E914" t="s">
        <v>745</v>
      </c>
      <c r="F914" t="s">
        <v>40</v>
      </c>
      <c r="G914" t="s">
        <v>41</v>
      </c>
      <c r="H914">
        <v>33.787914000000001</v>
      </c>
      <c r="I914">
        <v>-117.853104</v>
      </c>
      <c r="J914">
        <v>355</v>
      </c>
      <c r="K914">
        <v>1930</v>
      </c>
      <c r="L914">
        <f t="shared" si="279"/>
        <v>0.18393782383419688</v>
      </c>
      <c r="M914" t="s">
        <v>784</v>
      </c>
      <c r="N914" s="2" t="s">
        <v>489</v>
      </c>
      <c r="O914" s="2" t="s">
        <v>43</v>
      </c>
      <c r="P914" t="s">
        <v>54</v>
      </c>
      <c r="Q914" t="s">
        <v>45</v>
      </c>
      <c r="R914" s="2" t="s">
        <v>484</v>
      </c>
      <c r="S914" s="2" t="s">
        <v>779</v>
      </c>
      <c r="T914" t="s">
        <v>90</v>
      </c>
      <c r="U914">
        <f t="shared" si="280"/>
        <v>63.636363636363633</v>
      </c>
      <c r="V914" t="s">
        <v>47</v>
      </c>
      <c r="W914" s="2" t="s">
        <v>485</v>
      </c>
      <c r="X914" s="2" t="s">
        <v>207</v>
      </c>
      <c r="Y914" t="s">
        <v>777</v>
      </c>
      <c r="Z914">
        <v>5</v>
      </c>
      <c r="AA914" s="3">
        <v>9.2305200000000003</v>
      </c>
      <c r="AB914" s="1">
        <v>3.0953441798934098</v>
      </c>
      <c r="AC914">
        <v>5</v>
      </c>
      <c r="AD914" s="3">
        <v>5.5215100000000001</v>
      </c>
      <c r="AE914" s="1">
        <v>3.0368262809222393</v>
      </c>
    </row>
    <row r="915" spans="1:31" x14ac:dyDescent="0.2">
      <c r="A915">
        <v>1185</v>
      </c>
      <c r="B915" t="s">
        <v>706</v>
      </c>
      <c r="C915" t="s">
        <v>705</v>
      </c>
      <c r="D915">
        <v>2010</v>
      </c>
      <c r="E915" t="s">
        <v>745</v>
      </c>
      <c r="F915" t="s">
        <v>40</v>
      </c>
      <c r="G915" t="s">
        <v>41</v>
      </c>
      <c r="H915">
        <v>33.787914000000001</v>
      </c>
      <c r="I915">
        <v>-117.853104</v>
      </c>
      <c r="J915">
        <v>355</v>
      </c>
      <c r="K915">
        <v>1930</v>
      </c>
      <c r="L915">
        <f t="shared" si="279"/>
        <v>0.18393782383419688</v>
      </c>
      <c r="M915" t="s">
        <v>784</v>
      </c>
      <c r="N915" s="2" t="s">
        <v>486</v>
      </c>
      <c r="O915" s="2" t="s">
        <v>51</v>
      </c>
      <c r="P915" t="s">
        <v>54</v>
      </c>
      <c r="Q915" t="s">
        <v>45</v>
      </c>
      <c r="R915" s="2" t="s">
        <v>484</v>
      </c>
      <c r="S915" s="2" t="s">
        <v>779</v>
      </c>
      <c r="T915" t="s">
        <v>90</v>
      </c>
      <c r="U915">
        <f t="shared" si="280"/>
        <v>63.636363636363633</v>
      </c>
      <c r="V915" t="s">
        <v>47</v>
      </c>
      <c r="W915" s="2" t="s">
        <v>490</v>
      </c>
      <c r="X915" s="2" t="s">
        <v>419</v>
      </c>
      <c r="Y915" t="s">
        <v>777</v>
      </c>
      <c r="Z915">
        <v>5</v>
      </c>
      <c r="AA915" s="3">
        <v>7.1886400000000004</v>
      </c>
      <c r="AB915" s="1">
        <v>0.55391875938624635</v>
      </c>
      <c r="AC915">
        <v>5</v>
      </c>
      <c r="AD915" s="3">
        <v>4.4572599999999998</v>
      </c>
      <c r="AE915" s="1">
        <v>0.8083385738661748</v>
      </c>
    </row>
    <row r="916" spans="1:31" x14ac:dyDescent="0.2">
      <c r="A916">
        <v>1185</v>
      </c>
      <c r="B916" t="s">
        <v>706</v>
      </c>
      <c r="C916" t="s">
        <v>705</v>
      </c>
      <c r="D916">
        <v>2010</v>
      </c>
      <c r="E916" t="s">
        <v>745</v>
      </c>
      <c r="F916" t="s">
        <v>40</v>
      </c>
      <c r="G916" t="s">
        <v>41</v>
      </c>
      <c r="H916">
        <v>33.787914000000001</v>
      </c>
      <c r="I916">
        <v>-117.853104</v>
      </c>
      <c r="J916">
        <v>355</v>
      </c>
      <c r="K916">
        <v>1930</v>
      </c>
      <c r="L916">
        <f t="shared" si="279"/>
        <v>0.18393782383419688</v>
      </c>
      <c r="M916" t="s">
        <v>784</v>
      </c>
      <c r="N916" s="2" t="s">
        <v>487</v>
      </c>
      <c r="O916" s="2" t="s">
        <v>51</v>
      </c>
      <c r="P916" t="s">
        <v>54</v>
      </c>
      <c r="Q916" t="s">
        <v>45</v>
      </c>
      <c r="R916" s="2" t="s">
        <v>484</v>
      </c>
      <c r="S916" s="2" t="s">
        <v>779</v>
      </c>
      <c r="T916" t="s">
        <v>90</v>
      </c>
      <c r="U916">
        <f t="shared" si="280"/>
        <v>63.636363636363633</v>
      </c>
      <c r="V916" t="s">
        <v>47</v>
      </c>
      <c r="W916" s="2" t="s">
        <v>490</v>
      </c>
      <c r="X916" s="2" t="s">
        <v>419</v>
      </c>
      <c r="Y916" t="s">
        <v>777</v>
      </c>
      <c r="Z916">
        <v>5</v>
      </c>
      <c r="AA916" s="3">
        <v>1.5745199999999999</v>
      </c>
      <c r="AB916" s="1">
        <v>0.55371751326827301</v>
      </c>
      <c r="AC916">
        <v>5</v>
      </c>
      <c r="AD916" s="3">
        <v>2.08331</v>
      </c>
      <c r="AE916" s="1">
        <v>0.52393308780797532</v>
      </c>
    </row>
    <row r="917" spans="1:31" x14ac:dyDescent="0.2">
      <c r="A917">
        <v>1185</v>
      </c>
      <c r="B917" t="s">
        <v>706</v>
      </c>
      <c r="C917" t="s">
        <v>705</v>
      </c>
      <c r="D917">
        <v>2010</v>
      </c>
      <c r="E917" t="s">
        <v>745</v>
      </c>
      <c r="F917" t="s">
        <v>40</v>
      </c>
      <c r="G917" t="s">
        <v>41</v>
      </c>
      <c r="H917">
        <v>33.787914000000001</v>
      </c>
      <c r="I917">
        <v>-117.853104</v>
      </c>
      <c r="J917">
        <v>355</v>
      </c>
      <c r="K917">
        <v>1930</v>
      </c>
      <c r="L917">
        <f t="shared" si="279"/>
        <v>0.18393782383419688</v>
      </c>
      <c r="M917" t="s">
        <v>784</v>
      </c>
      <c r="N917" s="2" t="s">
        <v>488</v>
      </c>
      <c r="O917" s="2" t="s">
        <v>43</v>
      </c>
      <c r="P917" t="s">
        <v>54</v>
      </c>
      <c r="Q917" t="s">
        <v>45</v>
      </c>
      <c r="R917" s="2" t="s">
        <v>484</v>
      </c>
      <c r="S917" s="2" t="s">
        <v>779</v>
      </c>
      <c r="T917" t="s">
        <v>90</v>
      </c>
      <c r="U917">
        <f t="shared" si="280"/>
        <v>63.636363636363633</v>
      </c>
      <c r="V917" t="s">
        <v>47</v>
      </c>
      <c r="W917" s="2" t="s">
        <v>490</v>
      </c>
      <c r="X917" s="2" t="s">
        <v>419</v>
      </c>
      <c r="Y917" t="s">
        <v>777</v>
      </c>
      <c r="Z917">
        <v>5</v>
      </c>
      <c r="AA917" s="3">
        <v>5.2989899999999999</v>
      </c>
      <c r="AB917" s="1">
        <v>1.2563795145178067</v>
      </c>
      <c r="AC917">
        <v>5</v>
      </c>
      <c r="AD917" s="3">
        <v>3.06488</v>
      </c>
      <c r="AE917" s="1">
        <v>0.92738683298826308</v>
      </c>
    </row>
    <row r="918" spans="1:31" x14ac:dyDescent="0.2">
      <c r="A918">
        <v>1185</v>
      </c>
      <c r="B918" t="s">
        <v>706</v>
      </c>
      <c r="C918" t="s">
        <v>705</v>
      </c>
      <c r="D918">
        <v>2010</v>
      </c>
      <c r="E918" t="s">
        <v>745</v>
      </c>
      <c r="F918" t="s">
        <v>40</v>
      </c>
      <c r="G918" t="s">
        <v>41</v>
      </c>
      <c r="H918">
        <v>33.787914000000001</v>
      </c>
      <c r="I918">
        <v>-117.853104</v>
      </c>
      <c r="J918">
        <v>355</v>
      </c>
      <c r="K918">
        <v>1930</v>
      </c>
      <c r="L918">
        <f t="shared" si="279"/>
        <v>0.18393782383419688</v>
      </c>
      <c r="M918" t="s">
        <v>784</v>
      </c>
      <c r="N918" s="2" t="s">
        <v>489</v>
      </c>
      <c r="O918" s="2" t="s">
        <v>43</v>
      </c>
      <c r="P918" t="s">
        <v>54</v>
      </c>
      <c r="Q918" t="s">
        <v>45</v>
      </c>
      <c r="R918" s="2" t="s">
        <v>484</v>
      </c>
      <c r="S918" s="2" t="s">
        <v>779</v>
      </c>
      <c r="T918" t="s">
        <v>90</v>
      </c>
      <c r="U918">
        <f t="shared" si="280"/>
        <v>63.636363636363633</v>
      </c>
      <c r="V918" t="s">
        <v>47</v>
      </c>
      <c r="W918" s="2" t="s">
        <v>490</v>
      </c>
      <c r="X918" s="2" t="s">
        <v>419</v>
      </c>
      <c r="Y918" t="s">
        <v>777</v>
      </c>
      <c r="Z918">
        <v>5</v>
      </c>
      <c r="AA918" s="3">
        <v>1.7002900000000001</v>
      </c>
      <c r="AB918" s="1">
        <v>0.87497339959566767</v>
      </c>
      <c r="AC918">
        <v>5</v>
      </c>
      <c r="AD918" s="3">
        <v>1.2186900000000001</v>
      </c>
      <c r="AE918" s="1">
        <v>0.49358964535330346</v>
      </c>
    </row>
    <row r="919" spans="1:31" x14ac:dyDescent="0.2">
      <c r="A919">
        <v>1185</v>
      </c>
      <c r="B919" t="s">
        <v>706</v>
      </c>
      <c r="C919" t="s">
        <v>705</v>
      </c>
      <c r="D919">
        <v>2010</v>
      </c>
      <c r="E919" t="s">
        <v>745</v>
      </c>
      <c r="F919" t="s">
        <v>40</v>
      </c>
      <c r="G919" t="s">
        <v>41</v>
      </c>
      <c r="H919">
        <v>33.787914000000001</v>
      </c>
      <c r="I919">
        <v>-117.853104</v>
      </c>
      <c r="J919">
        <v>355</v>
      </c>
      <c r="K919">
        <v>1930</v>
      </c>
      <c r="L919">
        <f t="shared" si="279"/>
        <v>0.18393782383419688</v>
      </c>
      <c r="M919" t="s">
        <v>784</v>
      </c>
      <c r="N919" s="2" t="s">
        <v>486</v>
      </c>
      <c r="O919" s="2" t="s">
        <v>51</v>
      </c>
      <c r="P919" t="s">
        <v>54</v>
      </c>
      <c r="Q919" t="s">
        <v>45</v>
      </c>
      <c r="R919" s="2" t="s">
        <v>484</v>
      </c>
      <c r="S919" s="2" t="s">
        <v>779</v>
      </c>
      <c r="T919" t="s">
        <v>90</v>
      </c>
      <c r="U919">
        <f t="shared" si="280"/>
        <v>63.636363636363633</v>
      </c>
      <c r="V919" t="s">
        <v>47</v>
      </c>
      <c r="W919" s="2" t="s">
        <v>491</v>
      </c>
      <c r="X919" s="2" t="s">
        <v>492</v>
      </c>
      <c r="Y919" t="s">
        <v>777</v>
      </c>
      <c r="Z919">
        <v>5</v>
      </c>
      <c r="AA919" s="3">
        <v>0.23122999999999999</v>
      </c>
      <c r="AB919" s="1">
        <v>2.678585830247002E-2</v>
      </c>
      <c r="AC919">
        <v>5</v>
      </c>
      <c r="AD919" s="3">
        <v>0.231658</v>
      </c>
      <c r="AE919" s="1">
        <v>2.0567353257043029E-2</v>
      </c>
    </row>
    <row r="920" spans="1:31" x14ac:dyDescent="0.2">
      <c r="A920">
        <v>1185</v>
      </c>
      <c r="B920" t="s">
        <v>706</v>
      </c>
      <c r="C920" t="s">
        <v>705</v>
      </c>
      <c r="D920">
        <v>2010</v>
      </c>
      <c r="E920" t="s">
        <v>745</v>
      </c>
      <c r="F920" t="s">
        <v>40</v>
      </c>
      <c r="G920" t="s">
        <v>41</v>
      </c>
      <c r="H920">
        <v>33.787914000000001</v>
      </c>
      <c r="I920">
        <v>-117.853104</v>
      </c>
      <c r="J920">
        <v>355</v>
      </c>
      <c r="K920">
        <v>1930</v>
      </c>
      <c r="L920">
        <f t="shared" si="279"/>
        <v>0.18393782383419688</v>
      </c>
      <c r="M920" t="s">
        <v>784</v>
      </c>
      <c r="N920" s="2" t="s">
        <v>487</v>
      </c>
      <c r="O920" s="2" t="s">
        <v>51</v>
      </c>
      <c r="P920" t="s">
        <v>54</v>
      </c>
      <c r="Q920" t="s">
        <v>45</v>
      </c>
      <c r="R920" s="2" t="s">
        <v>484</v>
      </c>
      <c r="S920" s="2" t="s">
        <v>779</v>
      </c>
      <c r="T920" t="s">
        <v>90</v>
      </c>
      <c r="U920">
        <f t="shared" si="280"/>
        <v>63.636363636363633</v>
      </c>
      <c r="V920" t="s">
        <v>47</v>
      </c>
      <c r="W920" s="2" t="s">
        <v>491</v>
      </c>
      <c r="X920" s="2" t="s">
        <v>492</v>
      </c>
      <c r="Y920" t="s">
        <v>777</v>
      </c>
      <c r="Z920">
        <v>5</v>
      </c>
      <c r="AA920" s="3">
        <v>0.12667600000000001</v>
      </c>
      <c r="AB920" s="1">
        <v>4.4605084015165795E-2</v>
      </c>
      <c r="AC920">
        <v>5</v>
      </c>
      <c r="AD920" s="3">
        <v>0.124108</v>
      </c>
      <c r="AE920" s="1">
        <v>3.5967153418084152E-2</v>
      </c>
    </row>
    <row r="921" spans="1:31" x14ac:dyDescent="0.2">
      <c r="A921">
        <v>1185</v>
      </c>
      <c r="B921" t="s">
        <v>706</v>
      </c>
      <c r="C921" t="s">
        <v>705</v>
      </c>
      <c r="D921">
        <v>2010</v>
      </c>
      <c r="E921" t="s">
        <v>745</v>
      </c>
      <c r="F921" t="s">
        <v>40</v>
      </c>
      <c r="G921" t="s">
        <v>41</v>
      </c>
      <c r="H921">
        <v>33.787914000000001</v>
      </c>
      <c r="I921">
        <v>-117.853104</v>
      </c>
      <c r="J921">
        <v>355</v>
      </c>
      <c r="K921">
        <v>1930</v>
      </c>
      <c r="L921">
        <f t="shared" si="279"/>
        <v>0.18393782383419688</v>
      </c>
      <c r="M921" t="s">
        <v>784</v>
      </c>
      <c r="N921" s="2" t="s">
        <v>488</v>
      </c>
      <c r="O921" s="2" t="s">
        <v>43</v>
      </c>
      <c r="P921" t="s">
        <v>54</v>
      </c>
      <c r="Q921" t="s">
        <v>45</v>
      </c>
      <c r="R921" s="2" t="s">
        <v>484</v>
      </c>
      <c r="S921" s="2" t="s">
        <v>779</v>
      </c>
      <c r="T921" t="s">
        <v>90</v>
      </c>
      <c r="U921">
        <f t="shared" si="280"/>
        <v>63.636363636363633</v>
      </c>
      <c r="V921" t="s">
        <v>47</v>
      </c>
      <c r="W921" s="2" t="s">
        <v>491</v>
      </c>
      <c r="X921" s="2" t="s">
        <v>492</v>
      </c>
      <c r="Y921" t="s">
        <v>777</v>
      </c>
      <c r="Z921">
        <v>5</v>
      </c>
      <c r="AA921" s="3">
        <v>0.110429</v>
      </c>
      <c r="AB921" s="1">
        <v>3.8789071205688856E-2</v>
      </c>
      <c r="AC921">
        <v>5</v>
      </c>
      <c r="AD921" s="3">
        <v>0.13933699999999999</v>
      </c>
      <c r="AE921" s="1">
        <v>2.7291209665384984E-2</v>
      </c>
    </row>
    <row r="922" spans="1:31" x14ac:dyDescent="0.2">
      <c r="A922">
        <v>1185</v>
      </c>
      <c r="B922" t="s">
        <v>706</v>
      </c>
      <c r="C922" t="s">
        <v>705</v>
      </c>
      <c r="D922">
        <v>2010</v>
      </c>
      <c r="E922" t="s">
        <v>745</v>
      </c>
      <c r="F922" t="s">
        <v>40</v>
      </c>
      <c r="G922" t="s">
        <v>41</v>
      </c>
      <c r="H922">
        <v>33.787914000000001</v>
      </c>
      <c r="I922">
        <v>-117.853104</v>
      </c>
      <c r="J922">
        <v>355</v>
      </c>
      <c r="K922">
        <v>1930</v>
      </c>
      <c r="L922">
        <f t="shared" si="279"/>
        <v>0.18393782383419688</v>
      </c>
      <c r="M922" t="s">
        <v>784</v>
      </c>
      <c r="N922" s="2" t="s">
        <v>489</v>
      </c>
      <c r="O922" s="2" t="s">
        <v>43</v>
      </c>
      <c r="P922" t="s">
        <v>54</v>
      </c>
      <c r="Q922" t="s">
        <v>45</v>
      </c>
      <c r="R922" s="2" t="s">
        <v>484</v>
      </c>
      <c r="S922" s="2" t="s">
        <v>779</v>
      </c>
      <c r="T922" t="s">
        <v>90</v>
      </c>
      <c r="U922">
        <f t="shared" si="280"/>
        <v>63.636363636363633</v>
      </c>
      <c r="V922" t="s">
        <v>47</v>
      </c>
      <c r="W922" s="2" t="s">
        <v>491</v>
      </c>
      <c r="X922" s="2" t="s">
        <v>492</v>
      </c>
      <c r="Y922" t="s">
        <v>777</v>
      </c>
      <c r="Z922">
        <v>5</v>
      </c>
      <c r="AA922" s="3">
        <v>0.108916</v>
      </c>
      <c r="AB922" s="1">
        <v>3.7319974544471481E-2</v>
      </c>
      <c r="AC922">
        <v>5</v>
      </c>
      <c r="AD922" s="3">
        <v>6.7831699999999995E-2</v>
      </c>
      <c r="AE922" s="1">
        <v>2.3445172744085314E-2</v>
      </c>
    </row>
    <row r="923" spans="1:31" x14ac:dyDescent="0.2">
      <c r="A923">
        <v>1185</v>
      </c>
      <c r="B923" t="s">
        <v>706</v>
      </c>
      <c r="C923" t="s">
        <v>705</v>
      </c>
      <c r="D923">
        <v>2010</v>
      </c>
      <c r="E923" t="s">
        <v>745</v>
      </c>
      <c r="F923" t="s">
        <v>40</v>
      </c>
      <c r="G923" t="s">
        <v>41</v>
      </c>
      <c r="H923">
        <v>33.787914000000001</v>
      </c>
      <c r="I923">
        <v>-117.853104</v>
      </c>
      <c r="J923">
        <v>355</v>
      </c>
      <c r="K923">
        <v>1930</v>
      </c>
      <c r="L923">
        <f t="shared" si="279"/>
        <v>0.18393782383419688</v>
      </c>
      <c r="M923" t="s">
        <v>784</v>
      </c>
      <c r="N923" s="2" t="s">
        <v>486</v>
      </c>
      <c r="O923" s="2" t="s">
        <v>51</v>
      </c>
      <c r="P923" t="s">
        <v>54</v>
      </c>
      <c r="Q923" t="s">
        <v>45</v>
      </c>
      <c r="R923" s="2" t="s">
        <v>484</v>
      </c>
      <c r="S923" s="2" t="s">
        <v>779</v>
      </c>
      <c r="T923" t="s">
        <v>90</v>
      </c>
      <c r="U923">
        <f t="shared" si="280"/>
        <v>63.636363636363633</v>
      </c>
      <c r="V923" t="s">
        <v>47</v>
      </c>
      <c r="W923" s="2" t="s">
        <v>493</v>
      </c>
      <c r="X923" s="2" t="s">
        <v>494</v>
      </c>
      <c r="Y923" t="s">
        <v>63</v>
      </c>
      <c r="Z923">
        <v>5</v>
      </c>
      <c r="AA923" s="3">
        <v>70.189800000000005</v>
      </c>
      <c r="AB923" s="1">
        <v>12.436562877258311</v>
      </c>
      <c r="AC923">
        <v>5</v>
      </c>
      <c r="AD923" s="3">
        <v>70.042000000000002</v>
      </c>
      <c r="AE923" s="1">
        <v>3.407320384114167</v>
      </c>
    </row>
    <row r="924" spans="1:31" x14ac:dyDescent="0.2">
      <c r="A924">
        <v>1185</v>
      </c>
      <c r="B924" t="s">
        <v>706</v>
      </c>
      <c r="C924" t="s">
        <v>705</v>
      </c>
      <c r="D924">
        <v>2010</v>
      </c>
      <c r="E924" t="s">
        <v>745</v>
      </c>
      <c r="F924" t="s">
        <v>40</v>
      </c>
      <c r="G924" t="s">
        <v>41</v>
      </c>
      <c r="H924">
        <v>33.787914000000001</v>
      </c>
      <c r="I924">
        <v>-117.853104</v>
      </c>
      <c r="J924">
        <v>355</v>
      </c>
      <c r="K924">
        <v>1930</v>
      </c>
      <c r="L924">
        <f t="shared" si="279"/>
        <v>0.18393782383419688</v>
      </c>
      <c r="M924" t="s">
        <v>784</v>
      </c>
      <c r="N924" s="2" t="s">
        <v>487</v>
      </c>
      <c r="O924" s="2" t="s">
        <v>51</v>
      </c>
      <c r="P924" t="s">
        <v>54</v>
      </c>
      <c r="Q924" t="s">
        <v>45</v>
      </c>
      <c r="R924" s="2" t="s">
        <v>484</v>
      </c>
      <c r="S924" s="2" t="s">
        <v>779</v>
      </c>
      <c r="T924" t="s">
        <v>90</v>
      </c>
      <c r="U924">
        <f t="shared" si="280"/>
        <v>63.636363636363633</v>
      </c>
      <c r="V924" t="s">
        <v>47</v>
      </c>
      <c r="W924" s="2" t="s">
        <v>493</v>
      </c>
      <c r="X924" s="2" t="s">
        <v>494</v>
      </c>
      <c r="Y924" t="s">
        <v>63</v>
      </c>
      <c r="Z924">
        <v>5</v>
      </c>
      <c r="AA924" s="3">
        <v>135.05099999999999</v>
      </c>
      <c r="AB924" s="1">
        <v>9.1991836594341443</v>
      </c>
      <c r="AC924">
        <v>5</v>
      </c>
      <c r="AD924" s="3">
        <v>130.636</v>
      </c>
      <c r="AE924" s="1">
        <v>17.718602653708349</v>
      </c>
    </row>
    <row r="925" spans="1:31" x14ac:dyDescent="0.2">
      <c r="A925">
        <v>1185</v>
      </c>
      <c r="B925" t="s">
        <v>706</v>
      </c>
      <c r="C925" t="s">
        <v>705</v>
      </c>
      <c r="D925">
        <v>2010</v>
      </c>
      <c r="E925" t="s">
        <v>745</v>
      </c>
      <c r="F925" t="s">
        <v>40</v>
      </c>
      <c r="G925" t="s">
        <v>41</v>
      </c>
      <c r="H925">
        <v>33.787914000000001</v>
      </c>
      <c r="I925">
        <v>-117.853104</v>
      </c>
      <c r="J925">
        <v>355</v>
      </c>
      <c r="K925">
        <v>1930</v>
      </c>
      <c r="L925">
        <f t="shared" si="279"/>
        <v>0.18393782383419688</v>
      </c>
      <c r="M925" t="s">
        <v>784</v>
      </c>
      <c r="N925" s="2" t="s">
        <v>488</v>
      </c>
      <c r="O925" s="2" t="s">
        <v>43</v>
      </c>
      <c r="P925" t="s">
        <v>54</v>
      </c>
      <c r="Q925" t="s">
        <v>45</v>
      </c>
      <c r="R925" s="2" t="s">
        <v>484</v>
      </c>
      <c r="S925" s="2" t="s">
        <v>779</v>
      </c>
      <c r="T925" t="s">
        <v>90</v>
      </c>
      <c r="U925">
        <f t="shared" si="280"/>
        <v>63.636363636363633</v>
      </c>
      <c r="V925" t="s">
        <v>47</v>
      </c>
      <c r="W925" s="2" t="s">
        <v>493</v>
      </c>
      <c r="X925" s="2" t="s">
        <v>494</v>
      </c>
      <c r="Y925" t="s">
        <v>63</v>
      </c>
      <c r="Z925">
        <v>5</v>
      </c>
      <c r="AA925" s="3">
        <v>62.464199999999998</v>
      </c>
      <c r="AB925" s="1">
        <v>11.925621344399632</v>
      </c>
      <c r="AC925">
        <v>5</v>
      </c>
      <c r="AD925" s="3">
        <v>83.116500000000002</v>
      </c>
      <c r="AE925" s="1">
        <v>12.947728016914763</v>
      </c>
    </row>
    <row r="926" spans="1:31" x14ac:dyDescent="0.2">
      <c r="A926">
        <v>1185</v>
      </c>
      <c r="B926" t="s">
        <v>706</v>
      </c>
      <c r="C926" t="s">
        <v>705</v>
      </c>
      <c r="D926">
        <v>2010</v>
      </c>
      <c r="E926" t="s">
        <v>745</v>
      </c>
      <c r="F926" t="s">
        <v>40</v>
      </c>
      <c r="G926" t="s">
        <v>41</v>
      </c>
      <c r="H926">
        <v>33.787914000000001</v>
      </c>
      <c r="I926">
        <v>-117.853104</v>
      </c>
      <c r="J926">
        <v>355</v>
      </c>
      <c r="K926">
        <v>1930</v>
      </c>
      <c r="L926">
        <f t="shared" si="279"/>
        <v>0.18393782383419688</v>
      </c>
      <c r="M926" t="s">
        <v>784</v>
      </c>
      <c r="N926" s="2" t="s">
        <v>489</v>
      </c>
      <c r="O926" s="2" t="s">
        <v>43</v>
      </c>
      <c r="P926" t="s">
        <v>54</v>
      </c>
      <c r="Q926" t="s">
        <v>45</v>
      </c>
      <c r="R926" s="2" t="s">
        <v>484</v>
      </c>
      <c r="S926" s="2" t="s">
        <v>779</v>
      </c>
      <c r="T926" t="s">
        <v>90</v>
      </c>
      <c r="U926">
        <f t="shared" si="280"/>
        <v>63.636363636363633</v>
      </c>
      <c r="V926" t="s">
        <v>47</v>
      </c>
      <c r="W926" s="2" t="s">
        <v>493</v>
      </c>
      <c r="X926" s="2" t="s">
        <v>494</v>
      </c>
      <c r="Y926" t="s">
        <v>63</v>
      </c>
      <c r="Z926">
        <v>5</v>
      </c>
      <c r="AA926" s="3">
        <v>80.696700000000007</v>
      </c>
      <c r="AB926" s="1">
        <v>12.266398104170584</v>
      </c>
      <c r="AC926">
        <v>5</v>
      </c>
      <c r="AD926" s="3">
        <v>81.539199999999994</v>
      </c>
      <c r="AE926" s="1">
        <v>10.222408365938048</v>
      </c>
    </row>
    <row r="927" spans="1:31" x14ac:dyDescent="0.2">
      <c r="A927">
        <v>1185</v>
      </c>
      <c r="B927" t="s">
        <v>706</v>
      </c>
      <c r="C927" t="s">
        <v>705</v>
      </c>
      <c r="D927">
        <v>2010</v>
      </c>
      <c r="E927" t="s">
        <v>745</v>
      </c>
      <c r="F927" t="s">
        <v>40</v>
      </c>
      <c r="G927" t="s">
        <v>41</v>
      </c>
      <c r="H927">
        <v>33.787914000000001</v>
      </c>
      <c r="I927">
        <v>-117.853104</v>
      </c>
      <c r="J927">
        <v>355</v>
      </c>
      <c r="K927">
        <v>1930</v>
      </c>
      <c r="L927">
        <f t="shared" si="279"/>
        <v>0.18393782383419688</v>
      </c>
      <c r="M927" t="s">
        <v>784</v>
      </c>
      <c r="N927" s="2" t="s">
        <v>486</v>
      </c>
      <c r="O927" s="2" t="s">
        <v>51</v>
      </c>
      <c r="P927" t="s">
        <v>54</v>
      </c>
      <c r="Q927" t="s">
        <v>45</v>
      </c>
      <c r="R927" s="2" t="s">
        <v>484</v>
      </c>
      <c r="S927" s="2" t="s">
        <v>779</v>
      </c>
      <c r="T927" t="s">
        <v>90</v>
      </c>
      <c r="U927">
        <f t="shared" si="280"/>
        <v>63.636363636363633</v>
      </c>
      <c r="V927" t="s">
        <v>47</v>
      </c>
      <c r="W927" s="2" t="s">
        <v>468</v>
      </c>
      <c r="Y927" t="s">
        <v>63</v>
      </c>
      <c r="Z927">
        <v>5</v>
      </c>
      <c r="AA927" s="3">
        <v>0.57902799999999999</v>
      </c>
      <c r="AB927" s="1">
        <v>0.17610600570395088</v>
      </c>
      <c r="AC927">
        <v>5</v>
      </c>
      <c r="AD927" s="3">
        <v>0.63174200000000003</v>
      </c>
      <c r="AE927" s="1">
        <v>0.15729843794520026</v>
      </c>
    </row>
    <row r="928" spans="1:31" x14ac:dyDescent="0.2">
      <c r="A928">
        <v>1185</v>
      </c>
      <c r="B928" t="s">
        <v>706</v>
      </c>
      <c r="C928" t="s">
        <v>705</v>
      </c>
      <c r="D928">
        <v>2010</v>
      </c>
      <c r="E928" t="s">
        <v>745</v>
      </c>
      <c r="F928" t="s">
        <v>40</v>
      </c>
      <c r="G928" t="s">
        <v>41</v>
      </c>
      <c r="H928">
        <v>33.787914000000001</v>
      </c>
      <c r="I928">
        <v>-117.853104</v>
      </c>
      <c r="J928">
        <v>355</v>
      </c>
      <c r="K928">
        <v>1930</v>
      </c>
      <c r="L928">
        <f t="shared" si="279"/>
        <v>0.18393782383419688</v>
      </c>
      <c r="M928" t="s">
        <v>784</v>
      </c>
      <c r="N928" s="2" t="s">
        <v>487</v>
      </c>
      <c r="O928" s="2" t="s">
        <v>51</v>
      </c>
      <c r="P928" t="s">
        <v>54</v>
      </c>
      <c r="Q928" t="s">
        <v>45</v>
      </c>
      <c r="R928" s="2" t="s">
        <v>484</v>
      </c>
      <c r="S928" s="2" t="s">
        <v>779</v>
      </c>
      <c r="T928" t="s">
        <v>90</v>
      </c>
      <c r="U928">
        <f t="shared" si="280"/>
        <v>63.636363636363633</v>
      </c>
      <c r="V928" t="s">
        <v>47</v>
      </c>
      <c r="W928" s="2" t="s">
        <v>468</v>
      </c>
      <c r="Y928" t="s">
        <v>63</v>
      </c>
      <c r="Z928">
        <v>5</v>
      </c>
      <c r="AA928" s="3">
        <v>0.65449800000000002</v>
      </c>
      <c r="AB928" s="1">
        <v>0.28895141225645526</v>
      </c>
      <c r="AC928">
        <v>5</v>
      </c>
      <c r="AD928" s="3">
        <v>0.96718800000000005</v>
      </c>
      <c r="AE928" s="1">
        <v>1.1592268330313962</v>
      </c>
    </row>
    <row r="929" spans="1:38" x14ac:dyDescent="0.2">
      <c r="A929">
        <v>1185</v>
      </c>
      <c r="B929" t="s">
        <v>706</v>
      </c>
      <c r="C929" t="s">
        <v>705</v>
      </c>
      <c r="D929">
        <v>2010</v>
      </c>
      <c r="E929" t="s">
        <v>745</v>
      </c>
      <c r="F929" t="s">
        <v>40</v>
      </c>
      <c r="G929" t="s">
        <v>41</v>
      </c>
      <c r="H929">
        <v>33.787914000000001</v>
      </c>
      <c r="I929">
        <v>-117.853104</v>
      </c>
      <c r="J929">
        <v>355</v>
      </c>
      <c r="K929">
        <v>1930</v>
      </c>
      <c r="L929">
        <f t="shared" si="279"/>
        <v>0.18393782383419688</v>
      </c>
      <c r="M929" t="s">
        <v>784</v>
      </c>
      <c r="N929" s="2" t="s">
        <v>488</v>
      </c>
      <c r="O929" s="2" t="s">
        <v>43</v>
      </c>
      <c r="P929" t="s">
        <v>54</v>
      </c>
      <c r="Q929" t="s">
        <v>45</v>
      </c>
      <c r="R929" s="2" t="s">
        <v>484</v>
      </c>
      <c r="S929" s="2" t="s">
        <v>779</v>
      </c>
      <c r="T929" t="s">
        <v>90</v>
      </c>
      <c r="U929">
        <f t="shared" si="280"/>
        <v>63.636363636363633</v>
      </c>
      <c r="V929" t="s">
        <v>47</v>
      </c>
      <c r="W929" s="2" t="s">
        <v>468</v>
      </c>
      <c r="Y929" t="s">
        <v>63</v>
      </c>
      <c r="Z929">
        <v>5</v>
      </c>
      <c r="AA929" s="3">
        <v>1.2254499999999999</v>
      </c>
      <c r="AB929" s="1">
        <v>0.25817640868212599</v>
      </c>
      <c r="AC929">
        <v>5</v>
      </c>
      <c r="AD929" s="3">
        <v>1.0243100000000001</v>
      </c>
      <c r="AE929" s="1">
        <v>0.24619108432272654</v>
      </c>
    </row>
    <row r="930" spans="1:38" x14ac:dyDescent="0.2">
      <c r="A930">
        <v>1185</v>
      </c>
      <c r="B930" t="s">
        <v>706</v>
      </c>
      <c r="C930" t="s">
        <v>705</v>
      </c>
      <c r="D930">
        <v>2010</v>
      </c>
      <c r="E930" t="s">
        <v>745</v>
      </c>
      <c r="F930" t="s">
        <v>40</v>
      </c>
      <c r="G930" t="s">
        <v>41</v>
      </c>
      <c r="H930">
        <v>33.787914000000001</v>
      </c>
      <c r="I930">
        <v>-117.853104</v>
      </c>
      <c r="J930">
        <v>355</v>
      </c>
      <c r="K930">
        <v>1930</v>
      </c>
      <c r="L930">
        <f t="shared" si="279"/>
        <v>0.18393782383419688</v>
      </c>
      <c r="M930" t="s">
        <v>784</v>
      </c>
      <c r="N930" s="2" t="s">
        <v>489</v>
      </c>
      <c r="O930" s="2" t="s">
        <v>43</v>
      </c>
      <c r="P930" t="s">
        <v>54</v>
      </c>
      <c r="Q930" t="s">
        <v>45</v>
      </c>
      <c r="R930" s="2" t="s">
        <v>484</v>
      </c>
      <c r="S930" s="2" t="s">
        <v>779</v>
      </c>
      <c r="T930" t="s">
        <v>90</v>
      </c>
      <c r="U930">
        <f t="shared" si="280"/>
        <v>63.636363636363633</v>
      </c>
      <c r="V930" t="s">
        <v>47</v>
      </c>
      <c r="W930" s="2" t="s">
        <v>468</v>
      </c>
      <c r="Y930" t="s">
        <v>63</v>
      </c>
      <c r="Z930">
        <v>5</v>
      </c>
      <c r="AA930" s="3">
        <v>1.0348299999999999</v>
      </c>
      <c r="AB930" s="1">
        <v>0.51635281736425154</v>
      </c>
      <c r="AC930">
        <v>5</v>
      </c>
      <c r="AD930" s="3">
        <v>1.2702899999999999</v>
      </c>
      <c r="AE930" s="1">
        <v>0.37442958283234001</v>
      </c>
    </row>
    <row r="931" spans="1:38" x14ac:dyDescent="0.2">
      <c r="A931">
        <v>1185</v>
      </c>
      <c r="B931" t="s">
        <v>706</v>
      </c>
      <c r="C931" t="s">
        <v>705</v>
      </c>
      <c r="D931">
        <v>2010</v>
      </c>
      <c r="E931" t="s">
        <v>745</v>
      </c>
      <c r="F931" t="s">
        <v>40</v>
      </c>
      <c r="G931" t="s">
        <v>41</v>
      </c>
      <c r="H931">
        <v>33.787914000000001</v>
      </c>
      <c r="I931">
        <v>-117.853104</v>
      </c>
      <c r="J931">
        <v>355</v>
      </c>
      <c r="K931">
        <v>1930</v>
      </c>
      <c r="L931">
        <f t="shared" si="279"/>
        <v>0.18393782383419688</v>
      </c>
      <c r="M931" t="s">
        <v>784</v>
      </c>
      <c r="N931" s="2" t="s">
        <v>486</v>
      </c>
      <c r="O931" s="2" t="s">
        <v>51</v>
      </c>
      <c r="P931" t="s">
        <v>54</v>
      </c>
      <c r="Q931" t="s">
        <v>45</v>
      </c>
      <c r="R931" s="2" t="s">
        <v>484</v>
      </c>
      <c r="S931" s="2" t="s">
        <v>779</v>
      </c>
      <c r="T931" t="s">
        <v>90</v>
      </c>
      <c r="U931">
        <f t="shared" si="280"/>
        <v>63.636363636363633</v>
      </c>
      <c r="V931" t="s">
        <v>47</v>
      </c>
      <c r="W931" s="2" t="s">
        <v>470</v>
      </c>
      <c r="X931" s="2" t="s">
        <v>75</v>
      </c>
      <c r="Y931" t="s">
        <v>63</v>
      </c>
      <c r="Z931">
        <v>5</v>
      </c>
      <c r="AA931" s="3">
        <v>20.170400000000001</v>
      </c>
      <c r="AB931" s="1">
        <v>7.6853656386667719</v>
      </c>
      <c r="AC931">
        <v>5</v>
      </c>
      <c r="AD931" s="3">
        <v>18.081499999999998</v>
      </c>
      <c r="AE931" s="1">
        <v>3.1470420715332099</v>
      </c>
    </row>
    <row r="932" spans="1:38" x14ac:dyDescent="0.2">
      <c r="A932">
        <v>1185</v>
      </c>
      <c r="B932" t="s">
        <v>706</v>
      </c>
      <c r="C932" t="s">
        <v>705</v>
      </c>
      <c r="D932">
        <v>2010</v>
      </c>
      <c r="E932" t="s">
        <v>745</v>
      </c>
      <c r="F932" t="s">
        <v>40</v>
      </c>
      <c r="G932" t="s">
        <v>41</v>
      </c>
      <c r="H932">
        <v>33.787914000000001</v>
      </c>
      <c r="I932">
        <v>-117.853104</v>
      </c>
      <c r="J932">
        <v>355</v>
      </c>
      <c r="K932">
        <v>1930</v>
      </c>
      <c r="L932">
        <f t="shared" si="279"/>
        <v>0.18393782383419688</v>
      </c>
      <c r="M932" t="s">
        <v>784</v>
      </c>
      <c r="N932" s="2" t="s">
        <v>487</v>
      </c>
      <c r="O932" s="2" t="s">
        <v>51</v>
      </c>
      <c r="P932" t="s">
        <v>54</v>
      </c>
      <c r="Q932" t="s">
        <v>45</v>
      </c>
      <c r="R932" s="2" t="s">
        <v>484</v>
      </c>
      <c r="S932" s="2" t="s">
        <v>779</v>
      </c>
      <c r="T932" t="s">
        <v>90</v>
      </c>
      <c r="U932">
        <f t="shared" si="280"/>
        <v>63.636363636363633</v>
      </c>
      <c r="V932" t="s">
        <v>47</v>
      </c>
      <c r="W932" s="2" t="s">
        <v>470</v>
      </c>
      <c r="X932" s="2" t="s">
        <v>75</v>
      </c>
      <c r="Y932" t="s">
        <v>63</v>
      </c>
      <c r="Z932">
        <v>5</v>
      </c>
      <c r="AA932" s="3">
        <v>29.177800000000001</v>
      </c>
      <c r="AB932" s="1">
        <v>8.2817249682659746</v>
      </c>
      <c r="AC932">
        <v>5</v>
      </c>
      <c r="AD932" s="3">
        <v>20.333300000000001</v>
      </c>
      <c r="AE932" s="1">
        <v>11.097605372331451</v>
      </c>
    </row>
    <row r="933" spans="1:38" x14ac:dyDescent="0.2">
      <c r="A933">
        <v>1185</v>
      </c>
      <c r="B933" t="s">
        <v>706</v>
      </c>
      <c r="C933" t="s">
        <v>705</v>
      </c>
      <c r="D933">
        <v>2010</v>
      </c>
      <c r="E933" t="s">
        <v>745</v>
      </c>
      <c r="F933" t="s">
        <v>40</v>
      </c>
      <c r="G933" t="s">
        <v>41</v>
      </c>
      <c r="H933">
        <v>33.787914000000001</v>
      </c>
      <c r="I933">
        <v>-117.853104</v>
      </c>
      <c r="J933">
        <v>355</v>
      </c>
      <c r="K933">
        <v>1930</v>
      </c>
      <c r="L933">
        <f t="shared" si="279"/>
        <v>0.18393782383419688</v>
      </c>
      <c r="M933" t="s">
        <v>784</v>
      </c>
      <c r="N933" s="2" t="s">
        <v>488</v>
      </c>
      <c r="O933" s="2" t="s">
        <v>43</v>
      </c>
      <c r="P933" t="s">
        <v>54</v>
      </c>
      <c r="Q933" t="s">
        <v>45</v>
      </c>
      <c r="R933" s="2" t="s">
        <v>484</v>
      </c>
      <c r="S933" s="2" t="s">
        <v>779</v>
      </c>
      <c r="T933" t="s">
        <v>90</v>
      </c>
      <c r="U933">
        <f t="shared" si="280"/>
        <v>63.636363636363633</v>
      </c>
      <c r="V933" t="s">
        <v>47</v>
      </c>
      <c r="W933" s="2" t="s">
        <v>470</v>
      </c>
      <c r="X933" s="2" t="s">
        <v>75</v>
      </c>
      <c r="Y933" t="s">
        <v>63</v>
      </c>
      <c r="Z933">
        <v>5</v>
      </c>
      <c r="AA933" s="3">
        <v>24.5259</v>
      </c>
      <c r="AB933" s="1">
        <v>4.273349511799851</v>
      </c>
      <c r="AC933">
        <v>5</v>
      </c>
      <c r="AD933" s="3">
        <v>14.985200000000001</v>
      </c>
      <c r="AE933" s="1">
        <v>4.8697088413990413</v>
      </c>
    </row>
    <row r="934" spans="1:38" x14ac:dyDescent="0.2">
      <c r="A934">
        <v>1185</v>
      </c>
      <c r="B934" t="s">
        <v>706</v>
      </c>
      <c r="C934" t="s">
        <v>705</v>
      </c>
      <c r="D934">
        <v>2010</v>
      </c>
      <c r="E934" t="s">
        <v>745</v>
      </c>
      <c r="F934" t="s">
        <v>40</v>
      </c>
      <c r="G934" t="s">
        <v>41</v>
      </c>
      <c r="H934">
        <v>33.787914000000001</v>
      </c>
      <c r="I934">
        <v>-117.853104</v>
      </c>
      <c r="J934">
        <v>355</v>
      </c>
      <c r="K934">
        <v>1930</v>
      </c>
      <c r="L934">
        <f t="shared" si="279"/>
        <v>0.18393782383419688</v>
      </c>
      <c r="M934" t="s">
        <v>784</v>
      </c>
      <c r="N934" s="2" t="s">
        <v>489</v>
      </c>
      <c r="O934" s="2" t="s">
        <v>43</v>
      </c>
      <c r="P934" t="s">
        <v>54</v>
      </c>
      <c r="Q934" t="s">
        <v>45</v>
      </c>
      <c r="R934" s="2" t="s">
        <v>484</v>
      </c>
      <c r="S934" s="2" t="s">
        <v>779</v>
      </c>
      <c r="T934" t="s">
        <v>90</v>
      </c>
      <c r="U934">
        <f t="shared" si="280"/>
        <v>63.636363636363633</v>
      </c>
      <c r="V934" t="s">
        <v>47</v>
      </c>
      <c r="W934" s="2" t="s">
        <v>470</v>
      </c>
      <c r="X934" s="2" t="s">
        <v>75</v>
      </c>
      <c r="Y934" t="s">
        <v>63</v>
      </c>
      <c r="Z934">
        <v>5</v>
      </c>
      <c r="AA934" s="3">
        <v>3.7407400000000002</v>
      </c>
      <c r="AB934" s="1">
        <v>1.2588168286132815</v>
      </c>
      <c r="AC934">
        <v>5</v>
      </c>
      <c r="AD934" s="3">
        <v>2.4814799999999999</v>
      </c>
      <c r="AE934" s="1">
        <v>1.1594459676931912</v>
      </c>
    </row>
    <row r="935" spans="1:38" x14ac:dyDescent="0.2">
      <c r="A935">
        <v>1200</v>
      </c>
      <c r="B935" t="s">
        <v>707</v>
      </c>
      <c r="C935" t="s">
        <v>708</v>
      </c>
      <c r="D935">
        <v>2014</v>
      </c>
      <c r="F935" t="s">
        <v>769</v>
      </c>
      <c r="G935" t="s">
        <v>741</v>
      </c>
      <c r="H935">
        <v>-40.65</v>
      </c>
      <c r="I935">
        <v>-62.883333329999999</v>
      </c>
      <c r="J935">
        <v>369</v>
      </c>
      <c r="K935">
        <v>1855</v>
      </c>
      <c r="L935">
        <f t="shared" si="279"/>
        <v>0.19892183288409704</v>
      </c>
      <c r="M935" t="s">
        <v>784</v>
      </c>
      <c r="N935" s="2" t="s">
        <v>496</v>
      </c>
      <c r="O935" t="s">
        <v>51</v>
      </c>
      <c r="P935" t="s">
        <v>53</v>
      </c>
      <c r="Q935" t="s">
        <v>56</v>
      </c>
      <c r="R935" s="2" t="s">
        <v>501</v>
      </c>
      <c r="S935" s="2" t="s">
        <v>780</v>
      </c>
      <c r="T935" t="s">
        <v>782</v>
      </c>
      <c r="U935">
        <f>((178-135)/178)*100</f>
        <v>24.157303370786519</v>
      </c>
      <c r="V935" t="s">
        <v>61</v>
      </c>
      <c r="W935" s="2" t="s">
        <v>502</v>
      </c>
      <c r="Y935" t="s">
        <v>50</v>
      </c>
      <c r="Z935">
        <v>7</v>
      </c>
      <c r="AA935" s="3">
        <v>80.584980000000002</v>
      </c>
      <c r="AB935" s="1">
        <v>30.26470691524689</v>
      </c>
      <c r="AC935">
        <v>7</v>
      </c>
      <c r="AD935" s="3">
        <v>46.48565</v>
      </c>
      <c r="AE935" s="1">
        <v>20.531241833966114</v>
      </c>
      <c r="AF935">
        <v>7</v>
      </c>
      <c r="AG935" s="3">
        <v>111.09507000000001</v>
      </c>
      <c r="AH935" s="1">
        <v>31.578973296012947</v>
      </c>
      <c r="AI935">
        <v>7</v>
      </c>
      <c r="AJ935" s="3">
        <v>34.133099999999999</v>
      </c>
      <c r="AK935" s="1">
        <v>16.959908821492618</v>
      </c>
      <c r="AL935" t="s">
        <v>495</v>
      </c>
    </row>
    <row r="936" spans="1:38" x14ac:dyDescent="0.2">
      <c r="A936">
        <v>1200</v>
      </c>
      <c r="B936" t="s">
        <v>707</v>
      </c>
      <c r="C936" t="s">
        <v>708</v>
      </c>
      <c r="D936">
        <v>2014</v>
      </c>
      <c r="F936" t="s">
        <v>769</v>
      </c>
      <c r="G936" t="s">
        <v>741</v>
      </c>
      <c r="H936">
        <v>-40.65</v>
      </c>
      <c r="I936">
        <v>-62.883333329999999</v>
      </c>
      <c r="J936">
        <v>369</v>
      </c>
      <c r="K936">
        <v>1855</v>
      </c>
      <c r="L936">
        <f t="shared" si="279"/>
        <v>0.19892183288409704</v>
      </c>
      <c r="M936" t="s">
        <v>784</v>
      </c>
      <c r="N936" s="2" t="s">
        <v>497</v>
      </c>
      <c r="O936" t="s">
        <v>43</v>
      </c>
      <c r="P936" t="s">
        <v>52</v>
      </c>
      <c r="Q936" t="s">
        <v>56</v>
      </c>
      <c r="R936" s="2" t="s">
        <v>501</v>
      </c>
      <c r="S936" s="2" t="s">
        <v>780</v>
      </c>
      <c r="T936" t="s">
        <v>782</v>
      </c>
      <c r="U936">
        <f t="shared" ref="U936:U959" si="281">((178-135)/178)*100</f>
        <v>24.157303370786519</v>
      </c>
      <c r="V936" t="s">
        <v>61</v>
      </c>
      <c r="W936" s="2" t="s">
        <v>502</v>
      </c>
      <c r="Y936" t="s">
        <v>50</v>
      </c>
      <c r="Z936">
        <v>7</v>
      </c>
      <c r="AA936" s="3">
        <v>37.337764999999997</v>
      </c>
      <c r="AB936" s="1">
        <v>23.685440403234541</v>
      </c>
      <c r="AC936">
        <v>7</v>
      </c>
      <c r="AD936" s="3">
        <v>18.499635999999999</v>
      </c>
      <c r="AE936" s="1">
        <v>16.959911467243931</v>
      </c>
      <c r="AF936">
        <v>7</v>
      </c>
      <c r="AG936" s="3">
        <v>37.011707000000001</v>
      </c>
      <c r="AH936" s="1">
        <v>18.422003911013125</v>
      </c>
      <c r="AI936">
        <v>7</v>
      </c>
      <c r="AJ936" s="3">
        <v>6.8218493000000002</v>
      </c>
      <c r="AK936" s="1">
        <v>3.5705067443390481</v>
      </c>
    </row>
    <row r="937" spans="1:38" x14ac:dyDescent="0.2">
      <c r="A937">
        <v>1200</v>
      </c>
      <c r="B937" t="s">
        <v>707</v>
      </c>
      <c r="C937" t="s">
        <v>708</v>
      </c>
      <c r="D937">
        <v>2014</v>
      </c>
      <c r="F937" t="s">
        <v>769</v>
      </c>
      <c r="G937" t="s">
        <v>741</v>
      </c>
      <c r="H937">
        <v>-40.65</v>
      </c>
      <c r="I937">
        <v>-62.883333329999999</v>
      </c>
      <c r="J937">
        <v>369</v>
      </c>
      <c r="K937">
        <v>1855</v>
      </c>
      <c r="L937">
        <f t="shared" si="279"/>
        <v>0.19892183288409704</v>
      </c>
      <c r="M937" t="s">
        <v>784</v>
      </c>
      <c r="N937" s="2" t="s">
        <v>498</v>
      </c>
      <c r="O937" t="s">
        <v>43</v>
      </c>
      <c r="P937" t="s">
        <v>52</v>
      </c>
      <c r="Q937" t="s">
        <v>56</v>
      </c>
      <c r="R937" s="2" t="s">
        <v>501</v>
      </c>
      <c r="S937" s="2" t="s">
        <v>780</v>
      </c>
      <c r="T937" t="s">
        <v>782</v>
      </c>
      <c r="U937">
        <f t="shared" si="281"/>
        <v>24.157303370786519</v>
      </c>
      <c r="V937" t="s">
        <v>61</v>
      </c>
      <c r="W937" s="2" t="s">
        <v>502</v>
      </c>
      <c r="Y937" t="s">
        <v>50</v>
      </c>
      <c r="Z937">
        <v>7</v>
      </c>
      <c r="AA937" s="3">
        <v>32.883049999999997</v>
      </c>
      <c r="AB937" s="1">
        <v>14.474429187598393</v>
      </c>
      <c r="AC937">
        <v>7</v>
      </c>
      <c r="AD937" s="3">
        <v>12.104456000000001</v>
      </c>
      <c r="AE937" s="1">
        <v>8.0336412992071615</v>
      </c>
      <c r="AF937">
        <v>7</v>
      </c>
      <c r="AG937" s="3">
        <v>18.133913</v>
      </c>
      <c r="AH937" s="1">
        <v>9.2110032783822238</v>
      </c>
      <c r="AI937">
        <v>7</v>
      </c>
      <c r="AJ937" s="3">
        <v>6.5011020000000004</v>
      </c>
      <c r="AK937" s="1">
        <v>6.2475580871389234</v>
      </c>
    </row>
    <row r="938" spans="1:38" x14ac:dyDescent="0.2">
      <c r="A938">
        <v>1200</v>
      </c>
      <c r="B938" t="s">
        <v>707</v>
      </c>
      <c r="C938" t="s">
        <v>708</v>
      </c>
      <c r="D938">
        <v>2014</v>
      </c>
      <c r="F938" t="s">
        <v>769</v>
      </c>
      <c r="G938" t="s">
        <v>741</v>
      </c>
      <c r="H938">
        <v>-40.65</v>
      </c>
      <c r="I938">
        <v>-62.883333329999999</v>
      </c>
      <c r="J938">
        <v>369</v>
      </c>
      <c r="K938">
        <v>1855</v>
      </c>
      <c r="L938">
        <f t="shared" si="279"/>
        <v>0.19892183288409704</v>
      </c>
      <c r="M938" t="s">
        <v>784</v>
      </c>
      <c r="N938" s="2" t="s">
        <v>499</v>
      </c>
      <c r="O938" t="s">
        <v>43</v>
      </c>
      <c r="P938" t="s">
        <v>52</v>
      </c>
      <c r="Q938" t="s">
        <v>56</v>
      </c>
      <c r="R938" s="2" t="s">
        <v>501</v>
      </c>
      <c r="S938" s="2" t="s">
        <v>780</v>
      </c>
      <c r="T938" t="s">
        <v>782</v>
      </c>
      <c r="U938">
        <f t="shared" si="281"/>
        <v>24.157303370786519</v>
      </c>
      <c r="V938" t="s">
        <v>61</v>
      </c>
      <c r="W938" s="2" t="s">
        <v>502</v>
      </c>
      <c r="Y938" t="s">
        <v>50</v>
      </c>
      <c r="Z938">
        <v>7</v>
      </c>
      <c r="AA938" s="3">
        <v>108.49944000000001</v>
      </c>
      <c r="AB938" s="1">
        <v>81.583196839897738</v>
      </c>
      <c r="AC938">
        <v>7</v>
      </c>
      <c r="AD938" s="3">
        <v>16.844427</v>
      </c>
      <c r="AE938" s="1">
        <v>13.390234695091165</v>
      </c>
      <c r="AF938">
        <v>7</v>
      </c>
      <c r="AG938" s="3">
        <v>101.7097</v>
      </c>
      <c r="AH938" s="1">
        <v>30.266363155567607</v>
      </c>
      <c r="AI938">
        <v>7</v>
      </c>
      <c r="AJ938" s="3">
        <v>13.939182000000001</v>
      </c>
      <c r="AK938" s="1">
        <v>9.8188990368663482</v>
      </c>
    </row>
    <row r="939" spans="1:38" x14ac:dyDescent="0.2">
      <c r="A939">
        <v>1200</v>
      </c>
      <c r="B939" t="s">
        <v>707</v>
      </c>
      <c r="C939" t="s">
        <v>708</v>
      </c>
      <c r="D939">
        <v>2014</v>
      </c>
      <c r="F939" t="s">
        <v>769</v>
      </c>
      <c r="G939" t="s">
        <v>741</v>
      </c>
      <c r="H939">
        <v>-40.65</v>
      </c>
      <c r="I939">
        <v>-62.883333329999999</v>
      </c>
      <c r="J939">
        <v>369</v>
      </c>
      <c r="K939">
        <v>1855</v>
      </c>
      <c r="L939">
        <f t="shared" si="279"/>
        <v>0.19892183288409704</v>
      </c>
      <c r="M939" t="s">
        <v>784</v>
      </c>
      <c r="N939" s="2" t="s">
        <v>500</v>
      </c>
      <c r="O939" t="s">
        <v>51</v>
      </c>
      <c r="P939" t="s">
        <v>53</v>
      </c>
      <c r="Q939" t="s">
        <v>56</v>
      </c>
      <c r="R939" s="2" t="s">
        <v>501</v>
      </c>
      <c r="S939" s="2" t="s">
        <v>780</v>
      </c>
      <c r="T939" t="s">
        <v>782</v>
      </c>
      <c r="U939">
        <f t="shared" si="281"/>
        <v>24.157303370786519</v>
      </c>
      <c r="V939" t="s">
        <v>61</v>
      </c>
      <c r="W939" s="2" t="s">
        <v>502</v>
      </c>
      <c r="Y939" t="s">
        <v>50</v>
      </c>
      <c r="Z939">
        <v>7</v>
      </c>
      <c r="AA939" s="3">
        <v>134.92492999999999</v>
      </c>
      <c r="AB939" s="1">
        <v>48.686718763514001</v>
      </c>
      <c r="AC939">
        <v>7</v>
      </c>
      <c r="AD939" s="3">
        <v>61.090960000000003</v>
      </c>
      <c r="AE939" s="1">
        <v>10.712366608861547</v>
      </c>
      <c r="AF939">
        <v>7</v>
      </c>
      <c r="AG939" s="3">
        <v>209.20098999999999</v>
      </c>
      <c r="AH939" s="1">
        <v>47.370880806469117</v>
      </c>
      <c r="AI939">
        <v>7</v>
      </c>
      <c r="AJ939" s="3">
        <v>39.966186999999998</v>
      </c>
      <c r="AK939" s="1">
        <v>22.314845977055878</v>
      </c>
    </row>
    <row r="940" spans="1:38" x14ac:dyDescent="0.2">
      <c r="A940">
        <v>1200</v>
      </c>
      <c r="B940" t="s">
        <v>707</v>
      </c>
      <c r="C940" t="s">
        <v>708</v>
      </c>
      <c r="D940">
        <v>2014</v>
      </c>
      <c r="F940" t="s">
        <v>769</v>
      </c>
      <c r="G940" t="s">
        <v>741</v>
      </c>
      <c r="H940">
        <v>-40.65</v>
      </c>
      <c r="I940">
        <v>-62.883333329999999</v>
      </c>
      <c r="J940">
        <v>369</v>
      </c>
      <c r="K940">
        <v>1855</v>
      </c>
      <c r="L940">
        <f t="shared" si="279"/>
        <v>0.19892183288409704</v>
      </c>
      <c r="M940" t="s">
        <v>784</v>
      </c>
      <c r="N940" s="2" t="s">
        <v>496</v>
      </c>
      <c r="O940" t="s">
        <v>51</v>
      </c>
      <c r="P940" t="s">
        <v>53</v>
      </c>
      <c r="Q940" t="s">
        <v>56</v>
      </c>
      <c r="R940" s="2" t="s">
        <v>501</v>
      </c>
      <c r="S940" s="2" t="s">
        <v>780</v>
      </c>
      <c r="T940" t="s">
        <v>782</v>
      </c>
      <c r="U940">
        <f t="shared" si="281"/>
        <v>24.157303370786519</v>
      </c>
      <c r="V940" t="s">
        <v>61</v>
      </c>
      <c r="W940" s="2" t="s">
        <v>503</v>
      </c>
      <c r="Y940" t="s">
        <v>776</v>
      </c>
      <c r="Z940">
        <v>42</v>
      </c>
      <c r="AA940" s="3">
        <v>0.64510979999999996</v>
      </c>
      <c r="AB940" s="1">
        <v>1.4694852707715385</v>
      </c>
      <c r="AC940">
        <v>35</v>
      </c>
      <c r="AD940" s="3">
        <v>1.1816367000000001</v>
      </c>
      <c r="AE940" s="1">
        <v>2.0027290764142309</v>
      </c>
      <c r="AF940">
        <v>42</v>
      </c>
      <c r="AG940" s="3">
        <v>0.99002000000000001</v>
      </c>
      <c r="AH940" s="1">
        <v>2.0490002328379364</v>
      </c>
      <c r="AI940">
        <v>35</v>
      </c>
      <c r="AJ940" s="3">
        <v>0.54930140000000005</v>
      </c>
      <c r="AK940" s="1">
        <v>1.2847696073526758</v>
      </c>
    </row>
    <row r="941" spans="1:38" x14ac:dyDescent="0.2">
      <c r="A941">
        <v>1200</v>
      </c>
      <c r="B941" t="s">
        <v>707</v>
      </c>
      <c r="C941" t="s">
        <v>708</v>
      </c>
      <c r="D941">
        <v>2014</v>
      </c>
      <c r="F941" t="s">
        <v>769</v>
      </c>
      <c r="G941" t="s">
        <v>741</v>
      </c>
      <c r="H941">
        <v>-40.65</v>
      </c>
      <c r="I941">
        <v>-62.883333329999999</v>
      </c>
      <c r="J941">
        <v>369</v>
      </c>
      <c r="K941">
        <v>1855</v>
      </c>
      <c r="L941">
        <f t="shared" si="279"/>
        <v>0.19892183288409704</v>
      </c>
      <c r="M941" t="s">
        <v>784</v>
      </c>
      <c r="N941" s="2" t="s">
        <v>497</v>
      </c>
      <c r="O941" t="s">
        <v>43</v>
      </c>
      <c r="P941" t="s">
        <v>52</v>
      </c>
      <c r="Q941" t="s">
        <v>56</v>
      </c>
      <c r="R941" s="2" t="s">
        <v>501</v>
      </c>
      <c r="S941" s="2" t="s">
        <v>780</v>
      </c>
      <c r="T941" t="s">
        <v>782</v>
      </c>
      <c r="U941">
        <f t="shared" si="281"/>
        <v>24.157303370786519</v>
      </c>
      <c r="V941" t="s">
        <v>61</v>
      </c>
      <c r="W941" s="2" t="s">
        <v>503</v>
      </c>
      <c r="Y941" t="s">
        <v>776</v>
      </c>
      <c r="Z941">
        <v>42</v>
      </c>
      <c r="AA941" s="3">
        <v>0.15968062999999999</v>
      </c>
      <c r="AB941" s="1">
        <v>0.53812143430715642</v>
      </c>
      <c r="AC941">
        <v>35</v>
      </c>
      <c r="AD941" s="3">
        <v>5.7485029999999999E-2</v>
      </c>
      <c r="AE941" s="1">
        <v>0.26451133476433886</v>
      </c>
      <c r="AF941">
        <v>42</v>
      </c>
      <c r="AG941" s="3">
        <v>0.26506986999999999</v>
      </c>
      <c r="AH941" s="1">
        <v>1.6764550482121818</v>
      </c>
      <c r="AI941">
        <v>35</v>
      </c>
      <c r="AJ941" s="3">
        <v>4.1516967000000002E-2</v>
      </c>
      <c r="AK941" s="1">
        <v>0.24561768912431392</v>
      </c>
    </row>
    <row r="942" spans="1:38" x14ac:dyDescent="0.2">
      <c r="A942">
        <v>1200</v>
      </c>
      <c r="B942" t="s">
        <v>707</v>
      </c>
      <c r="C942" t="s">
        <v>708</v>
      </c>
      <c r="D942">
        <v>2014</v>
      </c>
      <c r="F942" t="s">
        <v>769</v>
      </c>
      <c r="G942" t="s">
        <v>741</v>
      </c>
      <c r="H942">
        <v>-40.65</v>
      </c>
      <c r="I942">
        <v>-62.883333329999999</v>
      </c>
      <c r="J942">
        <v>369</v>
      </c>
      <c r="K942">
        <v>1855</v>
      </c>
      <c r="L942">
        <f t="shared" si="279"/>
        <v>0.19892183288409704</v>
      </c>
      <c r="M942" t="s">
        <v>784</v>
      </c>
      <c r="N942" s="2" t="s">
        <v>498</v>
      </c>
      <c r="O942" t="s">
        <v>43</v>
      </c>
      <c r="P942" t="s">
        <v>52</v>
      </c>
      <c r="Q942" t="s">
        <v>56</v>
      </c>
      <c r="R942" s="2" t="s">
        <v>501</v>
      </c>
      <c r="S942" s="2" t="s">
        <v>780</v>
      </c>
      <c r="T942" t="s">
        <v>782</v>
      </c>
      <c r="U942">
        <f t="shared" si="281"/>
        <v>24.157303370786519</v>
      </c>
      <c r="V942" t="s">
        <v>61</v>
      </c>
      <c r="W942" s="2" t="s">
        <v>503</v>
      </c>
      <c r="Y942" t="s">
        <v>776</v>
      </c>
      <c r="Z942">
        <v>42</v>
      </c>
      <c r="AA942" s="3">
        <v>0.65149699999999999</v>
      </c>
      <c r="AB942" s="1">
        <v>2.2145766769415598</v>
      </c>
      <c r="AC942">
        <v>35</v>
      </c>
      <c r="AD942" s="3">
        <v>5.7485029999999999E-2</v>
      </c>
      <c r="AE942" s="1">
        <v>0.35897970495037856</v>
      </c>
      <c r="AF942">
        <v>42</v>
      </c>
      <c r="AG942" s="3">
        <v>0.55568859999999998</v>
      </c>
      <c r="AH942" s="1">
        <v>1.7178490296232738</v>
      </c>
      <c r="AI942">
        <v>35</v>
      </c>
      <c r="AJ942" s="3">
        <v>0.11177645</v>
      </c>
      <c r="AK942" s="1">
        <v>0.47234170302820389</v>
      </c>
    </row>
    <row r="943" spans="1:38" x14ac:dyDescent="0.2">
      <c r="A943">
        <v>1200</v>
      </c>
      <c r="B943" t="s">
        <v>707</v>
      </c>
      <c r="C943" t="s">
        <v>708</v>
      </c>
      <c r="D943">
        <v>2014</v>
      </c>
      <c r="F943" t="s">
        <v>769</v>
      </c>
      <c r="G943" t="s">
        <v>741</v>
      </c>
      <c r="H943">
        <v>-40.65</v>
      </c>
      <c r="I943">
        <v>-62.883333329999999</v>
      </c>
      <c r="J943">
        <v>369</v>
      </c>
      <c r="K943">
        <v>1855</v>
      </c>
      <c r="L943">
        <f t="shared" si="279"/>
        <v>0.19892183288409704</v>
      </c>
      <c r="M943" t="s">
        <v>784</v>
      </c>
      <c r="N943" s="2" t="s">
        <v>499</v>
      </c>
      <c r="O943" t="s">
        <v>43</v>
      </c>
      <c r="P943" t="s">
        <v>52</v>
      </c>
      <c r="Q943" t="s">
        <v>56</v>
      </c>
      <c r="R943" s="2" t="s">
        <v>501</v>
      </c>
      <c r="S943" s="2" t="s">
        <v>780</v>
      </c>
      <c r="T943" t="s">
        <v>782</v>
      </c>
      <c r="U943">
        <f t="shared" si="281"/>
        <v>24.157303370786519</v>
      </c>
      <c r="V943" t="s">
        <v>61</v>
      </c>
      <c r="W943" s="2" t="s">
        <v>503</v>
      </c>
      <c r="Y943" t="s">
        <v>776</v>
      </c>
      <c r="Z943">
        <v>42</v>
      </c>
      <c r="AA943" s="3">
        <v>2.0279440000000002</v>
      </c>
      <c r="AB943" s="1">
        <v>5.0707602925809638</v>
      </c>
      <c r="AC943">
        <v>35</v>
      </c>
      <c r="AD943" s="3">
        <v>2.5548900999999999E-2</v>
      </c>
      <c r="AE943" s="1">
        <v>0.17004301190693749</v>
      </c>
      <c r="AF943">
        <v>42</v>
      </c>
      <c r="AG943" s="3">
        <v>2.1141717</v>
      </c>
      <c r="AH943" s="1">
        <v>4.5947285018386035</v>
      </c>
      <c r="AI943">
        <v>35</v>
      </c>
      <c r="AJ943" s="3">
        <v>0.12774451000000001</v>
      </c>
      <c r="AK943" s="1">
        <v>0.68017204762774974</v>
      </c>
    </row>
    <row r="944" spans="1:38" x14ac:dyDescent="0.2">
      <c r="A944">
        <v>1200</v>
      </c>
      <c r="B944" t="s">
        <v>707</v>
      </c>
      <c r="C944" t="s">
        <v>708</v>
      </c>
      <c r="D944">
        <v>2014</v>
      </c>
      <c r="F944" t="s">
        <v>769</v>
      </c>
      <c r="G944" t="s">
        <v>741</v>
      </c>
      <c r="H944">
        <v>-40.65</v>
      </c>
      <c r="I944">
        <v>-62.883333329999999</v>
      </c>
      <c r="J944">
        <v>369</v>
      </c>
      <c r="K944">
        <v>1855</v>
      </c>
      <c r="L944">
        <f t="shared" si="279"/>
        <v>0.19892183288409704</v>
      </c>
      <c r="M944" t="s">
        <v>784</v>
      </c>
      <c r="N944" s="2" t="s">
        <v>500</v>
      </c>
      <c r="O944" t="s">
        <v>51</v>
      </c>
      <c r="P944" t="s">
        <v>53</v>
      </c>
      <c r="Q944" t="s">
        <v>56</v>
      </c>
      <c r="R944" s="2" t="s">
        <v>501</v>
      </c>
      <c r="S944" s="2" t="s">
        <v>780</v>
      </c>
      <c r="T944" t="s">
        <v>782</v>
      </c>
      <c r="U944">
        <f t="shared" si="281"/>
        <v>24.157303370786519</v>
      </c>
      <c r="V944" t="s">
        <v>61</v>
      </c>
      <c r="W944" s="2" t="s">
        <v>503</v>
      </c>
      <c r="Y944" t="s">
        <v>776</v>
      </c>
      <c r="Z944">
        <v>42</v>
      </c>
      <c r="AA944" s="3">
        <v>0.4471058</v>
      </c>
      <c r="AB944" s="1">
        <v>1.6143641733066554</v>
      </c>
      <c r="AC944">
        <v>35</v>
      </c>
      <c r="AD944" s="3">
        <v>0.27465070000000003</v>
      </c>
      <c r="AE944" s="1">
        <v>1.26587571915338</v>
      </c>
      <c r="AF944">
        <v>42</v>
      </c>
      <c r="AG944" s="3">
        <v>0.65149699999999999</v>
      </c>
      <c r="AH944" s="1">
        <v>1.9662126588601958</v>
      </c>
      <c r="AI944">
        <v>35</v>
      </c>
      <c r="AJ944" s="3">
        <v>0.22994012</v>
      </c>
      <c r="AK944" s="1">
        <v>1.0958327368268417</v>
      </c>
    </row>
    <row r="945" spans="1:37" x14ac:dyDescent="0.2">
      <c r="A945">
        <v>1200</v>
      </c>
      <c r="B945" t="s">
        <v>707</v>
      </c>
      <c r="C945" t="s">
        <v>708</v>
      </c>
      <c r="D945">
        <v>2014</v>
      </c>
      <c r="F945" t="s">
        <v>769</v>
      </c>
      <c r="G945" t="s">
        <v>741</v>
      </c>
      <c r="H945">
        <v>-40.65</v>
      </c>
      <c r="I945">
        <v>-62.883333329999999</v>
      </c>
      <c r="J945">
        <v>369</v>
      </c>
      <c r="K945">
        <v>1855</v>
      </c>
      <c r="L945">
        <f t="shared" si="279"/>
        <v>0.19892183288409704</v>
      </c>
      <c r="M945" t="s">
        <v>784</v>
      </c>
      <c r="N945" s="2" t="s">
        <v>496</v>
      </c>
      <c r="O945" t="s">
        <v>51</v>
      </c>
      <c r="P945" t="s">
        <v>53</v>
      </c>
      <c r="Q945" t="s">
        <v>56</v>
      </c>
      <c r="R945" s="2" t="s">
        <v>501</v>
      </c>
      <c r="S945" s="2" t="s">
        <v>780</v>
      </c>
      <c r="T945" t="s">
        <v>782</v>
      </c>
      <c r="U945">
        <f t="shared" si="281"/>
        <v>24.157303370786519</v>
      </c>
      <c r="V945" t="s">
        <v>61</v>
      </c>
      <c r="W945" s="2" t="s">
        <v>504</v>
      </c>
      <c r="X945" s="2" t="s">
        <v>505</v>
      </c>
      <c r="Y945" t="s">
        <v>50</v>
      </c>
      <c r="Z945">
        <v>7</v>
      </c>
      <c r="AA945" s="3">
        <v>1.1262976</v>
      </c>
      <c r="AB945" s="1">
        <v>0.51267146474708358</v>
      </c>
      <c r="AC945">
        <v>7</v>
      </c>
      <c r="AD945" s="3">
        <v>0.25903084999999998</v>
      </c>
      <c r="AE945" s="1">
        <v>0.26107853263126918</v>
      </c>
      <c r="AF945">
        <v>7</v>
      </c>
      <c r="AG945" s="3">
        <v>1.1141869</v>
      </c>
      <c r="AH945" s="1">
        <v>0.35246143358227155</v>
      </c>
      <c r="AI945">
        <v>7</v>
      </c>
      <c r="AJ945" s="3">
        <v>0.29603522999999998</v>
      </c>
      <c r="AK945" s="1">
        <v>0.19580893254534337</v>
      </c>
    </row>
    <row r="946" spans="1:37" x14ac:dyDescent="0.2">
      <c r="A946">
        <v>1200</v>
      </c>
      <c r="B946" t="s">
        <v>707</v>
      </c>
      <c r="C946" t="s">
        <v>708</v>
      </c>
      <c r="D946">
        <v>2014</v>
      </c>
      <c r="F946" t="s">
        <v>769</v>
      </c>
      <c r="G946" t="s">
        <v>741</v>
      </c>
      <c r="H946">
        <v>-40.65</v>
      </c>
      <c r="I946">
        <v>-62.883333329999999</v>
      </c>
      <c r="J946">
        <v>369</v>
      </c>
      <c r="K946">
        <v>1855</v>
      </c>
      <c r="L946">
        <f t="shared" si="279"/>
        <v>0.19892183288409704</v>
      </c>
      <c r="M946" t="s">
        <v>784</v>
      </c>
      <c r="N946" s="2" t="s">
        <v>497</v>
      </c>
      <c r="O946" t="s">
        <v>43</v>
      </c>
      <c r="P946" t="s">
        <v>52</v>
      </c>
      <c r="Q946" t="s">
        <v>56</v>
      </c>
      <c r="R946" s="2" t="s">
        <v>501</v>
      </c>
      <c r="S946" s="2" t="s">
        <v>780</v>
      </c>
      <c r="T946" t="s">
        <v>782</v>
      </c>
      <c r="U946">
        <f t="shared" si="281"/>
        <v>24.157303370786519</v>
      </c>
      <c r="V946" t="s">
        <v>61</v>
      </c>
      <c r="W946" s="2" t="s">
        <v>504</v>
      </c>
      <c r="X946" s="2" t="s">
        <v>505</v>
      </c>
      <c r="Y946" t="s">
        <v>50</v>
      </c>
      <c r="Z946">
        <v>7</v>
      </c>
      <c r="AA946" s="3">
        <v>2.3858131999999999</v>
      </c>
      <c r="AB946" s="1">
        <v>0.70492286716454311</v>
      </c>
      <c r="AC946">
        <v>7</v>
      </c>
      <c r="AD946" s="3">
        <v>0.97444934000000005</v>
      </c>
      <c r="AE946" s="1">
        <v>0.32634829146227345</v>
      </c>
      <c r="AF946">
        <v>7</v>
      </c>
      <c r="AG946" s="3">
        <v>3.5121107</v>
      </c>
      <c r="AH946" s="1">
        <v>1.9225182573766941</v>
      </c>
      <c r="AI946">
        <v>7</v>
      </c>
      <c r="AJ946" s="3">
        <v>1.4431719000000001</v>
      </c>
      <c r="AK946" s="1">
        <v>0.78323525394613691</v>
      </c>
    </row>
    <row r="947" spans="1:37" x14ac:dyDescent="0.2">
      <c r="A947">
        <v>1200</v>
      </c>
      <c r="B947" t="s">
        <v>707</v>
      </c>
      <c r="C947" t="s">
        <v>708</v>
      </c>
      <c r="D947">
        <v>2014</v>
      </c>
      <c r="F947" t="s">
        <v>769</v>
      </c>
      <c r="G947" t="s">
        <v>741</v>
      </c>
      <c r="H947">
        <v>-40.65</v>
      </c>
      <c r="I947">
        <v>-62.883333329999999</v>
      </c>
      <c r="J947">
        <v>369</v>
      </c>
      <c r="K947">
        <v>1855</v>
      </c>
      <c r="L947">
        <f t="shared" si="279"/>
        <v>0.19892183288409704</v>
      </c>
      <c r="M947" t="s">
        <v>784</v>
      </c>
      <c r="N947" s="2" t="s">
        <v>498</v>
      </c>
      <c r="O947" t="s">
        <v>43</v>
      </c>
      <c r="P947" t="s">
        <v>52</v>
      </c>
      <c r="Q947" t="s">
        <v>56</v>
      </c>
      <c r="R947" s="2" t="s">
        <v>501</v>
      </c>
      <c r="S947" s="2" t="s">
        <v>780</v>
      </c>
      <c r="T947" t="s">
        <v>782</v>
      </c>
      <c r="U947">
        <f t="shared" si="281"/>
        <v>24.157303370786519</v>
      </c>
      <c r="V947" t="s">
        <v>61</v>
      </c>
      <c r="W947" s="2" t="s">
        <v>504</v>
      </c>
      <c r="X947" s="2" t="s">
        <v>505</v>
      </c>
      <c r="Y947" t="s">
        <v>50</v>
      </c>
      <c r="Z947">
        <v>7</v>
      </c>
      <c r="AA947" s="3">
        <v>2.4463667999999998</v>
      </c>
      <c r="AB947" s="1">
        <v>1.5059724938383412</v>
      </c>
      <c r="AC947">
        <v>7</v>
      </c>
      <c r="AD947" s="3">
        <v>1.4925109999999999</v>
      </c>
      <c r="AE947" s="1">
        <v>0.91377503618327782</v>
      </c>
      <c r="AF947">
        <v>7</v>
      </c>
      <c r="AG947" s="3">
        <v>4.081315</v>
      </c>
      <c r="AH947" s="1">
        <v>2.5953986949880661</v>
      </c>
      <c r="AI947">
        <v>7</v>
      </c>
      <c r="AJ947" s="3">
        <v>1.800881</v>
      </c>
      <c r="AK947" s="1">
        <v>1.4032974998342014</v>
      </c>
    </row>
    <row r="948" spans="1:37" x14ac:dyDescent="0.2">
      <c r="A948">
        <v>1200</v>
      </c>
      <c r="B948" t="s">
        <v>707</v>
      </c>
      <c r="C948" t="s">
        <v>708</v>
      </c>
      <c r="D948">
        <v>2014</v>
      </c>
      <c r="F948" t="s">
        <v>769</v>
      </c>
      <c r="G948" t="s">
        <v>741</v>
      </c>
      <c r="H948">
        <v>-40.65</v>
      </c>
      <c r="I948">
        <v>-62.883333329999999</v>
      </c>
      <c r="J948">
        <v>369</v>
      </c>
      <c r="K948">
        <v>1855</v>
      </c>
      <c r="L948">
        <f t="shared" si="279"/>
        <v>0.19892183288409704</v>
      </c>
      <c r="M948" t="s">
        <v>784</v>
      </c>
      <c r="N948" s="2" t="s">
        <v>499</v>
      </c>
      <c r="O948" t="s">
        <v>43</v>
      </c>
      <c r="P948" t="s">
        <v>52</v>
      </c>
      <c r="Q948" t="s">
        <v>56</v>
      </c>
      <c r="R948" s="2" t="s">
        <v>501</v>
      </c>
      <c r="S948" s="2" t="s">
        <v>780</v>
      </c>
      <c r="T948" t="s">
        <v>782</v>
      </c>
      <c r="U948">
        <f t="shared" si="281"/>
        <v>24.157303370786519</v>
      </c>
      <c r="V948" t="s">
        <v>61</v>
      </c>
      <c r="W948" s="2" t="s">
        <v>504</v>
      </c>
      <c r="X948" s="2" t="s">
        <v>505</v>
      </c>
      <c r="Y948" t="s">
        <v>50</v>
      </c>
      <c r="Z948">
        <v>7</v>
      </c>
      <c r="AA948" s="3">
        <v>2.8339099999999999</v>
      </c>
      <c r="AB948" s="1">
        <v>1.1535113248312003</v>
      </c>
      <c r="AC948">
        <v>7</v>
      </c>
      <c r="AD948" s="3">
        <v>0.85110134000000004</v>
      </c>
      <c r="AE948" s="1">
        <v>0.26107853263126918</v>
      </c>
      <c r="AF948">
        <v>7</v>
      </c>
      <c r="AG948" s="3">
        <v>2.1314877999999999</v>
      </c>
      <c r="AH948" s="1">
        <v>1.249637290615061</v>
      </c>
      <c r="AI948">
        <v>7</v>
      </c>
      <c r="AJ948" s="3">
        <v>0.83876649999999997</v>
      </c>
      <c r="AK948" s="1">
        <v>0.88114022291155814</v>
      </c>
    </row>
    <row r="949" spans="1:37" x14ac:dyDescent="0.2">
      <c r="A949">
        <v>1200</v>
      </c>
      <c r="B949" t="s">
        <v>707</v>
      </c>
      <c r="C949" t="s">
        <v>708</v>
      </c>
      <c r="D949">
        <v>2014</v>
      </c>
      <c r="F949" t="s">
        <v>769</v>
      </c>
      <c r="G949" t="s">
        <v>741</v>
      </c>
      <c r="H949">
        <v>-40.65</v>
      </c>
      <c r="I949">
        <v>-62.883333329999999</v>
      </c>
      <c r="J949">
        <v>369</v>
      </c>
      <c r="K949">
        <v>1855</v>
      </c>
      <c r="L949">
        <f t="shared" si="279"/>
        <v>0.19892183288409704</v>
      </c>
      <c r="M949" t="s">
        <v>784</v>
      </c>
      <c r="N949" s="2" t="s">
        <v>500</v>
      </c>
      <c r="O949" t="s">
        <v>51</v>
      </c>
      <c r="P949" t="s">
        <v>53</v>
      </c>
      <c r="Q949" t="s">
        <v>56</v>
      </c>
      <c r="R949" s="2" t="s">
        <v>501</v>
      </c>
      <c r="S949" s="2" t="s">
        <v>780</v>
      </c>
      <c r="T949" t="s">
        <v>782</v>
      </c>
      <c r="U949">
        <f t="shared" si="281"/>
        <v>24.157303370786519</v>
      </c>
      <c r="V949" t="s">
        <v>61</v>
      </c>
      <c r="W949" s="2" t="s">
        <v>504</v>
      </c>
      <c r="X949" s="2" t="s">
        <v>505</v>
      </c>
      <c r="Y949" t="s">
        <v>50</v>
      </c>
      <c r="Z949">
        <v>7</v>
      </c>
      <c r="AA949" s="3">
        <v>0.84775084000000001</v>
      </c>
      <c r="AB949" s="1">
        <v>0.16020992533475933</v>
      </c>
      <c r="AC949">
        <v>7</v>
      </c>
      <c r="AD949" s="3">
        <v>0.65374449999999995</v>
      </c>
      <c r="AE949" s="1">
        <v>0.45688738580407329</v>
      </c>
      <c r="AF949">
        <v>7</v>
      </c>
      <c r="AG949" s="3">
        <v>1.1747403999999999</v>
      </c>
      <c r="AH949" s="1">
        <v>0.54471389430025607</v>
      </c>
      <c r="AI949">
        <v>7</v>
      </c>
      <c r="AJ949" s="3">
        <v>0.59207045999999997</v>
      </c>
      <c r="AK949" s="1">
        <v>0.26107861200380866</v>
      </c>
    </row>
    <row r="950" spans="1:37" x14ac:dyDescent="0.2">
      <c r="A950">
        <v>1200</v>
      </c>
      <c r="B950" t="s">
        <v>707</v>
      </c>
      <c r="C950" t="s">
        <v>708</v>
      </c>
      <c r="D950">
        <v>2014</v>
      </c>
      <c r="F950" t="s">
        <v>769</v>
      </c>
      <c r="G950" t="s">
        <v>741</v>
      </c>
      <c r="H950">
        <v>-40.65</v>
      </c>
      <c r="I950">
        <v>-62.883333329999999</v>
      </c>
      <c r="J950">
        <v>369</v>
      </c>
      <c r="K950">
        <v>1855</v>
      </c>
      <c r="L950">
        <f t="shared" si="279"/>
        <v>0.19892183288409704</v>
      </c>
      <c r="M950" t="s">
        <v>784</v>
      </c>
      <c r="N950" s="2" t="s">
        <v>496</v>
      </c>
      <c r="O950" t="s">
        <v>51</v>
      </c>
      <c r="P950" t="s">
        <v>53</v>
      </c>
      <c r="Q950" t="s">
        <v>56</v>
      </c>
      <c r="R950" s="2" t="s">
        <v>501</v>
      </c>
      <c r="S950" s="2" t="s">
        <v>780</v>
      </c>
      <c r="T950" t="s">
        <v>782</v>
      </c>
      <c r="U950">
        <f t="shared" si="281"/>
        <v>24.157303370786519</v>
      </c>
      <c r="V950" t="s">
        <v>61</v>
      </c>
      <c r="W950" s="2" t="s">
        <v>506</v>
      </c>
      <c r="X950" s="2" t="s">
        <v>507</v>
      </c>
      <c r="Y950" t="s">
        <v>63</v>
      </c>
      <c r="Z950">
        <v>7</v>
      </c>
      <c r="AA950" s="3">
        <v>0.16466202999999999</v>
      </c>
      <c r="AB950" s="1">
        <v>0.2229084636691322</v>
      </c>
      <c r="AC950">
        <v>7</v>
      </c>
      <c r="AD950" s="3">
        <v>7.4484943999999997E-2</v>
      </c>
      <c r="AE950" s="1">
        <v>3.1447124925177393E-2</v>
      </c>
      <c r="AF950">
        <v>7</v>
      </c>
      <c r="AG950" s="3">
        <v>0.18441695</v>
      </c>
      <c r="AH950" s="1">
        <v>4.9725758218395255E-2</v>
      </c>
      <c r="AI950">
        <v>7</v>
      </c>
      <c r="AJ950" s="3">
        <v>8.1616480000000005E-2</v>
      </c>
      <c r="AK950" s="1">
        <v>3.9833029491193619E-2</v>
      </c>
    </row>
    <row r="951" spans="1:37" x14ac:dyDescent="0.2">
      <c r="A951">
        <v>1200</v>
      </c>
      <c r="B951" t="s">
        <v>707</v>
      </c>
      <c r="C951" t="s">
        <v>708</v>
      </c>
      <c r="D951">
        <v>2014</v>
      </c>
      <c r="F951" t="s">
        <v>769</v>
      </c>
      <c r="G951" t="s">
        <v>741</v>
      </c>
      <c r="H951">
        <v>-40.65</v>
      </c>
      <c r="I951">
        <v>-62.883333329999999</v>
      </c>
      <c r="J951">
        <v>369</v>
      </c>
      <c r="K951">
        <v>1855</v>
      </c>
      <c r="L951">
        <f t="shared" si="279"/>
        <v>0.19892183288409704</v>
      </c>
      <c r="M951" t="s">
        <v>784</v>
      </c>
      <c r="N951" s="2" t="s">
        <v>497</v>
      </c>
      <c r="O951" t="s">
        <v>43</v>
      </c>
      <c r="P951" t="s">
        <v>52</v>
      </c>
      <c r="Q951" t="s">
        <v>56</v>
      </c>
      <c r="R951" s="2" t="s">
        <v>501</v>
      </c>
      <c r="S951" s="2" t="s">
        <v>780</v>
      </c>
      <c r="T951" t="s">
        <v>782</v>
      </c>
      <c r="U951">
        <f t="shared" si="281"/>
        <v>24.157303370786519</v>
      </c>
      <c r="V951" t="s">
        <v>61</v>
      </c>
      <c r="W951" s="2" t="s">
        <v>506</v>
      </c>
      <c r="X951" s="2" t="s">
        <v>507</v>
      </c>
      <c r="Y951" t="s">
        <v>63</v>
      </c>
      <c r="Z951">
        <v>7</v>
      </c>
      <c r="AA951" s="3">
        <v>0.20812306999999999</v>
      </c>
      <c r="AB951" s="1">
        <v>0.14574790472081003</v>
      </c>
      <c r="AC951">
        <v>7</v>
      </c>
      <c r="AD951" s="3">
        <v>8.3993659999999998E-2</v>
      </c>
      <c r="AE951" s="1">
        <v>6.0797777677477648E-2</v>
      </c>
      <c r="AF951">
        <v>7</v>
      </c>
      <c r="AG951" s="3">
        <v>0.28944720000000002</v>
      </c>
      <c r="AH951" s="1">
        <v>0.10802486190019034</v>
      </c>
      <c r="AI951">
        <v>7</v>
      </c>
      <c r="AJ951" s="3">
        <v>0.15293185000000001</v>
      </c>
      <c r="AK951" s="1">
        <v>5.2411883694466664E-2</v>
      </c>
    </row>
    <row r="952" spans="1:37" x14ac:dyDescent="0.2">
      <c r="A952">
        <v>1200</v>
      </c>
      <c r="B952" t="s">
        <v>707</v>
      </c>
      <c r="C952" t="s">
        <v>708</v>
      </c>
      <c r="D952">
        <v>2014</v>
      </c>
      <c r="F952" t="s">
        <v>769</v>
      </c>
      <c r="G952" t="s">
        <v>741</v>
      </c>
      <c r="H952">
        <v>-40.65</v>
      </c>
      <c r="I952">
        <v>-62.883333329999999</v>
      </c>
      <c r="J952">
        <v>369</v>
      </c>
      <c r="K952">
        <v>1855</v>
      </c>
      <c r="L952">
        <f t="shared" si="279"/>
        <v>0.19892183288409704</v>
      </c>
      <c r="M952" t="s">
        <v>784</v>
      </c>
      <c r="N952" s="2" t="s">
        <v>498</v>
      </c>
      <c r="O952" t="s">
        <v>43</v>
      </c>
      <c r="P952" t="s">
        <v>52</v>
      </c>
      <c r="Q952" t="s">
        <v>56</v>
      </c>
      <c r="R952" s="2" t="s">
        <v>501</v>
      </c>
      <c r="S952" s="2" t="s">
        <v>780</v>
      </c>
      <c r="T952" t="s">
        <v>782</v>
      </c>
      <c r="U952">
        <f t="shared" si="281"/>
        <v>24.157303370786519</v>
      </c>
      <c r="V952" t="s">
        <v>61</v>
      </c>
      <c r="W952" s="2" t="s">
        <v>506</v>
      </c>
      <c r="X952" s="2" t="s">
        <v>507</v>
      </c>
      <c r="Y952" t="s">
        <v>63</v>
      </c>
      <c r="Z952">
        <v>7</v>
      </c>
      <c r="AA952" s="3">
        <v>0.105764784</v>
      </c>
      <c r="AB952" s="1">
        <v>8.2305370534760711E-2</v>
      </c>
      <c r="AC952">
        <v>7</v>
      </c>
      <c r="AD952" s="3">
        <v>9.0332806000000002E-2</v>
      </c>
      <c r="AE952" s="1">
        <v>5.8701294921595308E-2</v>
      </c>
      <c r="AF952">
        <v>7</v>
      </c>
      <c r="AG952" s="3">
        <v>0.25837781999999998</v>
      </c>
      <c r="AH952" s="1">
        <v>0.1097395468673783</v>
      </c>
      <c r="AI952">
        <v>7</v>
      </c>
      <c r="AJ952" s="3">
        <v>0.12519810000000001</v>
      </c>
      <c r="AK952" s="1">
        <v>6.0797751219964516E-2</v>
      </c>
    </row>
    <row r="953" spans="1:37" x14ac:dyDescent="0.2">
      <c r="A953">
        <v>1200</v>
      </c>
      <c r="B953" t="s">
        <v>707</v>
      </c>
      <c r="C953" t="s">
        <v>708</v>
      </c>
      <c r="D953">
        <v>2014</v>
      </c>
      <c r="F953" t="s">
        <v>769</v>
      </c>
      <c r="G953" t="s">
        <v>741</v>
      </c>
      <c r="H953">
        <v>-40.65</v>
      </c>
      <c r="I953">
        <v>-62.883333329999999</v>
      </c>
      <c r="J953">
        <v>369</v>
      </c>
      <c r="K953">
        <v>1855</v>
      </c>
      <c r="L953">
        <f t="shared" si="279"/>
        <v>0.19892183288409704</v>
      </c>
      <c r="M953" t="s">
        <v>784</v>
      </c>
      <c r="N953" s="2" t="s">
        <v>499</v>
      </c>
      <c r="O953" t="s">
        <v>43</v>
      </c>
      <c r="P953" t="s">
        <v>52</v>
      </c>
      <c r="Q953" t="s">
        <v>56</v>
      </c>
      <c r="R953" s="2" t="s">
        <v>501</v>
      </c>
      <c r="S953" s="2" t="s">
        <v>780</v>
      </c>
      <c r="T953" t="s">
        <v>782</v>
      </c>
      <c r="U953">
        <f t="shared" si="281"/>
        <v>24.157303370786519</v>
      </c>
      <c r="V953" t="s">
        <v>61</v>
      </c>
      <c r="W953" s="2" t="s">
        <v>506</v>
      </c>
      <c r="X953" s="2" t="s">
        <v>507</v>
      </c>
      <c r="Y953" t="s">
        <v>63</v>
      </c>
      <c r="Z953">
        <v>7</v>
      </c>
      <c r="AA953" s="3">
        <v>0.12135804</v>
      </c>
      <c r="AB953" s="1">
        <v>0.12174162728483917</v>
      </c>
      <c r="AC953">
        <v>7</v>
      </c>
      <c r="AD953" s="3">
        <v>3.0903328000000001E-2</v>
      </c>
      <c r="AE953" s="1">
        <v>2.9350647460797654E-2</v>
      </c>
      <c r="AF953">
        <v>7</v>
      </c>
      <c r="AG953" s="3">
        <v>0.38738707</v>
      </c>
      <c r="AH953" s="1">
        <v>0.46467840906230456</v>
      </c>
      <c r="AI953">
        <v>7</v>
      </c>
      <c r="AJ953" s="3">
        <v>5.4675117000000002E-2</v>
      </c>
      <c r="AK953" s="1">
        <v>7.1280146479117068E-2</v>
      </c>
    </row>
    <row r="954" spans="1:37" x14ac:dyDescent="0.2">
      <c r="A954">
        <v>1200</v>
      </c>
      <c r="B954" t="s">
        <v>707</v>
      </c>
      <c r="C954" t="s">
        <v>708</v>
      </c>
      <c r="D954">
        <v>2014</v>
      </c>
      <c r="F954" t="s">
        <v>769</v>
      </c>
      <c r="G954" t="s">
        <v>741</v>
      </c>
      <c r="H954">
        <v>-40.65</v>
      </c>
      <c r="I954">
        <v>-62.883333329999999</v>
      </c>
      <c r="J954">
        <v>369</v>
      </c>
      <c r="K954">
        <v>1855</v>
      </c>
      <c r="L954">
        <f t="shared" si="279"/>
        <v>0.19892183288409704</v>
      </c>
      <c r="M954" t="s">
        <v>784</v>
      </c>
      <c r="N954" s="2" t="s">
        <v>500</v>
      </c>
      <c r="O954" t="s">
        <v>51</v>
      </c>
      <c r="P954" t="s">
        <v>53</v>
      </c>
      <c r="Q954" t="s">
        <v>56</v>
      </c>
      <c r="R954" s="2" t="s">
        <v>501</v>
      </c>
      <c r="S954" s="2" t="s">
        <v>780</v>
      </c>
      <c r="T954" t="s">
        <v>782</v>
      </c>
      <c r="U954">
        <f t="shared" si="281"/>
        <v>24.157303370786519</v>
      </c>
      <c r="V954" t="s">
        <v>61</v>
      </c>
      <c r="W954" s="2" t="s">
        <v>506</v>
      </c>
      <c r="X954" s="2" t="s">
        <v>507</v>
      </c>
      <c r="Y954" t="s">
        <v>63</v>
      </c>
      <c r="Z954">
        <v>7</v>
      </c>
      <c r="AA954" s="3">
        <v>0.18369034000000001</v>
      </c>
      <c r="AB954" s="1">
        <v>0.14574922759646547</v>
      </c>
      <c r="AC954">
        <v>7</v>
      </c>
      <c r="AD954" s="3">
        <v>0.1133122</v>
      </c>
      <c r="AE954" s="1">
        <v>6.9183671660488638E-2</v>
      </c>
      <c r="AF954">
        <v>7</v>
      </c>
      <c r="AG954" s="3">
        <v>0.24881408999999999</v>
      </c>
      <c r="AH954" s="1">
        <v>9.4307408620200692E-2</v>
      </c>
      <c r="AI954">
        <v>7</v>
      </c>
      <c r="AJ954" s="3">
        <v>7.4484943999999997E-2</v>
      </c>
      <c r="AK954" s="1">
        <v>3.3543591806551837E-2</v>
      </c>
    </row>
    <row r="955" spans="1:37" x14ac:dyDescent="0.2">
      <c r="A955">
        <v>1200</v>
      </c>
      <c r="B955" t="s">
        <v>707</v>
      </c>
      <c r="C955" t="s">
        <v>708</v>
      </c>
      <c r="D955">
        <v>2014</v>
      </c>
      <c r="F955" t="s">
        <v>769</v>
      </c>
      <c r="G955" t="s">
        <v>741</v>
      </c>
      <c r="H955">
        <v>-40.65</v>
      </c>
      <c r="I955">
        <v>-62.883333329999999</v>
      </c>
      <c r="J955">
        <v>369</v>
      </c>
      <c r="K955">
        <v>1855</v>
      </c>
      <c r="L955">
        <f t="shared" si="279"/>
        <v>0.19892183288409704</v>
      </c>
      <c r="M955" t="s">
        <v>784</v>
      </c>
      <c r="N955" s="2" t="s">
        <v>496</v>
      </c>
      <c r="O955" t="s">
        <v>51</v>
      </c>
      <c r="P955" t="s">
        <v>53</v>
      </c>
      <c r="Q955" t="s">
        <v>56</v>
      </c>
      <c r="R955" s="2" t="s">
        <v>501</v>
      </c>
      <c r="S955" s="2" t="s">
        <v>780</v>
      </c>
      <c r="T955" t="s">
        <v>782</v>
      </c>
      <c r="U955">
        <f t="shared" si="281"/>
        <v>24.157303370786519</v>
      </c>
      <c r="V955" t="s">
        <v>61</v>
      </c>
      <c r="W955" s="2" t="s">
        <v>508</v>
      </c>
      <c r="X955" s="2" t="s">
        <v>204</v>
      </c>
      <c r="Y955" t="s">
        <v>776</v>
      </c>
      <c r="Z955">
        <v>7</v>
      </c>
      <c r="AA955" s="3">
        <v>85.093170000000001</v>
      </c>
      <c r="AB955" s="1">
        <v>13.381337033432052</v>
      </c>
      <c r="AC955">
        <v>7</v>
      </c>
      <c r="AD955" s="3">
        <v>70.984920000000002</v>
      </c>
      <c r="AE955" s="1">
        <v>31.927418743680178</v>
      </c>
      <c r="AF955">
        <v>7</v>
      </c>
      <c r="AG955" s="3">
        <v>82.253770000000003</v>
      </c>
      <c r="AH955" s="1">
        <v>19.015607320914892</v>
      </c>
      <c r="AI955">
        <v>7</v>
      </c>
      <c r="AJ955" s="3">
        <v>73.824309999999997</v>
      </c>
      <c r="AK955" s="1">
        <v>13.616121004775929</v>
      </c>
    </row>
    <row r="956" spans="1:37" x14ac:dyDescent="0.2">
      <c r="A956">
        <v>1200</v>
      </c>
      <c r="B956" t="s">
        <v>707</v>
      </c>
      <c r="C956" t="s">
        <v>708</v>
      </c>
      <c r="D956">
        <v>2014</v>
      </c>
      <c r="F956" t="s">
        <v>769</v>
      </c>
      <c r="G956" t="s">
        <v>741</v>
      </c>
      <c r="H956">
        <v>-40.65</v>
      </c>
      <c r="I956">
        <v>-62.883333329999999</v>
      </c>
      <c r="J956">
        <v>369</v>
      </c>
      <c r="K956">
        <v>1855</v>
      </c>
      <c r="L956">
        <f t="shared" si="279"/>
        <v>0.19892183288409704</v>
      </c>
      <c r="M956" t="s">
        <v>784</v>
      </c>
      <c r="N956" s="2" t="s">
        <v>497</v>
      </c>
      <c r="O956" t="s">
        <v>43</v>
      </c>
      <c r="P956" t="s">
        <v>52</v>
      </c>
      <c r="Q956" t="s">
        <v>56</v>
      </c>
      <c r="R956" s="2" t="s">
        <v>501</v>
      </c>
      <c r="S956" s="2" t="s">
        <v>780</v>
      </c>
      <c r="T956" t="s">
        <v>782</v>
      </c>
      <c r="U956">
        <f t="shared" si="281"/>
        <v>24.157303370786519</v>
      </c>
      <c r="V956" t="s">
        <v>61</v>
      </c>
      <c r="W956" s="2" t="s">
        <v>508</v>
      </c>
      <c r="X956" s="2" t="s">
        <v>204</v>
      </c>
      <c r="Y956" t="s">
        <v>776</v>
      </c>
      <c r="Z956">
        <v>7</v>
      </c>
      <c r="AA956" s="3">
        <v>39.840282000000002</v>
      </c>
      <c r="AB956" s="1">
        <v>27.936514551044127</v>
      </c>
      <c r="AC956">
        <v>7</v>
      </c>
      <c r="AD956" s="3">
        <v>25.288376</v>
      </c>
      <c r="AE956" s="1">
        <v>17.841803877253227</v>
      </c>
      <c r="AF956">
        <v>7</v>
      </c>
      <c r="AG956" s="3">
        <v>28.660160000000001</v>
      </c>
      <c r="AH956" s="1">
        <v>11.03374602061656</v>
      </c>
      <c r="AI956">
        <v>7</v>
      </c>
      <c r="AJ956" s="3">
        <v>9.5829640000000005</v>
      </c>
      <c r="AK956" s="1">
        <v>2.5823644011541043</v>
      </c>
    </row>
    <row r="957" spans="1:37" x14ac:dyDescent="0.2">
      <c r="A957">
        <v>1200</v>
      </c>
      <c r="B957" t="s">
        <v>707</v>
      </c>
      <c r="C957" t="s">
        <v>708</v>
      </c>
      <c r="D957">
        <v>2014</v>
      </c>
      <c r="F957" t="s">
        <v>769</v>
      </c>
      <c r="G957" t="s">
        <v>741</v>
      </c>
      <c r="H957">
        <v>-40.65</v>
      </c>
      <c r="I957">
        <v>-62.883333329999999</v>
      </c>
      <c r="J957">
        <v>369</v>
      </c>
      <c r="K957">
        <v>1855</v>
      </c>
      <c r="L957">
        <f t="shared" si="279"/>
        <v>0.19892183288409704</v>
      </c>
      <c r="M957" t="s">
        <v>784</v>
      </c>
      <c r="N957" s="2" t="s">
        <v>498</v>
      </c>
      <c r="O957" t="s">
        <v>43</v>
      </c>
      <c r="P957" t="s">
        <v>52</v>
      </c>
      <c r="Q957" t="s">
        <v>56</v>
      </c>
      <c r="R957" s="2" t="s">
        <v>501</v>
      </c>
      <c r="S957" s="2" t="s">
        <v>780</v>
      </c>
      <c r="T957" t="s">
        <v>782</v>
      </c>
      <c r="U957">
        <f t="shared" si="281"/>
        <v>24.157303370786519</v>
      </c>
      <c r="V957" t="s">
        <v>61</v>
      </c>
      <c r="W957" s="2" t="s">
        <v>508</v>
      </c>
      <c r="X957" s="2" t="s">
        <v>204</v>
      </c>
      <c r="Y957" t="s">
        <v>776</v>
      </c>
      <c r="Z957">
        <v>7</v>
      </c>
      <c r="AA957" s="3">
        <v>56.610469999999999</v>
      </c>
      <c r="AB957" s="1">
        <v>9.15565945245738</v>
      </c>
      <c r="AC957">
        <v>7</v>
      </c>
      <c r="AD957" s="3">
        <v>20.585625</v>
      </c>
      <c r="AE957" s="1">
        <v>4.2256934554825465</v>
      </c>
      <c r="AF957">
        <v>7</v>
      </c>
      <c r="AG957" s="3">
        <v>27.772848</v>
      </c>
      <c r="AH957" s="1">
        <v>11.503266339780719</v>
      </c>
      <c r="AI957">
        <v>7</v>
      </c>
      <c r="AJ957" s="3">
        <v>16.858917000000002</v>
      </c>
      <c r="AK957" s="1">
        <v>8.9209019386266046</v>
      </c>
    </row>
    <row r="958" spans="1:37" x14ac:dyDescent="0.2">
      <c r="A958">
        <v>1200</v>
      </c>
      <c r="B958" t="s">
        <v>707</v>
      </c>
      <c r="C958" t="s">
        <v>708</v>
      </c>
      <c r="D958">
        <v>2014</v>
      </c>
      <c r="F958" t="s">
        <v>769</v>
      </c>
      <c r="G958" t="s">
        <v>741</v>
      </c>
      <c r="H958">
        <v>-40.65</v>
      </c>
      <c r="I958">
        <v>-62.883333329999999</v>
      </c>
      <c r="J958">
        <v>369</v>
      </c>
      <c r="K958">
        <v>1855</v>
      </c>
      <c r="L958">
        <f t="shared" si="279"/>
        <v>0.19892183288409704</v>
      </c>
      <c r="M958" t="s">
        <v>784</v>
      </c>
      <c r="N958" s="2" t="s">
        <v>499</v>
      </c>
      <c r="O958" t="s">
        <v>43</v>
      </c>
      <c r="P958" t="s">
        <v>52</v>
      </c>
      <c r="Q958" t="s">
        <v>56</v>
      </c>
      <c r="R958" s="2" t="s">
        <v>501</v>
      </c>
      <c r="S958" s="2" t="s">
        <v>780</v>
      </c>
      <c r="T958" t="s">
        <v>782</v>
      </c>
      <c r="U958">
        <f t="shared" si="281"/>
        <v>24.157303370786519</v>
      </c>
      <c r="V958" t="s">
        <v>61</v>
      </c>
      <c r="W958" s="2" t="s">
        <v>508</v>
      </c>
      <c r="X958" s="2" t="s">
        <v>204</v>
      </c>
      <c r="Y958" t="s">
        <v>776</v>
      </c>
      <c r="Z958">
        <v>7</v>
      </c>
      <c r="AA958" s="3">
        <v>43.300800000000002</v>
      </c>
      <c r="AB958" s="1">
        <v>15.259423601591243</v>
      </c>
      <c r="AC958">
        <v>7</v>
      </c>
      <c r="AD958" s="3">
        <v>21.650400000000001</v>
      </c>
      <c r="AE958" s="1">
        <v>11.268503534447325</v>
      </c>
      <c r="AF958">
        <v>7</v>
      </c>
      <c r="AG958" s="3">
        <v>26.974267999999999</v>
      </c>
      <c r="AH958" s="1">
        <v>13.381352907939926</v>
      </c>
      <c r="AI958">
        <v>7</v>
      </c>
      <c r="AJ958" s="3">
        <v>0</v>
      </c>
      <c r="AK958" s="1">
        <v>0</v>
      </c>
    </row>
    <row r="959" spans="1:37" x14ac:dyDescent="0.2">
      <c r="A959">
        <v>1200</v>
      </c>
      <c r="B959" t="s">
        <v>707</v>
      </c>
      <c r="C959" t="s">
        <v>708</v>
      </c>
      <c r="D959">
        <v>2014</v>
      </c>
      <c r="F959" t="s">
        <v>769</v>
      </c>
      <c r="G959" t="s">
        <v>741</v>
      </c>
      <c r="H959">
        <v>-40.65</v>
      </c>
      <c r="I959">
        <v>-62.883333329999999</v>
      </c>
      <c r="J959">
        <v>369</v>
      </c>
      <c r="K959">
        <v>1855</v>
      </c>
      <c r="L959">
        <f t="shared" si="279"/>
        <v>0.19892183288409704</v>
      </c>
      <c r="M959" t="s">
        <v>784</v>
      </c>
      <c r="N959" s="2" t="s">
        <v>500</v>
      </c>
      <c r="O959" t="s">
        <v>51</v>
      </c>
      <c r="P959" t="s">
        <v>53</v>
      </c>
      <c r="Q959" t="s">
        <v>56</v>
      </c>
      <c r="R959" s="2" t="s">
        <v>501</v>
      </c>
      <c r="S959" s="2" t="s">
        <v>780</v>
      </c>
      <c r="T959" t="s">
        <v>782</v>
      </c>
      <c r="U959">
        <f t="shared" si="281"/>
        <v>24.157303370786519</v>
      </c>
      <c r="V959" t="s">
        <v>61</v>
      </c>
      <c r="W959" s="2" t="s">
        <v>508</v>
      </c>
      <c r="X959" s="2" t="s">
        <v>204</v>
      </c>
      <c r="Y959" t="s">
        <v>776</v>
      </c>
      <c r="Z959">
        <v>7</v>
      </c>
      <c r="AA959" s="3">
        <v>75.244010000000003</v>
      </c>
      <c r="AB959" s="1">
        <v>10.09470538228827</v>
      </c>
      <c r="AC959">
        <v>7</v>
      </c>
      <c r="AD959" s="3">
        <v>53.948535999999997</v>
      </c>
      <c r="AE959" s="1">
        <v>21.832723944397145</v>
      </c>
      <c r="AF959">
        <v>7</v>
      </c>
      <c r="AG959" s="3">
        <v>74.445430000000002</v>
      </c>
      <c r="AH959" s="1">
        <v>19.250354251740394</v>
      </c>
      <c r="AI959">
        <v>7</v>
      </c>
      <c r="AJ959" s="3">
        <v>39.751553000000001</v>
      </c>
      <c r="AK959" s="1">
        <v>20.658931083740697</v>
      </c>
    </row>
    <row r="960" spans="1:37" x14ac:dyDescent="0.2">
      <c r="A960">
        <v>1254</v>
      </c>
      <c r="B960" t="s">
        <v>709</v>
      </c>
      <c r="C960" t="s">
        <v>710</v>
      </c>
      <c r="D960">
        <v>2018</v>
      </c>
      <c r="E960" t="s">
        <v>770</v>
      </c>
      <c r="F960" t="s">
        <v>40</v>
      </c>
      <c r="G960" t="s">
        <v>41</v>
      </c>
      <c r="H960">
        <v>42.023899999999998</v>
      </c>
      <c r="I960">
        <v>-93.647599999999997</v>
      </c>
      <c r="J960">
        <v>850</v>
      </c>
      <c r="K960">
        <v>1208</v>
      </c>
      <c r="L960">
        <f t="shared" si="279"/>
        <v>0.70364238410596025</v>
      </c>
      <c r="M960" t="s">
        <v>787</v>
      </c>
      <c r="N960" t="s">
        <v>186</v>
      </c>
      <c r="O960" t="s">
        <v>43</v>
      </c>
      <c r="P960" t="s">
        <v>778</v>
      </c>
      <c r="Q960" t="s">
        <v>45</v>
      </c>
      <c r="R960" s="2" t="s">
        <v>509</v>
      </c>
      <c r="S960" s="2" t="s">
        <v>780</v>
      </c>
      <c r="T960" t="s">
        <v>90</v>
      </c>
      <c r="U960">
        <f>((30-10)/30)*100</f>
        <v>66.666666666666657</v>
      </c>
      <c r="V960" t="s">
        <v>60</v>
      </c>
      <c r="W960" s="2" t="s">
        <v>232</v>
      </c>
      <c r="X960" s="2" t="s">
        <v>75</v>
      </c>
      <c r="Y960" t="s">
        <v>63</v>
      </c>
      <c r="Z960">
        <v>10</v>
      </c>
      <c r="AA960" s="3">
        <v>29.49</v>
      </c>
      <c r="AB960" s="1">
        <v>15.495160534825066</v>
      </c>
      <c r="AC960">
        <v>10</v>
      </c>
      <c r="AD960" s="3">
        <v>26.67</v>
      </c>
      <c r="AE960" s="1">
        <v>23.590591344856115</v>
      </c>
    </row>
    <row r="961" spans="1:39" x14ac:dyDescent="0.2">
      <c r="A961">
        <v>1254</v>
      </c>
      <c r="B961" t="s">
        <v>709</v>
      </c>
      <c r="C961" t="s">
        <v>710</v>
      </c>
      <c r="D961">
        <v>2018</v>
      </c>
      <c r="E961" t="s">
        <v>770</v>
      </c>
      <c r="F961" t="s">
        <v>40</v>
      </c>
      <c r="G961" t="s">
        <v>41</v>
      </c>
      <c r="H961">
        <v>42.023899999999998</v>
      </c>
      <c r="I961">
        <v>-93.647599999999997</v>
      </c>
      <c r="J961">
        <v>850</v>
      </c>
      <c r="K961">
        <v>1208</v>
      </c>
      <c r="L961">
        <f t="shared" si="279"/>
        <v>0.70364238410596025</v>
      </c>
      <c r="M961" t="s">
        <v>787</v>
      </c>
      <c r="N961" t="s">
        <v>187</v>
      </c>
      <c r="O961" t="s">
        <v>51</v>
      </c>
      <c r="P961" t="s">
        <v>778</v>
      </c>
      <c r="Q961" t="s">
        <v>45</v>
      </c>
      <c r="R961" s="2" t="s">
        <v>509</v>
      </c>
      <c r="S961" s="2" t="s">
        <v>780</v>
      </c>
      <c r="T961" t="s">
        <v>90</v>
      </c>
      <c r="U961">
        <f>((30-10)/30)*100</f>
        <v>66.666666666666657</v>
      </c>
      <c r="V961" t="s">
        <v>60</v>
      </c>
      <c r="W961" s="2" t="s">
        <v>232</v>
      </c>
      <c r="X961" s="2" t="s">
        <v>75</v>
      </c>
      <c r="Y961" t="s">
        <v>63</v>
      </c>
      <c r="Z961">
        <v>10</v>
      </c>
      <c r="AA961" s="3">
        <v>15.93</v>
      </c>
      <c r="AB961" s="1">
        <v>10.973103480784273</v>
      </c>
      <c r="AC961">
        <v>10</v>
      </c>
      <c r="AD961" s="3">
        <v>26.37</v>
      </c>
      <c r="AE961" s="1">
        <v>19.542875939840574</v>
      </c>
    </row>
    <row r="962" spans="1:39" x14ac:dyDescent="0.2">
      <c r="A962">
        <v>1301</v>
      </c>
      <c r="B962" t="s">
        <v>711</v>
      </c>
      <c r="C962" t="s">
        <v>712</v>
      </c>
      <c r="D962">
        <v>2016</v>
      </c>
      <c r="F962" t="s">
        <v>105</v>
      </c>
      <c r="G962" t="s">
        <v>105</v>
      </c>
      <c r="H962">
        <v>-33.775300000000001</v>
      </c>
      <c r="I962">
        <v>151.1129</v>
      </c>
      <c r="J962">
        <v>1146</v>
      </c>
      <c r="K962">
        <v>1608</v>
      </c>
      <c r="L962">
        <f t="shared" si="279"/>
        <v>0.71268656716417911</v>
      </c>
      <c r="M962" t="s">
        <v>787</v>
      </c>
      <c r="N962" t="s">
        <v>510</v>
      </c>
      <c r="O962" t="s">
        <v>51</v>
      </c>
      <c r="P962" t="s">
        <v>52</v>
      </c>
      <c r="Q962" t="s">
        <v>45</v>
      </c>
      <c r="R962" s="2" t="s">
        <v>202</v>
      </c>
      <c r="S962" s="2" t="s">
        <v>779</v>
      </c>
      <c r="T962" t="s">
        <v>91</v>
      </c>
      <c r="U962">
        <f>((30-21)/30)*100</f>
        <v>30</v>
      </c>
      <c r="V962" t="s">
        <v>47</v>
      </c>
      <c r="W962" s="2" t="s">
        <v>232</v>
      </c>
      <c r="X962" s="2" t="s">
        <v>75</v>
      </c>
      <c r="Y962" t="s">
        <v>63</v>
      </c>
      <c r="Z962">
        <v>12</v>
      </c>
      <c r="AA962" s="3">
        <v>50.88</v>
      </c>
      <c r="AB962" s="1">
        <v>23.278762853725706</v>
      </c>
      <c r="AC962">
        <v>12</v>
      </c>
      <c r="AD962" s="3">
        <v>56.32</v>
      </c>
      <c r="AE962" s="1">
        <v>29.929837954790177</v>
      </c>
      <c r="AF962">
        <v>12</v>
      </c>
      <c r="AG962" s="3">
        <v>46.4</v>
      </c>
      <c r="AH962" s="1">
        <v>19.953225303193459</v>
      </c>
      <c r="AI962">
        <v>12</v>
      </c>
      <c r="AJ962" s="3">
        <v>35.200000000000003</v>
      </c>
      <c r="AK962" s="1">
        <v>17.736200269505293</v>
      </c>
      <c r="AL962" t="s">
        <v>371</v>
      </c>
    </row>
    <row r="963" spans="1:39" x14ac:dyDescent="0.2">
      <c r="A963">
        <v>1301</v>
      </c>
      <c r="B963" t="s">
        <v>711</v>
      </c>
      <c r="C963" t="s">
        <v>712</v>
      </c>
      <c r="D963">
        <v>2016</v>
      </c>
      <c r="F963" t="s">
        <v>105</v>
      </c>
      <c r="G963" t="s">
        <v>105</v>
      </c>
      <c r="H963">
        <v>-33.775300000000001</v>
      </c>
      <c r="I963">
        <v>151.1129</v>
      </c>
      <c r="J963">
        <v>1146</v>
      </c>
      <c r="K963">
        <v>1608</v>
      </c>
      <c r="L963">
        <f t="shared" ref="L963:L1026" si="282">J963/K963</f>
        <v>0.71268656716417911</v>
      </c>
      <c r="M963" t="s">
        <v>787</v>
      </c>
      <c r="N963" t="s">
        <v>511</v>
      </c>
      <c r="O963" t="s">
        <v>51</v>
      </c>
      <c r="P963" t="s">
        <v>53</v>
      </c>
      <c r="Q963" t="s">
        <v>45</v>
      </c>
      <c r="R963" s="2" t="s">
        <v>202</v>
      </c>
      <c r="S963" s="2" t="s">
        <v>779</v>
      </c>
      <c r="T963" t="s">
        <v>91</v>
      </c>
      <c r="U963">
        <f t="shared" ref="U963:U967" si="283">((30-21)/30)*100</f>
        <v>30</v>
      </c>
      <c r="V963" t="s">
        <v>47</v>
      </c>
      <c r="W963" s="2" t="s">
        <v>232</v>
      </c>
      <c r="X963" s="2" t="s">
        <v>75</v>
      </c>
      <c r="Y963" t="s">
        <v>63</v>
      </c>
      <c r="Z963">
        <v>12</v>
      </c>
      <c r="AA963" s="3">
        <v>58.88</v>
      </c>
      <c r="AB963" s="1">
        <v>16.62768775266121</v>
      </c>
      <c r="AC963">
        <v>12</v>
      </c>
      <c r="AD963" s="3">
        <v>34.72</v>
      </c>
      <c r="AE963" s="1">
        <v>8.8681001347526589</v>
      </c>
      <c r="AF963">
        <v>12</v>
      </c>
      <c r="AG963" s="3">
        <v>62.24</v>
      </c>
      <c r="AH963" s="1">
        <v>18.290456527927322</v>
      </c>
      <c r="AI963">
        <v>12</v>
      </c>
      <c r="AJ963" s="3">
        <v>47.2</v>
      </c>
      <c r="AK963" s="1">
        <v>16.073431494239184</v>
      </c>
    </row>
    <row r="964" spans="1:39" x14ac:dyDescent="0.2">
      <c r="A964">
        <v>1301</v>
      </c>
      <c r="B964" t="s">
        <v>711</v>
      </c>
      <c r="C964" t="s">
        <v>712</v>
      </c>
      <c r="D964">
        <v>2016</v>
      </c>
      <c r="F964" t="s">
        <v>105</v>
      </c>
      <c r="G964" t="s">
        <v>105</v>
      </c>
      <c r="H964">
        <v>-33.775300000000001</v>
      </c>
      <c r="I964">
        <v>151.1129</v>
      </c>
      <c r="J964">
        <v>1146</v>
      </c>
      <c r="K964">
        <v>1608</v>
      </c>
      <c r="L964">
        <f t="shared" si="282"/>
        <v>0.71268656716417911</v>
      </c>
      <c r="M964" t="s">
        <v>787</v>
      </c>
      <c r="N964" t="s">
        <v>510</v>
      </c>
      <c r="O964" t="s">
        <v>51</v>
      </c>
      <c r="P964" t="s">
        <v>52</v>
      </c>
      <c r="Q964" t="s">
        <v>45</v>
      </c>
      <c r="R964" s="2" t="s">
        <v>202</v>
      </c>
      <c r="S964" s="2" t="s">
        <v>779</v>
      </c>
      <c r="T964" t="s">
        <v>91</v>
      </c>
      <c r="U964">
        <f t="shared" si="283"/>
        <v>30</v>
      </c>
      <c r="V964" t="s">
        <v>47</v>
      </c>
      <c r="W964" s="2" t="s">
        <v>512</v>
      </c>
      <c r="X964" s="2" t="s">
        <v>513</v>
      </c>
      <c r="Y964" t="s">
        <v>777</v>
      </c>
      <c r="Z964">
        <v>12</v>
      </c>
      <c r="AA964" s="3">
        <v>70.845070000000007</v>
      </c>
      <c r="AB964" s="1">
        <v>31.445988629195611</v>
      </c>
      <c r="AC964">
        <v>12</v>
      </c>
      <c r="AD964" s="3">
        <v>52.497528000000003</v>
      </c>
      <c r="AE964" s="1">
        <v>26.757895205771547</v>
      </c>
      <c r="AF964">
        <v>12</v>
      </c>
      <c r="AG964" s="3">
        <v>48.538789999999999</v>
      </c>
      <c r="AH964" s="1">
        <v>22.745360487026804</v>
      </c>
      <c r="AI964">
        <v>12</v>
      </c>
      <c r="AJ964" s="3">
        <v>36.949930000000002</v>
      </c>
      <c r="AK964" s="1">
        <v>18.732801519570742</v>
      </c>
    </row>
    <row r="965" spans="1:39" x14ac:dyDescent="0.2">
      <c r="A965">
        <v>1301</v>
      </c>
      <c r="B965" t="s">
        <v>711</v>
      </c>
      <c r="C965" t="s">
        <v>712</v>
      </c>
      <c r="D965">
        <v>2016</v>
      </c>
      <c r="F965" t="s">
        <v>105</v>
      </c>
      <c r="G965" t="s">
        <v>105</v>
      </c>
      <c r="H965">
        <v>-33.775300000000001</v>
      </c>
      <c r="I965">
        <v>151.1129</v>
      </c>
      <c r="J965">
        <v>1146</v>
      </c>
      <c r="K965">
        <v>1608</v>
      </c>
      <c r="L965">
        <f t="shared" si="282"/>
        <v>0.71268656716417911</v>
      </c>
      <c r="M965" t="s">
        <v>787</v>
      </c>
      <c r="N965" t="s">
        <v>511</v>
      </c>
      <c r="O965" t="s">
        <v>51</v>
      </c>
      <c r="P965" t="s">
        <v>53</v>
      </c>
      <c r="Q965" t="s">
        <v>45</v>
      </c>
      <c r="R965" s="2" t="s">
        <v>202</v>
      </c>
      <c r="S965" s="2" t="s">
        <v>779</v>
      </c>
      <c r="T965" t="s">
        <v>91</v>
      </c>
      <c r="U965">
        <f t="shared" si="283"/>
        <v>30</v>
      </c>
      <c r="V965" t="s">
        <v>47</v>
      </c>
      <c r="W965" s="2" t="s">
        <v>512</v>
      </c>
      <c r="X965" s="2" t="s">
        <v>513</v>
      </c>
      <c r="Y965" t="s">
        <v>777</v>
      </c>
      <c r="Z965">
        <v>12</v>
      </c>
      <c r="AA965" s="3">
        <v>45.903717</v>
      </c>
      <c r="AB965" s="1">
        <v>14.047981672172988</v>
      </c>
      <c r="AC965">
        <v>12</v>
      </c>
      <c r="AD965" s="3">
        <v>26.590042</v>
      </c>
      <c r="AE965" s="1">
        <v>7.3593210685842445</v>
      </c>
      <c r="AF965">
        <v>12</v>
      </c>
      <c r="AG965" s="3">
        <v>41.365112000000003</v>
      </c>
      <c r="AH965" s="1">
        <v>12.711555517764126</v>
      </c>
      <c r="AI965">
        <v>12</v>
      </c>
      <c r="AJ965" s="3">
        <v>31.321777000000001</v>
      </c>
      <c r="AK965" s="1">
        <v>10.702837306499053</v>
      </c>
    </row>
    <row r="966" spans="1:39" x14ac:dyDescent="0.2">
      <c r="A966">
        <v>1301</v>
      </c>
      <c r="B966" t="s">
        <v>711</v>
      </c>
      <c r="C966" t="s">
        <v>712</v>
      </c>
      <c r="D966">
        <v>2016</v>
      </c>
      <c r="F966" t="s">
        <v>105</v>
      </c>
      <c r="G966" t="s">
        <v>105</v>
      </c>
      <c r="H966">
        <v>-33.775300000000001</v>
      </c>
      <c r="I966">
        <v>151.1129</v>
      </c>
      <c r="J966">
        <v>1146</v>
      </c>
      <c r="K966">
        <v>1608</v>
      </c>
      <c r="L966">
        <f t="shared" si="282"/>
        <v>0.71268656716417911</v>
      </c>
      <c r="M966" t="s">
        <v>787</v>
      </c>
      <c r="N966" t="s">
        <v>515</v>
      </c>
      <c r="O966" t="s">
        <v>43</v>
      </c>
      <c r="P966" t="s">
        <v>52</v>
      </c>
      <c r="Q966" t="s">
        <v>45</v>
      </c>
      <c r="R966" s="2" t="s">
        <v>202</v>
      </c>
      <c r="S966" s="2" t="s">
        <v>779</v>
      </c>
      <c r="T966" t="s">
        <v>91</v>
      </c>
      <c r="U966">
        <f t="shared" si="283"/>
        <v>30</v>
      </c>
      <c r="V966" t="s">
        <v>47</v>
      </c>
      <c r="W966" s="2" t="s">
        <v>232</v>
      </c>
      <c r="X966" s="2" t="s">
        <v>75</v>
      </c>
      <c r="Y966" t="s">
        <v>63</v>
      </c>
      <c r="Z966">
        <v>12</v>
      </c>
      <c r="AA966" s="3">
        <v>4.0390879999999996</v>
      </c>
      <c r="AB966" s="1">
        <v>3.2497104446378504</v>
      </c>
      <c r="AC966">
        <v>12</v>
      </c>
      <c r="AD966" s="3">
        <v>11.596090999999999</v>
      </c>
      <c r="AE966" s="1">
        <v>8.3048164275215619</v>
      </c>
      <c r="AF966">
        <v>12</v>
      </c>
      <c r="AG966" s="3">
        <v>3.4136807999999998</v>
      </c>
      <c r="AH966" s="1">
        <v>2.1664740916387797</v>
      </c>
      <c r="AI966">
        <v>12</v>
      </c>
      <c r="AJ966" s="3">
        <v>9.9543970000000002</v>
      </c>
      <c r="AK966" s="1">
        <v>9.8394030507227423</v>
      </c>
    </row>
    <row r="967" spans="1:39" x14ac:dyDescent="0.2">
      <c r="A967">
        <v>1301</v>
      </c>
      <c r="B967" t="s">
        <v>711</v>
      </c>
      <c r="C967" t="s">
        <v>712</v>
      </c>
      <c r="D967">
        <v>2016</v>
      </c>
      <c r="F967" t="s">
        <v>105</v>
      </c>
      <c r="G967" t="s">
        <v>105</v>
      </c>
      <c r="H967">
        <v>-33.775300000000001</v>
      </c>
      <c r="I967">
        <v>151.1129</v>
      </c>
      <c r="J967">
        <v>1146</v>
      </c>
      <c r="K967">
        <v>1608</v>
      </c>
      <c r="L967">
        <f t="shared" si="282"/>
        <v>0.71268656716417911</v>
      </c>
      <c r="M967" t="s">
        <v>787</v>
      </c>
      <c r="N967" t="s">
        <v>515</v>
      </c>
      <c r="O967" t="s">
        <v>43</v>
      </c>
      <c r="P967" t="s">
        <v>52</v>
      </c>
      <c r="Q967" t="s">
        <v>45</v>
      </c>
      <c r="R967" s="2" t="s">
        <v>202</v>
      </c>
      <c r="S967" s="2" t="s">
        <v>779</v>
      </c>
      <c r="T967" t="s">
        <v>91</v>
      </c>
      <c r="U967">
        <f t="shared" si="283"/>
        <v>30</v>
      </c>
      <c r="V967" t="s">
        <v>47</v>
      </c>
      <c r="W967" s="2" t="s">
        <v>514</v>
      </c>
      <c r="Y967" t="s">
        <v>776</v>
      </c>
      <c r="Z967">
        <v>12</v>
      </c>
      <c r="AA967" s="3">
        <v>291.06459999999998</v>
      </c>
      <c r="AB967" s="1">
        <v>247.43731426767476</v>
      </c>
      <c r="AC967">
        <v>12</v>
      </c>
      <c r="AD967" s="3">
        <v>1288.6958</v>
      </c>
      <c r="AE967" s="1">
        <v>1385.6489598989783</v>
      </c>
      <c r="AF967">
        <v>12</v>
      </c>
      <c r="AG967" s="3">
        <v>292.25405999999998</v>
      </c>
      <c r="AH967" s="1">
        <v>230.94153950451789</v>
      </c>
      <c r="AI967">
        <v>12</v>
      </c>
      <c r="AJ967" s="3">
        <v>1094.646</v>
      </c>
      <c r="AK967" s="1">
        <v>1286.7017470048297</v>
      </c>
    </row>
    <row r="968" spans="1:39" x14ac:dyDescent="0.2">
      <c r="A968">
        <v>1331</v>
      </c>
      <c r="B968" t="s">
        <v>713</v>
      </c>
      <c r="C968" t="s">
        <v>714</v>
      </c>
      <c r="D968">
        <v>2018</v>
      </c>
      <c r="E968" t="s">
        <v>745</v>
      </c>
      <c r="F968" t="s">
        <v>40</v>
      </c>
      <c r="G968" t="s">
        <v>41</v>
      </c>
      <c r="H968">
        <v>39.06026</v>
      </c>
      <c r="I968">
        <v>-78.071640000000002</v>
      </c>
      <c r="J968">
        <v>989</v>
      </c>
      <c r="K968">
        <v>1252</v>
      </c>
      <c r="L968">
        <f t="shared" si="282"/>
        <v>0.78993610223642174</v>
      </c>
      <c r="M968" t="s">
        <v>787</v>
      </c>
      <c r="N968" s="2" t="s">
        <v>516</v>
      </c>
      <c r="O968" t="s">
        <v>43</v>
      </c>
      <c r="P968" t="s">
        <v>53</v>
      </c>
      <c r="Q968" t="s">
        <v>45</v>
      </c>
      <c r="R968" s="2" t="s">
        <v>476</v>
      </c>
      <c r="S968" s="2" t="s">
        <v>780</v>
      </c>
      <c r="T968" t="s">
        <v>91</v>
      </c>
      <c r="U968">
        <v>50</v>
      </c>
      <c r="V968" t="s">
        <v>47</v>
      </c>
      <c r="W968" s="2" t="s">
        <v>74</v>
      </c>
      <c r="X968" s="2" t="s">
        <v>75</v>
      </c>
      <c r="Y968" t="s">
        <v>63</v>
      </c>
      <c r="Z968">
        <v>6</v>
      </c>
      <c r="AA968" s="3">
        <v>10.092110999999999</v>
      </c>
      <c r="AB968" s="1">
        <v>0.60823704714535143</v>
      </c>
      <c r="AC968">
        <v>6</v>
      </c>
      <c r="AD968" s="3">
        <v>6.697171</v>
      </c>
      <c r="AE968" s="1">
        <v>0.66022028093285223</v>
      </c>
      <c r="AM968" t="s">
        <v>518</v>
      </c>
    </row>
    <row r="969" spans="1:39" x14ac:dyDescent="0.2">
      <c r="A969">
        <v>1331</v>
      </c>
      <c r="B969" t="s">
        <v>713</v>
      </c>
      <c r="C969" t="s">
        <v>714</v>
      </c>
      <c r="D969">
        <v>2018</v>
      </c>
      <c r="E969" t="s">
        <v>745</v>
      </c>
      <c r="F969" t="s">
        <v>40</v>
      </c>
      <c r="G969" t="s">
        <v>41</v>
      </c>
      <c r="H969">
        <v>39.06026</v>
      </c>
      <c r="I969">
        <v>-78.071640000000002</v>
      </c>
      <c r="J969">
        <v>989</v>
      </c>
      <c r="K969">
        <v>1252</v>
      </c>
      <c r="L969">
        <f t="shared" si="282"/>
        <v>0.78993610223642174</v>
      </c>
      <c r="M969" t="s">
        <v>787</v>
      </c>
      <c r="N969" s="2" t="s">
        <v>517</v>
      </c>
      <c r="O969" t="s">
        <v>43</v>
      </c>
      <c r="P969" t="s">
        <v>52</v>
      </c>
      <c r="Q969" t="s">
        <v>45</v>
      </c>
      <c r="R969" s="2" t="s">
        <v>476</v>
      </c>
      <c r="S969" s="2" t="s">
        <v>780</v>
      </c>
      <c r="T969" t="s">
        <v>91</v>
      </c>
      <c r="U969">
        <v>50</v>
      </c>
      <c r="V969" t="s">
        <v>47</v>
      </c>
      <c r="W969" s="2" t="s">
        <v>74</v>
      </c>
      <c r="X969" s="2" t="s">
        <v>75</v>
      </c>
      <c r="Y969" t="s">
        <v>63</v>
      </c>
      <c r="Z969">
        <v>6</v>
      </c>
      <c r="AA969" s="3">
        <v>9.6018439999999998</v>
      </c>
      <c r="AB969" s="1">
        <v>0.65502105149284462</v>
      </c>
      <c r="AC969">
        <v>6</v>
      </c>
      <c r="AD969" s="3">
        <v>5.14975</v>
      </c>
      <c r="AE969" s="1">
        <v>0.60823436020507149</v>
      </c>
    </row>
    <row r="970" spans="1:39" x14ac:dyDescent="0.2">
      <c r="A970">
        <v>1331</v>
      </c>
      <c r="B970" t="s">
        <v>713</v>
      </c>
      <c r="C970" t="s">
        <v>714</v>
      </c>
      <c r="D970">
        <v>2018</v>
      </c>
      <c r="E970" t="s">
        <v>745</v>
      </c>
      <c r="F970" t="s">
        <v>40</v>
      </c>
      <c r="G970" t="s">
        <v>41</v>
      </c>
      <c r="H970">
        <v>39.06026</v>
      </c>
      <c r="I970">
        <v>-78.071640000000002</v>
      </c>
      <c r="J970">
        <v>989</v>
      </c>
      <c r="K970">
        <v>1252</v>
      </c>
      <c r="L970">
        <f t="shared" si="282"/>
        <v>0.78993610223642174</v>
      </c>
      <c r="M970" t="s">
        <v>787</v>
      </c>
      <c r="N970" s="2" t="s">
        <v>516</v>
      </c>
      <c r="O970" t="s">
        <v>43</v>
      </c>
      <c r="P970" t="s">
        <v>53</v>
      </c>
      <c r="Q970" t="s">
        <v>45</v>
      </c>
      <c r="R970" s="2" t="s">
        <v>476</v>
      </c>
      <c r="S970" s="2" t="s">
        <v>780</v>
      </c>
      <c r="T970" t="s">
        <v>91</v>
      </c>
      <c r="U970">
        <v>50</v>
      </c>
      <c r="V970" t="s">
        <v>47</v>
      </c>
      <c r="W970" s="2" t="s">
        <v>74</v>
      </c>
      <c r="X970" s="2" t="s">
        <v>75</v>
      </c>
      <c r="Y970" t="s">
        <v>63</v>
      </c>
      <c r="Z970">
        <v>6</v>
      </c>
      <c r="AA970" s="3">
        <v>0.75881279999999995</v>
      </c>
      <c r="AB970" s="1">
        <v>0.66022275541738795</v>
      </c>
      <c r="AC970">
        <v>6</v>
      </c>
      <c r="AD970" s="3">
        <v>0.6738769</v>
      </c>
      <c r="AE970" s="1">
        <v>0.64462447971972447</v>
      </c>
    </row>
    <row r="971" spans="1:39" x14ac:dyDescent="0.2">
      <c r="A971">
        <v>1331</v>
      </c>
      <c r="B971" t="s">
        <v>713</v>
      </c>
      <c r="C971" t="s">
        <v>714</v>
      </c>
      <c r="D971">
        <v>2018</v>
      </c>
      <c r="E971" t="s">
        <v>745</v>
      </c>
      <c r="F971" t="s">
        <v>40</v>
      </c>
      <c r="G971" t="s">
        <v>41</v>
      </c>
      <c r="H971">
        <v>39.06026</v>
      </c>
      <c r="I971">
        <v>-78.071640000000002</v>
      </c>
      <c r="J971">
        <v>989</v>
      </c>
      <c r="K971">
        <v>1252</v>
      </c>
      <c r="L971">
        <f t="shared" si="282"/>
        <v>0.78993610223642174</v>
      </c>
      <c r="M971" t="s">
        <v>787</v>
      </c>
      <c r="N971" s="2" t="s">
        <v>517</v>
      </c>
      <c r="O971" t="s">
        <v>43</v>
      </c>
      <c r="P971" t="s">
        <v>52</v>
      </c>
      <c r="Q971" t="s">
        <v>45</v>
      </c>
      <c r="R971" s="2" t="s">
        <v>476</v>
      </c>
      <c r="S971" s="2" t="s">
        <v>780</v>
      </c>
      <c r="T971" t="s">
        <v>91</v>
      </c>
      <c r="U971">
        <v>50</v>
      </c>
      <c r="V971" t="s">
        <v>47</v>
      </c>
      <c r="W971" s="2" t="s">
        <v>74</v>
      </c>
      <c r="X971" s="2" t="s">
        <v>75</v>
      </c>
      <c r="Y971" t="s">
        <v>63</v>
      </c>
      <c r="Z971">
        <v>6</v>
      </c>
      <c r="AA971" s="3">
        <v>9.7693659999999998</v>
      </c>
      <c r="AB971" s="1">
        <v>0.65501605253418527</v>
      </c>
      <c r="AC971">
        <v>6</v>
      </c>
      <c r="AD971" s="3">
        <v>4.8086523999999997</v>
      </c>
      <c r="AE971" s="1">
        <v>0.64982275935758671</v>
      </c>
    </row>
    <row r="972" spans="1:39" x14ac:dyDescent="0.2">
      <c r="A972">
        <v>1331</v>
      </c>
      <c r="B972" t="s">
        <v>713</v>
      </c>
      <c r="C972" t="s">
        <v>714</v>
      </c>
      <c r="D972">
        <v>2018</v>
      </c>
      <c r="E972" t="s">
        <v>745</v>
      </c>
      <c r="F972" t="s">
        <v>40</v>
      </c>
      <c r="G972" t="s">
        <v>41</v>
      </c>
      <c r="H972">
        <v>39.06026</v>
      </c>
      <c r="I972">
        <v>-78.071640000000002</v>
      </c>
      <c r="J972">
        <v>989</v>
      </c>
      <c r="K972">
        <v>1252</v>
      </c>
      <c r="L972">
        <f t="shared" si="282"/>
        <v>0.78993610223642174</v>
      </c>
      <c r="M972" t="s">
        <v>787</v>
      </c>
      <c r="N972" s="2" t="s">
        <v>516</v>
      </c>
      <c r="O972" t="s">
        <v>43</v>
      </c>
      <c r="P972" t="s">
        <v>53</v>
      </c>
      <c r="Q972" t="s">
        <v>45</v>
      </c>
      <c r="R972" s="2" t="s">
        <v>476</v>
      </c>
      <c r="S972" s="2" t="s">
        <v>780</v>
      </c>
      <c r="T972" t="s">
        <v>91</v>
      </c>
      <c r="U972">
        <v>50</v>
      </c>
      <c r="V972" t="s">
        <v>47</v>
      </c>
      <c r="W972" s="2" t="s">
        <v>74</v>
      </c>
      <c r="X972" s="2" t="s">
        <v>75</v>
      </c>
      <c r="Y972" t="s">
        <v>63</v>
      </c>
      <c r="Z972">
        <v>6</v>
      </c>
      <c r="AA972" s="3">
        <v>5.2213609999999999</v>
      </c>
      <c r="AB972" s="1">
        <v>0.65875871039500267</v>
      </c>
      <c r="AC972">
        <v>6</v>
      </c>
      <c r="AD972" s="3">
        <v>2.2506235000000001</v>
      </c>
      <c r="AE972" s="1">
        <v>0.65447716479077367</v>
      </c>
    </row>
    <row r="973" spans="1:39" x14ac:dyDescent="0.2">
      <c r="A973">
        <v>1331</v>
      </c>
      <c r="B973" t="s">
        <v>713</v>
      </c>
      <c r="C973" t="s">
        <v>714</v>
      </c>
      <c r="D973">
        <v>2018</v>
      </c>
      <c r="E973" t="s">
        <v>745</v>
      </c>
      <c r="F973" t="s">
        <v>40</v>
      </c>
      <c r="G973" t="s">
        <v>41</v>
      </c>
      <c r="H973">
        <v>39.06026</v>
      </c>
      <c r="I973">
        <v>-78.071640000000002</v>
      </c>
      <c r="J973">
        <v>989</v>
      </c>
      <c r="K973">
        <v>1252</v>
      </c>
      <c r="L973">
        <f t="shared" si="282"/>
        <v>0.78993610223642174</v>
      </c>
      <c r="M973" t="s">
        <v>787</v>
      </c>
      <c r="N973" s="2" t="s">
        <v>517</v>
      </c>
      <c r="O973" t="s">
        <v>43</v>
      </c>
      <c r="P973" t="s">
        <v>52</v>
      </c>
      <c r="Q973" t="s">
        <v>45</v>
      </c>
      <c r="R973" s="2" t="s">
        <v>476</v>
      </c>
      <c r="S973" s="2" t="s">
        <v>780</v>
      </c>
      <c r="T973" t="s">
        <v>91</v>
      </c>
      <c r="U973">
        <v>50</v>
      </c>
      <c r="V973" t="s">
        <v>47</v>
      </c>
      <c r="W973" s="2" t="s">
        <v>74</v>
      </c>
      <c r="X973" s="2" t="s">
        <v>75</v>
      </c>
      <c r="Y973" t="s">
        <v>63</v>
      </c>
      <c r="Z973">
        <v>6</v>
      </c>
      <c r="AA973" s="3">
        <v>4.6651907000000001</v>
      </c>
      <c r="AB973" s="1">
        <v>0.67431971885586495</v>
      </c>
      <c r="AC973">
        <v>6</v>
      </c>
      <c r="AD973" s="3">
        <v>1.9950125000000001</v>
      </c>
      <c r="AE973" s="1">
        <v>0.60772884051070653</v>
      </c>
    </row>
    <row r="974" spans="1:39" x14ac:dyDescent="0.2">
      <c r="A974">
        <v>1331</v>
      </c>
      <c r="B974" t="s">
        <v>713</v>
      </c>
      <c r="C974" t="s">
        <v>714</v>
      </c>
      <c r="D974">
        <v>2018</v>
      </c>
      <c r="E974" t="s">
        <v>745</v>
      </c>
      <c r="F974" t="s">
        <v>40</v>
      </c>
      <c r="G974" t="s">
        <v>41</v>
      </c>
      <c r="H974">
        <v>39.06026</v>
      </c>
      <c r="I974">
        <v>-78.071640000000002</v>
      </c>
      <c r="J974">
        <v>989</v>
      </c>
      <c r="K974">
        <v>1252</v>
      </c>
      <c r="L974">
        <f t="shared" si="282"/>
        <v>0.78993610223642174</v>
      </c>
      <c r="M974" t="s">
        <v>787</v>
      </c>
      <c r="N974" s="2" t="s">
        <v>516</v>
      </c>
      <c r="O974" t="s">
        <v>43</v>
      </c>
      <c r="P974" t="s">
        <v>53</v>
      </c>
      <c r="Q974" t="s">
        <v>45</v>
      </c>
      <c r="R974" s="2" t="s">
        <v>476</v>
      </c>
      <c r="S974" s="2" t="s">
        <v>780</v>
      </c>
      <c r="T974" t="s">
        <v>91</v>
      </c>
      <c r="U974">
        <v>50</v>
      </c>
      <c r="V974" t="s">
        <v>47</v>
      </c>
      <c r="W974" s="2" t="s">
        <v>74</v>
      </c>
      <c r="X974" s="2" t="s">
        <v>75</v>
      </c>
      <c r="Y974" t="s">
        <v>63</v>
      </c>
      <c r="Z974">
        <v>6</v>
      </c>
      <c r="AA974" s="3">
        <v>0.62257885999999996</v>
      </c>
      <c r="AB974" s="1">
        <v>0.67431996255509952</v>
      </c>
      <c r="AC974">
        <v>6</v>
      </c>
      <c r="AD974" s="3">
        <v>0.89775559999999999</v>
      </c>
      <c r="AE974" s="1">
        <v>0.65058139507493862</v>
      </c>
    </row>
    <row r="975" spans="1:39" x14ac:dyDescent="0.2">
      <c r="A975">
        <v>1331</v>
      </c>
      <c r="B975" t="s">
        <v>713</v>
      </c>
      <c r="C975" t="s">
        <v>714</v>
      </c>
      <c r="D975">
        <v>2018</v>
      </c>
      <c r="E975" t="s">
        <v>745</v>
      </c>
      <c r="F975" t="s">
        <v>40</v>
      </c>
      <c r="G975" t="s">
        <v>41</v>
      </c>
      <c r="H975">
        <v>39.06026</v>
      </c>
      <c r="I975">
        <v>-78.071640000000002</v>
      </c>
      <c r="J975">
        <v>989</v>
      </c>
      <c r="K975">
        <v>1252</v>
      </c>
      <c r="L975">
        <f t="shared" si="282"/>
        <v>0.78993610223642174</v>
      </c>
      <c r="M975" t="s">
        <v>787</v>
      </c>
      <c r="N975" s="2" t="s">
        <v>517</v>
      </c>
      <c r="O975" t="s">
        <v>43</v>
      </c>
      <c r="P975" t="s">
        <v>52</v>
      </c>
      <c r="Q975" t="s">
        <v>45</v>
      </c>
      <c r="R975" s="2" t="s">
        <v>476</v>
      </c>
      <c r="S975" s="2" t="s">
        <v>780</v>
      </c>
      <c r="T975" t="s">
        <v>91</v>
      </c>
      <c r="U975">
        <v>50</v>
      </c>
      <c r="V975" t="s">
        <v>47</v>
      </c>
      <c r="W975" s="2" t="s">
        <v>74</v>
      </c>
      <c r="X975" s="2" t="s">
        <v>75</v>
      </c>
      <c r="Y975" t="s">
        <v>63</v>
      </c>
      <c r="Z975">
        <v>6</v>
      </c>
      <c r="AA975" s="3">
        <v>4.8312119999999998</v>
      </c>
      <c r="AB975" s="1">
        <v>0.66913273686457186</v>
      </c>
      <c r="AC975">
        <v>6</v>
      </c>
      <c r="AD975" s="3">
        <v>2.1009973999999998</v>
      </c>
      <c r="AE975" s="1">
        <v>0.65837291576051404</v>
      </c>
    </row>
    <row r="976" spans="1:39" x14ac:dyDescent="0.2">
      <c r="A976">
        <v>1331</v>
      </c>
      <c r="B976" t="s">
        <v>713</v>
      </c>
      <c r="C976" t="s">
        <v>714</v>
      </c>
      <c r="D976">
        <v>2018</v>
      </c>
      <c r="E976" t="s">
        <v>745</v>
      </c>
      <c r="F976" t="s">
        <v>40</v>
      </c>
      <c r="G976" t="s">
        <v>41</v>
      </c>
      <c r="H976">
        <v>39.06026</v>
      </c>
      <c r="I976">
        <v>-78.071640000000002</v>
      </c>
      <c r="J976">
        <v>989</v>
      </c>
      <c r="K976">
        <v>1252</v>
      </c>
      <c r="L976">
        <f t="shared" si="282"/>
        <v>0.78993610223642174</v>
      </c>
      <c r="M976" t="s">
        <v>787</v>
      </c>
      <c r="N976" s="2" t="s">
        <v>516</v>
      </c>
      <c r="O976" t="s">
        <v>43</v>
      </c>
      <c r="P976" t="s">
        <v>53</v>
      </c>
      <c r="Q976" t="s">
        <v>45</v>
      </c>
      <c r="R976" s="2" t="s">
        <v>476</v>
      </c>
      <c r="S976" s="2" t="s">
        <v>780</v>
      </c>
      <c r="T976" t="s">
        <v>91</v>
      </c>
      <c r="U976">
        <v>50</v>
      </c>
      <c r="V976" t="s">
        <v>47</v>
      </c>
      <c r="W976" s="2" t="s">
        <v>74</v>
      </c>
      <c r="X976" s="2" t="s">
        <v>75</v>
      </c>
      <c r="Y976" t="s">
        <v>63</v>
      </c>
      <c r="Z976">
        <v>6</v>
      </c>
      <c r="AA976" s="3">
        <v>10.116301999999999</v>
      </c>
      <c r="AB976" s="1">
        <v>0.61454135888385564</v>
      </c>
      <c r="AC976">
        <v>6</v>
      </c>
      <c r="AD976" s="3">
        <v>6.6763196000000002</v>
      </c>
      <c r="AE976" s="1">
        <v>0.6680442136166308</v>
      </c>
    </row>
    <row r="977" spans="1:31" x14ac:dyDescent="0.2">
      <c r="A977">
        <v>1331</v>
      </c>
      <c r="B977" t="s">
        <v>713</v>
      </c>
      <c r="C977" t="s">
        <v>714</v>
      </c>
      <c r="D977">
        <v>2018</v>
      </c>
      <c r="E977" t="s">
        <v>745</v>
      </c>
      <c r="F977" t="s">
        <v>40</v>
      </c>
      <c r="G977" t="s">
        <v>41</v>
      </c>
      <c r="H977">
        <v>39.06026</v>
      </c>
      <c r="I977">
        <v>-78.071640000000002</v>
      </c>
      <c r="J977">
        <v>989</v>
      </c>
      <c r="K977">
        <v>1252</v>
      </c>
      <c r="L977">
        <f t="shared" si="282"/>
        <v>0.78993610223642174</v>
      </c>
      <c r="M977" t="s">
        <v>787</v>
      </c>
      <c r="N977" s="2" t="s">
        <v>517</v>
      </c>
      <c r="O977" t="s">
        <v>43</v>
      </c>
      <c r="P977" t="s">
        <v>52</v>
      </c>
      <c r="Q977" t="s">
        <v>45</v>
      </c>
      <c r="R977" s="2" t="s">
        <v>476</v>
      </c>
      <c r="S977" s="2" t="s">
        <v>780</v>
      </c>
      <c r="T977" t="s">
        <v>91</v>
      </c>
      <c r="U977">
        <v>50</v>
      </c>
      <c r="V977" t="s">
        <v>47</v>
      </c>
      <c r="W977" s="2" t="s">
        <v>74</v>
      </c>
      <c r="X977" s="2" t="s">
        <v>75</v>
      </c>
      <c r="Y977" t="s">
        <v>63</v>
      </c>
      <c r="Z977">
        <v>6</v>
      </c>
      <c r="AA977" s="3">
        <v>9.6127400000000005</v>
      </c>
      <c r="AB977" s="1">
        <v>0.65068820407538119</v>
      </c>
      <c r="AC977">
        <v>6</v>
      </c>
      <c r="AD977" s="3">
        <v>5.1344500000000002</v>
      </c>
      <c r="AE977" s="1">
        <v>0.61704833665121461</v>
      </c>
    </row>
    <row r="978" spans="1:31" x14ac:dyDescent="0.2">
      <c r="A978">
        <v>1331</v>
      </c>
      <c r="B978" t="s">
        <v>713</v>
      </c>
      <c r="C978" t="s">
        <v>714</v>
      </c>
      <c r="D978">
        <v>2018</v>
      </c>
      <c r="E978" t="s">
        <v>745</v>
      </c>
      <c r="F978" t="s">
        <v>40</v>
      </c>
      <c r="G978" t="s">
        <v>41</v>
      </c>
      <c r="H978">
        <v>39.06026</v>
      </c>
      <c r="I978">
        <v>-78.071640000000002</v>
      </c>
      <c r="J978">
        <v>989</v>
      </c>
      <c r="K978">
        <v>1252</v>
      </c>
      <c r="L978">
        <f t="shared" si="282"/>
        <v>0.78993610223642174</v>
      </c>
      <c r="M978" t="s">
        <v>787</v>
      </c>
      <c r="N978" s="2" t="s">
        <v>516</v>
      </c>
      <c r="O978" t="s">
        <v>43</v>
      </c>
      <c r="P978" t="s">
        <v>53</v>
      </c>
      <c r="Q978" t="s">
        <v>45</v>
      </c>
      <c r="R978" s="2" t="s">
        <v>476</v>
      </c>
      <c r="S978" s="2" t="s">
        <v>780</v>
      </c>
      <c r="T978" t="s">
        <v>91</v>
      </c>
      <c r="U978">
        <v>50</v>
      </c>
      <c r="V978" t="s">
        <v>47</v>
      </c>
      <c r="W978" s="2" t="s">
        <v>74</v>
      </c>
      <c r="X978" s="2" t="s">
        <v>75</v>
      </c>
      <c r="Y978" t="s">
        <v>63</v>
      </c>
      <c r="Z978">
        <v>6</v>
      </c>
      <c r="AA978" s="3">
        <v>0.75379249999999998</v>
      </c>
      <c r="AB978" s="1">
        <v>0.67135001248025983</v>
      </c>
      <c r="AC978">
        <v>6</v>
      </c>
      <c r="AD978" s="3">
        <v>0.6627497</v>
      </c>
      <c r="AE978" s="1">
        <v>0.6527524803126199</v>
      </c>
    </row>
    <row r="979" spans="1:31" x14ac:dyDescent="0.2">
      <c r="A979">
        <v>1331</v>
      </c>
      <c r="B979" t="s">
        <v>713</v>
      </c>
      <c r="C979" t="s">
        <v>714</v>
      </c>
      <c r="D979">
        <v>2018</v>
      </c>
      <c r="E979" t="s">
        <v>745</v>
      </c>
      <c r="F979" t="s">
        <v>40</v>
      </c>
      <c r="G979" t="s">
        <v>41</v>
      </c>
      <c r="H979">
        <v>39.06026</v>
      </c>
      <c r="I979">
        <v>-78.071640000000002</v>
      </c>
      <c r="J979">
        <v>989</v>
      </c>
      <c r="K979">
        <v>1252</v>
      </c>
      <c r="L979">
        <f t="shared" si="282"/>
        <v>0.78993610223642174</v>
      </c>
      <c r="M979" t="s">
        <v>787</v>
      </c>
      <c r="N979" s="2" t="s">
        <v>517</v>
      </c>
      <c r="O979" t="s">
        <v>43</v>
      </c>
      <c r="P979" t="s">
        <v>52</v>
      </c>
      <c r="Q979" t="s">
        <v>45</v>
      </c>
      <c r="R979" s="2" t="s">
        <v>476</v>
      </c>
      <c r="S979" s="2" t="s">
        <v>780</v>
      </c>
      <c r="T979" t="s">
        <v>91</v>
      </c>
      <c r="U979">
        <v>50</v>
      </c>
      <c r="V979" t="s">
        <v>47</v>
      </c>
      <c r="W979" s="2" t="s">
        <v>74</v>
      </c>
      <c r="X979" s="2" t="s">
        <v>75</v>
      </c>
      <c r="Y979" t="s">
        <v>63</v>
      </c>
      <c r="Z979">
        <v>6</v>
      </c>
      <c r="AA979" s="3">
        <v>9.7543600000000001</v>
      </c>
      <c r="AB979" s="1">
        <v>0.65585212836986007</v>
      </c>
      <c r="AC979">
        <v>6</v>
      </c>
      <c r="AD979" s="3">
        <v>4.809126</v>
      </c>
      <c r="AE979" s="1">
        <v>0.66804165165031826</v>
      </c>
    </row>
    <row r="980" spans="1:31" x14ac:dyDescent="0.2">
      <c r="A980">
        <v>1331</v>
      </c>
      <c r="B980" t="s">
        <v>713</v>
      </c>
      <c r="C980" t="s">
        <v>714</v>
      </c>
      <c r="D980">
        <v>2018</v>
      </c>
      <c r="E980" t="s">
        <v>745</v>
      </c>
      <c r="F980" t="s">
        <v>40</v>
      </c>
      <c r="G980" t="s">
        <v>41</v>
      </c>
      <c r="H980">
        <v>39.06026</v>
      </c>
      <c r="I980">
        <v>-78.071640000000002</v>
      </c>
      <c r="J980">
        <v>989</v>
      </c>
      <c r="K980">
        <v>1252</v>
      </c>
      <c r="L980">
        <f t="shared" si="282"/>
        <v>0.78993610223642174</v>
      </c>
      <c r="M980" t="s">
        <v>787</v>
      </c>
      <c r="N980" s="2" t="s">
        <v>516</v>
      </c>
      <c r="O980" t="s">
        <v>43</v>
      </c>
      <c r="P980" t="s">
        <v>53</v>
      </c>
      <c r="Q980" t="s">
        <v>45</v>
      </c>
      <c r="R980" s="2" t="s">
        <v>476</v>
      </c>
      <c r="S980" s="2" t="s">
        <v>780</v>
      </c>
      <c r="T980" t="s">
        <v>91</v>
      </c>
      <c r="U980">
        <v>50</v>
      </c>
      <c r="V980" t="s">
        <v>47</v>
      </c>
      <c r="W980" s="2" t="s">
        <v>74</v>
      </c>
      <c r="X980" s="2" t="s">
        <v>75</v>
      </c>
      <c r="Y980" t="s">
        <v>63</v>
      </c>
      <c r="Z980">
        <v>6</v>
      </c>
      <c r="AA980" s="3">
        <v>5.2071003999999999</v>
      </c>
      <c r="AB980" s="1">
        <v>0.659379268625502</v>
      </c>
      <c r="AC980">
        <v>6</v>
      </c>
      <c r="AD980" s="3">
        <v>2.2705959999999998</v>
      </c>
      <c r="AE980" s="1">
        <v>0.66546756286296604</v>
      </c>
    </row>
    <row r="981" spans="1:31" x14ac:dyDescent="0.2">
      <c r="A981">
        <v>1331</v>
      </c>
      <c r="B981" t="s">
        <v>713</v>
      </c>
      <c r="C981" t="s">
        <v>714</v>
      </c>
      <c r="D981">
        <v>2018</v>
      </c>
      <c r="E981" t="s">
        <v>745</v>
      </c>
      <c r="F981" t="s">
        <v>40</v>
      </c>
      <c r="G981" t="s">
        <v>41</v>
      </c>
      <c r="H981">
        <v>39.06026</v>
      </c>
      <c r="I981">
        <v>-78.071640000000002</v>
      </c>
      <c r="J981">
        <v>989</v>
      </c>
      <c r="K981">
        <v>1252</v>
      </c>
      <c r="L981">
        <f t="shared" si="282"/>
        <v>0.78993610223642174</v>
      </c>
      <c r="M981" t="s">
        <v>787</v>
      </c>
      <c r="N981" s="2" t="s">
        <v>517</v>
      </c>
      <c r="O981" t="s">
        <v>43</v>
      </c>
      <c r="P981" t="s">
        <v>52</v>
      </c>
      <c r="Q981" t="s">
        <v>45</v>
      </c>
      <c r="R981" s="2" t="s">
        <v>476</v>
      </c>
      <c r="S981" s="2" t="s">
        <v>780</v>
      </c>
      <c r="T981" t="s">
        <v>91</v>
      </c>
      <c r="U981">
        <v>50</v>
      </c>
      <c r="V981" t="s">
        <v>47</v>
      </c>
      <c r="W981" s="2" t="s">
        <v>74</v>
      </c>
      <c r="X981" s="2" t="s">
        <v>75</v>
      </c>
      <c r="Y981" t="s">
        <v>63</v>
      </c>
      <c r="Z981">
        <v>6</v>
      </c>
      <c r="AA981" s="3">
        <v>4.6745562999999999</v>
      </c>
      <c r="AB981" s="1">
        <v>0.66554198485999772</v>
      </c>
      <c r="AC981">
        <v>6</v>
      </c>
      <c r="AD981" s="3">
        <v>2.0093770000000002</v>
      </c>
      <c r="AE981" s="1">
        <v>0.61524365008842574</v>
      </c>
    </row>
    <row r="982" spans="1:31" x14ac:dyDescent="0.2">
      <c r="A982">
        <v>1331</v>
      </c>
      <c r="B982" t="s">
        <v>713</v>
      </c>
      <c r="C982" t="s">
        <v>714</v>
      </c>
      <c r="D982">
        <v>2018</v>
      </c>
      <c r="E982" t="s">
        <v>745</v>
      </c>
      <c r="F982" t="s">
        <v>40</v>
      </c>
      <c r="G982" t="s">
        <v>41</v>
      </c>
      <c r="H982">
        <v>39.06026</v>
      </c>
      <c r="I982">
        <v>-78.071640000000002</v>
      </c>
      <c r="J982">
        <v>989</v>
      </c>
      <c r="K982">
        <v>1252</v>
      </c>
      <c r="L982">
        <f t="shared" si="282"/>
        <v>0.78993610223642174</v>
      </c>
      <c r="M982" t="s">
        <v>787</v>
      </c>
      <c r="N982" s="2" t="s">
        <v>516</v>
      </c>
      <c r="O982" t="s">
        <v>43</v>
      </c>
      <c r="P982" t="s">
        <v>53</v>
      </c>
      <c r="Q982" t="s">
        <v>45</v>
      </c>
      <c r="R982" s="2" t="s">
        <v>476</v>
      </c>
      <c r="S982" s="2" t="s">
        <v>780</v>
      </c>
      <c r="T982" t="s">
        <v>91</v>
      </c>
      <c r="U982">
        <v>50</v>
      </c>
      <c r="V982" t="s">
        <v>47</v>
      </c>
      <c r="W982" s="2" t="s">
        <v>74</v>
      </c>
      <c r="X982" s="2" t="s">
        <v>75</v>
      </c>
      <c r="Y982" t="s">
        <v>63</v>
      </c>
      <c r="Z982">
        <v>6</v>
      </c>
      <c r="AA982" s="3">
        <v>0.61143979999999998</v>
      </c>
      <c r="AB982" s="1">
        <v>0.66554184113993664</v>
      </c>
      <c r="AC982">
        <v>6</v>
      </c>
      <c r="AD982" s="3">
        <v>0.88412595000000005</v>
      </c>
      <c r="AE982" s="1">
        <v>0.64663350496638761</v>
      </c>
    </row>
    <row r="983" spans="1:31" x14ac:dyDescent="0.2">
      <c r="A983">
        <v>1331</v>
      </c>
      <c r="B983" t="s">
        <v>713</v>
      </c>
      <c r="C983" t="s">
        <v>714</v>
      </c>
      <c r="D983">
        <v>2018</v>
      </c>
      <c r="E983" t="s">
        <v>745</v>
      </c>
      <c r="F983" t="s">
        <v>40</v>
      </c>
      <c r="G983" t="s">
        <v>41</v>
      </c>
      <c r="H983">
        <v>39.06026</v>
      </c>
      <c r="I983">
        <v>-78.071640000000002</v>
      </c>
      <c r="J983">
        <v>989</v>
      </c>
      <c r="K983">
        <v>1252</v>
      </c>
      <c r="L983">
        <f t="shared" si="282"/>
        <v>0.78993610223642174</v>
      </c>
      <c r="M983" t="s">
        <v>787</v>
      </c>
      <c r="N983" s="2" t="s">
        <v>517</v>
      </c>
      <c r="O983" t="s">
        <v>43</v>
      </c>
      <c r="P983" t="s">
        <v>52</v>
      </c>
      <c r="Q983" t="s">
        <v>45</v>
      </c>
      <c r="R983" s="2" t="s">
        <v>476</v>
      </c>
      <c r="S983" s="2" t="s">
        <v>780</v>
      </c>
      <c r="T983" t="s">
        <v>91</v>
      </c>
      <c r="U983">
        <v>50</v>
      </c>
      <c r="V983" t="s">
        <v>47</v>
      </c>
      <c r="W983" s="2" t="s">
        <v>74</v>
      </c>
      <c r="X983" s="2" t="s">
        <v>75</v>
      </c>
      <c r="Y983" t="s">
        <v>63</v>
      </c>
      <c r="Z983">
        <v>6</v>
      </c>
      <c r="AA983" s="3">
        <v>4.7830377000000004</v>
      </c>
      <c r="AB983" s="1">
        <v>0.64705458600030863</v>
      </c>
      <c r="AC983">
        <v>6</v>
      </c>
      <c r="AD983" s="3">
        <v>2.0797051999999998</v>
      </c>
      <c r="AE983" s="1">
        <v>0.65918962063138575</v>
      </c>
    </row>
    <row r="984" spans="1:31" x14ac:dyDescent="0.2">
      <c r="A984">
        <v>1331</v>
      </c>
      <c r="B984" t="s">
        <v>713</v>
      </c>
      <c r="C984" t="s">
        <v>714</v>
      </c>
      <c r="D984">
        <v>2018</v>
      </c>
      <c r="E984" t="s">
        <v>745</v>
      </c>
      <c r="F984" t="s">
        <v>40</v>
      </c>
      <c r="G984" t="s">
        <v>41</v>
      </c>
      <c r="H984">
        <v>39.06026</v>
      </c>
      <c r="I984">
        <v>-78.071640000000002</v>
      </c>
      <c r="J984">
        <v>989</v>
      </c>
      <c r="K984">
        <v>1252</v>
      </c>
      <c r="L984">
        <f t="shared" si="282"/>
        <v>0.78993610223642174</v>
      </c>
      <c r="M984" t="s">
        <v>787</v>
      </c>
      <c r="N984" s="2" t="s">
        <v>516</v>
      </c>
      <c r="O984" t="s">
        <v>43</v>
      </c>
      <c r="P984" t="s">
        <v>53</v>
      </c>
      <c r="Q984" t="s">
        <v>45</v>
      </c>
      <c r="R984" s="2" t="s">
        <v>476</v>
      </c>
      <c r="S984" s="2" t="s">
        <v>780</v>
      </c>
      <c r="T984" t="s">
        <v>91</v>
      </c>
      <c r="U984">
        <v>50</v>
      </c>
      <c r="V984" t="s">
        <v>47</v>
      </c>
      <c r="W984" s="2" t="s">
        <v>519</v>
      </c>
      <c r="X984" s="2" t="s">
        <v>520</v>
      </c>
      <c r="Y984" t="s">
        <v>777</v>
      </c>
      <c r="Z984">
        <v>6</v>
      </c>
      <c r="AA984" s="3">
        <v>330.24117999999999</v>
      </c>
      <c r="AB984" s="1">
        <v>47.299990611550975</v>
      </c>
      <c r="AC984">
        <v>6</v>
      </c>
      <c r="AD984" s="3">
        <v>396.28942999999998</v>
      </c>
      <c r="AE984" s="1">
        <v>46.836255962874503</v>
      </c>
    </row>
    <row r="985" spans="1:31" x14ac:dyDescent="0.2">
      <c r="A985">
        <v>1331</v>
      </c>
      <c r="B985" t="s">
        <v>713</v>
      </c>
      <c r="C985" t="s">
        <v>714</v>
      </c>
      <c r="D985">
        <v>2018</v>
      </c>
      <c r="E985" t="s">
        <v>745</v>
      </c>
      <c r="F985" t="s">
        <v>40</v>
      </c>
      <c r="G985" t="s">
        <v>41</v>
      </c>
      <c r="H985">
        <v>39.06026</v>
      </c>
      <c r="I985">
        <v>-78.071640000000002</v>
      </c>
      <c r="J985">
        <v>989</v>
      </c>
      <c r="K985">
        <v>1252</v>
      </c>
      <c r="L985">
        <f t="shared" si="282"/>
        <v>0.78993610223642174</v>
      </c>
      <c r="M985" t="s">
        <v>787</v>
      </c>
      <c r="N985" s="2" t="s">
        <v>516</v>
      </c>
      <c r="O985" t="s">
        <v>43</v>
      </c>
      <c r="P985" t="s">
        <v>53</v>
      </c>
      <c r="Q985" t="s">
        <v>45</v>
      </c>
      <c r="R985" s="2" t="s">
        <v>476</v>
      </c>
      <c r="S985" s="2" t="s">
        <v>780</v>
      </c>
      <c r="T985" t="s">
        <v>91</v>
      </c>
      <c r="U985">
        <v>50</v>
      </c>
      <c r="V985" t="s">
        <v>47</v>
      </c>
      <c r="W985" s="2" t="s">
        <v>519</v>
      </c>
      <c r="X985" s="2" t="s">
        <v>520</v>
      </c>
      <c r="Y985" t="s">
        <v>777</v>
      </c>
      <c r="Z985">
        <v>6</v>
      </c>
      <c r="AA985" s="3">
        <v>117.25417</v>
      </c>
      <c r="AB985" s="1">
        <v>47.531836065445042</v>
      </c>
      <c r="AC985">
        <v>6</v>
      </c>
      <c r="AD985" s="3">
        <v>128.75695999999999</v>
      </c>
      <c r="AE985" s="1">
        <v>47.763706514132416</v>
      </c>
    </row>
    <row r="986" spans="1:31" x14ac:dyDescent="0.2">
      <c r="A986">
        <v>1331</v>
      </c>
      <c r="B986" t="s">
        <v>713</v>
      </c>
      <c r="C986" t="s">
        <v>714</v>
      </c>
      <c r="D986">
        <v>2018</v>
      </c>
      <c r="E986" t="s">
        <v>745</v>
      </c>
      <c r="F986" t="s">
        <v>40</v>
      </c>
      <c r="G986" t="s">
        <v>41</v>
      </c>
      <c r="H986">
        <v>39.06026</v>
      </c>
      <c r="I986">
        <v>-78.071640000000002</v>
      </c>
      <c r="J986">
        <v>989</v>
      </c>
      <c r="K986">
        <v>1252</v>
      </c>
      <c r="L986">
        <f t="shared" si="282"/>
        <v>0.78993610223642174</v>
      </c>
      <c r="M986" t="s">
        <v>787</v>
      </c>
      <c r="N986" s="2" t="s">
        <v>516</v>
      </c>
      <c r="O986" t="s">
        <v>43</v>
      </c>
      <c r="P986" t="s">
        <v>53</v>
      </c>
      <c r="Q986" t="s">
        <v>45</v>
      </c>
      <c r="R986" s="2" t="s">
        <v>476</v>
      </c>
      <c r="S986" s="2" t="s">
        <v>780</v>
      </c>
      <c r="T986" t="s">
        <v>91</v>
      </c>
      <c r="U986">
        <v>50</v>
      </c>
      <c r="V986" t="s">
        <v>47</v>
      </c>
      <c r="W986" s="2" t="s">
        <v>519</v>
      </c>
      <c r="X986" s="2" t="s">
        <v>520</v>
      </c>
      <c r="Y986" t="s">
        <v>777</v>
      </c>
      <c r="Z986">
        <v>6</v>
      </c>
      <c r="AA986" s="3">
        <v>291.37725999999998</v>
      </c>
      <c r="AB986" s="1">
        <v>47.594872934131779</v>
      </c>
      <c r="AC986">
        <v>6</v>
      </c>
      <c r="AD986" s="3">
        <v>285.62875000000003</v>
      </c>
      <c r="AE986" s="1">
        <v>43.55379598748361</v>
      </c>
    </row>
    <row r="987" spans="1:31" x14ac:dyDescent="0.2">
      <c r="A987">
        <v>1331</v>
      </c>
      <c r="B987" t="s">
        <v>713</v>
      </c>
      <c r="C987" t="s">
        <v>714</v>
      </c>
      <c r="D987">
        <v>2018</v>
      </c>
      <c r="E987" t="s">
        <v>745</v>
      </c>
      <c r="F987" t="s">
        <v>40</v>
      </c>
      <c r="G987" t="s">
        <v>41</v>
      </c>
      <c r="H987">
        <v>39.06026</v>
      </c>
      <c r="I987">
        <v>-78.071640000000002</v>
      </c>
      <c r="J987">
        <v>989</v>
      </c>
      <c r="K987">
        <v>1252</v>
      </c>
      <c r="L987">
        <f t="shared" si="282"/>
        <v>0.78993610223642174</v>
      </c>
      <c r="M987" t="s">
        <v>787</v>
      </c>
      <c r="N987" s="2" t="s">
        <v>516</v>
      </c>
      <c r="O987" t="s">
        <v>43</v>
      </c>
      <c r="P987" t="s">
        <v>53</v>
      </c>
      <c r="Q987" t="s">
        <v>45</v>
      </c>
      <c r="R987" s="2" t="s">
        <v>476</v>
      </c>
      <c r="S987" s="2" t="s">
        <v>780</v>
      </c>
      <c r="T987" t="s">
        <v>91</v>
      </c>
      <c r="U987">
        <v>50</v>
      </c>
      <c r="V987" t="s">
        <v>47</v>
      </c>
      <c r="W987" s="2" t="s">
        <v>519</v>
      </c>
      <c r="X987" s="2" t="s">
        <v>520</v>
      </c>
      <c r="Y987" t="s">
        <v>777</v>
      </c>
      <c r="Z987">
        <v>6</v>
      </c>
      <c r="AA987" s="3">
        <v>122.87425</v>
      </c>
      <c r="AB987" s="1">
        <v>47.145878964800296</v>
      </c>
      <c r="AC987">
        <v>6</v>
      </c>
      <c r="AD987" s="3">
        <v>128.98204000000001</v>
      </c>
      <c r="AE987" s="1">
        <v>43.778305469546005</v>
      </c>
    </row>
    <row r="988" spans="1:31" x14ac:dyDescent="0.2">
      <c r="A988">
        <v>1331</v>
      </c>
      <c r="B988" t="s">
        <v>713</v>
      </c>
      <c r="C988" t="s">
        <v>714</v>
      </c>
      <c r="D988">
        <v>2018</v>
      </c>
      <c r="E988" t="s">
        <v>745</v>
      </c>
      <c r="F988" t="s">
        <v>40</v>
      </c>
      <c r="G988" t="s">
        <v>41</v>
      </c>
      <c r="H988">
        <v>39.06026</v>
      </c>
      <c r="I988">
        <v>-78.071640000000002</v>
      </c>
      <c r="J988">
        <v>989</v>
      </c>
      <c r="K988">
        <v>1252</v>
      </c>
      <c r="L988">
        <f t="shared" si="282"/>
        <v>0.78993610223642174</v>
      </c>
      <c r="M988" t="s">
        <v>787</v>
      </c>
      <c r="N988" s="2" t="s">
        <v>516</v>
      </c>
      <c r="O988" t="s">
        <v>43</v>
      </c>
      <c r="P988" t="s">
        <v>53</v>
      </c>
      <c r="Q988" t="s">
        <v>45</v>
      </c>
      <c r="R988" s="2" t="s">
        <v>476</v>
      </c>
      <c r="S988" s="2" t="s">
        <v>780</v>
      </c>
      <c r="T988" t="s">
        <v>91</v>
      </c>
      <c r="U988">
        <v>50</v>
      </c>
      <c r="V988" t="s">
        <v>47</v>
      </c>
      <c r="W988" s="2" t="s">
        <v>519</v>
      </c>
      <c r="X988" s="2" t="s">
        <v>520</v>
      </c>
      <c r="Y988" t="s">
        <v>777</v>
      </c>
      <c r="Z988">
        <v>6</v>
      </c>
      <c r="AA988" s="3">
        <v>328.23129999999998</v>
      </c>
      <c r="AB988" s="1">
        <v>43.99594138345261</v>
      </c>
      <c r="AC988">
        <v>6</v>
      </c>
      <c r="AD988" s="3">
        <v>394.89794999999998</v>
      </c>
      <c r="AE988" s="1">
        <v>43.783391909981262</v>
      </c>
    </row>
    <row r="989" spans="1:31" x14ac:dyDescent="0.2">
      <c r="A989">
        <v>1331</v>
      </c>
      <c r="B989" t="s">
        <v>713</v>
      </c>
      <c r="C989" t="s">
        <v>714</v>
      </c>
      <c r="D989">
        <v>2018</v>
      </c>
      <c r="E989" t="s">
        <v>745</v>
      </c>
      <c r="F989" t="s">
        <v>40</v>
      </c>
      <c r="G989" t="s">
        <v>41</v>
      </c>
      <c r="H989">
        <v>39.06026</v>
      </c>
      <c r="I989">
        <v>-78.071640000000002</v>
      </c>
      <c r="J989">
        <v>989</v>
      </c>
      <c r="K989">
        <v>1252</v>
      </c>
      <c r="L989">
        <f t="shared" si="282"/>
        <v>0.78993610223642174</v>
      </c>
      <c r="M989" t="s">
        <v>787</v>
      </c>
      <c r="N989" s="2" t="s">
        <v>516</v>
      </c>
      <c r="O989" t="s">
        <v>43</v>
      </c>
      <c r="P989" t="s">
        <v>53</v>
      </c>
      <c r="Q989" t="s">
        <v>45</v>
      </c>
      <c r="R989" s="2" t="s">
        <v>476</v>
      </c>
      <c r="S989" s="2" t="s">
        <v>780</v>
      </c>
      <c r="T989" t="s">
        <v>91</v>
      </c>
      <c r="U989">
        <v>50</v>
      </c>
      <c r="V989" t="s">
        <v>47</v>
      </c>
      <c r="W989" s="2" t="s">
        <v>519</v>
      </c>
      <c r="X989" s="2" t="s">
        <v>520</v>
      </c>
      <c r="Y989" t="s">
        <v>777</v>
      </c>
      <c r="Z989">
        <v>6</v>
      </c>
      <c r="AA989" s="3">
        <v>118.36735</v>
      </c>
      <c r="AB989" s="1">
        <v>43.783398158679596</v>
      </c>
      <c r="AC989">
        <v>6</v>
      </c>
      <c r="AD989" s="3">
        <v>129.2517</v>
      </c>
      <c r="AE989" s="1">
        <v>43.783400658158918</v>
      </c>
    </row>
    <row r="990" spans="1:31" x14ac:dyDescent="0.2">
      <c r="A990">
        <v>1331</v>
      </c>
      <c r="B990" t="s">
        <v>713</v>
      </c>
      <c r="C990" t="s">
        <v>714</v>
      </c>
      <c r="D990">
        <v>2018</v>
      </c>
      <c r="E990" t="s">
        <v>745</v>
      </c>
      <c r="F990" t="s">
        <v>40</v>
      </c>
      <c r="G990" t="s">
        <v>41</v>
      </c>
      <c r="H990">
        <v>39.06026</v>
      </c>
      <c r="I990">
        <v>-78.071640000000002</v>
      </c>
      <c r="J990">
        <v>989</v>
      </c>
      <c r="K990">
        <v>1252</v>
      </c>
      <c r="L990">
        <f t="shared" si="282"/>
        <v>0.78993610223642174</v>
      </c>
      <c r="M990" t="s">
        <v>787</v>
      </c>
      <c r="N990" s="2" t="s">
        <v>516</v>
      </c>
      <c r="O990" t="s">
        <v>43</v>
      </c>
      <c r="P990" t="s">
        <v>53</v>
      </c>
      <c r="Q990" t="s">
        <v>45</v>
      </c>
      <c r="R990" s="2" t="s">
        <v>476</v>
      </c>
      <c r="S990" s="2" t="s">
        <v>780</v>
      </c>
      <c r="T990" t="s">
        <v>91</v>
      </c>
      <c r="U990">
        <v>50</v>
      </c>
      <c r="V990" t="s">
        <v>47</v>
      </c>
      <c r="W990" s="2" t="s">
        <v>519</v>
      </c>
      <c r="X990" s="2" t="s">
        <v>520</v>
      </c>
      <c r="Y990" t="s">
        <v>777</v>
      </c>
      <c r="Z990">
        <v>6</v>
      </c>
      <c r="AA990" s="3">
        <v>289.44646999999998</v>
      </c>
      <c r="AB990" s="1">
        <v>44.108324222799467</v>
      </c>
      <c r="AC990">
        <v>6</v>
      </c>
      <c r="AD990" s="3">
        <v>285.68142999999998</v>
      </c>
      <c r="AE990" s="1">
        <v>43.76604552343543</v>
      </c>
    </row>
    <row r="991" spans="1:31" x14ac:dyDescent="0.2">
      <c r="A991">
        <v>1331</v>
      </c>
      <c r="B991" t="s">
        <v>713</v>
      </c>
      <c r="C991" t="s">
        <v>714</v>
      </c>
      <c r="D991">
        <v>2018</v>
      </c>
      <c r="E991" t="s">
        <v>745</v>
      </c>
      <c r="F991" t="s">
        <v>40</v>
      </c>
      <c r="G991" t="s">
        <v>41</v>
      </c>
      <c r="H991">
        <v>39.06026</v>
      </c>
      <c r="I991">
        <v>-78.071640000000002</v>
      </c>
      <c r="J991">
        <v>989</v>
      </c>
      <c r="K991">
        <v>1252</v>
      </c>
      <c r="L991">
        <f t="shared" si="282"/>
        <v>0.78993610223642174</v>
      </c>
      <c r="M991" t="s">
        <v>787</v>
      </c>
      <c r="N991" s="2" t="s">
        <v>516</v>
      </c>
      <c r="O991" t="s">
        <v>43</v>
      </c>
      <c r="P991" t="s">
        <v>53</v>
      </c>
      <c r="Q991" t="s">
        <v>45</v>
      </c>
      <c r="R991" s="2" t="s">
        <v>476</v>
      </c>
      <c r="S991" s="2" t="s">
        <v>780</v>
      </c>
      <c r="T991" t="s">
        <v>91</v>
      </c>
      <c r="U991">
        <v>50</v>
      </c>
      <c r="V991" t="s">
        <v>47</v>
      </c>
      <c r="W991" s="2" t="s">
        <v>519</v>
      </c>
      <c r="X991" s="2" t="s">
        <v>520</v>
      </c>
      <c r="Y991" t="s">
        <v>777</v>
      </c>
      <c r="Z991">
        <v>6</v>
      </c>
      <c r="AA991" s="3">
        <v>123.79441</v>
      </c>
      <c r="AB991" s="1">
        <v>43.684321922412515</v>
      </c>
      <c r="AC991">
        <v>6</v>
      </c>
      <c r="AD991" s="3">
        <v>126.6245</v>
      </c>
      <c r="AE991" s="1">
        <v>43.981640612469612</v>
      </c>
    </row>
    <row r="992" spans="1:31" x14ac:dyDescent="0.2">
      <c r="A992">
        <v>1342</v>
      </c>
      <c r="B992" t="s">
        <v>715</v>
      </c>
      <c r="C992" t="s">
        <v>716</v>
      </c>
      <c r="D992">
        <v>2008</v>
      </c>
      <c r="F992" t="s">
        <v>758</v>
      </c>
      <c r="G992" t="s">
        <v>743</v>
      </c>
      <c r="H992">
        <v>42.225084799999998</v>
      </c>
      <c r="I992">
        <v>3.0922394</v>
      </c>
      <c r="J992">
        <v>527</v>
      </c>
      <c r="K992">
        <v>1380</v>
      </c>
      <c r="L992">
        <f t="shared" si="282"/>
        <v>0.38188405797101449</v>
      </c>
      <c r="M992" t="s">
        <v>785</v>
      </c>
      <c r="N992" s="2" t="s">
        <v>525</v>
      </c>
      <c r="O992" t="s">
        <v>51</v>
      </c>
      <c r="P992" t="s">
        <v>52</v>
      </c>
      <c r="Q992" t="s">
        <v>45</v>
      </c>
      <c r="R992" s="2" t="s">
        <v>521</v>
      </c>
      <c r="S992" s="2" t="s">
        <v>779</v>
      </c>
      <c r="T992" t="s">
        <v>90</v>
      </c>
      <c r="U992">
        <v>73.22</v>
      </c>
      <c r="V992" t="s">
        <v>47</v>
      </c>
      <c r="W992" s="2" t="s">
        <v>136</v>
      </c>
      <c r="X992" s="2" t="s">
        <v>523</v>
      </c>
      <c r="Y992" t="s">
        <v>50</v>
      </c>
      <c r="Z992">
        <v>12</v>
      </c>
      <c r="AA992" s="3">
        <v>14.759752000000001</v>
      </c>
      <c r="AB992" s="1">
        <v>4.0994836692847025</v>
      </c>
      <c r="AC992">
        <v>12</v>
      </c>
      <c r="AD992" s="3">
        <v>6.8349349999999998</v>
      </c>
      <c r="AE992" s="1">
        <v>1.4715770396929566</v>
      </c>
    </row>
    <row r="993" spans="1:31" x14ac:dyDescent="0.2">
      <c r="A993">
        <v>1342</v>
      </c>
      <c r="B993" t="s">
        <v>715</v>
      </c>
      <c r="C993" t="s">
        <v>716</v>
      </c>
      <c r="D993">
        <v>2008</v>
      </c>
      <c r="F993" t="s">
        <v>758</v>
      </c>
      <c r="G993" t="s">
        <v>743</v>
      </c>
      <c r="H993">
        <v>42.225084799999998</v>
      </c>
      <c r="I993">
        <v>3.0922394</v>
      </c>
      <c r="J993">
        <v>527</v>
      </c>
      <c r="K993">
        <v>1380</v>
      </c>
      <c r="L993">
        <f t="shared" si="282"/>
        <v>0.38188405797101449</v>
      </c>
      <c r="M993" t="s">
        <v>785</v>
      </c>
      <c r="N993" s="2" t="s">
        <v>526</v>
      </c>
      <c r="O993" t="s">
        <v>43</v>
      </c>
      <c r="P993" t="s">
        <v>52</v>
      </c>
      <c r="Q993" t="s">
        <v>45</v>
      </c>
      <c r="R993" s="2" t="s">
        <v>521</v>
      </c>
      <c r="S993" s="2" t="s">
        <v>779</v>
      </c>
      <c r="T993" t="s">
        <v>90</v>
      </c>
      <c r="U993">
        <v>73.22</v>
      </c>
      <c r="V993" t="s">
        <v>47</v>
      </c>
      <c r="W993" s="2" t="s">
        <v>136</v>
      </c>
      <c r="X993" s="2" t="s">
        <v>523</v>
      </c>
      <c r="Y993" t="s">
        <v>50</v>
      </c>
      <c r="Z993">
        <v>12</v>
      </c>
      <c r="AA993" s="3">
        <v>15.214834</v>
      </c>
      <c r="AB993" s="1">
        <v>3.363684237518147</v>
      </c>
      <c r="AC993">
        <v>12</v>
      </c>
      <c r="AD993" s="3">
        <v>9.6872469999999993</v>
      </c>
      <c r="AE993" s="1">
        <v>2.9431076604242694</v>
      </c>
    </row>
    <row r="994" spans="1:31" x14ac:dyDescent="0.2">
      <c r="A994">
        <v>1342</v>
      </c>
      <c r="B994" t="s">
        <v>715</v>
      </c>
      <c r="C994" t="s">
        <v>716</v>
      </c>
      <c r="D994">
        <v>2008</v>
      </c>
      <c r="F994" t="s">
        <v>758</v>
      </c>
      <c r="G994" t="s">
        <v>743</v>
      </c>
      <c r="H994">
        <v>42.225084799999998</v>
      </c>
      <c r="I994">
        <v>3.0922394</v>
      </c>
      <c r="J994">
        <v>527</v>
      </c>
      <c r="K994">
        <v>1380</v>
      </c>
      <c r="L994">
        <f t="shared" si="282"/>
        <v>0.38188405797101449</v>
      </c>
      <c r="M994" t="s">
        <v>785</v>
      </c>
      <c r="N994" s="2" t="s">
        <v>527</v>
      </c>
      <c r="O994" t="s">
        <v>51</v>
      </c>
      <c r="P994" t="s">
        <v>52</v>
      </c>
      <c r="Q994" t="s">
        <v>45</v>
      </c>
      <c r="R994" s="2" t="s">
        <v>521</v>
      </c>
      <c r="S994" s="2" t="s">
        <v>779</v>
      </c>
      <c r="T994" t="s">
        <v>90</v>
      </c>
      <c r="U994">
        <v>73.22</v>
      </c>
      <c r="V994" t="s">
        <v>47</v>
      </c>
      <c r="W994" s="2" t="s">
        <v>136</v>
      </c>
      <c r="X994" s="2" t="s">
        <v>523</v>
      </c>
      <c r="Y994" t="s">
        <v>50</v>
      </c>
      <c r="Z994">
        <v>12</v>
      </c>
      <c r="AA994" s="3">
        <v>18.840944</v>
      </c>
      <c r="AB994" s="1">
        <v>3.7316030059603</v>
      </c>
      <c r="AC994">
        <v>12</v>
      </c>
      <c r="AD994" s="3">
        <v>19.018003</v>
      </c>
      <c r="AE994" s="1">
        <v>3.8892057730426193</v>
      </c>
    </row>
    <row r="995" spans="1:31" x14ac:dyDescent="0.2">
      <c r="A995">
        <v>1342</v>
      </c>
      <c r="B995" t="s">
        <v>715</v>
      </c>
      <c r="C995" t="s">
        <v>716</v>
      </c>
      <c r="D995">
        <v>2008</v>
      </c>
      <c r="F995" t="s">
        <v>758</v>
      </c>
      <c r="G995" t="s">
        <v>743</v>
      </c>
      <c r="H995">
        <v>42.225084799999998</v>
      </c>
      <c r="I995">
        <v>3.0922394</v>
      </c>
      <c r="J995">
        <v>527</v>
      </c>
      <c r="K995">
        <v>1380</v>
      </c>
      <c r="L995">
        <f t="shared" si="282"/>
        <v>0.38188405797101449</v>
      </c>
      <c r="M995" t="s">
        <v>785</v>
      </c>
      <c r="N995" s="2" t="s">
        <v>525</v>
      </c>
      <c r="O995" t="s">
        <v>51</v>
      </c>
      <c r="P995" t="s">
        <v>52</v>
      </c>
      <c r="Q995" t="s">
        <v>45</v>
      </c>
      <c r="R995" s="2" t="s">
        <v>522</v>
      </c>
      <c r="S995" s="2" t="s">
        <v>779</v>
      </c>
      <c r="T995" t="s">
        <v>89</v>
      </c>
      <c r="U995">
        <v>83.5</v>
      </c>
      <c r="V995" t="s">
        <v>47</v>
      </c>
      <c r="W995" s="2" t="s">
        <v>136</v>
      </c>
      <c r="X995" s="2" t="s">
        <v>523</v>
      </c>
      <c r="Y995" t="s">
        <v>50</v>
      </c>
      <c r="Z995">
        <v>12</v>
      </c>
      <c r="AA995" s="3">
        <v>14.759752000000001</v>
      </c>
      <c r="AB995" s="1">
        <v>4.0994836692847025</v>
      </c>
      <c r="AC995">
        <v>12</v>
      </c>
      <c r="AD995" s="3">
        <v>10.395305</v>
      </c>
      <c r="AE995" s="1">
        <v>1.997144647768907</v>
      </c>
    </row>
    <row r="996" spans="1:31" x14ac:dyDescent="0.2">
      <c r="A996">
        <v>1342</v>
      </c>
      <c r="B996" t="s">
        <v>715</v>
      </c>
      <c r="C996" t="s">
        <v>716</v>
      </c>
      <c r="D996">
        <v>2008</v>
      </c>
      <c r="F996" t="s">
        <v>758</v>
      </c>
      <c r="G996" t="s">
        <v>743</v>
      </c>
      <c r="H996">
        <v>42.225084799999998</v>
      </c>
      <c r="I996">
        <v>3.0922394</v>
      </c>
      <c r="J996">
        <v>527</v>
      </c>
      <c r="K996">
        <v>1380</v>
      </c>
      <c r="L996">
        <f t="shared" si="282"/>
        <v>0.38188405797101449</v>
      </c>
      <c r="M996" t="s">
        <v>785</v>
      </c>
      <c r="N996" s="2" t="s">
        <v>526</v>
      </c>
      <c r="O996" t="s">
        <v>43</v>
      </c>
      <c r="P996" t="s">
        <v>52</v>
      </c>
      <c r="Q996" t="s">
        <v>45</v>
      </c>
      <c r="R996" s="2" t="s">
        <v>522</v>
      </c>
      <c r="S996" s="2" t="s">
        <v>779</v>
      </c>
      <c r="T996" t="s">
        <v>89</v>
      </c>
      <c r="U996">
        <v>83.5</v>
      </c>
      <c r="V996" t="s">
        <v>47</v>
      </c>
      <c r="W996" s="2" t="s">
        <v>136</v>
      </c>
      <c r="X996" s="2" t="s">
        <v>523</v>
      </c>
      <c r="Y996" t="s">
        <v>50</v>
      </c>
      <c r="Z996">
        <v>12</v>
      </c>
      <c r="AA996" s="3">
        <v>15.214834</v>
      </c>
      <c r="AB996" s="1">
        <v>3.363684237518147</v>
      </c>
      <c r="AC996">
        <v>12</v>
      </c>
      <c r="AD996" s="3">
        <v>9.9399719999999991</v>
      </c>
      <c r="AE996" s="1">
        <v>5.0980213521530153</v>
      </c>
    </row>
    <row r="997" spans="1:31" x14ac:dyDescent="0.2">
      <c r="A997">
        <v>1342</v>
      </c>
      <c r="B997" t="s">
        <v>715</v>
      </c>
      <c r="C997" t="s">
        <v>716</v>
      </c>
      <c r="D997">
        <v>2008</v>
      </c>
      <c r="F997" t="s">
        <v>758</v>
      </c>
      <c r="G997" t="s">
        <v>743</v>
      </c>
      <c r="H997">
        <v>42.225084799999998</v>
      </c>
      <c r="I997">
        <v>3.0922394</v>
      </c>
      <c r="J997">
        <v>527</v>
      </c>
      <c r="K997">
        <v>1380</v>
      </c>
      <c r="L997">
        <f t="shared" si="282"/>
        <v>0.38188405797101449</v>
      </c>
      <c r="M997" t="s">
        <v>785</v>
      </c>
      <c r="N997" s="2" t="s">
        <v>527</v>
      </c>
      <c r="O997" t="s">
        <v>51</v>
      </c>
      <c r="P997" t="s">
        <v>52</v>
      </c>
      <c r="Q997" t="s">
        <v>45</v>
      </c>
      <c r="R997" s="2" t="s">
        <v>522</v>
      </c>
      <c r="S997" s="2" t="s">
        <v>779</v>
      </c>
      <c r="T997" t="s">
        <v>89</v>
      </c>
      <c r="U997">
        <v>83.5</v>
      </c>
      <c r="V997" t="s">
        <v>47</v>
      </c>
      <c r="W997" s="2" t="s">
        <v>136</v>
      </c>
      <c r="X997" s="2" t="s">
        <v>523</v>
      </c>
      <c r="Y997" t="s">
        <v>50</v>
      </c>
      <c r="Z997">
        <v>12</v>
      </c>
      <c r="AA997" s="3">
        <v>18.840944</v>
      </c>
      <c r="AB997" s="1">
        <v>3.7316030059603</v>
      </c>
      <c r="AC997">
        <v>12</v>
      </c>
      <c r="AD997" s="3">
        <v>11.502843</v>
      </c>
      <c r="AE997" s="1">
        <v>3.5213285738198294</v>
      </c>
    </row>
    <row r="998" spans="1:31" x14ac:dyDescent="0.2">
      <c r="A998">
        <v>1342</v>
      </c>
      <c r="B998" t="s">
        <v>715</v>
      </c>
      <c r="C998" t="s">
        <v>716</v>
      </c>
      <c r="D998">
        <v>2008</v>
      </c>
      <c r="F998" t="s">
        <v>758</v>
      </c>
      <c r="G998" t="s">
        <v>743</v>
      </c>
      <c r="H998">
        <v>42.225084799999998</v>
      </c>
      <c r="I998">
        <v>3.0922394</v>
      </c>
      <c r="J998">
        <v>527</v>
      </c>
      <c r="K998">
        <v>1380</v>
      </c>
      <c r="L998">
        <f t="shared" si="282"/>
        <v>0.38188405797101449</v>
      </c>
      <c r="M998" t="s">
        <v>785</v>
      </c>
      <c r="N998" s="2" t="s">
        <v>525</v>
      </c>
      <c r="O998" t="s">
        <v>51</v>
      </c>
      <c r="P998" t="s">
        <v>52</v>
      </c>
      <c r="Q998" t="s">
        <v>45</v>
      </c>
      <c r="R998" s="2" t="s">
        <v>521</v>
      </c>
      <c r="S998" s="2" t="s">
        <v>779</v>
      </c>
      <c r="T998" t="s">
        <v>90</v>
      </c>
      <c r="U998">
        <v>73.22</v>
      </c>
      <c r="V998" t="s">
        <v>47</v>
      </c>
      <c r="W998" s="2" t="s">
        <v>524</v>
      </c>
      <c r="Y998" t="s">
        <v>63</v>
      </c>
      <c r="Z998">
        <v>12</v>
      </c>
      <c r="AA998" s="3">
        <v>92.080359999999999</v>
      </c>
      <c r="AB998" s="1">
        <v>41.668015559716785</v>
      </c>
      <c r="AC998">
        <v>12</v>
      </c>
      <c r="AD998" s="3">
        <v>35.255997000000001</v>
      </c>
      <c r="AE998" s="1">
        <v>11.135406603384533</v>
      </c>
    </row>
    <row r="999" spans="1:31" x14ac:dyDescent="0.2">
      <c r="A999">
        <v>1342</v>
      </c>
      <c r="B999" t="s">
        <v>715</v>
      </c>
      <c r="C999" t="s">
        <v>716</v>
      </c>
      <c r="D999">
        <v>2008</v>
      </c>
      <c r="F999" t="s">
        <v>758</v>
      </c>
      <c r="G999" t="s">
        <v>743</v>
      </c>
      <c r="H999">
        <v>42.225084799999998</v>
      </c>
      <c r="I999">
        <v>3.0922394</v>
      </c>
      <c r="J999">
        <v>527</v>
      </c>
      <c r="K999">
        <v>1380</v>
      </c>
      <c r="L999">
        <f t="shared" si="282"/>
        <v>0.38188405797101449</v>
      </c>
      <c r="M999" t="s">
        <v>785</v>
      </c>
      <c r="N999" s="2" t="s">
        <v>526</v>
      </c>
      <c r="O999" t="s">
        <v>43</v>
      </c>
      <c r="P999" t="s">
        <v>52</v>
      </c>
      <c r="Q999" t="s">
        <v>45</v>
      </c>
      <c r="R999" s="2" t="s">
        <v>521</v>
      </c>
      <c r="S999" s="2" t="s">
        <v>779</v>
      </c>
      <c r="T999" t="s">
        <v>90</v>
      </c>
      <c r="U999">
        <v>73.22</v>
      </c>
      <c r="V999" t="s">
        <v>47</v>
      </c>
      <c r="W999" s="2" t="s">
        <v>524</v>
      </c>
      <c r="Y999" t="s">
        <v>63</v>
      </c>
      <c r="Z999">
        <v>12</v>
      </c>
      <c r="AA999" s="3">
        <v>84.821780000000004</v>
      </c>
      <c r="AB999" s="1">
        <v>20.474780442368569</v>
      </c>
      <c r="AC999">
        <v>12</v>
      </c>
      <c r="AD999" s="3">
        <v>16.591056999999999</v>
      </c>
      <c r="AE999" s="1">
        <v>9.339380767187297</v>
      </c>
    </row>
    <row r="1000" spans="1:31" x14ac:dyDescent="0.2">
      <c r="A1000">
        <v>1342</v>
      </c>
      <c r="B1000" t="s">
        <v>715</v>
      </c>
      <c r="C1000" t="s">
        <v>716</v>
      </c>
      <c r="D1000">
        <v>2008</v>
      </c>
      <c r="F1000" t="s">
        <v>758</v>
      </c>
      <c r="G1000" t="s">
        <v>743</v>
      </c>
      <c r="H1000">
        <v>42.225084799999998</v>
      </c>
      <c r="I1000">
        <v>3.0922394</v>
      </c>
      <c r="J1000">
        <v>527</v>
      </c>
      <c r="K1000">
        <v>1380</v>
      </c>
      <c r="L1000">
        <f t="shared" si="282"/>
        <v>0.38188405797101449</v>
      </c>
      <c r="M1000" t="s">
        <v>785</v>
      </c>
      <c r="N1000" s="2" t="s">
        <v>527</v>
      </c>
      <c r="O1000" t="s">
        <v>51</v>
      </c>
      <c r="P1000" t="s">
        <v>52</v>
      </c>
      <c r="Q1000" t="s">
        <v>45</v>
      </c>
      <c r="R1000" s="2" t="s">
        <v>521</v>
      </c>
      <c r="S1000" s="2" t="s">
        <v>779</v>
      </c>
      <c r="T1000" t="s">
        <v>90</v>
      </c>
      <c r="U1000">
        <v>73.22</v>
      </c>
      <c r="V1000" t="s">
        <v>47</v>
      </c>
      <c r="W1000" s="2" t="s">
        <v>524</v>
      </c>
      <c r="Y1000" t="s">
        <v>63</v>
      </c>
      <c r="Z1000">
        <v>12</v>
      </c>
      <c r="AA1000" s="3">
        <v>141.43875</v>
      </c>
      <c r="AB1000" s="1">
        <v>24.426107949675476</v>
      </c>
      <c r="AC1000">
        <v>12</v>
      </c>
      <c r="AD1000" s="3">
        <v>18.353857000000001</v>
      </c>
      <c r="AE1000" s="1">
        <v>14.009065954628513</v>
      </c>
    </row>
    <row r="1001" spans="1:31" x14ac:dyDescent="0.2">
      <c r="A1001">
        <v>1342</v>
      </c>
      <c r="B1001" t="s">
        <v>715</v>
      </c>
      <c r="C1001" t="s">
        <v>716</v>
      </c>
      <c r="D1001">
        <v>2008</v>
      </c>
      <c r="F1001" t="s">
        <v>758</v>
      </c>
      <c r="G1001" t="s">
        <v>743</v>
      </c>
      <c r="H1001">
        <v>42.225084799999998</v>
      </c>
      <c r="I1001">
        <v>3.0922394</v>
      </c>
      <c r="J1001">
        <v>527</v>
      </c>
      <c r="K1001">
        <v>1380</v>
      </c>
      <c r="L1001">
        <f t="shared" si="282"/>
        <v>0.38188405797101449</v>
      </c>
      <c r="M1001" t="s">
        <v>785</v>
      </c>
      <c r="N1001" s="2" t="s">
        <v>525</v>
      </c>
      <c r="O1001" t="s">
        <v>51</v>
      </c>
      <c r="P1001" t="s">
        <v>52</v>
      </c>
      <c r="Q1001" t="s">
        <v>45</v>
      </c>
      <c r="R1001" s="2" t="s">
        <v>522</v>
      </c>
      <c r="S1001" s="2" t="s">
        <v>779</v>
      </c>
      <c r="T1001" t="s">
        <v>89</v>
      </c>
      <c r="U1001">
        <v>83.5</v>
      </c>
      <c r="V1001" t="s">
        <v>47</v>
      </c>
      <c r="W1001" s="2" t="s">
        <v>524</v>
      </c>
      <c r="Y1001" t="s">
        <v>63</v>
      </c>
      <c r="Z1001">
        <v>12</v>
      </c>
      <c r="AA1001" s="3">
        <v>92.080359999999999</v>
      </c>
      <c r="AB1001" s="1">
        <v>41.668015559716785</v>
      </c>
      <c r="AC1001">
        <v>12</v>
      </c>
      <c r="AD1001" s="3">
        <v>13.998704</v>
      </c>
      <c r="AE1001" s="1">
        <v>12.931446295988245</v>
      </c>
    </row>
    <row r="1002" spans="1:31" x14ac:dyDescent="0.2">
      <c r="A1002">
        <v>1342</v>
      </c>
      <c r="B1002" t="s">
        <v>715</v>
      </c>
      <c r="C1002" t="s">
        <v>716</v>
      </c>
      <c r="D1002">
        <v>2008</v>
      </c>
      <c r="F1002" t="s">
        <v>758</v>
      </c>
      <c r="G1002" t="s">
        <v>743</v>
      </c>
      <c r="H1002">
        <v>42.225084799999998</v>
      </c>
      <c r="I1002">
        <v>3.0922394</v>
      </c>
      <c r="J1002">
        <v>527</v>
      </c>
      <c r="K1002">
        <v>1380</v>
      </c>
      <c r="L1002">
        <f t="shared" si="282"/>
        <v>0.38188405797101449</v>
      </c>
      <c r="M1002" t="s">
        <v>785</v>
      </c>
      <c r="N1002" s="2" t="s">
        <v>526</v>
      </c>
      <c r="O1002" t="s">
        <v>43</v>
      </c>
      <c r="P1002" t="s">
        <v>52</v>
      </c>
      <c r="Q1002" t="s">
        <v>45</v>
      </c>
      <c r="R1002" s="2" t="s">
        <v>522</v>
      </c>
      <c r="S1002" s="2" t="s">
        <v>779</v>
      </c>
      <c r="T1002" t="s">
        <v>89</v>
      </c>
      <c r="U1002">
        <v>83.5</v>
      </c>
      <c r="V1002" t="s">
        <v>47</v>
      </c>
      <c r="W1002" s="2" t="s">
        <v>524</v>
      </c>
      <c r="Y1002" t="s">
        <v>63</v>
      </c>
      <c r="Z1002">
        <v>12</v>
      </c>
      <c r="AA1002" s="3">
        <v>84.821780000000004</v>
      </c>
      <c r="AB1002" s="1">
        <v>20.474780442368569</v>
      </c>
      <c r="AC1002">
        <v>12</v>
      </c>
      <c r="AD1002" s="3">
        <v>5.7031755000000004</v>
      </c>
      <c r="AE1002" s="1">
        <v>8.9801724822563909</v>
      </c>
    </row>
    <row r="1003" spans="1:31" x14ac:dyDescent="0.2">
      <c r="A1003">
        <v>1342</v>
      </c>
      <c r="B1003" t="s">
        <v>715</v>
      </c>
      <c r="C1003" t="s">
        <v>716</v>
      </c>
      <c r="D1003">
        <v>2008</v>
      </c>
      <c r="F1003" t="s">
        <v>758</v>
      </c>
      <c r="G1003" t="s">
        <v>743</v>
      </c>
      <c r="H1003">
        <v>42.225084799999998</v>
      </c>
      <c r="I1003">
        <v>3.0922394</v>
      </c>
      <c r="J1003">
        <v>527</v>
      </c>
      <c r="K1003">
        <v>1380</v>
      </c>
      <c r="L1003">
        <f t="shared" si="282"/>
        <v>0.38188405797101449</v>
      </c>
      <c r="M1003" t="s">
        <v>785</v>
      </c>
      <c r="N1003" s="2" t="s">
        <v>527</v>
      </c>
      <c r="O1003" t="s">
        <v>51</v>
      </c>
      <c r="P1003" t="s">
        <v>52</v>
      </c>
      <c r="Q1003" t="s">
        <v>45</v>
      </c>
      <c r="R1003" s="2" t="s">
        <v>522</v>
      </c>
      <c r="S1003" s="2" t="s">
        <v>779</v>
      </c>
      <c r="T1003" t="s">
        <v>89</v>
      </c>
      <c r="U1003">
        <v>83.5</v>
      </c>
      <c r="V1003" t="s">
        <v>47</v>
      </c>
      <c r="W1003" s="2" t="s">
        <v>524</v>
      </c>
      <c r="Y1003" t="s">
        <v>63</v>
      </c>
      <c r="Z1003">
        <v>12</v>
      </c>
      <c r="AA1003" s="3">
        <v>141.43875</v>
      </c>
      <c r="AB1003" s="1">
        <v>24.426107949675476</v>
      </c>
      <c r="AC1003">
        <v>12</v>
      </c>
      <c r="AD1003" s="3">
        <v>5.9105639999999999</v>
      </c>
      <c r="AE1003" s="1">
        <v>14.368275971610231</v>
      </c>
    </row>
    <row r="1004" spans="1:31" x14ac:dyDescent="0.2">
      <c r="A1004">
        <v>1342</v>
      </c>
      <c r="B1004" t="s">
        <v>715</v>
      </c>
      <c r="C1004" t="s">
        <v>716</v>
      </c>
      <c r="D1004">
        <v>2008</v>
      </c>
      <c r="F1004" t="s">
        <v>758</v>
      </c>
      <c r="G1004" t="s">
        <v>743</v>
      </c>
      <c r="H1004">
        <v>42.225084799999998</v>
      </c>
      <c r="I1004">
        <v>3.0922394</v>
      </c>
      <c r="J1004">
        <v>527</v>
      </c>
      <c r="K1004">
        <v>1380</v>
      </c>
      <c r="L1004">
        <f t="shared" si="282"/>
        <v>0.38188405797101449</v>
      </c>
      <c r="M1004" t="s">
        <v>785</v>
      </c>
      <c r="N1004" s="2" t="s">
        <v>525</v>
      </c>
      <c r="O1004" t="s">
        <v>51</v>
      </c>
      <c r="P1004" t="s">
        <v>52</v>
      </c>
      <c r="Q1004" t="s">
        <v>45</v>
      </c>
      <c r="R1004" s="2" t="s">
        <v>521</v>
      </c>
      <c r="S1004" s="2" t="s">
        <v>779</v>
      </c>
      <c r="T1004" t="s">
        <v>90</v>
      </c>
      <c r="U1004">
        <v>73.22</v>
      </c>
      <c r="V1004" t="s">
        <v>47</v>
      </c>
      <c r="W1004" s="2" t="s">
        <v>275</v>
      </c>
      <c r="Y1004" t="s">
        <v>63</v>
      </c>
      <c r="Z1004">
        <v>12</v>
      </c>
      <c r="AA1004" s="3">
        <v>1.7758847</v>
      </c>
      <c r="AB1004" s="1">
        <v>1.0687965918265279</v>
      </c>
      <c r="AC1004">
        <v>12</v>
      </c>
      <c r="AD1004" s="3">
        <v>2.3195142999999998</v>
      </c>
      <c r="AE1004" s="1">
        <v>1.3359997235000174</v>
      </c>
    </row>
    <row r="1005" spans="1:31" x14ac:dyDescent="0.2">
      <c r="A1005">
        <v>1342</v>
      </c>
      <c r="B1005" t="s">
        <v>715</v>
      </c>
      <c r="C1005" t="s">
        <v>716</v>
      </c>
      <c r="D1005">
        <v>2008</v>
      </c>
      <c r="F1005" t="s">
        <v>758</v>
      </c>
      <c r="G1005" t="s">
        <v>743</v>
      </c>
      <c r="H1005">
        <v>42.225084799999998</v>
      </c>
      <c r="I1005">
        <v>3.0922394</v>
      </c>
      <c r="J1005">
        <v>527</v>
      </c>
      <c r="K1005">
        <v>1380</v>
      </c>
      <c r="L1005">
        <f t="shared" si="282"/>
        <v>0.38188405797101449</v>
      </c>
      <c r="M1005" t="s">
        <v>785</v>
      </c>
      <c r="N1005" s="2" t="s">
        <v>526</v>
      </c>
      <c r="O1005" t="s">
        <v>43</v>
      </c>
      <c r="P1005" t="s">
        <v>52</v>
      </c>
      <c r="Q1005" t="s">
        <v>45</v>
      </c>
      <c r="R1005" s="2" t="s">
        <v>521</v>
      </c>
      <c r="S1005" s="2" t="s">
        <v>779</v>
      </c>
      <c r="T1005" t="s">
        <v>90</v>
      </c>
      <c r="U1005">
        <v>73.22</v>
      </c>
      <c r="V1005" t="s">
        <v>47</v>
      </c>
      <c r="W1005" s="2" t="s">
        <v>275</v>
      </c>
      <c r="Y1005" t="s">
        <v>63</v>
      </c>
      <c r="Z1005">
        <v>12</v>
      </c>
      <c r="AA1005" s="3">
        <v>1.9632674000000001</v>
      </c>
      <c r="AB1005" s="1">
        <v>1.2596734405628789</v>
      </c>
      <c r="AC1005">
        <v>12</v>
      </c>
      <c r="AD1005" s="3">
        <v>3.0688806</v>
      </c>
      <c r="AE1005" s="1">
        <v>1.1833118237892666</v>
      </c>
    </row>
    <row r="1006" spans="1:31" x14ac:dyDescent="0.2">
      <c r="A1006">
        <v>1342</v>
      </c>
      <c r="B1006" t="s">
        <v>715</v>
      </c>
      <c r="C1006" t="s">
        <v>716</v>
      </c>
      <c r="D1006">
        <v>2008</v>
      </c>
      <c r="F1006" t="s">
        <v>758</v>
      </c>
      <c r="G1006" t="s">
        <v>743</v>
      </c>
      <c r="H1006">
        <v>42.225084799999998</v>
      </c>
      <c r="I1006">
        <v>3.0922394</v>
      </c>
      <c r="J1006">
        <v>527</v>
      </c>
      <c r="K1006">
        <v>1380</v>
      </c>
      <c r="L1006">
        <f t="shared" si="282"/>
        <v>0.38188405797101449</v>
      </c>
      <c r="M1006" t="s">
        <v>785</v>
      </c>
      <c r="N1006" s="2" t="s">
        <v>527</v>
      </c>
      <c r="O1006" t="s">
        <v>51</v>
      </c>
      <c r="P1006" t="s">
        <v>52</v>
      </c>
      <c r="Q1006" t="s">
        <v>45</v>
      </c>
      <c r="R1006" s="2" t="s">
        <v>521</v>
      </c>
      <c r="S1006" s="2" t="s">
        <v>779</v>
      </c>
      <c r="T1006" t="s">
        <v>90</v>
      </c>
      <c r="U1006">
        <v>73.22</v>
      </c>
      <c r="V1006" t="s">
        <v>47</v>
      </c>
      <c r="W1006" s="2" t="s">
        <v>275</v>
      </c>
      <c r="Y1006" t="s">
        <v>63</v>
      </c>
      <c r="Z1006">
        <v>12</v>
      </c>
      <c r="AA1006" s="3">
        <v>12.475649000000001</v>
      </c>
      <c r="AB1006" s="1">
        <v>5.6112903602647402</v>
      </c>
      <c r="AC1006">
        <v>12</v>
      </c>
      <c r="AD1006" s="3">
        <v>9.3388329999999993</v>
      </c>
      <c r="AE1006" s="1">
        <v>1.8322689993456245</v>
      </c>
    </row>
    <row r="1007" spans="1:31" x14ac:dyDescent="0.2">
      <c r="A1007">
        <v>1342</v>
      </c>
      <c r="B1007" t="s">
        <v>715</v>
      </c>
      <c r="C1007" t="s">
        <v>716</v>
      </c>
      <c r="D1007">
        <v>2008</v>
      </c>
      <c r="F1007" t="s">
        <v>758</v>
      </c>
      <c r="G1007" t="s">
        <v>743</v>
      </c>
      <c r="H1007">
        <v>42.225084799999998</v>
      </c>
      <c r="I1007">
        <v>3.0922394</v>
      </c>
      <c r="J1007">
        <v>527</v>
      </c>
      <c r="K1007">
        <v>1380</v>
      </c>
      <c r="L1007">
        <f t="shared" si="282"/>
        <v>0.38188405797101449</v>
      </c>
      <c r="M1007" t="s">
        <v>785</v>
      </c>
      <c r="N1007" s="2" t="s">
        <v>525</v>
      </c>
      <c r="O1007" t="s">
        <v>51</v>
      </c>
      <c r="P1007" t="s">
        <v>52</v>
      </c>
      <c r="Q1007" t="s">
        <v>45</v>
      </c>
      <c r="R1007" s="2" t="s">
        <v>522</v>
      </c>
      <c r="S1007" s="2" t="s">
        <v>779</v>
      </c>
      <c r="T1007" t="s">
        <v>89</v>
      </c>
      <c r="U1007">
        <v>83.5</v>
      </c>
      <c r="V1007" t="s">
        <v>47</v>
      </c>
      <c r="W1007" s="2" t="s">
        <v>275</v>
      </c>
      <c r="Y1007" t="s">
        <v>63</v>
      </c>
      <c r="Z1007">
        <v>12</v>
      </c>
      <c r="AA1007" s="3">
        <v>1.7758847</v>
      </c>
      <c r="AB1007" s="1">
        <v>1.0687965918265279</v>
      </c>
      <c r="AC1007">
        <v>12</v>
      </c>
      <c r="AD1007" s="3">
        <v>2.3342084999999999</v>
      </c>
      <c r="AE1007" s="1">
        <v>1.3359997235000158</v>
      </c>
    </row>
    <row r="1008" spans="1:31" x14ac:dyDescent="0.2">
      <c r="A1008">
        <v>1342</v>
      </c>
      <c r="B1008" t="s">
        <v>715</v>
      </c>
      <c r="C1008" t="s">
        <v>716</v>
      </c>
      <c r="D1008">
        <v>2008</v>
      </c>
      <c r="F1008" t="s">
        <v>758</v>
      </c>
      <c r="G1008" t="s">
        <v>743</v>
      </c>
      <c r="H1008">
        <v>42.225084799999998</v>
      </c>
      <c r="I1008">
        <v>3.0922394</v>
      </c>
      <c r="J1008">
        <v>527</v>
      </c>
      <c r="K1008">
        <v>1380</v>
      </c>
      <c r="L1008">
        <f t="shared" si="282"/>
        <v>0.38188405797101449</v>
      </c>
      <c r="M1008" t="s">
        <v>785</v>
      </c>
      <c r="N1008" s="2" t="s">
        <v>526</v>
      </c>
      <c r="O1008" t="s">
        <v>43</v>
      </c>
      <c r="P1008" t="s">
        <v>52</v>
      </c>
      <c r="Q1008" t="s">
        <v>45</v>
      </c>
      <c r="R1008" s="2" t="s">
        <v>522</v>
      </c>
      <c r="S1008" s="2" t="s">
        <v>779</v>
      </c>
      <c r="T1008" t="s">
        <v>89</v>
      </c>
      <c r="U1008">
        <v>83.5</v>
      </c>
      <c r="V1008" t="s">
        <v>47</v>
      </c>
      <c r="W1008" s="2" t="s">
        <v>275</v>
      </c>
      <c r="Y1008" t="s">
        <v>63</v>
      </c>
      <c r="Z1008">
        <v>12</v>
      </c>
      <c r="AA1008" s="3">
        <v>1.9632674000000001</v>
      </c>
      <c r="AB1008" s="1">
        <v>1.2596734405628789</v>
      </c>
      <c r="AC1008">
        <v>12</v>
      </c>
      <c r="AD1008" s="3">
        <v>4.2626179999999998</v>
      </c>
      <c r="AE1008" s="1">
        <v>1.4504979813648413</v>
      </c>
    </row>
    <row r="1009" spans="1:38" x14ac:dyDescent="0.2">
      <c r="A1009">
        <v>1342</v>
      </c>
      <c r="B1009" t="s">
        <v>715</v>
      </c>
      <c r="C1009" t="s">
        <v>716</v>
      </c>
      <c r="D1009">
        <v>2008</v>
      </c>
      <c r="F1009" t="s">
        <v>758</v>
      </c>
      <c r="G1009" t="s">
        <v>743</v>
      </c>
      <c r="H1009">
        <v>42.225084799999998</v>
      </c>
      <c r="I1009">
        <v>3.0922394</v>
      </c>
      <c r="J1009">
        <v>527</v>
      </c>
      <c r="K1009">
        <v>1380</v>
      </c>
      <c r="L1009">
        <f t="shared" si="282"/>
        <v>0.38188405797101449</v>
      </c>
      <c r="M1009" t="s">
        <v>785</v>
      </c>
      <c r="N1009" s="2" t="s">
        <v>527</v>
      </c>
      <c r="O1009" t="s">
        <v>51</v>
      </c>
      <c r="P1009" t="s">
        <v>52</v>
      </c>
      <c r="Q1009" t="s">
        <v>45</v>
      </c>
      <c r="R1009" s="2" t="s">
        <v>522</v>
      </c>
      <c r="S1009" s="2" t="s">
        <v>779</v>
      </c>
      <c r="T1009" t="s">
        <v>89</v>
      </c>
      <c r="U1009">
        <v>83.5</v>
      </c>
      <c r="V1009" t="s">
        <v>47</v>
      </c>
      <c r="W1009" s="2" t="s">
        <v>275</v>
      </c>
      <c r="Y1009" t="s">
        <v>63</v>
      </c>
      <c r="Z1009">
        <v>12</v>
      </c>
      <c r="AA1009" s="3">
        <v>12.475649000000001</v>
      </c>
      <c r="AB1009" s="1">
        <v>5.6112903602647402</v>
      </c>
      <c r="AC1009">
        <v>12</v>
      </c>
      <c r="AD1009" s="3">
        <v>7.8218465000000004</v>
      </c>
      <c r="AE1009" s="1">
        <v>1.8322343583294651</v>
      </c>
    </row>
    <row r="1010" spans="1:38" x14ac:dyDescent="0.2">
      <c r="A1010">
        <v>1374</v>
      </c>
      <c r="B1010" t="s">
        <v>717</v>
      </c>
      <c r="C1010" t="s">
        <v>718</v>
      </c>
      <c r="D1010">
        <v>2013</v>
      </c>
      <c r="F1010" t="s">
        <v>769</v>
      </c>
      <c r="G1010" t="s">
        <v>741</v>
      </c>
      <c r="H1010">
        <v>-36.934525000000001</v>
      </c>
      <c r="I1010">
        <v>-64.231011109999997</v>
      </c>
      <c r="J1010">
        <v>562</v>
      </c>
      <c r="K1010">
        <v>1777</v>
      </c>
      <c r="L1010">
        <f t="shared" si="282"/>
        <v>0.31626336522228476</v>
      </c>
      <c r="M1010" t="s">
        <v>785</v>
      </c>
      <c r="N1010" t="s">
        <v>530</v>
      </c>
      <c r="O1010" t="s">
        <v>43</v>
      </c>
      <c r="P1010" t="s">
        <v>44</v>
      </c>
      <c r="Q1010" t="s">
        <v>55</v>
      </c>
      <c r="R1010" s="2" t="s">
        <v>529</v>
      </c>
      <c r="S1010" s="2" t="s">
        <v>780</v>
      </c>
      <c r="T1010" t="s">
        <v>91</v>
      </c>
      <c r="U1010">
        <f>((330.9883-243.70722)/330.9883)*100</f>
        <v>26.369838450482984</v>
      </c>
      <c r="V1010" t="s">
        <v>61</v>
      </c>
      <c r="W1010" s="2" t="s">
        <v>537</v>
      </c>
      <c r="Y1010" t="s">
        <v>776</v>
      </c>
      <c r="Z1010">
        <v>10</v>
      </c>
      <c r="AA1010" s="3">
        <v>8.4367244999999993E-2</v>
      </c>
      <c r="AB1010" s="1">
        <v>0.10985580247292472</v>
      </c>
      <c r="AC1010">
        <v>10</v>
      </c>
      <c r="AD1010" s="3">
        <v>4.4665013000000003E-2</v>
      </c>
      <c r="AE1010" s="1">
        <v>6.2774743818488743E-2</v>
      </c>
      <c r="AF1010">
        <v>10</v>
      </c>
      <c r="AG1010" s="3">
        <v>0.29776675000000002</v>
      </c>
      <c r="AH1010" s="1">
        <v>0.34526104831093951</v>
      </c>
      <c r="AI1010">
        <v>10</v>
      </c>
      <c r="AJ1010" s="3">
        <v>0.10918114</v>
      </c>
      <c r="AK1010" s="1">
        <v>0.14124319493697393</v>
      </c>
      <c r="AL1010" t="s">
        <v>528</v>
      </c>
    </row>
    <row r="1011" spans="1:38" x14ac:dyDescent="0.2">
      <c r="A1011">
        <v>1374</v>
      </c>
      <c r="B1011" t="s">
        <v>717</v>
      </c>
      <c r="C1011" t="s">
        <v>718</v>
      </c>
      <c r="D1011">
        <v>2013</v>
      </c>
      <c r="F1011" t="s">
        <v>769</v>
      </c>
      <c r="G1011" t="s">
        <v>741</v>
      </c>
      <c r="H1011">
        <v>-36.934525000000001</v>
      </c>
      <c r="I1011">
        <v>-64.231011109999997</v>
      </c>
      <c r="J1011">
        <v>562</v>
      </c>
      <c r="K1011">
        <v>1777</v>
      </c>
      <c r="L1011">
        <f t="shared" si="282"/>
        <v>0.31626336522228476</v>
      </c>
      <c r="M1011" t="s">
        <v>785</v>
      </c>
      <c r="N1011" t="s">
        <v>531</v>
      </c>
      <c r="O1011" t="s">
        <v>43</v>
      </c>
      <c r="P1011" t="s">
        <v>44</v>
      </c>
      <c r="Q1011" t="s">
        <v>55</v>
      </c>
      <c r="R1011" s="2" t="s">
        <v>529</v>
      </c>
      <c r="S1011" s="2" t="s">
        <v>780</v>
      </c>
      <c r="T1011" t="s">
        <v>91</v>
      </c>
      <c r="U1011">
        <f t="shared" ref="U1011:U1018" si="284">((330.9883-243.70722)/330.9883)*100</f>
        <v>26.369838450482984</v>
      </c>
      <c r="V1011" t="s">
        <v>61</v>
      </c>
      <c r="W1011" s="2" t="s">
        <v>537</v>
      </c>
      <c r="Y1011" t="s">
        <v>776</v>
      </c>
      <c r="Z1011">
        <v>10</v>
      </c>
      <c r="AA1011" s="3">
        <v>0.40594039999999998</v>
      </c>
      <c r="AB1011" s="1">
        <v>0.33038923594848696</v>
      </c>
      <c r="AC1011">
        <v>10</v>
      </c>
      <c r="AD1011" s="3">
        <v>0.40164762999999998</v>
      </c>
      <c r="AE1011" s="1">
        <v>0.33038920432571039</v>
      </c>
      <c r="AF1011">
        <v>10</v>
      </c>
      <c r="AG1011" s="3">
        <v>1.4391225999999999</v>
      </c>
      <c r="AH1011" s="1">
        <v>0.91250367934052745</v>
      </c>
      <c r="AI1011">
        <v>10</v>
      </c>
      <c r="AJ1011" s="3">
        <v>1.2408110999999999</v>
      </c>
      <c r="AK1011" s="1">
        <v>0.59780803685004147</v>
      </c>
    </row>
    <row r="1012" spans="1:38" x14ac:dyDescent="0.2">
      <c r="A1012">
        <v>1374</v>
      </c>
      <c r="B1012" t="s">
        <v>717</v>
      </c>
      <c r="C1012" t="s">
        <v>718</v>
      </c>
      <c r="D1012">
        <v>2013</v>
      </c>
      <c r="F1012" t="s">
        <v>769</v>
      </c>
      <c r="G1012" t="s">
        <v>741</v>
      </c>
      <c r="H1012">
        <v>-36.934525000000001</v>
      </c>
      <c r="I1012">
        <v>-64.231011109999997</v>
      </c>
      <c r="J1012">
        <v>562</v>
      </c>
      <c r="K1012">
        <v>1777</v>
      </c>
      <c r="L1012">
        <f t="shared" si="282"/>
        <v>0.31626336522228476</v>
      </c>
      <c r="M1012" t="s">
        <v>785</v>
      </c>
      <c r="N1012" t="s">
        <v>532</v>
      </c>
      <c r="O1012" t="s">
        <v>43</v>
      </c>
      <c r="P1012" t="s">
        <v>44</v>
      </c>
      <c r="Q1012" t="s">
        <v>55</v>
      </c>
      <c r="R1012" s="2" t="s">
        <v>529</v>
      </c>
      <c r="S1012" s="2" t="s">
        <v>780</v>
      </c>
      <c r="T1012" t="s">
        <v>91</v>
      </c>
      <c r="U1012">
        <f t="shared" si="284"/>
        <v>26.369838450482984</v>
      </c>
      <c r="V1012" t="s">
        <v>61</v>
      </c>
      <c r="W1012" s="2" t="s">
        <v>537</v>
      </c>
      <c r="Y1012" t="s">
        <v>776</v>
      </c>
      <c r="Z1012">
        <v>10</v>
      </c>
      <c r="AA1012" s="3">
        <v>9.6322829999999998E-2</v>
      </c>
      <c r="AB1012" s="1">
        <v>0.14987109005942409</v>
      </c>
      <c r="AC1012">
        <v>10</v>
      </c>
      <c r="AD1012" s="3">
        <v>9.7423549999999998E-2</v>
      </c>
      <c r="AE1012" s="1">
        <v>0.1499104287935166</v>
      </c>
      <c r="AF1012">
        <v>10</v>
      </c>
      <c r="AG1012" s="3">
        <v>0.3540046</v>
      </c>
      <c r="AH1012" s="1">
        <v>0.43376276450277401</v>
      </c>
      <c r="AI1012">
        <v>10</v>
      </c>
      <c r="AJ1012" s="3">
        <v>0.36508026999999998</v>
      </c>
      <c r="AK1012" s="1">
        <v>0.36278986960901916</v>
      </c>
    </row>
    <row r="1013" spans="1:38" x14ac:dyDescent="0.2">
      <c r="A1013">
        <v>1374</v>
      </c>
      <c r="B1013" t="s">
        <v>717</v>
      </c>
      <c r="C1013" t="s">
        <v>718</v>
      </c>
      <c r="D1013">
        <v>2013</v>
      </c>
      <c r="F1013" t="s">
        <v>769</v>
      </c>
      <c r="G1013" t="s">
        <v>741</v>
      </c>
      <c r="H1013">
        <v>-36.934525000000001</v>
      </c>
      <c r="I1013">
        <v>-64.231011109999997</v>
      </c>
      <c r="J1013">
        <v>562</v>
      </c>
      <c r="K1013">
        <v>1777</v>
      </c>
      <c r="L1013">
        <f t="shared" si="282"/>
        <v>0.31626336522228476</v>
      </c>
      <c r="M1013" t="s">
        <v>785</v>
      </c>
      <c r="N1013" t="s">
        <v>533</v>
      </c>
      <c r="O1013" t="s">
        <v>43</v>
      </c>
      <c r="P1013" t="s">
        <v>44</v>
      </c>
      <c r="Q1013" t="s">
        <v>55</v>
      </c>
      <c r="R1013" s="2" t="s">
        <v>529</v>
      </c>
      <c r="S1013" s="2" t="s">
        <v>780</v>
      </c>
      <c r="T1013" t="s">
        <v>91</v>
      </c>
      <c r="U1013">
        <f t="shared" si="284"/>
        <v>26.369838450482984</v>
      </c>
      <c r="V1013" t="s">
        <v>61</v>
      </c>
      <c r="W1013" s="2" t="s">
        <v>537</v>
      </c>
      <c r="Y1013" t="s">
        <v>776</v>
      </c>
      <c r="Z1013">
        <v>10</v>
      </c>
      <c r="AA1013" s="3">
        <v>9.3333334000000004E-2</v>
      </c>
      <c r="AB1013" s="1">
        <v>0.13703204037337016</v>
      </c>
      <c r="AC1013">
        <v>10</v>
      </c>
      <c r="AD1013" s="3">
        <v>0.10333333</v>
      </c>
      <c r="AE1013" s="1">
        <v>0.12649110640673519</v>
      </c>
      <c r="AF1013">
        <v>10</v>
      </c>
      <c r="AG1013" s="3">
        <v>0.76333329999999999</v>
      </c>
      <c r="AH1013" s="1">
        <v>0.57975098869160724</v>
      </c>
      <c r="AI1013">
        <v>10</v>
      </c>
      <c r="AJ1013" s="3">
        <v>0.42333335</v>
      </c>
      <c r="AK1013" s="1">
        <v>0.26352306456088637</v>
      </c>
    </row>
    <row r="1014" spans="1:38" x14ac:dyDescent="0.2">
      <c r="A1014">
        <v>1374</v>
      </c>
      <c r="B1014" t="s">
        <v>717</v>
      </c>
      <c r="C1014" t="s">
        <v>718</v>
      </c>
      <c r="D1014">
        <v>2013</v>
      </c>
      <c r="F1014" t="s">
        <v>769</v>
      </c>
      <c r="G1014" t="s">
        <v>741</v>
      </c>
      <c r="H1014">
        <v>-36.934525000000001</v>
      </c>
      <c r="I1014">
        <v>-64.231011109999997</v>
      </c>
      <c r="J1014">
        <v>562</v>
      </c>
      <c r="K1014">
        <v>1777</v>
      </c>
      <c r="L1014">
        <f t="shared" si="282"/>
        <v>0.31626336522228476</v>
      </c>
      <c r="M1014" t="s">
        <v>785</v>
      </c>
      <c r="N1014" t="s">
        <v>534</v>
      </c>
      <c r="O1014" t="s">
        <v>43</v>
      </c>
      <c r="P1014" t="s">
        <v>44</v>
      </c>
      <c r="Q1014" t="s">
        <v>55</v>
      </c>
      <c r="R1014" s="2" t="s">
        <v>529</v>
      </c>
      <c r="S1014" s="2" t="s">
        <v>780</v>
      </c>
      <c r="T1014" t="s">
        <v>91</v>
      </c>
      <c r="U1014">
        <f t="shared" si="284"/>
        <v>26.369838450482984</v>
      </c>
      <c r="V1014" t="s">
        <v>61</v>
      </c>
      <c r="W1014" s="2" t="s">
        <v>537</v>
      </c>
      <c r="Y1014" t="s">
        <v>776</v>
      </c>
      <c r="Z1014">
        <v>10</v>
      </c>
      <c r="AA1014" s="3">
        <v>0.29260182000000001</v>
      </c>
      <c r="AB1014" s="1">
        <v>0.25235140166581993</v>
      </c>
      <c r="AC1014">
        <v>10</v>
      </c>
      <c r="AD1014" s="3">
        <v>0.1762261</v>
      </c>
      <c r="AE1014" s="1">
        <v>0.27338067459704612</v>
      </c>
      <c r="AF1014">
        <v>10</v>
      </c>
      <c r="AG1014" s="3">
        <v>0.56525356000000004</v>
      </c>
      <c r="AH1014" s="1">
        <v>0.41007088540446279</v>
      </c>
      <c r="AI1014">
        <v>10</v>
      </c>
      <c r="AJ1014" s="3">
        <v>0.2726517</v>
      </c>
      <c r="AK1014" s="1">
        <v>0.31543922045949835</v>
      </c>
    </row>
    <row r="1015" spans="1:38" x14ac:dyDescent="0.2">
      <c r="A1015">
        <v>1374</v>
      </c>
      <c r="B1015" t="s">
        <v>717</v>
      </c>
      <c r="C1015" t="s">
        <v>718</v>
      </c>
      <c r="D1015">
        <v>2013</v>
      </c>
      <c r="F1015" t="s">
        <v>769</v>
      </c>
      <c r="G1015" t="s">
        <v>741</v>
      </c>
      <c r="H1015">
        <v>-36.934525000000001</v>
      </c>
      <c r="I1015">
        <v>-64.231011109999997</v>
      </c>
      <c r="J1015">
        <v>562</v>
      </c>
      <c r="K1015">
        <v>1777</v>
      </c>
      <c r="L1015">
        <f t="shared" si="282"/>
        <v>0.31626336522228476</v>
      </c>
      <c r="M1015" t="s">
        <v>785</v>
      </c>
      <c r="N1015" t="s">
        <v>535</v>
      </c>
      <c r="O1015" t="s">
        <v>43</v>
      </c>
      <c r="P1015" t="s">
        <v>44</v>
      </c>
      <c r="Q1015" t="s">
        <v>55</v>
      </c>
      <c r="R1015" s="2" t="s">
        <v>529</v>
      </c>
      <c r="S1015" s="2" t="s">
        <v>780</v>
      </c>
      <c r="T1015" t="s">
        <v>91</v>
      </c>
      <c r="U1015">
        <f t="shared" si="284"/>
        <v>26.369838450482984</v>
      </c>
      <c r="V1015" t="s">
        <v>61</v>
      </c>
      <c r="W1015" s="2" t="s">
        <v>537</v>
      </c>
      <c r="Y1015" t="s">
        <v>776</v>
      </c>
      <c r="Z1015">
        <v>10</v>
      </c>
      <c r="AA1015" s="3">
        <v>0.47929706999999999</v>
      </c>
      <c r="AB1015" s="1">
        <v>0.37937759707543223</v>
      </c>
      <c r="AC1015">
        <v>10</v>
      </c>
      <c r="AD1015" s="3">
        <v>0.26400491999999998</v>
      </c>
      <c r="AE1015" s="1">
        <v>0.61138891260328332</v>
      </c>
      <c r="AF1015">
        <v>10</v>
      </c>
      <c r="AG1015" s="3">
        <v>0.54262370000000004</v>
      </c>
      <c r="AH1015" s="1">
        <v>0.41105372130124296</v>
      </c>
      <c r="AI1015">
        <v>10</v>
      </c>
      <c r="AJ1015" s="3">
        <v>0.40066668</v>
      </c>
      <c r="AK1015" s="1">
        <v>0.46381227634574734</v>
      </c>
    </row>
    <row r="1016" spans="1:38" x14ac:dyDescent="0.2">
      <c r="A1016">
        <v>1374</v>
      </c>
      <c r="B1016" t="s">
        <v>717</v>
      </c>
      <c r="C1016" t="s">
        <v>718</v>
      </c>
      <c r="D1016">
        <v>2013</v>
      </c>
      <c r="F1016" t="s">
        <v>769</v>
      </c>
      <c r="G1016" t="s">
        <v>741</v>
      </c>
      <c r="H1016">
        <v>-36.934525000000001</v>
      </c>
      <c r="I1016">
        <v>-64.231011109999997</v>
      </c>
      <c r="J1016">
        <v>562</v>
      </c>
      <c r="K1016">
        <v>1777</v>
      </c>
      <c r="L1016">
        <f t="shared" si="282"/>
        <v>0.31626336522228476</v>
      </c>
      <c r="M1016" t="s">
        <v>785</v>
      </c>
      <c r="N1016" t="s">
        <v>536</v>
      </c>
      <c r="O1016" t="s">
        <v>43</v>
      </c>
      <c r="P1016" t="s">
        <v>44</v>
      </c>
      <c r="Q1016" t="s">
        <v>55</v>
      </c>
      <c r="R1016" s="2" t="s">
        <v>529</v>
      </c>
      <c r="S1016" s="2" t="s">
        <v>780</v>
      </c>
      <c r="T1016" t="s">
        <v>91</v>
      </c>
      <c r="U1016">
        <f t="shared" si="284"/>
        <v>26.369838450482984</v>
      </c>
      <c r="V1016" t="s">
        <v>61</v>
      </c>
      <c r="W1016" s="2" t="s">
        <v>537</v>
      </c>
      <c r="Y1016" t="s">
        <v>776</v>
      </c>
      <c r="Z1016">
        <v>10</v>
      </c>
      <c r="AA1016" s="3">
        <v>3.1311944000000001E-2</v>
      </c>
      <c r="AB1016" s="1">
        <v>5.2616492882898984E-2</v>
      </c>
      <c r="AC1016">
        <v>10</v>
      </c>
      <c r="AD1016" s="3">
        <v>2.0830332999999999E-2</v>
      </c>
      <c r="AE1016" s="1">
        <v>3.1587412850610133E-2</v>
      </c>
      <c r="AF1016">
        <v>10</v>
      </c>
      <c r="AG1016" s="3">
        <v>0.20877952999999999</v>
      </c>
      <c r="AH1016" s="1">
        <v>0.18947188210161686</v>
      </c>
      <c r="AI1016">
        <v>10</v>
      </c>
      <c r="AJ1016" s="3">
        <v>0.27819182999999997</v>
      </c>
      <c r="AK1016" s="1">
        <v>0.22102429802536191</v>
      </c>
    </row>
    <row r="1017" spans="1:38" x14ac:dyDescent="0.2">
      <c r="A1017">
        <v>1374</v>
      </c>
      <c r="B1017" t="s">
        <v>717</v>
      </c>
      <c r="C1017" t="s">
        <v>718</v>
      </c>
      <c r="D1017">
        <v>2013</v>
      </c>
      <c r="F1017" t="s">
        <v>769</v>
      </c>
      <c r="G1017" t="s">
        <v>741</v>
      </c>
      <c r="H1017">
        <v>-36.934525000000001</v>
      </c>
      <c r="I1017">
        <v>-64.231011109999997</v>
      </c>
      <c r="J1017">
        <v>562</v>
      </c>
      <c r="K1017">
        <v>1777</v>
      </c>
      <c r="L1017">
        <f t="shared" si="282"/>
        <v>0.31626336522228476</v>
      </c>
      <c r="M1017" t="s">
        <v>785</v>
      </c>
      <c r="N1017" t="s">
        <v>205</v>
      </c>
      <c r="O1017" t="s">
        <v>43</v>
      </c>
      <c r="P1017" t="s">
        <v>44</v>
      </c>
      <c r="Q1017" t="s">
        <v>55</v>
      </c>
      <c r="R1017" s="2" t="s">
        <v>529</v>
      </c>
      <c r="S1017" s="2" t="s">
        <v>780</v>
      </c>
      <c r="T1017" t="s">
        <v>91</v>
      </c>
      <c r="U1017">
        <f t="shared" si="284"/>
        <v>26.369838450482984</v>
      </c>
      <c r="V1017" t="s">
        <v>61</v>
      </c>
      <c r="W1017" s="2" t="s">
        <v>537</v>
      </c>
      <c r="Y1017" t="s">
        <v>776</v>
      </c>
      <c r="Z1017">
        <v>10</v>
      </c>
      <c r="AA1017" s="3">
        <v>0.19264466999999999</v>
      </c>
      <c r="AB1017" s="1">
        <v>0.21970629231938044</v>
      </c>
      <c r="AC1017">
        <v>10</v>
      </c>
      <c r="AD1017" s="3">
        <v>0.13667625</v>
      </c>
      <c r="AE1017" s="1">
        <v>0.20409077549680929</v>
      </c>
      <c r="AF1017">
        <v>10</v>
      </c>
      <c r="AG1017" s="3">
        <v>0.87084159999999999</v>
      </c>
      <c r="AH1017" s="1">
        <v>0.62773203789268217</v>
      </c>
      <c r="AI1017">
        <v>10</v>
      </c>
      <c r="AJ1017" s="3">
        <v>0.38312203</v>
      </c>
      <c r="AK1017" s="1">
        <v>0.32963721469812235</v>
      </c>
    </row>
    <row r="1018" spans="1:38" x14ac:dyDescent="0.2">
      <c r="A1018">
        <v>1374</v>
      </c>
      <c r="B1018" t="s">
        <v>717</v>
      </c>
      <c r="C1018" t="s">
        <v>718</v>
      </c>
      <c r="D1018">
        <v>2013</v>
      </c>
      <c r="F1018" t="s">
        <v>769</v>
      </c>
      <c r="G1018" t="s">
        <v>741</v>
      </c>
      <c r="H1018">
        <v>-36.934525000000001</v>
      </c>
      <c r="I1018">
        <v>-64.231011109999997</v>
      </c>
      <c r="J1018">
        <v>562</v>
      </c>
      <c r="K1018">
        <v>1777</v>
      </c>
      <c r="L1018">
        <f t="shared" si="282"/>
        <v>0.31626336522228476</v>
      </c>
      <c r="M1018" t="s">
        <v>785</v>
      </c>
      <c r="N1018" t="s">
        <v>389</v>
      </c>
      <c r="O1018" t="s">
        <v>43</v>
      </c>
      <c r="P1018" t="s">
        <v>44</v>
      </c>
      <c r="Q1018" t="s">
        <v>55</v>
      </c>
      <c r="R1018" s="2" t="s">
        <v>529</v>
      </c>
      <c r="S1018" s="2" t="s">
        <v>780</v>
      </c>
      <c r="T1018" t="s">
        <v>91</v>
      </c>
      <c r="U1018">
        <f t="shared" si="284"/>
        <v>26.369838450482984</v>
      </c>
      <c r="V1018" t="s">
        <v>61</v>
      </c>
      <c r="W1018" s="2" t="s">
        <v>537</v>
      </c>
      <c r="Y1018" t="s">
        <v>776</v>
      </c>
      <c r="Z1018">
        <v>10</v>
      </c>
      <c r="AA1018" s="3">
        <v>5.6356900000000003</v>
      </c>
      <c r="AB1018" s="1">
        <v>2.2674081059720139</v>
      </c>
      <c r="AC1018">
        <v>10</v>
      </c>
      <c r="AD1018" s="3">
        <v>4.7555769999999997</v>
      </c>
      <c r="AE1018" s="1">
        <v>2.0009451034932484</v>
      </c>
      <c r="AF1018">
        <v>10</v>
      </c>
      <c r="AG1018" s="3">
        <v>14.480155</v>
      </c>
      <c r="AH1018" s="1">
        <v>3.6017014392700593</v>
      </c>
      <c r="AI1018">
        <v>10</v>
      </c>
      <c r="AJ1018" s="3">
        <v>12.37703</v>
      </c>
      <c r="AK1018" s="1">
        <v>3.067453602250573</v>
      </c>
    </row>
    <row r="1019" spans="1:38" x14ac:dyDescent="0.2">
      <c r="A1019">
        <v>1384</v>
      </c>
      <c r="B1019" t="s">
        <v>719</v>
      </c>
      <c r="C1019" t="s">
        <v>104</v>
      </c>
      <c r="D1019">
        <v>2014</v>
      </c>
      <c r="E1019" t="s">
        <v>762</v>
      </c>
      <c r="F1019" t="s">
        <v>40</v>
      </c>
      <c r="G1019" t="s">
        <v>41</v>
      </c>
      <c r="H1019">
        <v>41.09</v>
      </c>
      <c r="I1019">
        <v>-100.768</v>
      </c>
      <c r="J1019">
        <v>494</v>
      </c>
      <c r="K1019">
        <v>1563</v>
      </c>
      <c r="L1019">
        <f t="shared" si="282"/>
        <v>0.31605886116442738</v>
      </c>
      <c r="M1019" t="s">
        <v>785</v>
      </c>
      <c r="N1019" s="2" t="s">
        <v>539</v>
      </c>
      <c r="O1019" t="s">
        <v>43</v>
      </c>
      <c r="P1019" t="s">
        <v>44</v>
      </c>
      <c r="Q1019" t="s">
        <v>56</v>
      </c>
      <c r="R1019" s="2" t="s">
        <v>540</v>
      </c>
      <c r="S1019" s="2" t="s">
        <v>780</v>
      </c>
      <c r="T1019" t="s">
        <v>89</v>
      </c>
      <c r="U1019">
        <f>((513-113)/513)*100</f>
        <v>77.972709551656919</v>
      </c>
      <c r="V1019" t="s">
        <v>61</v>
      </c>
      <c r="W1019" s="2" t="s">
        <v>538</v>
      </c>
      <c r="X1019" s="2" t="s">
        <v>546</v>
      </c>
      <c r="Y1019" t="s">
        <v>50</v>
      </c>
      <c r="Z1019">
        <v>3</v>
      </c>
      <c r="AA1019" s="3">
        <v>10.588234999999999</v>
      </c>
      <c r="AB1019" s="1">
        <v>2.8922286679519305</v>
      </c>
      <c r="AC1019">
        <v>3</v>
      </c>
      <c r="AD1019" s="3">
        <v>2.7703983999999999</v>
      </c>
      <c r="AE1019" s="1">
        <v>1.8405094042677097</v>
      </c>
    </row>
    <row r="1020" spans="1:38" x14ac:dyDescent="0.2">
      <c r="A1020">
        <v>1384</v>
      </c>
      <c r="B1020" t="s">
        <v>719</v>
      </c>
      <c r="C1020" t="s">
        <v>104</v>
      </c>
      <c r="D1020">
        <v>2014</v>
      </c>
      <c r="E1020" t="s">
        <v>762</v>
      </c>
      <c r="F1020" t="s">
        <v>40</v>
      </c>
      <c r="G1020" t="s">
        <v>41</v>
      </c>
      <c r="H1020">
        <v>41.09</v>
      </c>
      <c r="I1020">
        <v>-100.768</v>
      </c>
      <c r="J1020">
        <v>494</v>
      </c>
      <c r="K1020">
        <v>1563</v>
      </c>
      <c r="L1020">
        <f t="shared" si="282"/>
        <v>0.31605886116442738</v>
      </c>
      <c r="M1020" t="s">
        <v>785</v>
      </c>
      <c r="N1020" s="2" t="s">
        <v>539</v>
      </c>
      <c r="O1020" t="s">
        <v>43</v>
      </c>
      <c r="P1020" t="s">
        <v>44</v>
      </c>
      <c r="Q1020" t="s">
        <v>56</v>
      </c>
      <c r="R1020" s="2" t="s">
        <v>540</v>
      </c>
      <c r="S1020" s="2" t="s">
        <v>780</v>
      </c>
      <c r="T1020" t="s">
        <v>89</v>
      </c>
      <c r="U1020">
        <f t="shared" ref="U1020:U1024" si="285">((513-113)/513)*100</f>
        <v>77.972709551656919</v>
      </c>
      <c r="V1020" t="s">
        <v>61</v>
      </c>
      <c r="W1020" s="2" t="s">
        <v>541</v>
      </c>
      <c r="X1020" s="2" t="s">
        <v>546</v>
      </c>
      <c r="Y1020" t="s">
        <v>50</v>
      </c>
      <c r="Z1020">
        <v>3</v>
      </c>
      <c r="AA1020" s="3">
        <v>6.2706146</v>
      </c>
      <c r="AB1020" s="1">
        <v>4.3423144212245717</v>
      </c>
      <c r="AC1020">
        <v>3</v>
      </c>
      <c r="AD1020" s="3">
        <v>0.94524909999999995</v>
      </c>
      <c r="AE1020" s="1">
        <v>0</v>
      </c>
    </row>
    <row r="1021" spans="1:38" x14ac:dyDescent="0.2">
      <c r="A1021">
        <v>1384</v>
      </c>
      <c r="B1021" t="s">
        <v>719</v>
      </c>
      <c r="C1021" t="s">
        <v>104</v>
      </c>
      <c r="D1021">
        <v>2014</v>
      </c>
      <c r="E1021" t="s">
        <v>762</v>
      </c>
      <c r="F1021" t="s">
        <v>40</v>
      </c>
      <c r="G1021" t="s">
        <v>41</v>
      </c>
      <c r="H1021">
        <v>41.09</v>
      </c>
      <c r="I1021">
        <v>-100.768</v>
      </c>
      <c r="J1021">
        <v>494</v>
      </c>
      <c r="K1021">
        <v>1563</v>
      </c>
      <c r="L1021">
        <f t="shared" si="282"/>
        <v>0.31605886116442738</v>
      </c>
      <c r="M1021" t="s">
        <v>785</v>
      </c>
      <c r="N1021" s="2" t="s">
        <v>539</v>
      </c>
      <c r="O1021" t="s">
        <v>43</v>
      </c>
      <c r="P1021" t="s">
        <v>44</v>
      </c>
      <c r="Q1021" t="s">
        <v>56</v>
      </c>
      <c r="R1021" s="2" t="s">
        <v>540</v>
      </c>
      <c r="S1021" s="2" t="s">
        <v>780</v>
      </c>
      <c r="T1021" t="s">
        <v>89</v>
      </c>
      <c r="U1021">
        <f t="shared" si="285"/>
        <v>77.972709551656919</v>
      </c>
      <c r="V1021" t="s">
        <v>61</v>
      </c>
      <c r="W1021" s="2" t="s">
        <v>542</v>
      </c>
      <c r="X1021" s="2" t="s">
        <v>546</v>
      </c>
      <c r="Y1021" t="s">
        <v>50</v>
      </c>
      <c r="Z1021">
        <v>3</v>
      </c>
      <c r="AA1021" s="3">
        <v>8.651821</v>
      </c>
      <c r="AB1021" s="1">
        <v>3.3796121767445433</v>
      </c>
      <c r="AC1021">
        <v>3</v>
      </c>
      <c r="AD1021" s="3">
        <v>9.1702239999999993</v>
      </c>
      <c r="AE1021" s="1">
        <v>7.0190458310308816</v>
      </c>
    </row>
    <row r="1022" spans="1:38" x14ac:dyDescent="0.2">
      <c r="A1022">
        <v>1384</v>
      </c>
      <c r="B1022" t="s">
        <v>719</v>
      </c>
      <c r="C1022" t="s">
        <v>104</v>
      </c>
      <c r="D1022">
        <v>2014</v>
      </c>
      <c r="E1022" t="s">
        <v>762</v>
      </c>
      <c r="F1022" t="s">
        <v>40</v>
      </c>
      <c r="G1022" t="s">
        <v>41</v>
      </c>
      <c r="H1022">
        <v>41.09</v>
      </c>
      <c r="I1022">
        <v>-100.768</v>
      </c>
      <c r="J1022">
        <v>494</v>
      </c>
      <c r="K1022">
        <v>1563</v>
      </c>
      <c r="L1022">
        <f t="shared" si="282"/>
        <v>0.31605886116442738</v>
      </c>
      <c r="M1022" t="s">
        <v>785</v>
      </c>
      <c r="N1022" s="2" t="s">
        <v>539</v>
      </c>
      <c r="O1022" t="s">
        <v>43</v>
      </c>
      <c r="P1022" t="s">
        <v>44</v>
      </c>
      <c r="Q1022" t="s">
        <v>56</v>
      </c>
      <c r="R1022" s="2" t="s">
        <v>540</v>
      </c>
      <c r="S1022" s="2" t="s">
        <v>780</v>
      </c>
      <c r="T1022" t="s">
        <v>89</v>
      </c>
      <c r="U1022">
        <f t="shared" si="285"/>
        <v>77.972709551656919</v>
      </c>
      <c r="V1022" t="s">
        <v>61</v>
      </c>
      <c r="W1022" s="2" t="s">
        <v>543</v>
      </c>
      <c r="X1022" s="2" t="s">
        <v>546</v>
      </c>
      <c r="Y1022" t="s">
        <v>50</v>
      </c>
      <c r="Z1022">
        <v>3</v>
      </c>
      <c r="AA1022" s="3">
        <v>6.0787991999999997</v>
      </c>
      <c r="AB1022" s="1">
        <v>2.5997005286006538</v>
      </c>
      <c r="AC1022">
        <v>3</v>
      </c>
      <c r="AD1022" s="3">
        <v>1.8011256</v>
      </c>
      <c r="AE1022" s="1">
        <v>2.3397311339198952</v>
      </c>
    </row>
    <row r="1023" spans="1:38" x14ac:dyDescent="0.2">
      <c r="A1023">
        <v>1384</v>
      </c>
      <c r="B1023" t="s">
        <v>719</v>
      </c>
      <c r="C1023" t="s">
        <v>104</v>
      </c>
      <c r="D1023">
        <v>2014</v>
      </c>
      <c r="E1023" t="s">
        <v>762</v>
      </c>
      <c r="F1023" t="s">
        <v>40</v>
      </c>
      <c r="G1023" t="s">
        <v>41</v>
      </c>
      <c r="H1023">
        <v>41.09</v>
      </c>
      <c r="I1023">
        <v>-100.768</v>
      </c>
      <c r="J1023">
        <v>494</v>
      </c>
      <c r="K1023">
        <v>1563</v>
      </c>
      <c r="L1023">
        <f t="shared" si="282"/>
        <v>0.31605886116442738</v>
      </c>
      <c r="M1023" t="s">
        <v>785</v>
      </c>
      <c r="N1023" s="2" t="s">
        <v>539</v>
      </c>
      <c r="O1023" t="s">
        <v>43</v>
      </c>
      <c r="P1023" t="s">
        <v>44</v>
      </c>
      <c r="Q1023" t="s">
        <v>56</v>
      </c>
      <c r="R1023" s="2" t="s">
        <v>540</v>
      </c>
      <c r="S1023" s="2" t="s">
        <v>780</v>
      </c>
      <c r="T1023" t="s">
        <v>89</v>
      </c>
      <c r="U1023">
        <f t="shared" si="285"/>
        <v>77.972709551656919</v>
      </c>
      <c r="V1023" t="s">
        <v>61</v>
      </c>
      <c r="W1023" s="2" t="s">
        <v>544</v>
      </c>
      <c r="X1023" s="2" t="s">
        <v>546</v>
      </c>
      <c r="Y1023" t="s">
        <v>50</v>
      </c>
      <c r="Z1023">
        <v>3</v>
      </c>
      <c r="AA1023" s="3">
        <v>7.5335669999999997</v>
      </c>
      <c r="AB1023" s="1">
        <v>2.5096671419825776</v>
      </c>
      <c r="AC1023">
        <v>3</v>
      </c>
      <c r="AD1023" s="3">
        <v>3.78979</v>
      </c>
      <c r="AE1023" s="1">
        <v>1.3207684151084178</v>
      </c>
    </row>
    <row r="1024" spans="1:38" x14ac:dyDescent="0.2">
      <c r="A1024">
        <v>1384</v>
      </c>
      <c r="B1024" t="s">
        <v>719</v>
      </c>
      <c r="C1024" t="s">
        <v>104</v>
      </c>
      <c r="D1024">
        <v>2014</v>
      </c>
      <c r="E1024" t="s">
        <v>762</v>
      </c>
      <c r="F1024" t="s">
        <v>40</v>
      </c>
      <c r="G1024" t="s">
        <v>41</v>
      </c>
      <c r="H1024">
        <v>41.09</v>
      </c>
      <c r="I1024">
        <v>-100.768</v>
      </c>
      <c r="J1024">
        <v>494</v>
      </c>
      <c r="K1024">
        <v>1563</v>
      </c>
      <c r="L1024">
        <f t="shared" si="282"/>
        <v>0.31605886116442738</v>
      </c>
      <c r="M1024" t="s">
        <v>785</v>
      </c>
      <c r="N1024" s="2" t="s">
        <v>539</v>
      </c>
      <c r="O1024" t="s">
        <v>43</v>
      </c>
      <c r="P1024" t="s">
        <v>44</v>
      </c>
      <c r="Q1024" t="s">
        <v>56</v>
      </c>
      <c r="R1024" s="2" t="s">
        <v>540</v>
      </c>
      <c r="S1024" s="2" t="s">
        <v>780</v>
      </c>
      <c r="T1024" t="s">
        <v>89</v>
      </c>
      <c r="U1024">
        <f t="shared" si="285"/>
        <v>77.972709551656919</v>
      </c>
      <c r="V1024" t="s">
        <v>61</v>
      </c>
      <c r="W1024" s="2" t="s">
        <v>545</v>
      </c>
      <c r="X1024" s="2" t="s">
        <v>546</v>
      </c>
      <c r="Y1024" t="s">
        <v>50</v>
      </c>
      <c r="Z1024">
        <v>3</v>
      </c>
      <c r="AA1024" s="3">
        <v>7.0328593000000001</v>
      </c>
      <c r="AB1024" s="1">
        <v>2.0836704582965786</v>
      </c>
      <c r="AC1024">
        <v>3</v>
      </c>
      <c r="AD1024" s="3">
        <v>1.1612062000000001</v>
      </c>
      <c r="AE1024" s="1">
        <v>0.26038612610505951</v>
      </c>
    </row>
    <row r="1025" spans="1:31" x14ac:dyDescent="0.2">
      <c r="A1025">
        <v>1443</v>
      </c>
      <c r="B1025" t="s">
        <v>720</v>
      </c>
      <c r="C1025" t="s">
        <v>721</v>
      </c>
      <c r="D1025">
        <v>2019</v>
      </c>
      <c r="E1025" t="s">
        <v>771</v>
      </c>
      <c r="F1025" t="s">
        <v>40</v>
      </c>
      <c r="G1025" t="s">
        <v>41</v>
      </c>
      <c r="H1025">
        <v>37.000279999999997</v>
      </c>
      <c r="I1025">
        <v>-110.000956</v>
      </c>
      <c r="J1025">
        <v>194</v>
      </c>
      <c r="K1025">
        <v>2000</v>
      </c>
      <c r="L1025">
        <f t="shared" si="282"/>
        <v>9.7000000000000003E-2</v>
      </c>
      <c r="M1025" t="s">
        <v>784</v>
      </c>
      <c r="N1025" s="2" t="s">
        <v>549</v>
      </c>
      <c r="O1025" t="s">
        <v>51</v>
      </c>
      <c r="P1025" t="s">
        <v>52</v>
      </c>
      <c r="Q1025" t="s">
        <v>55</v>
      </c>
      <c r="R1025" s="2" t="s">
        <v>548</v>
      </c>
      <c r="S1025" s="2" t="s">
        <v>780</v>
      </c>
      <c r="T1025" t="s">
        <v>91</v>
      </c>
      <c r="U1025">
        <v>35</v>
      </c>
      <c r="V1025" t="s">
        <v>62</v>
      </c>
      <c r="W1025" s="2" t="s">
        <v>547</v>
      </c>
      <c r="X1025" s="2" t="s">
        <v>204</v>
      </c>
      <c r="Y1025" t="s">
        <v>776</v>
      </c>
      <c r="Z1025">
        <v>78</v>
      </c>
      <c r="AA1025" s="3">
        <v>19.209726</v>
      </c>
      <c r="AB1025" s="1">
        <v>55.299178656664324</v>
      </c>
      <c r="AC1025">
        <v>78</v>
      </c>
      <c r="AD1025" s="3">
        <v>32.948329999999999</v>
      </c>
      <c r="AE1025" s="1">
        <v>106.03480100671889</v>
      </c>
    </row>
    <row r="1026" spans="1:31" x14ac:dyDescent="0.2">
      <c r="A1026">
        <v>1443</v>
      </c>
      <c r="B1026" t="s">
        <v>720</v>
      </c>
      <c r="C1026" t="s">
        <v>721</v>
      </c>
      <c r="D1026">
        <v>2019</v>
      </c>
      <c r="E1026" t="s">
        <v>771</v>
      </c>
      <c r="F1026" t="s">
        <v>40</v>
      </c>
      <c r="G1026" t="s">
        <v>41</v>
      </c>
      <c r="H1026">
        <v>37.000279999999997</v>
      </c>
      <c r="I1026">
        <v>-110.000956</v>
      </c>
      <c r="J1026">
        <v>194</v>
      </c>
      <c r="K1026">
        <v>2000</v>
      </c>
      <c r="L1026">
        <f t="shared" si="282"/>
        <v>9.7000000000000003E-2</v>
      </c>
      <c r="M1026" t="s">
        <v>784</v>
      </c>
      <c r="N1026" s="2" t="s">
        <v>550</v>
      </c>
      <c r="O1026" t="s">
        <v>51</v>
      </c>
      <c r="P1026" t="s">
        <v>54</v>
      </c>
      <c r="Q1026" t="s">
        <v>55</v>
      </c>
      <c r="R1026" s="2" t="s">
        <v>548</v>
      </c>
      <c r="S1026" s="2" t="s">
        <v>780</v>
      </c>
      <c r="T1026" t="s">
        <v>91</v>
      </c>
      <c r="U1026">
        <v>35</v>
      </c>
      <c r="V1026" t="s">
        <v>62</v>
      </c>
      <c r="W1026" s="2" t="s">
        <v>547</v>
      </c>
      <c r="X1026" s="2" t="s">
        <v>204</v>
      </c>
      <c r="Y1026" t="s">
        <v>776</v>
      </c>
      <c r="Z1026">
        <v>26</v>
      </c>
      <c r="AA1026" s="3">
        <v>0</v>
      </c>
      <c r="AB1026" s="1">
        <v>0</v>
      </c>
      <c r="AC1026">
        <v>26</v>
      </c>
      <c r="AD1026" s="3">
        <v>2.5531914000000002</v>
      </c>
      <c r="AE1026" s="1">
        <v>8.2142252031681391</v>
      </c>
    </row>
    <row r="1027" spans="1:31" x14ac:dyDescent="0.2">
      <c r="A1027">
        <v>1443</v>
      </c>
      <c r="B1027" t="s">
        <v>720</v>
      </c>
      <c r="C1027" t="s">
        <v>721</v>
      </c>
      <c r="D1027">
        <v>2019</v>
      </c>
      <c r="E1027" t="s">
        <v>771</v>
      </c>
      <c r="F1027" t="s">
        <v>40</v>
      </c>
      <c r="G1027" t="s">
        <v>41</v>
      </c>
      <c r="H1027">
        <v>37.000279999999997</v>
      </c>
      <c r="I1027">
        <v>-110.000956</v>
      </c>
      <c r="J1027">
        <v>194</v>
      </c>
      <c r="K1027">
        <v>2000</v>
      </c>
      <c r="L1027">
        <f t="shared" ref="L1027:L1090" si="286">J1027/K1027</f>
        <v>9.7000000000000003E-2</v>
      </c>
      <c r="M1027" t="s">
        <v>784</v>
      </c>
      <c r="N1027" s="2" t="s">
        <v>551</v>
      </c>
      <c r="O1027" t="s">
        <v>43</v>
      </c>
      <c r="P1027" t="s">
        <v>54</v>
      </c>
      <c r="Q1027" t="s">
        <v>55</v>
      </c>
      <c r="R1027" s="2" t="s">
        <v>548</v>
      </c>
      <c r="S1027" s="2" t="s">
        <v>780</v>
      </c>
      <c r="T1027" t="s">
        <v>91</v>
      </c>
      <c r="U1027">
        <v>35</v>
      </c>
      <c r="V1027" t="s">
        <v>62</v>
      </c>
      <c r="W1027" s="2" t="s">
        <v>547</v>
      </c>
      <c r="X1027" s="2" t="s">
        <v>204</v>
      </c>
      <c r="Y1027" t="s">
        <v>776</v>
      </c>
      <c r="Z1027">
        <v>47</v>
      </c>
      <c r="AA1027" s="3">
        <v>0</v>
      </c>
      <c r="AB1027" s="1">
        <v>0</v>
      </c>
      <c r="AC1027">
        <v>47</v>
      </c>
      <c r="AD1027" s="3">
        <v>1.4589665999999999</v>
      </c>
      <c r="AE1027" s="1">
        <v>6.4597350627042047</v>
      </c>
    </row>
    <row r="1028" spans="1:31" x14ac:dyDescent="0.2">
      <c r="A1028">
        <v>1443</v>
      </c>
      <c r="B1028" t="s">
        <v>720</v>
      </c>
      <c r="C1028" t="s">
        <v>721</v>
      </c>
      <c r="D1028">
        <v>2019</v>
      </c>
      <c r="E1028" t="s">
        <v>771</v>
      </c>
      <c r="F1028" t="s">
        <v>40</v>
      </c>
      <c r="G1028" t="s">
        <v>41</v>
      </c>
      <c r="H1028">
        <v>37.000279999999997</v>
      </c>
      <c r="I1028">
        <v>-110.000956</v>
      </c>
      <c r="J1028">
        <v>194</v>
      </c>
      <c r="K1028">
        <v>2000</v>
      </c>
      <c r="L1028">
        <f t="shared" si="286"/>
        <v>9.7000000000000003E-2</v>
      </c>
      <c r="M1028" t="s">
        <v>784</v>
      </c>
      <c r="N1028" s="2" t="s">
        <v>552</v>
      </c>
      <c r="O1028" t="s">
        <v>51</v>
      </c>
      <c r="P1028" t="s">
        <v>54</v>
      </c>
      <c r="Q1028" t="s">
        <v>55</v>
      </c>
      <c r="R1028" s="2" t="s">
        <v>548</v>
      </c>
      <c r="S1028" s="2" t="s">
        <v>780</v>
      </c>
      <c r="T1028" t="s">
        <v>91</v>
      </c>
      <c r="U1028">
        <v>35</v>
      </c>
      <c r="V1028" t="s">
        <v>62</v>
      </c>
      <c r="W1028" s="2" t="s">
        <v>547</v>
      </c>
      <c r="X1028" s="2" t="s">
        <v>204</v>
      </c>
      <c r="Y1028" t="s">
        <v>776</v>
      </c>
      <c r="Z1028">
        <v>36</v>
      </c>
      <c r="AA1028" s="3">
        <v>0.9118541</v>
      </c>
      <c r="AB1028" s="1">
        <v>5.4711245999999996</v>
      </c>
      <c r="AC1028">
        <v>36</v>
      </c>
      <c r="AD1028" s="3">
        <v>0</v>
      </c>
      <c r="AE1028" s="1">
        <v>0</v>
      </c>
    </row>
    <row r="1029" spans="1:31" x14ac:dyDescent="0.2">
      <c r="A1029">
        <v>1443</v>
      </c>
      <c r="B1029" t="s">
        <v>720</v>
      </c>
      <c r="C1029" t="s">
        <v>721</v>
      </c>
      <c r="D1029">
        <v>2019</v>
      </c>
      <c r="E1029" t="s">
        <v>771</v>
      </c>
      <c r="F1029" t="s">
        <v>40</v>
      </c>
      <c r="G1029" t="s">
        <v>41</v>
      </c>
      <c r="H1029">
        <v>37.000279999999997</v>
      </c>
      <c r="I1029">
        <v>-110.000956</v>
      </c>
      <c r="J1029">
        <v>194</v>
      </c>
      <c r="K1029">
        <v>2000</v>
      </c>
      <c r="L1029">
        <f t="shared" si="286"/>
        <v>9.7000000000000003E-2</v>
      </c>
      <c r="M1029" t="s">
        <v>784</v>
      </c>
      <c r="N1029" s="2" t="s">
        <v>169</v>
      </c>
      <c r="O1029" t="s">
        <v>51</v>
      </c>
      <c r="P1029" t="s">
        <v>52</v>
      </c>
      <c r="Q1029" t="s">
        <v>55</v>
      </c>
      <c r="R1029" s="2" t="s">
        <v>548</v>
      </c>
      <c r="S1029" s="2" t="s">
        <v>780</v>
      </c>
      <c r="T1029" t="s">
        <v>91</v>
      </c>
      <c r="U1029">
        <v>35</v>
      </c>
      <c r="V1029" t="s">
        <v>62</v>
      </c>
      <c r="W1029" s="2" t="s">
        <v>547</v>
      </c>
      <c r="X1029" s="2" t="s">
        <v>204</v>
      </c>
      <c r="Y1029" t="s">
        <v>776</v>
      </c>
      <c r="Z1029">
        <v>59</v>
      </c>
      <c r="AA1029" s="3">
        <v>0.66869299999999998</v>
      </c>
      <c r="AB1029" s="1">
        <v>4.6693892392228467</v>
      </c>
      <c r="AC1029">
        <v>59</v>
      </c>
      <c r="AD1029" s="3">
        <v>6.4133740000000001</v>
      </c>
      <c r="AE1029" s="1">
        <v>22.88000550552842</v>
      </c>
    </row>
    <row r="1030" spans="1:31" x14ac:dyDescent="0.2">
      <c r="A1030">
        <v>1443</v>
      </c>
      <c r="B1030" t="s">
        <v>720</v>
      </c>
      <c r="C1030" t="s">
        <v>721</v>
      </c>
      <c r="D1030">
        <v>2019</v>
      </c>
      <c r="E1030" t="s">
        <v>771</v>
      </c>
      <c r="F1030" t="s">
        <v>40</v>
      </c>
      <c r="G1030" t="s">
        <v>41</v>
      </c>
      <c r="H1030">
        <v>37.000279999999997</v>
      </c>
      <c r="I1030">
        <v>-110.000956</v>
      </c>
      <c r="J1030">
        <v>194</v>
      </c>
      <c r="K1030">
        <v>2000</v>
      </c>
      <c r="L1030">
        <f t="shared" si="286"/>
        <v>9.7000000000000003E-2</v>
      </c>
      <c r="M1030" t="s">
        <v>784</v>
      </c>
      <c r="N1030" s="2" t="s">
        <v>553</v>
      </c>
      <c r="O1030" t="s">
        <v>51</v>
      </c>
      <c r="P1030" t="s">
        <v>54</v>
      </c>
      <c r="Q1030" t="s">
        <v>55</v>
      </c>
      <c r="R1030" s="2" t="s">
        <v>548</v>
      </c>
      <c r="S1030" s="2" t="s">
        <v>780</v>
      </c>
      <c r="T1030" t="s">
        <v>91</v>
      </c>
      <c r="U1030">
        <v>35</v>
      </c>
      <c r="V1030" t="s">
        <v>62</v>
      </c>
      <c r="W1030" s="2" t="s">
        <v>547</v>
      </c>
      <c r="X1030" s="2" t="s">
        <v>204</v>
      </c>
      <c r="Y1030" t="s">
        <v>776</v>
      </c>
      <c r="Z1030">
        <v>25</v>
      </c>
      <c r="AA1030" s="3">
        <v>0</v>
      </c>
      <c r="AB1030" s="1">
        <v>0</v>
      </c>
      <c r="AC1030">
        <v>25</v>
      </c>
      <c r="AD1030" s="3">
        <v>11.003038999999999</v>
      </c>
      <c r="AE1030" s="1">
        <v>32.674775000000011</v>
      </c>
    </row>
    <row r="1031" spans="1:31" x14ac:dyDescent="0.2">
      <c r="A1031">
        <v>1443</v>
      </c>
      <c r="B1031" t="s">
        <v>720</v>
      </c>
      <c r="C1031" t="s">
        <v>721</v>
      </c>
      <c r="D1031">
        <v>2019</v>
      </c>
      <c r="E1031" t="s">
        <v>771</v>
      </c>
      <c r="F1031" t="s">
        <v>40</v>
      </c>
      <c r="G1031" t="s">
        <v>41</v>
      </c>
      <c r="H1031">
        <v>37.000279999999997</v>
      </c>
      <c r="I1031">
        <v>-110.000956</v>
      </c>
      <c r="J1031">
        <v>194</v>
      </c>
      <c r="K1031">
        <v>2000</v>
      </c>
      <c r="L1031">
        <f t="shared" si="286"/>
        <v>9.7000000000000003E-2</v>
      </c>
      <c r="M1031" t="s">
        <v>784</v>
      </c>
      <c r="N1031" s="2" t="s">
        <v>554</v>
      </c>
      <c r="O1031" t="s">
        <v>51</v>
      </c>
      <c r="P1031" t="s">
        <v>44</v>
      </c>
      <c r="Q1031" t="s">
        <v>55</v>
      </c>
      <c r="R1031" s="2" t="s">
        <v>548</v>
      </c>
      <c r="S1031" s="2" t="s">
        <v>780</v>
      </c>
      <c r="T1031" t="s">
        <v>91</v>
      </c>
      <c r="U1031">
        <v>35</v>
      </c>
      <c r="V1031" t="s">
        <v>62</v>
      </c>
      <c r="W1031" s="2" t="s">
        <v>547</v>
      </c>
      <c r="X1031" s="2" t="s">
        <v>204</v>
      </c>
      <c r="Y1031" t="s">
        <v>776</v>
      </c>
      <c r="Z1031">
        <v>21</v>
      </c>
      <c r="AA1031" s="3">
        <v>9.7872339999999998</v>
      </c>
      <c r="AB1031" s="1">
        <v>27.021872467115521</v>
      </c>
      <c r="AC1031">
        <v>21</v>
      </c>
      <c r="AD1031" s="3">
        <v>11.367781000000001</v>
      </c>
      <c r="AE1031" s="1">
        <v>23.261103819263198</v>
      </c>
    </row>
    <row r="1032" spans="1:31" x14ac:dyDescent="0.2">
      <c r="A1032">
        <v>1443</v>
      </c>
      <c r="B1032" t="s">
        <v>720</v>
      </c>
      <c r="C1032" t="s">
        <v>721</v>
      </c>
      <c r="D1032">
        <v>2019</v>
      </c>
      <c r="E1032" t="s">
        <v>771</v>
      </c>
      <c r="F1032" t="s">
        <v>40</v>
      </c>
      <c r="G1032" t="s">
        <v>41</v>
      </c>
      <c r="H1032">
        <v>37.000279999999997</v>
      </c>
      <c r="I1032">
        <v>-110.000956</v>
      </c>
      <c r="J1032">
        <v>194</v>
      </c>
      <c r="K1032">
        <v>2000</v>
      </c>
      <c r="L1032">
        <f t="shared" si="286"/>
        <v>9.7000000000000003E-2</v>
      </c>
      <c r="M1032" t="s">
        <v>784</v>
      </c>
      <c r="N1032" s="2" t="s">
        <v>555</v>
      </c>
      <c r="O1032" t="s">
        <v>51</v>
      </c>
      <c r="P1032" t="s">
        <v>53</v>
      </c>
      <c r="Q1032" t="s">
        <v>55</v>
      </c>
      <c r="R1032" s="2" t="s">
        <v>548</v>
      </c>
      <c r="S1032" s="2" t="s">
        <v>780</v>
      </c>
      <c r="T1032" t="s">
        <v>91</v>
      </c>
      <c r="U1032">
        <v>35</v>
      </c>
      <c r="V1032" t="s">
        <v>62</v>
      </c>
      <c r="W1032" s="2" t="s">
        <v>547</v>
      </c>
      <c r="X1032" s="2" t="s">
        <v>204</v>
      </c>
      <c r="Y1032" t="s">
        <v>776</v>
      </c>
      <c r="Z1032">
        <v>90</v>
      </c>
      <c r="AA1032" s="3">
        <v>5.6534953000000003</v>
      </c>
      <c r="AB1032" s="1">
        <v>27.970301948529841</v>
      </c>
      <c r="AC1032">
        <v>90</v>
      </c>
      <c r="AD1032" s="3">
        <v>9.2401219999999995</v>
      </c>
      <c r="AE1032" s="1">
        <v>40.08114834332769</v>
      </c>
    </row>
    <row r="1033" spans="1:31" x14ac:dyDescent="0.2">
      <c r="A1033">
        <v>1443</v>
      </c>
      <c r="B1033" t="s">
        <v>720</v>
      </c>
      <c r="C1033" t="s">
        <v>721</v>
      </c>
      <c r="D1033">
        <v>2019</v>
      </c>
      <c r="E1033" t="s">
        <v>771</v>
      </c>
      <c r="F1033" t="s">
        <v>40</v>
      </c>
      <c r="G1033" t="s">
        <v>41</v>
      </c>
      <c r="H1033">
        <v>37.000279999999997</v>
      </c>
      <c r="I1033">
        <v>-110.000956</v>
      </c>
      <c r="J1033">
        <v>194</v>
      </c>
      <c r="K1033">
        <v>2000</v>
      </c>
      <c r="L1033">
        <f t="shared" si="286"/>
        <v>9.7000000000000003E-2</v>
      </c>
      <c r="M1033" t="s">
        <v>784</v>
      </c>
      <c r="N1033" s="2" t="s">
        <v>556</v>
      </c>
      <c r="O1033" t="s">
        <v>51</v>
      </c>
      <c r="P1033" t="s">
        <v>53</v>
      </c>
      <c r="Q1033" t="s">
        <v>55</v>
      </c>
      <c r="R1033" s="2" t="s">
        <v>548</v>
      </c>
      <c r="S1033" s="2" t="s">
        <v>780</v>
      </c>
      <c r="T1033" t="s">
        <v>91</v>
      </c>
      <c r="U1033">
        <v>35</v>
      </c>
      <c r="V1033" t="s">
        <v>62</v>
      </c>
      <c r="W1033" s="2" t="s">
        <v>547</v>
      </c>
      <c r="X1033" s="2" t="s">
        <v>204</v>
      </c>
      <c r="Y1033" t="s">
        <v>776</v>
      </c>
      <c r="Z1033">
        <v>19</v>
      </c>
      <c r="AA1033" s="3">
        <v>0</v>
      </c>
      <c r="AB1033" s="1">
        <v>0</v>
      </c>
      <c r="AC1033">
        <v>19</v>
      </c>
      <c r="AD1033" s="3">
        <v>12.462006000000001</v>
      </c>
      <c r="AE1033" s="1">
        <v>26.895339286019876</v>
      </c>
    </row>
    <row r="1034" spans="1:31" x14ac:dyDescent="0.2">
      <c r="A1034">
        <v>1521</v>
      </c>
      <c r="B1034" t="s">
        <v>722</v>
      </c>
      <c r="C1034" t="s">
        <v>723</v>
      </c>
      <c r="D1034">
        <v>2017</v>
      </c>
      <c r="E1034" t="s">
        <v>745</v>
      </c>
      <c r="F1034" t="s">
        <v>40</v>
      </c>
      <c r="G1034" t="s">
        <v>41</v>
      </c>
      <c r="H1034">
        <v>37.989578000000002</v>
      </c>
      <c r="I1034">
        <v>-122.599093</v>
      </c>
      <c r="J1034">
        <v>1100</v>
      </c>
      <c r="K1034">
        <v>1547</v>
      </c>
      <c r="L1034">
        <f t="shared" si="286"/>
        <v>0.71105365223012285</v>
      </c>
      <c r="M1034" t="s">
        <v>787</v>
      </c>
      <c r="N1034" s="2" t="s">
        <v>531</v>
      </c>
      <c r="O1034" t="s">
        <v>43</v>
      </c>
      <c r="P1034" t="s">
        <v>44</v>
      </c>
      <c r="Q1034" t="s">
        <v>56</v>
      </c>
      <c r="R1034" s="2" t="s">
        <v>560</v>
      </c>
      <c r="S1034" s="2" t="s">
        <v>780</v>
      </c>
      <c r="T1034" t="s">
        <v>782</v>
      </c>
      <c r="U1034">
        <f>((602-487.8)/602)*100</f>
        <v>18.970099667774086</v>
      </c>
      <c r="V1034" t="s">
        <v>62</v>
      </c>
      <c r="W1034" s="2" t="s">
        <v>557</v>
      </c>
      <c r="Y1034" t="s">
        <v>50</v>
      </c>
      <c r="Z1034" s="2">
        <f t="shared" ref="Z1034:Z1035" si="287">AVERAGE(15, 20)</f>
        <v>17.5</v>
      </c>
      <c r="AA1034" s="3">
        <v>0.78403497</v>
      </c>
      <c r="AB1034" s="1">
        <v>0.73517337874917243</v>
      </c>
      <c r="AC1034" s="2">
        <f t="shared" ref="AC1034:AC1035" si="288">AVERAGE(15, 20)</f>
        <v>17.5</v>
      </c>
      <c r="AD1034" s="3">
        <v>0.60360855000000002</v>
      </c>
      <c r="AE1034" s="1">
        <v>0.26606272271069342</v>
      </c>
    </row>
    <row r="1035" spans="1:31" x14ac:dyDescent="0.2">
      <c r="A1035">
        <v>1521</v>
      </c>
      <c r="B1035" t="s">
        <v>722</v>
      </c>
      <c r="C1035" t="s">
        <v>723</v>
      </c>
      <c r="D1035">
        <v>2017</v>
      </c>
      <c r="E1035" t="s">
        <v>745</v>
      </c>
      <c r="F1035" t="s">
        <v>40</v>
      </c>
      <c r="G1035" t="s">
        <v>41</v>
      </c>
      <c r="H1035">
        <v>37.989578000000002</v>
      </c>
      <c r="I1035">
        <v>-122.599093</v>
      </c>
      <c r="J1035">
        <v>1100</v>
      </c>
      <c r="K1035">
        <v>1547</v>
      </c>
      <c r="L1035">
        <f t="shared" si="286"/>
        <v>0.71105365223012285</v>
      </c>
      <c r="M1035" t="s">
        <v>787</v>
      </c>
      <c r="N1035" s="2" t="s">
        <v>531</v>
      </c>
      <c r="O1035" t="s">
        <v>43</v>
      </c>
      <c r="P1035" t="s">
        <v>44</v>
      </c>
      <c r="Q1035" t="s">
        <v>56</v>
      </c>
      <c r="R1035" s="2" t="s">
        <v>560</v>
      </c>
      <c r="S1035" s="2" t="s">
        <v>780</v>
      </c>
      <c r="T1035" t="s">
        <v>782</v>
      </c>
      <c r="U1035">
        <f t="shared" ref="U1035:U1039" si="289">((602-487.8)/602)*100</f>
        <v>18.970099667774086</v>
      </c>
      <c r="V1035" t="s">
        <v>62</v>
      </c>
      <c r="W1035" s="2" t="s">
        <v>557</v>
      </c>
      <c r="Y1035" t="s">
        <v>50</v>
      </c>
      <c r="Z1035" s="2">
        <f t="shared" si="287"/>
        <v>17.5</v>
      </c>
      <c r="AA1035" s="3">
        <v>2.3687307999999998</v>
      </c>
      <c r="AB1035" s="1">
        <v>4.486889373326556</v>
      </c>
      <c r="AC1035" s="2">
        <f t="shared" si="288"/>
        <v>17.5</v>
      </c>
      <c r="AD1035" s="3">
        <v>2.1071637000000001</v>
      </c>
      <c r="AE1035" s="1">
        <v>2.6256215957021127</v>
      </c>
    </row>
    <row r="1036" spans="1:31" x14ac:dyDescent="0.2">
      <c r="A1036">
        <v>1521</v>
      </c>
      <c r="B1036" t="s">
        <v>722</v>
      </c>
      <c r="C1036" t="s">
        <v>723</v>
      </c>
      <c r="D1036">
        <v>2017</v>
      </c>
      <c r="E1036" t="s">
        <v>745</v>
      </c>
      <c r="F1036" t="s">
        <v>40</v>
      </c>
      <c r="G1036" t="s">
        <v>41</v>
      </c>
      <c r="H1036">
        <v>37.989578000000002</v>
      </c>
      <c r="I1036">
        <v>-122.599093</v>
      </c>
      <c r="J1036">
        <v>1100</v>
      </c>
      <c r="K1036">
        <v>1547</v>
      </c>
      <c r="L1036">
        <f t="shared" si="286"/>
        <v>0.71105365223012285</v>
      </c>
      <c r="M1036" t="s">
        <v>787</v>
      </c>
      <c r="N1036" s="2" t="s">
        <v>531</v>
      </c>
      <c r="O1036" t="s">
        <v>43</v>
      </c>
      <c r="P1036" t="s">
        <v>44</v>
      </c>
      <c r="Q1036" t="s">
        <v>56</v>
      </c>
      <c r="R1036" s="2" t="s">
        <v>560</v>
      </c>
      <c r="S1036" s="2" t="s">
        <v>780</v>
      </c>
      <c r="T1036" t="s">
        <v>782</v>
      </c>
      <c r="U1036">
        <f t="shared" si="289"/>
        <v>18.970099667774086</v>
      </c>
      <c r="V1036" t="s">
        <v>62</v>
      </c>
      <c r="W1036" s="2" t="s">
        <v>558</v>
      </c>
      <c r="Y1036" t="s">
        <v>64</v>
      </c>
      <c r="Z1036" s="2">
        <v>17.5</v>
      </c>
      <c r="AA1036" s="3">
        <v>69.839330000000004</v>
      </c>
      <c r="AB1036" s="1">
        <v>15.508203999999992</v>
      </c>
      <c r="AC1036" s="2">
        <v>17.5</v>
      </c>
      <c r="AD1036" s="3">
        <v>72.144599999999997</v>
      </c>
      <c r="AE1036" s="1">
        <v>32.483410000000006</v>
      </c>
    </row>
    <row r="1037" spans="1:31" x14ac:dyDescent="0.2">
      <c r="A1037">
        <v>1521</v>
      </c>
      <c r="B1037" t="s">
        <v>722</v>
      </c>
      <c r="C1037" t="s">
        <v>723</v>
      </c>
      <c r="D1037">
        <v>2017</v>
      </c>
      <c r="E1037" t="s">
        <v>745</v>
      </c>
      <c r="F1037" t="s">
        <v>40</v>
      </c>
      <c r="G1037" t="s">
        <v>41</v>
      </c>
      <c r="H1037">
        <v>37.989578000000002</v>
      </c>
      <c r="I1037">
        <v>-122.599093</v>
      </c>
      <c r="J1037">
        <v>1100</v>
      </c>
      <c r="K1037">
        <v>1547</v>
      </c>
      <c r="L1037">
        <f t="shared" si="286"/>
        <v>0.71105365223012285</v>
      </c>
      <c r="M1037" t="s">
        <v>787</v>
      </c>
      <c r="N1037" s="2" t="s">
        <v>531</v>
      </c>
      <c r="O1037" t="s">
        <v>43</v>
      </c>
      <c r="P1037" t="s">
        <v>44</v>
      </c>
      <c r="Q1037" t="s">
        <v>56</v>
      </c>
      <c r="R1037" s="2" t="s">
        <v>560</v>
      </c>
      <c r="S1037" s="2" t="s">
        <v>780</v>
      </c>
      <c r="T1037" t="s">
        <v>782</v>
      </c>
      <c r="U1037">
        <f t="shared" si="289"/>
        <v>18.970099667774086</v>
      </c>
      <c r="V1037" t="s">
        <v>62</v>
      </c>
      <c r="W1037" s="2" t="s">
        <v>558</v>
      </c>
      <c r="Y1037" t="s">
        <v>64</v>
      </c>
      <c r="Z1037" s="2">
        <v>17.5</v>
      </c>
      <c r="AA1037" s="3">
        <v>94.463849999999994</v>
      </c>
      <c r="AB1037" s="1">
        <v>55.242750000000015</v>
      </c>
      <c r="AC1037" s="2">
        <v>17.5</v>
      </c>
      <c r="AD1037" s="3">
        <v>44.795670000000001</v>
      </c>
      <c r="AE1037" s="1">
        <v>34.998249999999999</v>
      </c>
    </row>
    <row r="1038" spans="1:31" x14ac:dyDescent="0.2">
      <c r="A1038">
        <v>1521</v>
      </c>
      <c r="B1038" t="s">
        <v>722</v>
      </c>
      <c r="C1038" t="s">
        <v>723</v>
      </c>
      <c r="D1038">
        <v>2017</v>
      </c>
      <c r="E1038" t="s">
        <v>745</v>
      </c>
      <c r="F1038" t="s">
        <v>40</v>
      </c>
      <c r="G1038" t="s">
        <v>41</v>
      </c>
      <c r="H1038">
        <v>37.989578000000002</v>
      </c>
      <c r="I1038">
        <v>-122.599093</v>
      </c>
      <c r="J1038">
        <v>1100</v>
      </c>
      <c r="K1038">
        <v>1547</v>
      </c>
      <c r="L1038">
        <f t="shared" si="286"/>
        <v>0.71105365223012285</v>
      </c>
      <c r="M1038" t="s">
        <v>787</v>
      </c>
      <c r="N1038" s="2" t="s">
        <v>531</v>
      </c>
      <c r="O1038" t="s">
        <v>43</v>
      </c>
      <c r="P1038" t="s">
        <v>44</v>
      </c>
      <c r="Q1038" t="s">
        <v>56</v>
      </c>
      <c r="R1038" s="2" t="s">
        <v>560</v>
      </c>
      <c r="S1038" s="2" t="s">
        <v>780</v>
      </c>
      <c r="T1038" t="s">
        <v>782</v>
      </c>
      <c r="U1038">
        <f t="shared" si="289"/>
        <v>18.970099667774086</v>
      </c>
      <c r="V1038" t="s">
        <v>62</v>
      </c>
      <c r="W1038" s="2" t="s">
        <v>559</v>
      </c>
      <c r="Y1038" t="s">
        <v>64</v>
      </c>
      <c r="Z1038" s="2">
        <v>17.5</v>
      </c>
      <c r="AA1038" s="3">
        <v>22.845528000000002</v>
      </c>
      <c r="AB1038" s="1">
        <v>10.975608000000001</v>
      </c>
      <c r="AC1038" s="2">
        <v>17.5</v>
      </c>
      <c r="AD1038" s="3">
        <v>28.455283999999999</v>
      </c>
      <c r="AE1038" s="1">
        <v>10.975608999999999</v>
      </c>
    </row>
    <row r="1039" spans="1:31" x14ac:dyDescent="0.2">
      <c r="A1039">
        <v>1521</v>
      </c>
      <c r="B1039" t="s">
        <v>722</v>
      </c>
      <c r="C1039" t="s">
        <v>723</v>
      </c>
      <c r="D1039">
        <v>2017</v>
      </c>
      <c r="E1039" t="s">
        <v>745</v>
      </c>
      <c r="F1039" t="s">
        <v>40</v>
      </c>
      <c r="G1039" t="s">
        <v>41</v>
      </c>
      <c r="H1039">
        <v>37.989578000000002</v>
      </c>
      <c r="I1039">
        <v>-122.599093</v>
      </c>
      <c r="J1039">
        <v>1100</v>
      </c>
      <c r="K1039">
        <v>1547</v>
      </c>
      <c r="L1039">
        <f t="shared" si="286"/>
        <v>0.71105365223012285</v>
      </c>
      <c r="M1039" t="s">
        <v>787</v>
      </c>
      <c r="N1039" s="2" t="s">
        <v>531</v>
      </c>
      <c r="O1039" t="s">
        <v>43</v>
      </c>
      <c r="P1039" t="s">
        <v>44</v>
      </c>
      <c r="Q1039" t="s">
        <v>56</v>
      </c>
      <c r="R1039" s="2" t="s">
        <v>560</v>
      </c>
      <c r="S1039" s="2" t="s">
        <v>780</v>
      </c>
      <c r="T1039" t="s">
        <v>782</v>
      </c>
      <c r="U1039">
        <f t="shared" si="289"/>
        <v>18.970099667774086</v>
      </c>
      <c r="V1039" t="s">
        <v>62</v>
      </c>
      <c r="W1039" s="2" t="s">
        <v>559</v>
      </c>
      <c r="Y1039" t="s">
        <v>64</v>
      </c>
      <c r="Z1039" s="2">
        <v>17.5</v>
      </c>
      <c r="AA1039" s="3">
        <v>37.154471999999998</v>
      </c>
      <c r="AB1039" s="1">
        <v>29.186987999999999</v>
      </c>
      <c r="AC1039" s="2">
        <v>17.5</v>
      </c>
      <c r="AD1039" s="3">
        <v>10.97561</v>
      </c>
      <c r="AE1039" s="1">
        <v>11.869918000000002</v>
      </c>
    </row>
    <row r="1040" spans="1:31" x14ac:dyDescent="0.2">
      <c r="A1040">
        <v>1580</v>
      </c>
      <c r="B1040" t="s">
        <v>724</v>
      </c>
      <c r="C1040" t="s">
        <v>725</v>
      </c>
      <c r="D1040">
        <v>2014</v>
      </c>
      <c r="F1040" t="s">
        <v>744</v>
      </c>
      <c r="G1040" t="s">
        <v>109</v>
      </c>
      <c r="H1040">
        <v>-25.731339999999999</v>
      </c>
      <c r="I1040">
        <v>28.21837</v>
      </c>
      <c r="J1040">
        <v>706</v>
      </c>
      <c r="K1040">
        <v>1979</v>
      </c>
      <c r="L1040">
        <f t="shared" si="286"/>
        <v>0.35674583122789288</v>
      </c>
      <c r="M1040" t="s">
        <v>785</v>
      </c>
      <c r="N1040" s="2" t="s">
        <v>565</v>
      </c>
      <c r="O1040" t="s">
        <v>43</v>
      </c>
      <c r="P1040" t="s">
        <v>44</v>
      </c>
      <c r="Q1040" t="s">
        <v>56</v>
      </c>
      <c r="R1040" s="2" t="s">
        <v>561</v>
      </c>
      <c r="S1040" s="2" t="s">
        <v>780</v>
      </c>
      <c r="T1040" t="s">
        <v>90</v>
      </c>
      <c r="U1040">
        <f>((850-220)/850)*100</f>
        <v>74.117647058823536</v>
      </c>
      <c r="V1040" t="s">
        <v>61</v>
      </c>
      <c r="W1040" s="2" t="s">
        <v>547</v>
      </c>
      <c r="X1040" s="2" t="s">
        <v>204</v>
      </c>
      <c r="Y1040" t="s">
        <v>776</v>
      </c>
      <c r="Z1040">
        <v>90</v>
      </c>
      <c r="AA1040" s="3">
        <v>0</v>
      </c>
      <c r="AB1040" s="1">
        <v>2.3687474045530688</v>
      </c>
      <c r="AC1040">
        <v>90</v>
      </c>
      <c r="AD1040" s="3">
        <v>34.762700000000002</v>
      </c>
      <c r="AE1040" s="1">
        <v>95.579225634445507</v>
      </c>
    </row>
    <row r="1041" spans="1:31" x14ac:dyDescent="0.2">
      <c r="A1041">
        <v>1580</v>
      </c>
      <c r="B1041" t="s">
        <v>724</v>
      </c>
      <c r="C1041" t="s">
        <v>725</v>
      </c>
      <c r="D1041">
        <v>2014</v>
      </c>
      <c r="F1041" t="s">
        <v>744</v>
      </c>
      <c r="G1041" t="s">
        <v>109</v>
      </c>
      <c r="H1041">
        <v>-25.731339999999999</v>
      </c>
      <c r="I1041">
        <v>28.21837</v>
      </c>
      <c r="J1041">
        <v>706</v>
      </c>
      <c r="K1041">
        <v>1979</v>
      </c>
      <c r="L1041">
        <f t="shared" si="286"/>
        <v>0.35674583122789288</v>
      </c>
      <c r="M1041" t="s">
        <v>785</v>
      </c>
      <c r="N1041" s="2" t="s">
        <v>565</v>
      </c>
      <c r="O1041" t="s">
        <v>43</v>
      </c>
      <c r="P1041" t="s">
        <v>44</v>
      </c>
      <c r="Q1041" t="s">
        <v>56</v>
      </c>
      <c r="R1041" s="2" t="s">
        <v>561</v>
      </c>
      <c r="S1041" s="2" t="s">
        <v>780</v>
      </c>
      <c r="T1041" t="s">
        <v>90</v>
      </c>
      <c r="U1041">
        <f t="shared" ref="U1041:U1045" si="290">((850-220)/850)*100</f>
        <v>74.117647058823536</v>
      </c>
      <c r="V1041" t="s">
        <v>61</v>
      </c>
      <c r="W1041" s="2" t="s">
        <v>562</v>
      </c>
      <c r="Y1041" t="s">
        <v>64</v>
      </c>
      <c r="Z1041">
        <v>9</v>
      </c>
      <c r="AA1041" s="3">
        <v>47.719450000000002</v>
      </c>
      <c r="AB1041" s="1">
        <v>18.177767999999993</v>
      </c>
      <c r="AC1041">
        <v>9</v>
      </c>
      <c r="AD1041" s="3">
        <v>85.37303</v>
      </c>
      <c r="AE1041" s="1">
        <v>18.822450000000018</v>
      </c>
    </row>
    <row r="1042" spans="1:31" x14ac:dyDescent="0.2">
      <c r="A1042">
        <v>1580</v>
      </c>
      <c r="B1042" t="s">
        <v>724</v>
      </c>
      <c r="C1042" t="s">
        <v>725</v>
      </c>
      <c r="D1042">
        <v>2014</v>
      </c>
      <c r="F1042" t="s">
        <v>744</v>
      </c>
      <c r="G1042" t="s">
        <v>109</v>
      </c>
      <c r="H1042">
        <v>-25.731339999999999</v>
      </c>
      <c r="I1042">
        <v>28.21837</v>
      </c>
      <c r="J1042">
        <v>706</v>
      </c>
      <c r="K1042">
        <v>1979</v>
      </c>
      <c r="L1042">
        <f t="shared" si="286"/>
        <v>0.35674583122789288</v>
      </c>
      <c r="M1042" t="s">
        <v>785</v>
      </c>
      <c r="N1042" s="2" t="s">
        <v>565</v>
      </c>
      <c r="O1042" t="s">
        <v>43</v>
      </c>
      <c r="P1042" t="s">
        <v>44</v>
      </c>
      <c r="Q1042" t="s">
        <v>56</v>
      </c>
      <c r="R1042" s="2" t="s">
        <v>561</v>
      </c>
      <c r="S1042" s="2" t="s">
        <v>780</v>
      </c>
      <c r="T1042" t="s">
        <v>90</v>
      </c>
      <c r="U1042">
        <f t="shared" si="290"/>
        <v>74.117647058823536</v>
      </c>
      <c r="V1042" t="s">
        <v>61</v>
      </c>
      <c r="W1042" s="2" t="s">
        <v>562</v>
      </c>
      <c r="Y1042" t="s">
        <v>64</v>
      </c>
      <c r="Z1042">
        <v>9</v>
      </c>
      <c r="AA1042" s="3">
        <v>33.095565999999998</v>
      </c>
      <c r="AB1042" s="1">
        <v>41.481479999999998</v>
      </c>
      <c r="AC1042">
        <v>9</v>
      </c>
      <c r="AD1042" s="3">
        <v>25.733882999999999</v>
      </c>
      <c r="AE1042" s="1">
        <v>21.508917000000011</v>
      </c>
    </row>
    <row r="1043" spans="1:31" x14ac:dyDescent="0.2">
      <c r="A1043">
        <v>1580</v>
      </c>
      <c r="B1043" t="s">
        <v>724</v>
      </c>
      <c r="C1043" t="s">
        <v>725</v>
      </c>
      <c r="D1043">
        <v>2014</v>
      </c>
      <c r="F1043" t="s">
        <v>744</v>
      </c>
      <c r="G1043" t="s">
        <v>109</v>
      </c>
      <c r="H1043">
        <v>-25.731339999999999</v>
      </c>
      <c r="I1043">
        <v>28.21837</v>
      </c>
      <c r="J1043">
        <v>706</v>
      </c>
      <c r="K1043">
        <v>1979</v>
      </c>
      <c r="L1043">
        <f t="shared" si="286"/>
        <v>0.35674583122789288</v>
      </c>
      <c r="M1043" t="s">
        <v>785</v>
      </c>
      <c r="N1043" s="2" t="s">
        <v>565</v>
      </c>
      <c r="O1043" t="s">
        <v>43</v>
      </c>
      <c r="P1043" t="s">
        <v>44</v>
      </c>
      <c r="Q1043" t="s">
        <v>56</v>
      </c>
      <c r="R1043" s="2" t="s">
        <v>561</v>
      </c>
      <c r="S1043" s="2" t="s">
        <v>780</v>
      </c>
      <c r="T1043" t="s">
        <v>90</v>
      </c>
      <c r="U1043">
        <f t="shared" si="290"/>
        <v>74.117647058823536</v>
      </c>
      <c r="V1043" t="s">
        <v>61</v>
      </c>
      <c r="W1043" s="2" t="s">
        <v>563</v>
      </c>
      <c r="Y1043" t="s">
        <v>64</v>
      </c>
      <c r="Z1043">
        <v>9</v>
      </c>
      <c r="AA1043" s="3">
        <v>0</v>
      </c>
      <c r="AB1043" s="1">
        <v>0</v>
      </c>
      <c r="AC1043">
        <v>9</v>
      </c>
      <c r="AD1043" s="3">
        <v>0</v>
      </c>
      <c r="AE1043" s="1">
        <v>0</v>
      </c>
    </row>
    <row r="1044" spans="1:31" x14ac:dyDescent="0.2">
      <c r="A1044">
        <v>1580</v>
      </c>
      <c r="B1044" t="s">
        <v>724</v>
      </c>
      <c r="C1044" t="s">
        <v>725</v>
      </c>
      <c r="D1044">
        <v>2014</v>
      </c>
      <c r="F1044" t="s">
        <v>744</v>
      </c>
      <c r="G1044" t="s">
        <v>109</v>
      </c>
      <c r="H1044">
        <v>-25.731339999999999</v>
      </c>
      <c r="I1044">
        <v>28.21837</v>
      </c>
      <c r="J1044">
        <v>706</v>
      </c>
      <c r="K1044">
        <v>1979</v>
      </c>
      <c r="L1044">
        <f t="shared" si="286"/>
        <v>0.35674583122789288</v>
      </c>
      <c r="M1044" t="s">
        <v>785</v>
      </c>
      <c r="N1044" s="2" t="s">
        <v>565</v>
      </c>
      <c r="O1044" t="s">
        <v>43</v>
      </c>
      <c r="P1044" t="s">
        <v>44</v>
      </c>
      <c r="Q1044" t="s">
        <v>56</v>
      </c>
      <c r="R1044" s="2" t="s">
        <v>561</v>
      </c>
      <c r="S1044" s="2" t="s">
        <v>780</v>
      </c>
      <c r="T1044" t="s">
        <v>90</v>
      </c>
      <c r="U1044">
        <f t="shared" si="290"/>
        <v>74.117647058823536</v>
      </c>
      <c r="V1044" t="s">
        <v>61</v>
      </c>
      <c r="W1044" s="2" t="s">
        <v>563</v>
      </c>
      <c r="Y1044" t="s">
        <v>64</v>
      </c>
      <c r="Z1044">
        <v>9</v>
      </c>
      <c r="AA1044" s="3">
        <v>0</v>
      </c>
      <c r="AB1044" s="1">
        <v>0</v>
      </c>
      <c r="AC1044">
        <v>9</v>
      </c>
      <c r="AD1044" s="3">
        <v>0</v>
      </c>
      <c r="AE1044" s="1">
        <v>0</v>
      </c>
    </row>
    <row r="1045" spans="1:31" x14ac:dyDescent="0.2">
      <c r="A1045">
        <v>1580</v>
      </c>
      <c r="B1045" t="s">
        <v>724</v>
      </c>
      <c r="C1045" t="s">
        <v>725</v>
      </c>
      <c r="D1045">
        <v>2014</v>
      </c>
      <c r="F1045" t="s">
        <v>744</v>
      </c>
      <c r="G1045" t="s">
        <v>109</v>
      </c>
      <c r="H1045">
        <v>-25.731339999999999</v>
      </c>
      <c r="I1045">
        <v>28.21837</v>
      </c>
      <c r="J1045">
        <v>706</v>
      </c>
      <c r="K1045">
        <v>1979</v>
      </c>
      <c r="L1045">
        <f t="shared" si="286"/>
        <v>0.35674583122789288</v>
      </c>
      <c r="M1045" t="s">
        <v>785</v>
      </c>
      <c r="N1045" s="2" t="s">
        <v>565</v>
      </c>
      <c r="O1045" t="s">
        <v>43</v>
      </c>
      <c r="P1045" t="s">
        <v>44</v>
      </c>
      <c r="Q1045" t="s">
        <v>56</v>
      </c>
      <c r="R1045" s="2" t="s">
        <v>561</v>
      </c>
      <c r="S1045" s="2" t="s">
        <v>780</v>
      </c>
      <c r="T1045" t="s">
        <v>90</v>
      </c>
      <c r="U1045">
        <f t="shared" si="290"/>
        <v>74.117647058823536</v>
      </c>
      <c r="V1045" t="s">
        <v>61</v>
      </c>
      <c r="W1045" s="2" t="s">
        <v>564</v>
      </c>
      <c r="Y1045" t="s">
        <v>64</v>
      </c>
      <c r="Z1045">
        <v>9</v>
      </c>
      <c r="AA1045" s="3">
        <v>5.5114603000000004</v>
      </c>
      <c r="AB1045" s="1">
        <v>7.0861631999999997</v>
      </c>
      <c r="AC1045">
        <v>9</v>
      </c>
      <c r="AD1045" s="3">
        <v>13.696944</v>
      </c>
      <c r="AE1045" s="1">
        <v>9.3145170000000004</v>
      </c>
    </row>
    <row r="1046" spans="1:31" x14ac:dyDescent="0.2">
      <c r="A1046">
        <v>1606</v>
      </c>
      <c r="B1046" t="s">
        <v>726</v>
      </c>
      <c r="C1046" t="s">
        <v>727</v>
      </c>
      <c r="D1046">
        <v>1996</v>
      </c>
      <c r="F1046" t="s">
        <v>105</v>
      </c>
      <c r="G1046" t="s">
        <v>105</v>
      </c>
      <c r="H1046">
        <v>-32.11666666</v>
      </c>
      <c r="I1046">
        <v>139.3666667</v>
      </c>
      <c r="J1046">
        <v>255</v>
      </c>
      <c r="K1046">
        <v>2475</v>
      </c>
      <c r="L1046">
        <f t="shared" si="286"/>
        <v>0.10303030303030303</v>
      </c>
      <c r="M1046" t="s">
        <v>784</v>
      </c>
      <c r="N1046" s="2" t="s">
        <v>387</v>
      </c>
      <c r="O1046" s="2" t="s">
        <v>43</v>
      </c>
      <c r="P1046" t="s">
        <v>44</v>
      </c>
      <c r="Q1046" t="s">
        <v>45</v>
      </c>
      <c r="R1046" s="2" t="s">
        <v>566</v>
      </c>
      <c r="S1046" s="2" t="s">
        <v>779</v>
      </c>
      <c r="T1046" t="s">
        <v>91</v>
      </c>
      <c r="U1046">
        <f>((11.6-7)/11.6)*100</f>
        <v>39.655172413793096</v>
      </c>
      <c r="V1046" t="s">
        <v>60</v>
      </c>
      <c r="W1046" s="2" t="s">
        <v>568</v>
      </c>
      <c r="X1046" s="2" t="s">
        <v>569</v>
      </c>
      <c r="Y1046" t="s">
        <v>50</v>
      </c>
      <c r="Z1046">
        <v>21</v>
      </c>
      <c r="AA1046" s="3">
        <v>142.18484000000001</v>
      </c>
      <c r="AB1046" s="1">
        <v>48.808830423946844</v>
      </c>
      <c r="AC1046">
        <v>21</v>
      </c>
      <c r="AD1046" s="3">
        <v>119.20228</v>
      </c>
      <c r="AE1046" s="1">
        <v>30.184005504208702</v>
      </c>
    </row>
    <row r="1047" spans="1:31" x14ac:dyDescent="0.2">
      <c r="A1047">
        <v>1606</v>
      </c>
      <c r="B1047" t="s">
        <v>726</v>
      </c>
      <c r="C1047" t="s">
        <v>727</v>
      </c>
      <c r="D1047">
        <v>1996</v>
      </c>
      <c r="F1047" t="s">
        <v>105</v>
      </c>
      <c r="G1047" t="s">
        <v>105</v>
      </c>
      <c r="H1047">
        <v>-32.11666666</v>
      </c>
      <c r="I1047">
        <v>139.3666667</v>
      </c>
      <c r="J1047">
        <v>255</v>
      </c>
      <c r="K1047">
        <v>2475</v>
      </c>
      <c r="L1047">
        <f t="shared" si="286"/>
        <v>0.10303030303030303</v>
      </c>
      <c r="M1047" t="s">
        <v>784</v>
      </c>
      <c r="N1047" s="2" t="s">
        <v>387</v>
      </c>
      <c r="O1047" s="2" t="s">
        <v>43</v>
      </c>
      <c r="P1047" t="s">
        <v>44</v>
      </c>
      <c r="Q1047" t="s">
        <v>45</v>
      </c>
      <c r="R1047" s="2" t="s">
        <v>567</v>
      </c>
      <c r="S1047" s="2" t="s">
        <v>779</v>
      </c>
      <c r="T1047" t="s">
        <v>90</v>
      </c>
      <c r="U1047">
        <f>((11.6-4.7)/11.6)*100</f>
        <v>59.482758620689658</v>
      </c>
      <c r="V1047" t="s">
        <v>60</v>
      </c>
      <c r="W1047" s="2" t="s">
        <v>568</v>
      </c>
      <c r="X1047" s="2" t="s">
        <v>569</v>
      </c>
      <c r="Y1047" t="s">
        <v>50</v>
      </c>
      <c r="Z1047">
        <v>21</v>
      </c>
      <c r="AA1047" s="3">
        <v>142.18484000000001</v>
      </c>
      <c r="AB1047" s="1">
        <v>48.808830423946844</v>
      </c>
      <c r="AC1047">
        <v>21</v>
      </c>
      <c r="AD1047" s="3">
        <v>99.443755999999993</v>
      </c>
      <c r="AE1047" s="1">
        <v>21.832783713780934</v>
      </c>
    </row>
    <row r="1048" spans="1:31" x14ac:dyDescent="0.2">
      <c r="A1048">
        <v>1606</v>
      </c>
      <c r="B1048" t="s">
        <v>726</v>
      </c>
      <c r="C1048" t="s">
        <v>727</v>
      </c>
      <c r="D1048">
        <v>1996</v>
      </c>
      <c r="F1048" t="s">
        <v>105</v>
      </c>
      <c r="G1048" t="s">
        <v>105</v>
      </c>
      <c r="H1048">
        <v>-32.11666666</v>
      </c>
      <c r="I1048">
        <v>139.3666667</v>
      </c>
      <c r="J1048">
        <v>255</v>
      </c>
      <c r="K1048">
        <v>2475</v>
      </c>
      <c r="L1048">
        <f t="shared" si="286"/>
        <v>0.10303030303030303</v>
      </c>
      <c r="M1048" t="s">
        <v>784</v>
      </c>
      <c r="N1048" s="2" t="s">
        <v>571</v>
      </c>
      <c r="O1048" s="2" t="s">
        <v>51</v>
      </c>
      <c r="P1048" t="s">
        <v>44</v>
      </c>
      <c r="Q1048" t="s">
        <v>45</v>
      </c>
      <c r="R1048" s="2" t="s">
        <v>566</v>
      </c>
      <c r="S1048" s="2" t="s">
        <v>779</v>
      </c>
      <c r="T1048" t="s">
        <v>91</v>
      </c>
      <c r="U1048">
        <f t="shared" ref="U1048" si="291">((11.6-7)/11.6)*100</f>
        <v>39.655172413793096</v>
      </c>
      <c r="V1048" t="s">
        <v>60</v>
      </c>
      <c r="W1048" s="2" t="s">
        <v>568</v>
      </c>
      <c r="X1048" s="2" t="s">
        <v>569</v>
      </c>
      <c r="Y1048" t="s">
        <v>50</v>
      </c>
      <c r="Z1048">
        <v>21</v>
      </c>
      <c r="AA1048" s="3">
        <v>236.53110000000001</v>
      </c>
      <c r="AB1048" s="1">
        <v>34.680657904884065</v>
      </c>
      <c r="AC1048">
        <v>21</v>
      </c>
      <c r="AD1048" s="3">
        <v>220.55500000000001</v>
      </c>
      <c r="AE1048" s="1">
        <v>34.677862533710169</v>
      </c>
    </row>
    <row r="1049" spans="1:31" x14ac:dyDescent="0.2">
      <c r="A1049">
        <v>1606</v>
      </c>
      <c r="B1049" t="s">
        <v>726</v>
      </c>
      <c r="C1049" t="s">
        <v>727</v>
      </c>
      <c r="D1049">
        <v>1996</v>
      </c>
      <c r="F1049" t="s">
        <v>105</v>
      </c>
      <c r="G1049" t="s">
        <v>105</v>
      </c>
      <c r="H1049">
        <v>-32.11666666</v>
      </c>
      <c r="I1049">
        <v>139.3666667</v>
      </c>
      <c r="J1049">
        <v>255</v>
      </c>
      <c r="K1049">
        <v>2475</v>
      </c>
      <c r="L1049">
        <f t="shared" si="286"/>
        <v>0.10303030303030303</v>
      </c>
      <c r="M1049" t="s">
        <v>784</v>
      </c>
      <c r="N1049" s="2" t="s">
        <v>571</v>
      </c>
      <c r="O1049" s="2" t="s">
        <v>51</v>
      </c>
      <c r="P1049" t="s">
        <v>44</v>
      </c>
      <c r="Q1049" t="s">
        <v>45</v>
      </c>
      <c r="R1049" s="2" t="s">
        <v>567</v>
      </c>
      <c r="S1049" s="2" t="s">
        <v>779</v>
      </c>
      <c r="T1049" t="s">
        <v>90</v>
      </c>
      <c r="U1049">
        <f t="shared" ref="U1049" si="292">((11.6-4.7)/11.6)*100</f>
        <v>59.482758620689658</v>
      </c>
      <c r="V1049" t="s">
        <v>60</v>
      </c>
      <c r="W1049" s="2" t="s">
        <v>568</v>
      </c>
      <c r="X1049" s="2" t="s">
        <v>569</v>
      </c>
      <c r="Y1049" t="s">
        <v>50</v>
      </c>
      <c r="Z1049">
        <v>21</v>
      </c>
      <c r="AA1049" s="3">
        <v>236.53110000000001</v>
      </c>
      <c r="AB1049" s="1">
        <v>34.680657904884065</v>
      </c>
      <c r="AC1049">
        <v>21</v>
      </c>
      <c r="AD1049" s="3">
        <v>203.45937000000001</v>
      </c>
      <c r="AE1049" s="1">
        <v>45.590670816407176</v>
      </c>
    </row>
    <row r="1050" spans="1:31" x14ac:dyDescent="0.2">
      <c r="A1050">
        <v>1606</v>
      </c>
      <c r="B1050" t="s">
        <v>726</v>
      </c>
      <c r="C1050" t="s">
        <v>727</v>
      </c>
      <c r="D1050">
        <v>1996</v>
      </c>
      <c r="F1050" t="s">
        <v>105</v>
      </c>
      <c r="G1050" t="s">
        <v>105</v>
      </c>
      <c r="H1050">
        <v>-32.11666666</v>
      </c>
      <c r="I1050">
        <v>139.3666667</v>
      </c>
      <c r="J1050">
        <v>255</v>
      </c>
      <c r="K1050">
        <v>2475</v>
      </c>
      <c r="L1050">
        <f t="shared" si="286"/>
        <v>0.10303030303030303</v>
      </c>
      <c r="M1050" t="s">
        <v>784</v>
      </c>
      <c r="N1050" s="2" t="s">
        <v>387</v>
      </c>
      <c r="O1050" s="2" t="s">
        <v>43</v>
      </c>
      <c r="P1050" t="s">
        <v>44</v>
      </c>
      <c r="Q1050" t="s">
        <v>45</v>
      </c>
      <c r="R1050" s="2" t="s">
        <v>566</v>
      </c>
      <c r="S1050" s="2" t="s">
        <v>779</v>
      </c>
      <c r="T1050" t="s">
        <v>91</v>
      </c>
      <c r="U1050">
        <f t="shared" ref="U1050" si="293">((11.6-7)/11.6)*100</f>
        <v>39.655172413793096</v>
      </c>
      <c r="V1050" t="s">
        <v>60</v>
      </c>
      <c r="W1050" s="2" t="s">
        <v>570</v>
      </c>
      <c r="Y1050" t="s">
        <v>50</v>
      </c>
      <c r="Z1050">
        <v>21</v>
      </c>
      <c r="AA1050" s="3">
        <v>23.890191999999999</v>
      </c>
      <c r="AB1050" s="1">
        <v>4.838480469489256</v>
      </c>
      <c r="AC1050">
        <v>21</v>
      </c>
      <c r="AD1050" s="3">
        <v>19.554200000000002</v>
      </c>
      <c r="AE1050" s="1">
        <v>5.8061692312659945</v>
      </c>
    </row>
    <row r="1051" spans="1:31" x14ac:dyDescent="0.2">
      <c r="A1051">
        <v>1606</v>
      </c>
      <c r="B1051" t="s">
        <v>726</v>
      </c>
      <c r="C1051" t="s">
        <v>727</v>
      </c>
      <c r="D1051">
        <v>1996</v>
      </c>
      <c r="F1051" t="s">
        <v>105</v>
      </c>
      <c r="G1051" t="s">
        <v>105</v>
      </c>
      <c r="H1051">
        <v>-32.11666666</v>
      </c>
      <c r="I1051">
        <v>139.3666667</v>
      </c>
      <c r="J1051">
        <v>255</v>
      </c>
      <c r="K1051">
        <v>2475</v>
      </c>
      <c r="L1051">
        <f t="shared" si="286"/>
        <v>0.10303030303030303</v>
      </c>
      <c r="M1051" t="s">
        <v>784</v>
      </c>
      <c r="N1051" s="2" t="s">
        <v>387</v>
      </c>
      <c r="O1051" s="2" t="s">
        <v>43</v>
      </c>
      <c r="P1051" t="s">
        <v>44</v>
      </c>
      <c r="Q1051" t="s">
        <v>45</v>
      </c>
      <c r="R1051" s="2" t="s">
        <v>567</v>
      </c>
      <c r="S1051" s="2" t="s">
        <v>779</v>
      </c>
      <c r="T1051" t="s">
        <v>90</v>
      </c>
      <c r="U1051">
        <f t="shared" ref="U1051" si="294">((11.6-4.7)/11.6)*100</f>
        <v>59.482758620689658</v>
      </c>
      <c r="V1051" t="s">
        <v>60</v>
      </c>
      <c r="W1051" s="2" t="s">
        <v>570</v>
      </c>
      <c r="Y1051" t="s">
        <v>50</v>
      </c>
      <c r="Z1051">
        <v>21</v>
      </c>
      <c r="AA1051" s="3">
        <v>23.890191999999999</v>
      </c>
      <c r="AB1051" s="1">
        <v>4.838480469489256</v>
      </c>
      <c r="AC1051">
        <v>21</v>
      </c>
      <c r="AD1051" s="3">
        <v>15.781323</v>
      </c>
      <c r="AE1051" s="1">
        <v>4.5159175488970158</v>
      </c>
    </row>
    <row r="1052" spans="1:31" x14ac:dyDescent="0.2">
      <c r="A1052">
        <v>1606</v>
      </c>
      <c r="B1052" t="s">
        <v>726</v>
      </c>
      <c r="C1052" t="s">
        <v>727</v>
      </c>
      <c r="D1052">
        <v>1996</v>
      </c>
      <c r="F1052" t="s">
        <v>105</v>
      </c>
      <c r="G1052" t="s">
        <v>105</v>
      </c>
      <c r="H1052">
        <v>-32.11666666</v>
      </c>
      <c r="I1052">
        <v>139.3666667</v>
      </c>
      <c r="J1052">
        <v>255</v>
      </c>
      <c r="K1052">
        <v>2475</v>
      </c>
      <c r="L1052">
        <f t="shared" si="286"/>
        <v>0.10303030303030303</v>
      </c>
      <c r="M1052" t="s">
        <v>784</v>
      </c>
      <c r="N1052" s="2" t="s">
        <v>571</v>
      </c>
      <c r="O1052" s="2" t="s">
        <v>51</v>
      </c>
      <c r="P1052" t="s">
        <v>44</v>
      </c>
      <c r="Q1052" t="s">
        <v>45</v>
      </c>
      <c r="R1052" s="2" t="s">
        <v>566</v>
      </c>
      <c r="S1052" s="2" t="s">
        <v>779</v>
      </c>
      <c r="T1052" t="s">
        <v>91</v>
      </c>
      <c r="U1052">
        <f t="shared" ref="U1052" si="295">((11.6-7)/11.6)*100</f>
        <v>39.655172413793096</v>
      </c>
      <c r="V1052" t="s">
        <v>60</v>
      </c>
      <c r="W1052" s="2" t="s">
        <v>570</v>
      </c>
      <c r="Y1052" t="s">
        <v>50</v>
      </c>
      <c r="Z1052">
        <v>21</v>
      </c>
      <c r="AA1052" s="3">
        <v>14.584702500000001</v>
      </c>
      <c r="AB1052" s="1">
        <v>3.8062644593518407</v>
      </c>
      <c r="AC1052">
        <v>21</v>
      </c>
      <c r="AD1052" s="3">
        <v>12.346316</v>
      </c>
      <c r="AE1052" s="1">
        <v>3.2256521188009377</v>
      </c>
    </row>
    <row r="1053" spans="1:31" x14ac:dyDescent="0.2">
      <c r="A1053">
        <v>1606</v>
      </c>
      <c r="B1053" t="s">
        <v>726</v>
      </c>
      <c r="C1053" t="s">
        <v>727</v>
      </c>
      <c r="D1053">
        <v>1996</v>
      </c>
      <c r="F1053" t="s">
        <v>105</v>
      </c>
      <c r="G1053" t="s">
        <v>105</v>
      </c>
      <c r="H1053">
        <v>-32.11666666</v>
      </c>
      <c r="I1053">
        <v>139.3666667</v>
      </c>
      <c r="J1053">
        <v>255</v>
      </c>
      <c r="K1053">
        <v>2475</v>
      </c>
      <c r="L1053">
        <f t="shared" si="286"/>
        <v>0.10303030303030303</v>
      </c>
      <c r="M1053" t="s">
        <v>784</v>
      </c>
      <c r="N1053" s="2" t="s">
        <v>571</v>
      </c>
      <c r="O1053" s="2" t="s">
        <v>51</v>
      </c>
      <c r="P1053" t="s">
        <v>44</v>
      </c>
      <c r="Q1053" t="s">
        <v>45</v>
      </c>
      <c r="R1053" s="2" t="s">
        <v>567</v>
      </c>
      <c r="S1053" s="2" t="s">
        <v>779</v>
      </c>
      <c r="T1053" t="s">
        <v>90</v>
      </c>
      <c r="U1053">
        <f t="shared" ref="U1053" si="296">((11.6-4.7)/11.6)*100</f>
        <v>59.482758620689658</v>
      </c>
      <c r="V1053" t="s">
        <v>60</v>
      </c>
      <c r="W1053" s="2" t="s">
        <v>570</v>
      </c>
      <c r="Y1053" t="s">
        <v>50</v>
      </c>
      <c r="Z1053">
        <v>21</v>
      </c>
      <c r="AA1053" s="3">
        <v>14.584702500000001</v>
      </c>
      <c r="AB1053" s="1">
        <v>3.8062644593518407</v>
      </c>
      <c r="AC1053">
        <v>21</v>
      </c>
      <c r="AD1053" s="3">
        <v>12.036602999999999</v>
      </c>
      <c r="AE1053" s="1">
        <v>3.6772420406603672</v>
      </c>
    </row>
    <row r="1054" spans="1:31" x14ac:dyDescent="0.2">
      <c r="A1054">
        <v>1606</v>
      </c>
      <c r="B1054" t="s">
        <v>726</v>
      </c>
      <c r="C1054" t="s">
        <v>727</v>
      </c>
      <c r="D1054">
        <v>1996</v>
      </c>
      <c r="F1054" t="s">
        <v>105</v>
      </c>
      <c r="G1054" t="s">
        <v>105</v>
      </c>
      <c r="H1054">
        <v>-32.11666666</v>
      </c>
      <c r="I1054">
        <v>139.3666667</v>
      </c>
      <c r="J1054">
        <v>255</v>
      </c>
      <c r="K1054">
        <v>2475</v>
      </c>
      <c r="L1054">
        <f t="shared" si="286"/>
        <v>0.10303030303030303</v>
      </c>
      <c r="M1054" t="s">
        <v>784</v>
      </c>
      <c r="N1054" s="2" t="s">
        <v>387</v>
      </c>
      <c r="O1054" s="2" t="s">
        <v>43</v>
      </c>
      <c r="P1054" t="s">
        <v>44</v>
      </c>
      <c r="Q1054" t="s">
        <v>45</v>
      </c>
      <c r="R1054" s="2" t="s">
        <v>566</v>
      </c>
      <c r="S1054" s="2" t="s">
        <v>779</v>
      </c>
      <c r="T1054" t="s">
        <v>91</v>
      </c>
      <c r="U1054">
        <f t="shared" ref="U1054" si="297">((11.6-7)/11.6)*100</f>
        <v>39.655172413793096</v>
      </c>
      <c r="V1054" t="s">
        <v>60</v>
      </c>
      <c r="W1054" s="2" t="s">
        <v>572</v>
      </c>
      <c r="Y1054" t="s">
        <v>50</v>
      </c>
      <c r="Z1054">
        <v>21</v>
      </c>
      <c r="AA1054" s="3">
        <v>5.4527574000000003</v>
      </c>
      <c r="AB1054" s="1">
        <v>3.6300282215328021</v>
      </c>
      <c r="AC1054">
        <v>21</v>
      </c>
      <c r="AD1054" s="3">
        <v>4.3010472999999996</v>
      </c>
      <c r="AE1054" s="1">
        <v>1.6991627020085782</v>
      </c>
    </row>
    <row r="1055" spans="1:31" x14ac:dyDescent="0.2">
      <c r="A1055">
        <v>1606</v>
      </c>
      <c r="B1055" t="s">
        <v>726</v>
      </c>
      <c r="C1055" t="s">
        <v>727</v>
      </c>
      <c r="D1055">
        <v>1996</v>
      </c>
      <c r="F1055" t="s">
        <v>105</v>
      </c>
      <c r="G1055" t="s">
        <v>105</v>
      </c>
      <c r="H1055">
        <v>-32.11666666</v>
      </c>
      <c r="I1055">
        <v>139.3666667</v>
      </c>
      <c r="J1055">
        <v>255</v>
      </c>
      <c r="K1055">
        <v>2475</v>
      </c>
      <c r="L1055">
        <f t="shared" si="286"/>
        <v>0.10303030303030303</v>
      </c>
      <c r="M1055" t="s">
        <v>784</v>
      </c>
      <c r="N1055" s="2" t="s">
        <v>387</v>
      </c>
      <c r="O1055" s="2" t="s">
        <v>43</v>
      </c>
      <c r="P1055" t="s">
        <v>44</v>
      </c>
      <c r="Q1055" t="s">
        <v>45</v>
      </c>
      <c r="R1055" s="2" t="s">
        <v>567</v>
      </c>
      <c r="S1055" s="2" t="s">
        <v>779</v>
      </c>
      <c r="T1055" t="s">
        <v>90</v>
      </c>
      <c r="U1055">
        <f t="shared" ref="U1055" si="298">((11.6-4.7)/11.6)*100</f>
        <v>59.482758620689658</v>
      </c>
      <c r="V1055" t="s">
        <v>60</v>
      </c>
      <c r="W1055" s="2" t="s">
        <v>572</v>
      </c>
      <c r="Y1055" t="s">
        <v>50</v>
      </c>
      <c r="Z1055">
        <v>21</v>
      </c>
      <c r="AA1055" s="3">
        <v>5.4527574000000003</v>
      </c>
      <c r="AB1055" s="1">
        <v>3.6300282215328021</v>
      </c>
      <c r="AC1055">
        <v>21</v>
      </c>
      <c r="AD1055" s="3">
        <v>2.2561073</v>
      </c>
      <c r="AE1055" s="1">
        <v>2.3684813350594509</v>
      </c>
    </row>
    <row r="1056" spans="1:31" x14ac:dyDescent="0.2">
      <c r="A1056">
        <v>1606</v>
      </c>
      <c r="B1056" t="s">
        <v>726</v>
      </c>
      <c r="C1056" t="s">
        <v>727</v>
      </c>
      <c r="D1056">
        <v>1996</v>
      </c>
      <c r="F1056" t="s">
        <v>105</v>
      </c>
      <c r="G1056" t="s">
        <v>105</v>
      </c>
      <c r="H1056">
        <v>-32.11666666</v>
      </c>
      <c r="I1056">
        <v>139.3666667</v>
      </c>
      <c r="J1056">
        <v>255</v>
      </c>
      <c r="K1056">
        <v>2475</v>
      </c>
      <c r="L1056">
        <f t="shared" si="286"/>
        <v>0.10303030303030303</v>
      </c>
      <c r="M1056" t="s">
        <v>784</v>
      </c>
      <c r="N1056" s="2" t="s">
        <v>571</v>
      </c>
      <c r="O1056" s="2" t="s">
        <v>51</v>
      </c>
      <c r="P1056" t="s">
        <v>44</v>
      </c>
      <c r="Q1056" t="s">
        <v>45</v>
      </c>
      <c r="R1056" s="2" t="s">
        <v>566</v>
      </c>
      <c r="S1056" s="2" t="s">
        <v>779</v>
      </c>
      <c r="T1056" t="s">
        <v>91</v>
      </c>
      <c r="U1056">
        <f t="shared" ref="U1056" si="299">((11.6-7)/11.6)*100</f>
        <v>39.655172413793096</v>
      </c>
      <c r="V1056" t="s">
        <v>60</v>
      </c>
      <c r="W1056" s="2" t="s">
        <v>572</v>
      </c>
      <c r="Y1056" t="s">
        <v>50</v>
      </c>
      <c r="Z1056">
        <v>21</v>
      </c>
      <c r="AA1056" s="3">
        <v>2.1165902999999999</v>
      </c>
      <c r="AB1056" s="1">
        <v>0.97830521488924527</v>
      </c>
      <c r="AC1056">
        <v>21</v>
      </c>
      <c r="AD1056" s="3">
        <v>1.6502756000000001</v>
      </c>
      <c r="AE1056" s="1">
        <v>0.61792550488951292</v>
      </c>
    </row>
    <row r="1057" spans="1:39" x14ac:dyDescent="0.2">
      <c r="A1057">
        <v>1606</v>
      </c>
      <c r="B1057" t="s">
        <v>726</v>
      </c>
      <c r="C1057" t="s">
        <v>727</v>
      </c>
      <c r="D1057">
        <v>1996</v>
      </c>
      <c r="F1057" t="s">
        <v>105</v>
      </c>
      <c r="G1057" t="s">
        <v>105</v>
      </c>
      <c r="H1057">
        <v>-32.11666666</v>
      </c>
      <c r="I1057">
        <v>139.3666667</v>
      </c>
      <c r="J1057">
        <v>255</v>
      </c>
      <c r="K1057">
        <v>2475</v>
      </c>
      <c r="L1057">
        <f t="shared" si="286"/>
        <v>0.10303030303030303</v>
      </c>
      <c r="M1057" t="s">
        <v>784</v>
      </c>
      <c r="N1057" s="2" t="s">
        <v>571</v>
      </c>
      <c r="O1057" s="2" t="s">
        <v>51</v>
      </c>
      <c r="P1057" t="s">
        <v>44</v>
      </c>
      <c r="Q1057" t="s">
        <v>45</v>
      </c>
      <c r="R1057" s="2" t="s">
        <v>567</v>
      </c>
      <c r="S1057" s="2" t="s">
        <v>779</v>
      </c>
      <c r="T1057" t="s">
        <v>90</v>
      </c>
      <c r="U1057">
        <f t="shared" ref="U1057" si="300">((11.6-4.7)/11.6)*100</f>
        <v>59.482758620689658</v>
      </c>
      <c r="V1057" t="s">
        <v>60</v>
      </c>
      <c r="W1057" s="2" t="s">
        <v>572</v>
      </c>
      <c r="Y1057" t="s">
        <v>50</v>
      </c>
      <c r="Z1057">
        <v>21</v>
      </c>
      <c r="AA1057" s="3">
        <v>2.1165902999999999</v>
      </c>
      <c r="AB1057" s="1">
        <v>0.97830521488924527</v>
      </c>
      <c r="AC1057">
        <v>21</v>
      </c>
      <c r="AD1057" s="3">
        <v>1.5884776</v>
      </c>
      <c r="AE1057" s="1">
        <v>0.6435737227966114</v>
      </c>
    </row>
    <row r="1058" spans="1:39" x14ac:dyDescent="0.2">
      <c r="A1058">
        <v>1606</v>
      </c>
      <c r="B1058" t="s">
        <v>726</v>
      </c>
      <c r="C1058" t="s">
        <v>727</v>
      </c>
      <c r="D1058">
        <v>1996</v>
      </c>
      <c r="F1058" t="s">
        <v>105</v>
      </c>
      <c r="G1058" t="s">
        <v>105</v>
      </c>
      <c r="H1058">
        <v>-32.11666666</v>
      </c>
      <c r="I1058">
        <v>139.3666667</v>
      </c>
      <c r="J1058">
        <v>255</v>
      </c>
      <c r="K1058">
        <v>2475</v>
      </c>
      <c r="L1058">
        <f t="shared" si="286"/>
        <v>0.10303030303030303</v>
      </c>
      <c r="M1058" t="s">
        <v>784</v>
      </c>
      <c r="N1058" s="2" t="s">
        <v>387</v>
      </c>
      <c r="O1058" s="2" t="s">
        <v>43</v>
      </c>
      <c r="P1058" t="s">
        <v>44</v>
      </c>
      <c r="Q1058" t="s">
        <v>45</v>
      </c>
      <c r="R1058" s="2" t="s">
        <v>566</v>
      </c>
      <c r="S1058" s="2" t="s">
        <v>779</v>
      </c>
      <c r="T1058" t="s">
        <v>91</v>
      </c>
      <c r="U1058">
        <f t="shared" ref="U1058" si="301">((11.6-7)/11.6)*100</f>
        <v>39.655172413793096</v>
      </c>
      <c r="V1058" t="s">
        <v>60</v>
      </c>
      <c r="W1058" s="2" t="s">
        <v>573</v>
      </c>
      <c r="Y1058" t="s">
        <v>776</v>
      </c>
      <c r="Z1058">
        <v>21</v>
      </c>
      <c r="AA1058" s="3">
        <v>6.2650994999999998</v>
      </c>
      <c r="AB1058" s="1">
        <v>2.9096157025134519</v>
      </c>
      <c r="AC1058">
        <v>21</v>
      </c>
      <c r="AD1058" s="3">
        <v>5.3410707000000004</v>
      </c>
      <c r="AE1058" s="1">
        <v>2.9615518658946596</v>
      </c>
    </row>
    <row r="1059" spans="1:39" x14ac:dyDescent="0.2">
      <c r="A1059">
        <v>1606</v>
      </c>
      <c r="B1059" t="s">
        <v>726</v>
      </c>
      <c r="C1059" t="s">
        <v>727</v>
      </c>
      <c r="D1059">
        <v>1996</v>
      </c>
      <c r="F1059" t="s">
        <v>105</v>
      </c>
      <c r="G1059" t="s">
        <v>105</v>
      </c>
      <c r="H1059">
        <v>-32.11666666</v>
      </c>
      <c r="I1059">
        <v>139.3666667</v>
      </c>
      <c r="J1059">
        <v>255</v>
      </c>
      <c r="K1059">
        <v>2475</v>
      </c>
      <c r="L1059">
        <f t="shared" si="286"/>
        <v>0.10303030303030303</v>
      </c>
      <c r="M1059" t="s">
        <v>784</v>
      </c>
      <c r="N1059" s="2" t="s">
        <v>387</v>
      </c>
      <c r="O1059" s="2" t="s">
        <v>43</v>
      </c>
      <c r="P1059" t="s">
        <v>44</v>
      </c>
      <c r="Q1059" t="s">
        <v>45</v>
      </c>
      <c r="R1059" s="2" t="s">
        <v>567</v>
      </c>
      <c r="S1059" s="2" t="s">
        <v>779</v>
      </c>
      <c r="T1059" t="s">
        <v>90</v>
      </c>
      <c r="U1059">
        <f t="shared" ref="U1059" si="302">((11.6-4.7)/11.6)*100</f>
        <v>59.482758620689658</v>
      </c>
      <c r="V1059" t="s">
        <v>60</v>
      </c>
      <c r="W1059" s="2" t="s">
        <v>573</v>
      </c>
      <c r="Y1059" t="s">
        <v>776</v>
      </c>
      <c r="Z1059">
        <v>21</v>
      </c>
      <c r="AA1059" s="3">
        <v>6.2650994999999998</v>
      </c>
      <c r="AB1059" s="1">
        <v>2.9096157025134519</v>
      </c>
      <c r="AC1059">
        <v>21</v>
      </c>
      <c r="AD1059" s="3">
        <v>4.7231603</v>
      </c>
      <c r="AE1059" s="1">
        <v>2.4419643111007785</v>
      </c>
    </row>
    <row r="1060" spans="1:39" x14ac:dyDescent="0.2">
      <c r="A1060">
        <v>1606</v>
      </c>
      <c r="B1060" t="s">
        <v>726</v>
      </c>
      <c r="C1060" t="s">
        <v>727</v>
      </c>
      <c r="D1060">
        <v>1996</v>
      </c>
      <c r="F1060" t="s">
        <v>105</v>
      </c>
      <c r="G1060" t="s">
        <v>105</v>
      </c>
      <c r="H1060">
        <v>-32.11666666</v>
      </c>
      <c r="I1060">
        <v>139.3666667</v>
      </c>
      <c r="J1060">
        <v>255</v>
      </c>
      <c r="K1060">
        <v>2475</v>
      </c>
      <c r="L1060">
        <f t="shared" si="286"/>
        <v>0.10303030303030303</v>
      </c>
      <c r="M1060" t="s">
        <v>784</v>
      </c>
      <c r="N1060" s="2" t="s">
        <v>571</v>
      </c>
      <c r="O1060" s="2" t="s">
        <v>51</v>
      </c>
      <c r="P1060" t="s">
        <v>44</v>
      </c>
      <c r="Q1060" t="s">
        <v>45</v>
      </c>
      <c r="R1060" s="2" t="s">
        <v>566</v>
      </c>
      <c r="S1060" s="2" t="s">
        <v>779</v>
      </c>
      <c r="T1060" t="s">
        <v>91</v>
      </c>
      <c r="U1060">
        <f t="shared" ref="U1060" si="303">((11.6-7)/11.6)*100</f>
        <v>39.655172413793096</v>
      </c>
      <c r="V1060" t="s">
        <v>60</v>
      </c>
      <c r="W1060" s="2" t="s">
        <v>573</v>
      </c>
      <c r="Y1060" t="s">
        <v>776</v>
      </c>
      <c r="Z1060">
        <v>21</v>
      </c>
      <c r="AA1060" s="3">
        <v>3.7840185000000002</v>
      </c>
      <c r="AB1060" s="1">
        <v>1.7405103659890233</v>
      </c>
      <c r="AC1060">
        <v>21</v>
      </c>
      <c r="AD1060" s="3">
        <v>2.9620134999999999</v>
      </c>
      <c r="AE1060" s="1">
        <v>1.7146298114941922</v>
      </c>
    </row>
    <row r="1061" spans="1:39" x14ac:dyDescent="0.2">
      <c r="A1061">
        <v>1606</v>
      </c>
      <c r="B1061" t="s">
        <v>726</v>
      </c>
      <c r="C1061" t="s">
        <v>727</v>
      </c>
      <c r="D1061">
        <v>1996</v>
      </c>
      <c r="F1061" t="s">
        <v>105</v>
      </c>
      <c r="G1061" t="s">
        <v>105</v>
      </c>
      <c r="H1061">
        <v>-32.11666666</v>
      </c>
      <c r="I1061">
        <v>139.3666667</v>
      </c>
      <c r="J1061">
        <v>255</v>
      </c>
      <c r="K1061">
        <v>2475</v>
      </c>
      <c r="L1061">
        <f t="shared" si="286"/>
        <v>0.10303030303030303</v>
      </c>
      <c r="M1061" t="s">
        <v>784</v>
      </c>
      <c r="N1061" s="2" t="s">
        <v>571</v>
      </c>
      <c r="O1061" s="2" t="s">
        <v>51</v>
      </c>
      <c r="P1061" t="s">
        <v>44</v>
      </c>
      <c r="Q1061" t="s">
        <v>45</v>
      </c>
      <c r="R1061" s="2" t="s">
        <v>567</v>
      </c>
      <c r="S1061" s="2" t="s">
        <v>779</v>
      </c>
      <c r="T1061" t="s">
        <v>90</v>
      </c>
      <c r="U1061">
        <f t="shared" ref="U1061" si="304">((11.6-4.7)/11.6)*100</f>
        <v>59.482758620689658</v>
      </c>
      <c r="V1061" t="s">
        <v>60</v>
      </c>
      <c r="W1061" s="2" t="s">
        <v>573</v>
      </c>
      <c r="Y1061" t="s">
        <v>776</v>
      </c>
      <c r="Z1061">
        <v>21</v>
      </c>
      <c r="AA1061" s="3">
        <v>3.7840185000000002</v>
      </c>
      <c r="AB1061" s="1">
        <v>1.7405103659890233</v>
      </c>
      <c r="AC1061">
        <v>21</v>
      </c>
      <c r="AD1061" s="3">
        <v>2.4121260000000002</v>
      </c>
      <c r="AE1061" s="1">
        <v>1.2210410416480677</v>
      </c>
    </row>
    <row r="1062" spans="1:39" x14ac:dyDescent="0.2">
      <c r="A1062">
        <v>1607</v>
      </c>
      <c r="B1062" t="s">
        <v>728</v>
      </c>
      <c r="C1062" t="s">
        <v>729</v>
      </c>
      <c r="D1062">
        <v>2018</v>
      </c>
      <c r="F1062" t="s">
        <v>754</v>
      </c>
      <c r="G1062" t="s">
        <v>742</v>
      </c>
      <c r="H1062">
        <v>40.266666669999999</v>
      </c>
      <c r="I1062">
        <v>115.6</v>
      </c>
      <c r="J1062">
        <v>426</v>
      </c>
      <c r="K1062">
        <v>1451</v>
      </c>
      <c r="L1062">
        <f t="shared" si="286"/>
        <v>0.29359062715368711</v>
      </c>
      <c r="M1062" t="s">
        <v>785</v>
      </c>
      <c r="N1062" s="2" t="s">
        <v>155</v>
      </c>
      <c r="O1062" s="2" t="s">
        <v>51</v>
      </c>
      <c r="P1062" t="s">
        <v>52</v>
      </c>
      <c r="Q1062" t="s">
        <v>45</v>
      </c>
      <c r="R1062" s="2" t="s">
        <v>476</v>
      </c>
      <c r="S1062" s="2" t="s">
        <v>780</v>
      </c>
      <c r="T1062" t="s">
        <v>91</v>
      </c>
      <c r="U1062">
        <f>((200-100)/200)*100</f>
        <v>50</v>
      </c>
      <c r="V1062" t="s">
        <v>60</v>
      </c>
      <c r="W1062" s="2" t="s">
        <v>578</v>
      </c>
      <c r="Y1062" t="s">
        <v>63</v>
      </c>
      <c r="Z1062">
        <v>5</v>
      </c>
      <c r="AA1062" s="3">
        <v>-2.5855104999999998</v>
      </c>
      <c r="AB1062" s="1">
        <v>0.74875295243574791</v>
      </c>
      <c r="AC1062">
        <v>5</v>
      </c>
      <c r="AD1062" s="3">
        <v>-3.2933566999999999</v>
      </c>
      <c r="AE1062" s="1">
        <v>1.0222884648417241</v>
      </c>
      <c r="AF1062">
        <v>5</v>
      </c>
      <c r="AG1062" s="3">
        <v>-1.3921528999999999</v>
      </c>
      <c r="AH1062" s="1">
        <v>0.45567867804237855</v>
      </c>
      <c r="AI1062">
        <v>5</v>
      </c>
      <c r="AJ1062" s="3">
        <v>-3.4688694</v>
      </c>
      <c r="AK1062" s="1">
        <v>1.1526498862891756</v>
      </c>
      <c r="AL1062" t="s">
        <v>574</v>
      </c>
    </row>
    <row r="1063" spans="1:39" x14ac:dyDescent="0.2">
      <c r="A1063">
        <v>1607</v>
      </c>
      <c r="B1063" t="s">
        <v>728</v>
      </c>
      <c r="C1063" t="s">
        <v>729</v>
      </c>
      <c r="D1063">
        <v>2018</v>
      </c>
      <c r="F1063" t="s">
        <v>754</v>
      </c>
      <c r="G1063" t="s">
        <v>742</v>
      </c>
      <c r="H1063">
        <v>40.266666669999999</v>
      </c>
      <c r="I1063">
        <v>115.6</v>
      </c>
      <c r="J1063">
        <v>426</v>
      </c>
      <c r="K1063">
        <v>1451</v>
      </c>
      <c r="L1063">
        <f t="shared" si="286"/>
        <v>0.29359062715368711</v>
      </c>
      <c r="M1063" t="s">
        <v>785</v>
      </c>
      <c r="N1063" s="2" t="s">
        <v>575</v>
      </c>
      <c r="O1063" s="2" t="s">
        <v>43</v>
      </c>
      <c r="P1063" t="s">
        <v>44</v>
      </c>
      <c r="Q1063" t="s">
        <v>45</v>
      </c>
      <c r="R1063" s="2" t="s">
        <v>476</v>
      </c>
      <c r="S1063" s="2" t="s">
        <v>780</v>
      </c>
      <c r="T1063" t="s">
        <v>91</v>
      </c>
      <c r="U1063">
        <f t="shared" ref="U1063:U1069" si="305">((200-100)/200)*100</f>
        <v>50</v>
      </c>
      <c r="V1063" t="s">
        <v>60</v>
      </c>
      <c r="W1063" s="2" t="s">
        <v>578</v>
      </c>
      <c r="Y1063" t="s">
        <v>63</v>
      </c>
      <c r="Z1063">
        <v>5</v>
      </c>
      <c r="AA1063" s="3">
        <v>-2.2766682999999999</v>
      </c>
      <c r="AB1063" s="1">
        <v>1.061579309701564</v>
      </c>
      <c r="AC1063">
        <v>5</v>
      </c>
      <c r="AD1063" s="3">
        <v>-4.0271745000000001</v>
      </c>
      <c r="AE1063" s="1">
        <v>0.56660956319254774</v>
      </c>
      <c r="AF1063">
        <v>5</v>
      </c>
      <c r="AG1063" s="3">
        <v>8.4830530000000001E-2</v>
      </c>
      <c r="AH1063" s="1">
        <v>0.58582633139118112</v>
      </c>
      <c r="AI1063">
        <v>5</v>
      </c>
      <c r="AJ1063" s="3">
        <v>-1.8114011999999999</v>
      </c>
      <c r="AK1063" s="1">
        <v>0.30599226270618329</v>
      </c>
    </row>
    <row r="1064" spans="1:39" x14ac:dyDescent="0.2">
      <c r="A1064">
        <v>1607</v>
      </c>
      <c r="B1064" t="s">
        <v>728</v>
      </c>
      <c r="C1064" t="s">
        <v>729</v>
      </c>
      <c r="D1064">
        <v>2018</v>
      </c>
      <c r="F1064" t="s">
        <v>754</v>
      </c>
      <c r="G1064" t="s">
        <v>742</v>
      </c>
      <c r="H1064">
        <v>40.266666669999999</v>
      </c>
      <c r="I1064">
        <v>115.6</v>
      </c>
      <c r="J1064">
        <v>426</v>
      </c>
      <c r="K1064">
        <v>1451</v>
      </c>
      <c r="L1064">
        <f t="shared" si="286"/>
        <v>0.29359062715368711</v>
      </c>
      <c r="M1064" t="s">
        <v>785</v>
      </c>
      <c r="N1064" s="2" t="s">
        <v>576</v>
      </c>
      <c r="O1064" s="2" t="s">
        <v>43</v>
      </c>
      <c r="P1064" t="s">
        <v>52</v>
      </c>
      <c r="Q1064" t="s">
        <v>45</v>
      </c>
      <c r="R1064" s="2" t="s">
        <v>476</v>
      </c>
      <c r="S1064" s="2" t="s">
        <v>780</v>
      </c>
      <c r="T1064" t="s">
        <v>91</v>
      </c>
      <c r="U1064">
        <f t="shared" si="305"/>
        <v>50</v>
      </c>
      <c r="V1064" t="s">
        <v>60</v>
      </c>
      <c r="W1064" s="2" t="s">
        <v>578</v>
      </c>
      <c r="Y1064" t="s">
        <v>63</v>
      </c>
      <c r="Z1064">
        <v>5</v>
      </c>
      <c r="AA1064" s="3">
        <v>-1.6793834999999999</v>
      </c>
      <c r="AB1064" s="1">
        <v>0.84665784718978976</v>
      </c>
      <c r="AC1064">
        <v>5</v>
      </c>
      <c r="AD1064" s="3">
        <v>-4.1784739999999996</v>
      </c>
      <c r="AE1064" s="1">
        <v>0.61860440465975453</v>
      </c>
      <c r="AF1064">
        <v>5</v>
      </c>
      <c r="AG1064" s="3">
        <v>-1.2752905999999999</v>
      </c>
      <c r="AH1064" s="1">
        <v>0.4299489146456818</v>
      </c>
      <c r="AI1064">
        <v>5</v>
      </c>
      <c r="AJ1064" s="3">
        <v>-3.5966649999999998</v>
      </c>
      <c r="AK1064" s="1">
        <v>0.78815068134491206</v>
      </c>
    </row>
    <row r="1065" spans="1:39" x14ac:dyDescent="0.2">
      <c r="A1065">
        <v>1607</v>
      </c>
      <c r="B1065" t="s">
        <v>728</v>
      </c>
      <c r="C1065" t="s">
        <v>729</v>
      </c>
      <c r="D1065">
        <v>2018</v>
      </c>
      <c r="F1065" t="s">
        <v>754</v>
      </c>
      <c r="G1065" t="s">
        <v>742</v>
      </c>
      <c r="H1065">
        <v>40.266666669999999</v>
      </c>
      <c r="I1065">
        <v>115.6</v>
      </c>
      <c r="J1065">
        <v>426</v>
      </c>
      <c r="K1065">
        <v>1451</v>
      </c>
      <c r="L1065">
        <f t="shared" si="286"/>
        <v>0.29359062715368711</v>
      </c>
      <c r="M1065" t="s">
        <v>785</v>
      </c>
      <c r="N1065" s="2" t="s">
        <v>577</v>
      </c>
      <c r="O1065" s="2" t="s">
        <v>43</v>
      </c>
      <c r="P1065" t="s">
        <v>44</v>
      </c>
      <c r="Q1065" t="s">
        <v>45</v>
      </c>
      <c r="R1065" s="2" t="s">
        <v>476</v>
      </c>
      <c r="S1065" s="2" t="s">
        <v>780</v>
      </c>
      <c r="T1065" t="s">
        <v>91</v>
      </c>
      <c r="U1065">
        <f t="shared" si="305"/>
        <v>50</v>
      </c>
      <c r="V1065" t="s">
        <v>60</v>
      </c>
      <c r="W1065" s="2" t="s">
        <v>578</v>
      </c>
      <c r="Y1065" t="s">
        <v>63</v>
      </c>
      <c r="Z1065">
        <v>5</v>
      </c>
      <c r="AA1065" s="3">
        <v>-1.8451500999999999</v>
      </c>
      <c r="AB1065" s="1">
        <v>0.53383126631717626</v>
      </c>
      <c r="AC1065">
        <v>5</v>
      </c>
      <c r="AD1065" s="3">
        <v>-2.7657115000000001</v>
      </c>
      <c r="AE1065" s="1">
        <v>1.0614719784386448</v>
      </c>
      <c r="AF1065">
        <v>5</v>
      </c>
      <c r="AG1065" s="3">
        <v>-1.1265931</v>
      </c>
      <c r="AH1065" s="1">
        <v>0.85306364528901235</v>
      </c>
      <c r="AI1065">
        <v>5</v>
      </c>
      <c r="AJ1065" s="3">
        <v>-2.5246757999999998</v>
      </c>
      <c r="AK1065" s="1">
        <v>0.75526527681341837</v>
      </c>
    </row>
    <row r="1066" spans="1:39" x14ac:dyDescent="0.2">
      <c r="A1066">
        <v>1630</v>
      </c>
      <c r="B1066" t="s">
        <v>730</v>
      </c>
      <c r="C1066" t="s">
        <v>731</v>
      </c>
      <c r="D1066">
        <v>2014</v>
      </c>
      <c r="E1066" t="s">
        <v>745</v>
      </c>
      <c r="F1066" t="s">
        <v>40</v>
      </c>
      <c r="G1066" t="s">
        <v>41</v>
      </c>
      <c r="H1066">
        <v>32.893622000000001</v>
      </c>
      <c r="I1066">
        <v>-117.108999</v>
      </c>
      <c r="J1066">
        <v>328</v>
      </c>
      <c r="K1066">
        <v>1843</v>
      </c>
      <c r="L1066">
        <f t="shared" si="286"/>
        <v>0.17797069994574063</v>
      </c>
      <c r="M1066" t="s">
        <v>784</v>
      </c>
      <c r="N1066" s="2" t="s">
        <v>579</v>
      </c>
      <c r="O1066" s="2" t="s">
        <v>43</v>
      </c>
      <c r="P1066" t="s">
        <v>778</v>
      </c>
      <c r="Q1066" t="s">
        <v>55</v>
      </c>
      <c r="R1066" s="2" t="s">
        <v>581</v>
      </c>
      <c r="S1066" s="2" t="s">
        <v>780</v>
      </c>
      <c r="T1066" t="s">
        <v>91</v>
      </c>
      <c r="U1066">
        <f t="shared" si="305"/>
        <v>50</v>
      </c>
      <c r="V1066" t="s">
        <v>61</v>
      </c>
      <c r="W1066" s="2" t="s">
        <v>582</v>
      </c>
      <c r="Y1066" t="s">
        <v>777</v>
      </c>
      <c r="Z1066">
        <v>5</v>
      </c>
      <c r="AA1066" s="3">
        <v>948.31066999999996</v>
      </c>
      <c r="AB1066" s="1">
        <v>1460.3221739488945</v>
      </c>
      <c r="AC1066">
        <v>5</v>
      </c>
      <c r="AD1066" s="3">
        <v>1103.5916</v>
      </c>
      <c r="AE1066" s="1">
        <v>2226.2547695737344</v>
      </c>
    </row>
    <row r="1067" spans="1:39" x14ac:dyDescent="0.2">
      <c r="A1067">
        <v>1630</v>
      </c>
      <c r="B1067" t="s">
        <v>730</v>
      </c>
      <c r="C1067" t="s">
        <v>731</v>
      </c>
      <c r="D1067">
        <v>2014</v>
      </c>
      <c r="E1067" t="s">
        <v>745</v>
      </c>
      <c r="F1067" t="s">
        <v>40</v>
      </c>
      <c r="G1067" t="s">
        <v>41</v>
      </c>
      <c r="H1067">
        <v>32.893622000000001</v>
      </c>
      <c r="I1067">
        <v>-117.108999</v>
      </c>
      <c r="J1067">
        <v>328</v>
      </c>
      <c r="K1067">
        <v>1843</v>
      </c>
      <c r="L1067">
        <f t="shared" si="286"/>
        <v>0.17797069994574063</v>
      </c>
      <c r="M1067" t="s">
        <v>784</v>
      </c>
      <c r="N1067" s="2" t="s">
        <v>580</v>
      </c>
      <c r="O1067" s="2" t="s">
        <v>51</v>
      </c>
      <c r="P1067" t="s">
        <v>54</v>
      </c>
      <c r="Q1067" t="s">
        <v>55</v>
      </c>
      <c r="R1067" s="2" t="s">
        <v>581</v>
      </c>
      <c r="S1067" s="2" t="s">
        <v>780</v>
      </c>
      <c r="T1067" t="s">
        <v>91</v>
      </c>
      <c r="U1067">
        <f t="shared" si="305"/>
        <v>50</v>
      </c>
      <c r="V1067" t="s">
        <v>61</v>
      </c>
      <c r="W1067" s="2" t="s">
        <v>582</v>
      </c>
      <c r="Y1067" t="s">
        <v>777</v>
      </c>
      <c r="Z1067">
        <v>5</v>
      </c>
      <c r="AA1067" s="3">
        <v>168.05897999999999</v>
      </c>
      <c r="AB1067" s="1">
        <v>100.54061516116013</v>
      </c>
      <c r="AC1067">
        <v>5</v>
      </c>
      <c r="AD1067" s="3">
        <v>169.90172000000001</v>
      </c>
      <c r="AE1067" s="1">
        <v>38.73287881741426</v>
      </c>
    </row>
    <row r="1068" spans="1:39" x14ac:dyDescent="0.2">
      <c r="A1068">
        <v>1630</v>
      </c>
      <c r="B1068" t="s">
        <v>730</v>
      </c>
      <c r="C1068" t="s">
        <v>731</v>
      </c>
      <c r="D1068">
        <v>2014</v>
      </c>
      <c r="E1068" t="s">
        <v>745</v>
      </c>
      <c r="F1068" t="s">
        <v>40</v>
      </c>
      <c r="G1068" t="s">
        <v>41</v>
      </c>
      <c r="H1068">
        <v>32.893622000000001</v>
      </c>
      <c r="I1068">
        <v>-117.108999</v>
      </c>
      <c r="J1068">
        <v>328</v>
      </c>
      <c r="K1068">
        <v>1843</v>
      </c>
      <c r="L1068">
        <f t="shared" si="286"/>
        <v>0.17797069994574063</v>
      </c>
      <c r="M1068" t="s">
        <v>784</v>
      </c>
      <c r="N1068" s="2" t="s">
        <v>579</v>
      </c>
      <c r="O1068" s="2" t="s">
        <v>43</v>
      </c>
      <c r="P1068" t="s">
        <v>778</v>
      </c>
      <c r="Q1068" t="s">
        <v>55</v>
      </c>
      <c r="R1068" s="2" t="s">
        <v>581</v>
      </c>
      <c r="S1068" s="2" t="s">
        <v>780</v>
      </c>
      <c r="T1068" t="s">
        <v>91</v>
      </c>
      <c r="U1068">
        <f t="shared" si="305"/>
        <v>50</v>
      </c>
      <c r="V1068" t="s">
        <v>61</v>
      </c>
      <c r="W1068" s="2" t="s">
        <v>583</v>
      </c>
      <c r="Y1068" t="s">
        <v>777</v>
      </c>
      <c r="Z1068">
        <v>5</v>
      </c>
      <c r="AA1068" s="3">
        <v>42.701957999999998</v>
      </c>
      <c r="AB1068" s="1">
        <v>5.8198185971746597</v>
      </c>
      <c r="AC1068">
        <v>5</v>
      </c>
      <c r="AD1068" s="3">
        <v>42.878410000000002</v>
      </c>
      <c r="AE1068" s="1">
        <v>5.0306923193711492</v>
      </c>
    </row>
    <row r="1069" spans="1:39" x14ac:dyDescent="0.2">
      <c r="A1069">
        <v>1630</v>
      </c>
      <c r="B1069" t="s">
        <v>730</v>
      </c>
      <c r="C1069" t="s">
        <v>731</v>
      </c>
      <c r="D1069">
        <v>2014</v>
      </c>
      <c r="E1069" t="s">
        <v>745</v>
      </c>
      <c r="F1069" t="s">
        <v>40</v>
      </c>
      <c r="G1069" t="s">
        <v>41</v>
      </c>
      <c r="H1069">
        <v>32.893622000000001</v>
      </c>
      <c r="I1069">
        <v>-117.108999</v>
      </c>
      <c r="J1069">
        <v>328</v>
      </c>
      <c r="K1069">
        <v>1843</v>
      </c>
      <c r="L1069">
        <f t="shared" si="286"/>
        <v>0.17797069994574063</v>
      </c>
      <c r="M1069" t="s">
        <v>784</v>
      </c>
      <c r="N1069" s="2" t="s">
        <v>580</v>
      </c>
      <c r="O1069" s="2" t="s">
        <v>51</v>
      </c>
      <c r="P1069" t="s">
        <v>54</v>
      </c>
      <c r="Q1069" t="s">
        <v>55</v>
      </c>
      <c r="R1069" s="2" t="s">
        <v>581</v>
      </c>
      <c r="S1069" s="2" t="s">
        <v>780</v>
      </c>
      <c r="T1069" t="s">
        <v>91</v>
      </c>
      <c r="U1069">
        <f t="shared" si="305"/>
        <v>50</v>
      </c>
      <c r="V1069" t="s">
        <v>61</v>
      </c>
      <c r="W1069" s="2" t="s">
        <v>583</v>
      </c>
      <c r="Y1069" t="s">
        <v>777</v>
      </c>
      <c r="Z1069">
        <v>5</v>
      </c>
      <c r="AA1069" s="3">
        <v>73.572419999999994</v>
      </c>
      <c r="AB1069" s="1">
        <v>4.6748019761402864</v>
      </c>
      <c r="AC1069">
        <v>5</v>
      </c>
      <c r="AD1069" s="3">
        <v>72.282454999999999</v>
      </c>
      <c r="AE1069" s="1">
        <v>6.8630069185816902</v>
      </c>
    </row>
    <row r="1070" spans="1:39" x14ac:dyDescent="0.2">
      <c r="A1070">
        <v>1632</v>
      </c>
      <c r="B1070" t="s">
        <v>732</v>
      </c>
      <c r="C1070" t="s">
        <v>733</v>
      </c>
      <c r="D1070">
        <v>2012</v>
      </c>
      <c r="F1070" t="s">
        <v>772</v>
      </c>
      <c r="G1070" t="s">
        <v>743</v>
      </c>
      <c r="H1070">
        <v>46.056946000000003</v>
      </c>
      <c r="I1070">
        <v>14.505751</v>
      </c>
      <c r="J1070">
        <v>1413</v>
      </c>
      <c r="K1070">
        <v>887</v>
      </c>
      <c r="L1070">
        <f t="shared" si="286"/>
        <v>1.593010146561443</v>
      </c>
      <c r="M1070" t="s">
        <v>787</v>
      </c>
      <c r="N1070" s="2" t="s">
        <v>585</v>
      </c>
      <c r="O1070" s="2" t="s">
        <v>43</v>
      </c>
      <c r="P1070" t="s">
        <v>44</v>
      </c>
      <c r="Q1070" t="s">
        <v>45</v>
      </c>
      <c r="R1070" s="2" t="s">
        <v>476</v>
      </c>
      <c r="S1070" s="2" t="s">
        <v>779</v>
      </c>
      <c r="T1070" t="s">
        <v>91</v>
      </c>
      <c r="U1070">
        <f>((90-50)/90)*100</f>
        <v>44.444444444444443</v>
      </c>
      <c r="V1070" t="s">
        <v>61</v>
      </c>
      <c r="W1070" s="2" t="s">
        <v>48</v>
      </c>
      <c r="X1070" s="2" t="s">
        <v>584</v>
      </c>
      <c r="Y1070" t="s">
        <v>50</v>
      </c>
      <c r="Z1070">
        <v>4</v>
      </c>
      <c r="AA1070" s="3">
        <v>32.194847000000003</v>
      </c>
      <c r="AB1070" s="1">
        <v>5.5991059999999919</v>
      </c>
      <c r="AC1070">
        <v>4</v>
      </c>
      <c r="AD1070" s="3">
        <v>31.914894</v>
      </c>
      <c r="AE1070" s="1">
        <v>6.7189260000000033</v>
      </c>
      <c r="AF1070">
        <v>4</v>
      </c>
      <c r="AG1070" s="3">
        <v>33.424579999999999</v>
      </c>
      <c r="AH1070" s="1">
        <v>3.9194320000000005</v>
      </c>
      <c r="AI1070">
        <v>4</v>
      </c>
      <c r="AJ1070" s="3">
        <v>25.730060000000002</v>
      </c>
      <c r="AK1070" s="1">
        <v>7.8211839999999953</v>
      </c>
      <c r="AL1070" t="s">
        <v>574</v>
      </c>
    </row>
    <row r="1071" spans="1:39" x14ac:dyDescent="0.2">
      <c r="A1071">
        <v>1668</v>
      </c>
      <c r="B1071" t="s">
        <v>734</v>
      </c>
      <c r="C1071" t="s">
        <v>735</v>
      </c>
      <c r="D1071">
        <v>2016</v>
      </c>
      <c r="E1071" t="s">
        <v>773</v>
      </c>
      <c r="F1071" t="s">
        <v>40</v>
      </c>
      <c r="G1071" t="s">
        <v>41</v>
      </c>
      <c r="H1071">
        <v>36.0006354</v>
      </c>
      <c r="I1071">
        <v>-78.961800699999998</v>
      </c>
      <c r="J1071">
        <v>1143</v>
      </c>
      <c r="K1071">
        <v>1426</v>
      </c>
      <c r="L1071">
        <f t="shared" si="286"/>
        <v>0.80154277699859744</v>
      </c>
      <c r="M1071" t="s">
        <v>787</v>
      </c>
      <c r="N1071" s="2" t="s">
        <v>588</v>
      </c>
      <c r="O1071" s="2" t="s">
        <v>43</v>
      </c>
      <c r="P1071" t="s">
        <v>52</v>
      </c>
      <c r="Q1071" t="s">
        <v>45</v>
      </c>
      <c r="R1071" s="2" t="s">
        <v>589</v>
      </c>
      <c r="S1071" s="2" t="s">
        <v>780</v>
      </c>
      <c r="T1071" t="s">
        <v>90</v>
      </c>
      <c r="U1071">
        <f>((300-75)/300)*100</f>
        <v>75</v>
      </c>
      <c r="V1071" t="s">
        <v>60</v>
      </c>
      <c r="W1071" s="2" t="s">
        <v>232</v>
      </c>
      <c r="X1071" s="2" t="s">
        <v>75</v>
      </c>
      <c r="Y1071" t="s">
        <v>63</v>
      </c>
      <c r="Z1071">
        <v>6</v>
      </c>
      <c r="AA1071" s="3">
        <v>0.86047450000000003</v>
      </c>
      <c r="AB1071" s="1">
        <v>0.21228956011432817</v>
      </c>
      <c r="AC1071">
        <v>6</v>
      </c>
      <c r="AD1071" s="3">
        <v>0.49432690000000001</v>
      </c>
      <c r="AE1071" s="1">
        <v>0.14698457140339596</v>
      </c>
      <c r="AF1071">
        <v>6</v>
      </c>
      <c r="AG1071" s="3">
        <v>0.43539860000000002</v>
      </c>
      <c r="AH1071" s="1">
        <v>9.797150639517592E-2</v>
      </c>
      <c r="AI1071">
        <v>6</v>
      </c>
      <c r="AJ1071" s="3">
        <v>0.21191588</v>
      </c>
      <c r="AK1071" s="1">
        <v>3.9201854297578824E-2</v>
      </c>
      <c r="AL1071" t="s">
        <v>586</v>
      </c>
      <c r="AM1071" t="s">
        <v>587</v>
      </c>
    </row>
    <row r="1072" spans="1:39" x14ac:dyDescent="0.2">
      <c r="A1072">
        <v>1668</v>
      </c>
      <c r="B1072" t="s">
        <v>734</v>
      </c>
      <c r="C1072" t="s">
        <v>735</v>
      </c>
      <c r="D1072">
        <v>2016</v>
      </c>
      <c r="E1072" t="s">
        <v>773</v>
      </c>
      <c r="F1072" t="s">
        <v>40</v>
      </c>
      <c r="G1072" t="s">
        <v>41</v>
      </c>
      <c r="H1072">
        <v>36.0006354</v>
      </c>
      <c r="I1072">
        <v>-78.961800699999998</v>
      </c>
      <c r="J1072">
        <v>1143</v>
      </c>
      <c r="K1072">
        <v>1426</v>
      </c>
      <c r="L1072">
        <f t="shared" si="286"/>
        <v>0.80154277699859744</v>
      </c>
      <c r="M1072" t="s">
        <v>787</v>
      </c>
      <c r="N1072" s="2" t="s">
        <v>588</v>
      </c>
      <c r="O1072" s="2" t="s">
        <v>43</v>
      </c>
      <c r="P1072" t="s">
        <v>52</v>
      </c>
      <c r="Q1072" t="s">
        <v>45</v>
      </c>
      <c r="R1072" s="2" t="s">
        <v>589</v>
      </c>
      <c r="S1072" s="2" t="s">
        <v>780</v>
      </c>
      <c r="T1072" t="s">
        <v>90</v>
      </c>
      <c r="U1072">
        <f t="shared" ref="U1072:U1090" si="306">((300-75)/300)*100</f>
        <v>75</v>
      </c>
      <c r="V1072" t="s">
        <v>60</v>
      </c>
      <c r="W1072" s="2" t="s">
        <v>232</v>
      </c>
      <c r="X1072" s="2" t="s">
        <v>75</v>
      </c>
      <c r="Y1072" t="s">
        <v>63</v>
      </c>
      <c r="Z1072">
        <v>6</v>
      </c>
      <c r="AA1072" s="3">
        <v>0.90095437</v>
      </c>
      <c r="AB1072" s="1">
        <v>0.2286194019182588</v>
      </c>
      <c r="AC1072">
        <v>6</v>
      </c>
      <c r="AD1072" s="3">
        <v>0.54680543999999998</v>
      </c>
      <c r="AE1072" s="1">
        <v>8.8191747132832149E-2</v>
      </c>
      <c r="AF1072">
        <v>6</v>
      </c>
      <c r="AG1072" s="3">
        <v>0.42254508000000002</v>
      </c>
      <c r="AH1072" s="1">
        <v>6.5352876235403715E-2</v>
      </c>
      <c r="AI1072">
        <v>6</v>
      </c>
      <c r="AJ1072" s="3">
        <v>0.30039248000000002</v>
      </c>
      <c r="AK1072" s="1">
        <v>5.8782830352413197E-2</v>
      </c>
    </row>
    <row r="1073" spans="1:37" x14ac:dyDescent="0.2">
      <c r="A1073">
        <v>1668</v>
      </c>
      <c r="B1073" t="s">
        <v>734</v>
      </c>
      <c r="C1073" t="s">
        <v>735</v>
      </c>
      <c r="D1073">
        <v>2016</v>
      </c>
      <c r="E1073" t="s">
        <v>773</v>
      </c>
      <c r="F1073" t="s">
        <v>40</v>
      </c>
      <c r="G1073" t="s">
        <v>41</v>
      </c>
      <c r="H1073">
        <v>36.0006354</v>
      </c>
      <c r="I1073">
        <v>-78.961800699999998</v>
      </c>
      <c r="J1073">
        <v>1143</v>
      </c>
      <c r="K1073">
        <v>1426</v>
      </c>
      <c r="L1073">
        <f t="shared" si="286"/>
        <v>0.80154277699859744</v>
      </c>
      <c r="M1073" t="s">
        <v>787</v>
      </c>
      <c r="N1073" s="2" t="s">
        <v>588</v>
      </c>
      <c r="O1073" s="2" t="s">
        <v>43</v>
      </c>
      <c r="P1073" t="s">
        <v>52</v>
      </c>
      <c r="Q1073" t="s">
        <v>45</v>
      </c>
      <c r="R1073" s="2" t="s">
        <v>589</v>
      </c>
      <c r="S1073" s="2" t="s">
        <v>780</v>
      </c>
      <c r="T1073" t="s">
        <v>90</v>
      </c>
      <c r="U1073">
        <f t="shared" si="306"/>
        <v>75</v>
      </c>
      <c r="V1073" t="s">
        <v>60</v>
      </c>
      <c r="W1073" s="2" t="s">
        <v>232</v>
      </c>
      <c r="X1073" s="2" t="s">
        <v>75</v>
      </c>
      <c r="Y1073" t="s">
        <v>63</v>
      </c>
      <c r="Z1073">
        <v>6</v>
      </c>
      <c r="AA1073" s="3">
        <v>1.7014322</v>
      </c>
      <c r="AB1073" s="1">
        <v>0.62053829965131069</v>
      </c>
      <c r="AC1073">
        <v>6</v>
      </c>
      <c r="AD1073" s="3">
        <v>1.0712807</v>
      </c>
      <c r="AE1073" s="1">
        <v>0.16657583531515038</v>
      </c>
      <c r="AF1073">
        <v>6</v>
      </c>
      <c r="AG1073" s="3">
        <v>0.80302214999999999</v>
      </c>
      <c r="AH1073" s="1">
        <v>0.26128756076063026</v>
      </c>
      <c r="AI1073">
        <v>6</v>
      </c>
      <c r="AJ1073" s="3">
        <v>0.47287119999999999</v>
      </c>
      <c r="AK1073" s="1">
        <v>4.899488979432863E-2</v>
      </c>
    </row>
    <row r="1074" spans="1:37" x14ac:dyDescent="0.2">
      <c r="A1074">
        <v>1668</v>
      </c>
      <c r="B1074" t="s">
        <v>734</v>
      </c>
      <c r="C1074" t="s">
        <v>735</v>
      </c>
      <c r="D1074">
        <v>2016</v>
      </c>
      <c r="E1074" t="s">
        <v>773</v>
      </c>
      <c r="F1074" t="s">
        <v>40</v>
      </c>
      <c r="G1074" t="s">
        <v>41</v>
      </c>
      <c r="H1074">
        <v>36.0006354</v>
      </c>
      <c r="I1074">
        <v>-78.961800699999998</v>
      </c>
      <c r="J1074">
        <v>1143</v>
      </c>
      <c r="K1074">
        <v>1426</v>
      </c>
      <c r="L1074">
        <f t="shared" si="286"/>
        <v>0.80154277699859744</v>
      </c>
      <c r="M1074" t="s">
        <v>787</v>
      </c>
      <c r="N1074" s="2" t="s">
        <v>590</v>
      </c>
      <c r="O1074" s="2" t="s">
        <v>43</v>
      </c>
      <c r="P1074" t="s">
        <v>53</v>
      </c>
      <c r="Q1074" t="s">
        <v>45</v>
      </c>
      <c r="R1074" s="2" t="s">
        <v>589</v>
      </c>
      <c r="S1074" s="2" t="s">
        <v>780</v>
      </c>
      <c r="T1074" t="s">
        <v>90</v>
      </c>
      <c r="U1074">
        <f t="shared" si="306"/>
        <v>75</v>
      </c>
      <c r="V1074" t="s">
        <v>60</v>
      </c>
      <c r="W1074" s="2" t="s">
        <v>232</v>
      </c>
      <c r="X1074" s="2" t="s">
        <v>75</v>
      </c>
      <c r="Y1074" t="s">
        <v>63</v>
      </c>
      <c r="Z1074">
        <v>6</v>
      </c>
      <c r="AA1074" s="3">
        <v>2.3448741000000002</v>
      </c>
      <c r="AB1074" s="1">
        <v>1.2827845510509388</v>
      </c>
      <c r="AC1074">
        <v>6</v>
      </c>
      <c r="AD1074" s="3">
        <v>1.0197451</v>
      </c>
      <c r="AE1074" s="1">
        <v>0.16288567901764733</v>
      </c>
      <c r="AF1074">
        <v>6</v>
      </c>
      <c r="AG1074" s="3">
        <v>0.87599269999999996</v>
      </c>
      <c r="AH1074" s="1">
        <v>0.29320575932845355</v>
      </c>
      <c r="AI1074">
        <v>6</v>
      </c>
      <c r="AJ1074" s="3">
        <v>0.54337729999999995</v>
      </c>
      <c r="AK1074" s="1">
        <v>0.17918767012320264</v>
      </c>
    </row>
    <row r="1075" spans="1:37" x14ac:dyDescent="0.2">
      <c r="A1075">
        <v>1668</v>
      </c>
      <c r="B1075" t="s">
        <v>734</v>
      </c>
      <c r="C1075" t="s">
        <v>735</v>
      </c>
      <c r="D1075">
        <v>2016</v>
      </c>
      <c r="E1075" t="s">
        <v>773</v>
      </c>
      <c r="F1075" t="s">
        <v>40</v>
      </c>
      <c r="G1075" t="s">
        <v>41</v>
      </c>
      <c r="H1075">
        <v>36.0006354</v>
      </c>
      <c r="I1075">
        <v>-78.961800699999998</v>
      </c>
      <c r="J1075">
        <v>1143</v>
      </c>
      <c r="K1075">
        <v>1426</v>
      </c>
      <c r="L1075">
        <f t="shared" si="286"/>
        <v>0.80154277699859744</v>
      </c>
      <c r="M1075" t="s">
        <v>787</v>
      </c>
      <c r="N1075" s="2" t="s">
        <v>590</v>
      </c>
      <c r="O1075" s="2" t="s">
        <v>43</v>
      </c>
      <c r="P1075" t="s">
        <v>53</v>
      </c>
      <c r="Q1075" t="s">
        <v>45</v>
      </c>
      <c r="R1075" s="2" t="s">
        <v>589</v>
      </c>
      <c r="S1075" s="2" t="s">
        <v>780</v>
      </c>
      <c r="T1075" t="s">
        <v>90</v>
      </c>
      <c r="U1075">
        <f t="shared" si="306"/>
        <v>75</v>
      </c>
      <c r="V1075" t="s">
        <v>60</v>
      </c>
      <c r="W1075" s="2" t="s">
        <v>232</v>
      </c>
      <c r="X1075" s="2" t="s">
        <v>75</v>
      </c>
      <c r="Y1075" t="s">
        <v>63</v>
      </c>
      <c r="Z1075">
        <v>6</v>
      </c>
      <c r="AA1075" s="3">
        <v>2.0463529</v>
      </c>
      <c r="AB1075" s="1">
        <v>0.57418513555477857</v>
      </c>
      <c r="AC1075">
        <v>6</v>
      </c>
      <c r="AD1075" s="3">
        <v>0.99387550000000002</v>
      </c>
      <c r="AE1075" s="1">
        <v>0.22804259607362834</v>
      </c>
      <c r="AF1075">
        <v>6</v>
      </c>
      <c r="AG1075" s="3">
        <v>0.51928483999999997</v>
      </c>
      <c r="AH1075" s="1">
        <v>0.14657753969283777</v>
      </c>
      <c r="AI1075">
        <v>6</v>
      </c>
      <c r="AJ1075" s="3">
        <v>0.52083789999999996</v>
      </c>
      <c r="AK1075" s="1">
        <v>4.8867565317498876E-2</v>
      </c>
    </row>
    <row r="1076" spans="1:37" x14ac:dyDescent="0.2">
      <c r="A1076">
        <v>1668</v>
      </c>
      <c r="B1076" t="s">
        <v>734</v>
      </c>
      <c r="C1076" t="s">
        <v>735</v>
      </c>
      <c r="D1076">
        <v>2016</v>
      </c>
      <c r="E1076" t="s">
        <v>773</v>
      </c>
      <c r="F1076" t="s">
        <v>40</v>
      </c>
      <c r="G1076" t="s">
        <v>41</v>
      </c>
      <c r="H1076">
        <v>36.0006354</v>
      </c>
      <c r="I1076">
        <v>-78.961800699999998</v>
      </c>
      <c r="J1076">
        <v>1143</v>
      </c>
      <c r="K1076">
        <v>1426</v>
      </c>
      <c r="L1076">
        <f t="shared" si="286"/>
        <v>0.80154277699859744</v>
      </c>
      <c r="M1076" t="s">
        <v>787</v>
      </c>
      <c r="N1076" s="2" t="s">
        <v>590</v>
      </c>
      <c r="O1076" s="2" t="s">
        <v>43</v>
      </c>
      <c r="P1076" t="s">
        <v>53</v>
      </c>
      <c r="Q1076" t="s">
        <v>45</v>
      </c>
      <c r="R1076" s="2" t="s">
        <v>589</v>
      </c>
      <c r="S1076" s="2" t="s">
        <v>780</v>
      </c>
      <c r="T1076" t="s">
        <v>90</v>
      </c>
      <c r="U1076">
        <f t="shared" si="306"/>
        <v>75</v>
      </c>
      <c r="V1076" t="s">
        <v>60</v>
      </c>
      <c r="W1076" s="2" t="s">
        <v>232</v>
      </c>
      <c r="X1076" s="2" t="s">
        <v>75</v>
      </c>
      <c r="Y1076" t="s">
        <v>63</v>
      </c>
      <c r="Z1076">
        <v>6</v>
      </c>
      <c r="AA1076" s="3">
        <v>3.069531</v>
      </c>
      <c r="AB1076" s="1">
        <v>2.1379587383165282</v>
      </c>
      <c r="AC1076">
        <v>6</v>
      </c>
      <c r="AD1076" s="3">
        <v>1.8059163</v>
      </c>
      <c r="AE1076" s="1">
        <v>0.45609156082058783</v>
      </c>
      <c r="AF1076">
        <v>6</v>
      </c>
      <c r="AG1076" s="3">
        <v>0.68626640000000005</v>
      </c>
      <c r="AH1076" s="1">
        <v>0.25247650120686455</v>
      </c>
      <c r="AI1076">
        <v>6</v>
      </c>
      <c r="AJ1076" s="3">
        <v>0.75432509999999997</v>
      </c>
      <c r="AK1076" s="1">
        <v>9.7728761961666064E-2</v>
      </c>
    </row>
    <row r="1077" spans="1:37" x14ac:dyDescent="0.2">
      <c r="A1077">
        <v>1668</v>
      </c>
      <c r="B1077" t="s">
        <v>734</v>
      </c>
      <c r="C1077" t="s">
        <v>735</v>
      </c>
      <c r="D1077">
        <v>2016</v>
      </c>
      <c r="E1077" t="s">
        <v>773</v>
      </c>
      <c r="F1077" t="s">
        <v>40</v>
      </c>
      <c r="G1077" t="s">
        <v>41</v>
      </c>
      <c r="H1077">
        <v>36.0006354</v>
      </c>
      <c r="I1077">
        <v>-78.961800699999998</v>
      </c>
      <c r="J1077">
        <v>1143</v>
      </c>
      <c r="K1077">
        <v>1426</v>
      </c>
      <c r="L1077">
        <f t="shared" si="286"/>
        <v>0.80154277699859744</v>
      </c>
      <c r="M1077" t="s">
        <v>787</v>
      </c>
      <c r="N1077" s="2" t="s">
        <v>588</v>
      </c>
      <c r="O1077" s="2" t="s">
        <v>43</v>
      </c>
      <c r="P1077" t="s">
        <v>52</v>
      </c>
      <c r="Q1077" t="s">
        <v>45</v>
      </c>
      <c r="R1077" s="2" t="s">
        <v>589</v>
      </c>
      <c r="S1077" s="2" t="s">
        <v>780</v>
      </c>
      <c r="T1077" t="s">
        <v>90</v>
      </c>
      <c r="U1077">
        <f t="shared" si="306"/>
        <v>75</v>
      </c>
      <c r="V1077" t="s">
        <v>60</v>
      </c>
      <c r="W1077" s="2" t="s">
        <v>458</v>
      </c>
      <c r="Y1077" t="s">
        <v>777</v>
      </c>
      <c r="Z1077">
        <v>6</v>
      </c>
      <c r="AA1077" s="3">
        <v>0.82579990000000003</v>
      </c>
      <c r="AB1077" s="1">
        <v>2.0137132700933376E-2</v>
      </c>
      <c r="AC1077">
        <v>6</v>
      </c>
      <c r="AD1077" s="3">
        <v>0.67826200000000003</v>
      </c>
      <c r="AE1077" s="1">
        <v>3.1889172114371207E-2</v>
      </c>
      <c r="AF1077">
        <v>6</v>
      </c>
      <c r="AG1077" s="3">
        <v>0.86679580000000001</v>
      </c>
      <c r="AH1077" s="1">
        <v>1.0068627587710294E-2</v>
      </c>
      <c r="AI1077">
        <v>6</v>
      </c>
      <c r="AJ1077" s="3">
        <v>0.79531156999999997</v>
      </c>
      <c r="AK1077" s="1">
        <v>4.1960322676516733E-2</v>
      </c>
    </row>
    <row r="1078" spans="1:37" x14ac:dyDescent="0.2">
      <c r="A1078">
        <v>1668</v>
      </c>
      <c r="B1078" t="s">
        <v>734</v>
      </c>
      <c r="C1078" t="s">
        <v>735</v>
      </c>
      <c r="D1078">
        <v>2016</v>
      </c>
      <c r="E1078" t="s">
        <v>773</v>
      </c>
      <c r="F1078" t="s">
        <v>40</v>
      </c>
      <c r="G1078" t="s">
        <v>41</v>
      </c>
      <c r="H1078">
        <v>36.0006354</v>
      </c>
      <c r="I1078">
        <v>-78.961800699999998</v>
      </c>
      <c r="J1078">
        <v>1143</v>
      </c>
      <c r="K1078">
        <v>1426</v>
      </c>
      <c r="L1078">
        <f t="shared" si="286"/>
        <v>0.80154277699859744</v>
      </c>
      <c r="M1078" t="s">
        <v>787</v>
      </c>
      <c r="N1078" s="2" t="s">
        <v>588</v>
      </c>
      <c r="O1078" s="2" t="s">
        <v>43</v>
      </c>
      <c r="P1078" t="s">
        <v>52</v>
      </c>
      <c r="Q1078" t="s">
        <v>45</v>
      </c>
      <c r="R1078" s="2" t="s">
        <v>589</v>
      </c>
      <c r="S1078" s="2" t="s">
        <v>780</v>
      </c>
      <c r="T1078" t="s">
        <v>90</v>
      </c>
      <c r="U1078">
        <f t="shared" si="306"/>
        <v>75</v>
      </c>
      <c r="V1078" t="s">
        <v>60</v>
      </c>
      <c r="W1078" s="2" t="s">
        <v>458</v>
      </c>
      <c r="Y1078" t="s">
        <v>777</v>
      </c>
      <c r="Z1078">
        <v>6</v>
      </c>
      <c r="AA1078" s="3">
        <v>0.82939786000000004</v>
      </c>
      <c r="AB1078" s="1">
        <v>1.5104876478462037E-2</v>
      </c>
      <c r="AC1078">
        <v>6</v>
      </c>
      <c r="AD1078" s="3">
        <v>0.71954315999999996</v>
      </c>
      <c r="AE1078" s="1">
        <v>3.6925421005123492E-2</v>
      </c>
      <c r="AF1078">
        <v>6</v>
      </c>
      <c r="AG1078" s="3">
        <v>0.87450530000000004</v>
      </c>
      <c r="AH1078" s="1">
        <v>1.3425163382245925E-2</v>
      </c>
      <c r="AI1078">
        <v>6</v>
      </c>
      <c r="AJ1078" s="3">
        <v>0.82494544999999997</v>
      </c>
      <c r="AK1078" s="1">
        <v>1.8463886257638343E-2</v>
      </c>
    </row>
    <row r="1079" spans="1:37" x14ac:dyDescent="0.2">
      <c r="A1079">
        <v>1668</v>
      </c>
      <c r="B1079" t="s">
        <v>734</v>
      </c>
      <c r="C1079" t="s">
        <v>735</v>
      </c>
      <c r="D1079">
        <v>2016</v>
      </c>
      <c r="E1079" t="s">
        <v>773</v>
      </c>
      <c r="F1079" t="s">
        <v>40</v>
      </c>
      <c r="G1079" t="s">
        <v>41</v>
      </c>
      <c r="H1079">
        <v>36.0006354</v>
      </c>
      <c r="I1079">
        <v>-78.961800699999998</v>
      </c>
      <c r="J1079">
        <v>1143</v>
      </c>
      <c r="K1079">
        <v>1426</v>
      </c>
      <c r="L1079">
        <f t="shared" si="286"/>
        <v>0.80154277699859744</v>
      </c>
      <c r="M1079" t="s">
        <v>787</v>
      </c>
      <c r="N1079" s="2" t="s">
        <v>588</v>
      </c>
      <c r="O1079" s="2" t="s">
        <v>43</v>
      </c>
      <c r="P1079" t="s">
        <v>52</v>
      </c>
      <c r="Q1079" t="s">
        <v>45</v>
      </c>
      <c r="R1079" s="2" t="s">
        <v>589</v>
      </c>
      <c r="S1079" s="2" t="s">
        <v>780</v>
      </c>
      <c r="T1079" t="s">
        <v>90</v>
      </c>
      <c r="U1079">
        <f t="shared" si="306"/>
        <v>75</v>
      </c>
      <c r="V1079" t="s">
        <v>60</v>
      </c>
      <c r="W1079" s="2" t="s">
        <v>458</v>
      </c>
      <c r="Y1079" t="s">
        <v>777</v>
      </c>
      <c r="Z1079">
        <v>6</v>
      </c>
      <c r="AA1079" s="3">
        <v>0.83984596</v>
      </c>
      <c r="AB1079" s="1">
        <v>2.013965567536834E-2</v>
      </c>
      <c r="AC1079">
        <v>6</v>
      </c>
      <c r="AD1079" s="3">
        <v>0.74712100000000004</v>
      </c>
      <c r="AE1079" s="1">
        <v>4.6992725868372297E-2</v>
      </c>
      <c r="AF1079">
        <v>6</v>
      </c>
      <c r="AG1079" s="3">
        <v>0.87536263000000003</v>
      </c>
      <c r="AH1079" s="1">
        <v>1.5104705014179997E-2</v>
      </c>
      <c r="AI1079">
        <v>6</v>
      </c>
      <c r="AJ1079" s="3">
        <v>0.83950499999999995</v>
      </c>
      <c r="AK1079" s="1">
        <v>2.0141174359009154E-2</v>
      </c>
    </row>
    <row r="1080" spans="1:37" x14ac:dyDescent="0.2">
      <c r="A1080">
        <v>1668</v>
      </c>
      <c r="B1080" t="s">
        <v>734</v>
      </c>
      <c r="C1080" t="s">
        <v>735</v>
      </c>
      <c r="D1080">
        <v>2016</v>
      </c>
      <c r="E1080" t="s">
        <v>773</v>
      </c>
      <c r="F1080" t="s">
        <v>40</v>
      </c>
      <c r="G1080" t="s">
        <v>41</v>
      </c>
      <c r="H1080">
        <v>36.0006354</v>
      </c>
      <c r="I1080">
        <v>-78.961800699999998</v>
      </c>
      <c r="J1080">
        <v>1143</v>
      </c>
      <c r="K1080">
        <v>1426</v>
      </c>
      <c r="L1080">
        <f t="shared" si="286"/>
        <v>0.80154277699859744</v>
      </c>
      <c r="M1080" t="s">
        <v>787</v>
      </c>
      <c r="N1080" s="2" t="s">
        <v>590</v>
      </c>
      <c r="O1080" s="2" t="s">
        <v>43</v>
      </c>
      <c r="P1080" t="s">
        <v>53</v>
      </c>
      <c r="Q1080" t="s">
        <v>45</v>
      </c>
      <c r="R1080" s="2" t="s">
        <v>589</v>
      </c>
      <c r="S1080" s="2" t="s">
        <v>780</v>
      </c>
      <c r="T1080" t="s">
        <v>90</v>
      </c>
      <c r="U1080">
        <f t="shared" si="306"/>
        <v>75</v>
      </c>
      <c r="V1080" t="s">
        <v>60</v>
      </c>
      <c r="W1080" s="2" t="s">
        <v>458</v>
      </c>
      <c r="Y1080" t="s">
        <v>777</v>
      </c>
      <c r="Z1080">
        <v>6</v>
      </c>
      <c r="AA1080" s="3">
        <v>0.92315519999999995</v>
      </c>
      <c r="AB1080" s="1">
        <v>2.4226359867330551E-2</v>
      </c>
      <c r="AC1080">
        <v>6</v>
      </c>
      <c r="AD1080" s="3">
        <v>0.64901536999999998</v>
      </c>
      <c r="AE1080" s="1">
        <v>4.2864282371193545E-2</v>
      </c>
      <c r="AF1080">
        <v>6</v>
      </c>
      <c r="AG1080" s="3">
        <v>0.97859079999999998</v>
      </c>
      <c r="AH1080" s="1">
        <v>1.4911758707141223E-2</v>
      </c>
      <c r="AI1080">
        <v>6</v>
      </c>
      <c r="AJ1080" s="3">
        <v>0.83684707000000003</v>
      </c>
      <c r="AK1080" s="1">
        <v>7.2682067979477627E-2</v>
      </c>
    </row>
    <row r="1081" spans="1:37" x14ac:dyDescent="0.2">
      <c r="A1081">
        <v>1668</v>
      </c>
      <c r="B1081" t="s">
        <v>734</v>
      </c>
      <c r="C1081" t="s">
        <v>735</v>
      </c>
      <c r="D1081">
        <v>2016</v>
      </c>
      <c r="E1081" t="s">
        <v>773</v>
      </c>
      <c r="F1081" t="s">
        <v>40</v>
      </c>
      <c r="G1081" t="s">
        <v>41</v>
      </c>
      <c r="H1081">
        <v>36.0006354</v>
      </c>
      <c r="I1081">
        <v>-78.961800699999998</v>
      </c>
      <c r="J1081">
        <v>1143</v>
      </c>
      <c r="K1081">
        <v>1426</v>
      </c>
      <c r="L1081">
        <f t="shared" si="286"/>
        <v>0.80154277699859744</v>
      </c>
      <c r="M1081" t="s">
        <v>787</v>
      </c>
      <c r="N1081" s="2" t="s">
        <v>590</v>
      </c>
      <c r="O1081" s="2" t="s">
        <v>43</v>
      </c>
      <c r="P1081" t="s">
        <v>53</v>
      </c>
      <c r="Q1081" t="s">
        <v>45</v>
      </c>
      <c r="R1081" s="2" t="s">
        <v>589</v>
      </c>
      <c r="S1081" s="2" t="s">
        <v>780</v>
      </c>
      <c r="T1081" t="s">
        <v>90</v>
      </c>
      <c r="U1081">
        <f t="shared" si="306"/>
        <v>75</v>
      </c>
      <c r="V1081" t="s">
        <v>60</v>
      </c>
      <c r="W1081" s="2" t="s">
        <v>458</v>
      </c>
      <c r="Y1081" t="s">
        <v>777</v>
      </c>
      <c r="Z1081">
        <v>6</v>
      </c>
      <c r="AA1081" s="3">
        <v>0.90356886000000003</v>
      </c>
      <c r="AB1081" s="1">
        <v>1.4911856686730883E-2</v>
      </c>
      <c r="AC1081">
        <v>6</v>
      </c>
      <c r="AD1081" s="3">
        <v>0.64693009999999995</v>
      </c>
      <c r="AE1081" s="1">
        <v>2.6094659178843672E-2</v>
      </c>
      <c r="AF1081">
        <v>6</v>
      </c>
      <c r="AG1081" s="3">
        <v>0.98487360000000002</v>
      </c>
      <c r="AH1081" s="1">
        <v>1.3043532880320481E-2</v>
      </c>
      <c r="AI1081">
        <v>6</v>
      </c>
      <c r="AJ1081" s="3">
        <v>0.78986690000000004</v>
      </c>
      <c r="AK1081" s="1">
        <v>3.3549779190593605E-2</v>
      </c>
    </row>
    <row r="1082" spans="1:37" x14ac:dyDescent="0.2">
      <c r="A1082">
        <v>1668</v>
      </c>
      <c r="B1082" t="s">
        <v>734</v>
      </c>
      <c r="C1082" t="s">
        <v>735</v>
      </c>
      <c r="D1082">
        <v>2016</v>
      </c>
      <c r="E1082" t="s">
        <v>773</v>
      </c>
      <c r="F1082" t="s">
        <v>40</v>
      </c>
      <c r="G1082" t="s">
        <v>41</v>
      </c>
      <c r="H1082">
        <v>36.0006354</v>
      </c>
      <c r="I1082">
        <v>-78.961800699999998</v>
      </c>
      <c r="J1082">
        <v>1143</v>
      </c>
      <c r="K1082">
        <v>1426</v>
      </c>
      <c r="L1082">
        <f t="shared" si="286"/>
        <v>0.80154277699859744</v>
      </c>
      <c r="M1082" t="s">
        <v>787</v>
      </c>
      <c r="N1082" s="2" t="s">
        <v>590</v>
      </c>
      <c r="O1082" s="2" t="s">
        <v>43</v>
      </c>
      <c r="P1082" t="s">
        <v>53</v>
      </c>
      <c r="Q1082" t="s">
        <v>45</v>
      </c>
      <c r="R1082" s="2" t="s">
        <v>589</v>
      </c>
      <c r="S1082" s="2" t="s">
        <v>780</v>
      </c>
      <c r="T1082" t="s">
        <v>90</v>
      </c>
      <c r="U1082">
        <f t="shared" si="306"/>
        <v>75</v>
      </c>
      <c r="V1082" t="s">
        <v>60</v>
      </c>
      <c r="W1082" s="2" t="s">
        <v>458</v>
      </c>
      <c r="Y1082" t="s">
        <v>777</v>
      </c>
      <c r="Z1082">
        <v>6</v>
      </c>
      <c r="AA1082" s="3">
        <v>0.92506765999999996</v>
      </c>
      <c r="AB1082" s="1">
        <v>2.0503208942992311E-2</v>
      </c>
      <c r="AC1082">
        <v>6</v>
      </c>
      <c r="AD1082" s="3">
        <v>0.67679869999999998</v>
      </c>
      <c r="AE1082" s="1">
        <v>0.12114941116790293</v>
      </c>
      <c r="AF1082">
        <v>6</v>
      </c>
      <c r="AG1082" s="3">
        <v>0.98126537000000003</v>
      </c>
      <c r="AH1082" s="1">
        <v>1.3049411655703058E-2</v>
      </c>
      <c r="AI1082">
        <v>6</v>
      </c>
      <c r="AJ1082" s="3">
        <v>0.94985010000000003</v>
      </c>
      <c r="AK1082" s="1">
        <v>2.4232165158020746E-2</v>
      </c>
    </row>
    <row r="1083" spans="1:37" x14ac:dyDescent="0.2">
      <c r="A1083">
        <v>1668</v>
      </c>
      <c r="B1083" t="s">
        <v>734</v>
      </c>
      <c r="C1083" t="s">
        <v>735</v>
      </c>
      <c r="D1083">
        <v>2016</v>
      </c>
      <c r="E1083" t="s">
        <v>773</v>
      </c>
      <c r="F1083" t="s">
        <v>40</v>
      </c>
      <c r="G1083" t="s">
        <v>41</v>
      </c>
      <c r="H1083">
        <v>36.0006354</v>
      </c>
      <c r="I1083">
        <v>-78.961800699999998</v>
      </c>
      <c r="J1083">
        <v>1143</v>
      </c>
      <c r="K1083">
        <v>1426</v>
      </c>
      <c r="L1083">
        <f t="shared" si="286"/>
        <v>0.80154277699859744</v>
      </c>
      <c r="M1083" t="s">
        <v>787</v>
      </c>
      <c r="N1083" s="2" t="s">
        <v>588</v>
      </c>
      <c r="O1083" s="2" t="s">
        <v>43</v>
      </c>
      <c r="P1083" t="s">
        <v>52</v>
      </c>
      <c r="Q1083" t="s">
        <v>45</v>
      </c>
      <c r="R1083" s="2" t="s">
        <v>589</v>
      </c>
      <c r="S1083" s="2" t="s">
        <v>780</v>
      </c>
      <c r="T1083" t="s">
        <v>90</v>
      </c>
      <c r="U1083">
        <f t="shared" si="306"/>
        <v>75</v>
      </c>
      <c r="V1083" t="s">
        <v>60</v>
      </c>
      <c r="W1083" s="2" t="s">
        <v>493</v>
      </c>
      <c r="X1083" s="2" t="s">
        <v>591</v>
      </c>
      <c r="Y1083" t="s">
        <v>777</v>
      </c>
      <c r="Z1083">
        <v>12</v>
      </c>
      <c r="AA1083" s="3">
        <v>2.7701185000000002</v>
      </c>
      <c r="AB1083" s="1">
        <v>0.47223672448042397</v>
      </c>
      <c r="AC1083">
        <v>12</v>
      </c>
      <c r="AD1083" s="3">
        <v>2.9120716999999998</v>
      </c>
      <c r="AE1083" s="1">
        <v>0.50950907221866049</v>
      </c>
    </row>
    <row r="1084" spans="1:37" x14ac:dyDescent="0.2">
      <c r="A1084">
        <v>1668</v>
      </c>
      <c r="B1084" t="s">
        <v>734</v>
      </c>
      <c r="C1084" t="s">
        <v>735</v>
      </c>
      <c r="D1084">
        <v>2016</v>
      </c>
      <c r="E1084" t="s">
        <v>773</v>
      </c>
      <c r="F1084" t="s">
        <v>40</v>
      </c>
      <c r="G1084" t="s">
        <v>41</v>
      </c>
      <c r="H1084">
        <v>36.0006354</v>
      </c>
      <c r="I1084">
        <v>-78.961800699999998</v>
      </c>
      <c r="J1084">
        <v>1143</v>
      </c>
      <c r="K1084">
        <v>1426</v>
      </c>
      <c r="L1084">
        <f t="shared" si="286"/>
        <v>0.80154277699859744</v>
      </c>
      <c r="M1084" t="s">
        <v>787</v>
      </c>
      <c r="N1084" s="2" t="s">
        <v>588</v>
      </c>
      <c r="O1084" s="2" t="s">
        <v>43</v>
      </c>
      <c r="P1084" t="s">
        <v>52</v>
      </c>
      <c r="Q1084" t="s">
        <v>45</v>
      </c>
      <c r="R1084" s="2" t="s">
        <v>589</v>
      </c>
      <c r="S1084" s="2" t="s">
        <v>780</v>
      </c>
      <c r="T1084" t="s">
        <v>90</v>
      </c>
      <c r="U1084">
        <f t="shared" si="306"/>
        <v>75</v>
      </c>
      <c r="V1084" t="s">
        <v>60</v>
      </c>
      <c r="W1084" s="2" t="s">
        <v>493</v>
      </c>
      <c r="X1084" s="2" t="s">
        <v>591</v>
      </c>
      <c r="Y1084" t="s">
        <v>63</v>
      </c>
      <c r="Z1084">
        <v>12</v>
      </c>
      <c r="AA1084" s="3">
        <v>2.8173710000000001</v>
      </c>
      <c r="AB1084" s="1">
        <v>0.16154456831017178</v>
      </c>
      <c r="AC1084">
        <v>12</v>
      </c>
      <c r="AD1084" s="3">
        <v>2.7333124</v>
      </c>
      <c r="AE1084" s="1">
        <v>0.29824944957883898</v>
      </c>
    </row>
    <row r="1085" spans="1:37" x14ac:dyDescent="0.2">
      <c r="A1085">
        <v>1668</v>
      </c>
      <c r="B1085" t="s">
        <v>734</v>
      </c>
      <c r="C1085" t="s">
        <v>735</v>
      </c>
      <c r="D1085">
        <v>2016</v>
      </c>
      <c r="E1085" t="s">
        <v>773</v>
      </c>
      <c r="F1085" t="s">
        <v>40</v>
      </c>
      <c r="G1085" t="s">
        <v>41</v>
      </c>
      <c r="H1085">
        <v>36.0006354</v>
      </c>
      <c r="I1085">
        <v>-78.961800699999998</v>
      </c>
      <c r="J1085">
        <v>1143</v>
      </c>
      <c r="K1085">
        <v>1426</v>
      </c>
      <c r="L1085">
        <f t="shared" si="286"/>
        <v>0.80154277699859744</v>
      </c>
      <c r="M1085" t="s">
        <v>787</v>
      </c>
      <c r="N1085" s="2" t="s">
        <v>588</v>
      </c>
      <c r="O1085" s="2" t="s">
        <v>43</v>
      </c>
      <c r="P1085" t="s">
        <v>52</v>
      </c>
      <c r="Q1085" t="s">
        <v>45</v>
      </c>
      <c r="R1085" s="2" t="s">
        <v>589</v>
      </c>
      <c r="S1085" s="2" t="s">
        <v>780</v>
      </c>
      <c r="T1085" t="s">
        <v>90</v>
      </c>
      <c r="U1085">
        <f t="shared" si="306"/>
        <v>75</v>
      </c>
      <c r="V1085" t="s">
        <v>60</v>
      </c>
      <c r="W1085" s="2" t="s">
        <v>493</v>
      </c>
      <c r="X1085" s="2" t="s">
        <v>591</v>
      </c>
      <c r="Y1085" t="s">
        <v>63</v>
      </c>
      <c r="Z1085">
        <v>12</v>
      </c>
      <c r="AA1085" s="3">
        <v>3.0296416000000002</v>
      </c>
      <c r="AB1085" s="1">
        <v>0.33552733987965833</v>
      </c>
      <c r="AC1085">
        <v>12</v>
      </c>
      <c r="AD1085" s="3">
        <v>3.0065683999999999</v>
      </c>
      <c r="AE1085" s="1">
        <v>0.57165921211617032</v>
      </c>
    </row>
    <row r="1086" spans="1:37" x14ac:dyDescent="0.2">
      <c r="A1086">
        <v>1668</v>
      </c>
      <c r="B1086" t="s">
        <v>734</v>
      </c>
      <c r="C1086" t="s">
        <v>735</v>
      </c>
      <c r="D1086">
        <v>2016</v>
      </c>
      <c r="E1086" t="s">
        <v>773</v>
      </c>
      <c r="F1086" t="s">
        <v>40</v>
      </c>
      <c r="G1086" t="s">
        <v>41</v>
      </c>
      <c r="H1086">
        <v>36.0006354</v>
      </c>
      <c r="I1086">
        <v>-78.961800699999998</v>
      </c>
      <c r="J1086">
        <v>1143</v>
      </c>
      <c r="K1086">
        <v>1426</v>
      </c>
      <c r="L1086">
        <f t="shared" si="286"/>
        <v>0.80154277699859744</v>
      </c>
      <c r="M1086" t="s">
        <v>787</v>
      </c>
      <c r="N1086" s="2" t="s">
        <v>590</v>
      </c>
      <c r="O1086" s="2" t="s">
        <v>43</v>
      </c>
      <c r="P1086" t="s">
        <v>53</v>
      </c>
      <c r="Q1086" t="s">
        <v>45</v>
      </c>
      <c r="R1086" s="2" t="s">
        <v>589</v>
      </c>
      <c r="S1086" s="2" t="s">
        <v>780</v>
      </c>
      <c r="T1086" t="s">
        <v>90</v>
      </c>
      <c r="U1086">
        <f t="shared" si="306"/>
        <v>75</v>
      </c>
      <c r="V1086" t="s">
        <v>60</v>
      </c>
      <c r="W1086" s="2" t="s">
        <v>493</v>
      </c>
      <c r="X1086" s="2" t="s">
        <v>591</v>
      </c>
      <c r="Y1086" t="s">
        <v>63</v>
      </c>
      <c r="Z1086">
        <v>12</v>
      </c>
      <c r="AA1086" s="3">
        <v>2.2242153</v>
      </c>
      <c r="AB1086" s="1">
        <v>0.23079195959677687</v>
      </c>
      <c r="AC1086">
        <v>12</v>
      </c>
      <c r="AD1086" s="3">
        <v>3.1748880000000002</v>
      </c>
      <c r="AE1086" s="1">
        <v>1.0918245537233167</v>
      </c>
    </row>
    <row r="1087" spans="1:37" x14ac:dyDescent="0.2">
      <c r="A1087">
        <v>1668</v>
      </c>
      <c r="B1087" t="s">
        <v>734</v>
      </c>
      <c r="C1087" t="s">
        <v>735</v>
      </c>
      <c r="D1087">
        <v>2016</v>
      </c>
      <c r="E1087" t="s">
        <v>773</v>
      </c>
      <c r="F1087" t="s">
        <v>40</v>
      </c>
      <c r="G1087" t="s">
        <v>41</v>
      </c>
      <c r="H1087">
        <v>36.0006354</v>
      </c>
      <c r="I1087">
        <v>-78.961800699999998</v>
      </c>
      <c r="J1087">
        <v>1143</v>
      </c>
      <c r="K1087">
        <v>1426</v>
      </c>
      <c r="L1087">
        <f t="shared" si="286"/>
        <v>0.80154277699859744</v>
      </c>
      <c r="M1087" t="s">
        <v>787</v>
      </c>
      <c r="N1087" s="2" t="s">
        <v>590</v>
      </c>
      <c r="O1087" s="2" t="s">
        <v>43</v>
      </c>
      <c r="P1087" t="s">
        <v>53</v>
      </c>
      <c r="Q1087" t="s">
        <v>45</v>
      </c>
      <c r="R1087" s="2" t="s">
        <v>589</v>
      </c>
      <c r="S1087" s="2" t="s">
        <v>780</v>
      </c>
      <c r="T1087" t="s">
        <v>90</v>
      </c>
      <c r="U1087">
        <f t="shared" si="306"/>
        <v>75</v>
      </c>
      <c r="V1087" t="s">
        <v>60</v>
      </c>
      <c r="W1087" s="2" t="s">
        <v>493</v>
      </c>
      <c r="X1087" s="2" t="s">
        <v>591</v>
      </c>
      <c r="Y1087" t="s">
        <v>63</v>
      </c>
      <c r="Z1087">
        <v>12</v>
      </c>
      <c r="AA1087" s="3">
        <v>2.3369634000000001</v>
      </c>
      <c r="AB1087" s="1">
        <v>0.2130391316395176</v>
      </c>
      <c r="AC1087">
        <v>12</v>
      </c>
      <c r="AD1087" s="3">
        <v>3.7360666</v>
      </c>
      <c r="AE1087" s="1">
        <v>0.66574629044428002</v>
      </c>
    </row>
    <row r="1088" spans="1:37" x14ac:dyDescent="0.2">
      <c r="A1088">
        <v>1668</v>
      </c>
      <c r="B1088" t="s">
        <v>734</v>
      </c>
      <c r="C1088" t="s">
        <v>735</v>
      </c>
      <c r="D1088">
        <v>2016</v>
      </c>
      <c r="E1088" t="s">
        <v>773</v>
      </c>
      <c r="F1088" t="s">
        <v>40</v>
      </c>
      <c r="G1088" t="s">
        <v>41</v>
      </c>
      <c r="H1088">
        <v>36.0006354</v>
      </c>
      <c r="I1088">
        <v>-78.961800699999998</v>
      </c>
      <c r="J1088">
        <v>1143</v>
      </c>
      <c r="K1088">
        <v>1426</v>
      </c>
      <c r="L1088">
        <f t="shared" si="286"/>
        <v>0.80154277699859744</v>
      </c>
      <c r="M1088" t="s">
        <v>787</v>
      </c>
      <c r="N1088" s="2" t="s">
        <v>590</v>
      </c>
      <c r="O1088" s="2" t="s">
        <v>43</v>
      </c>
      <c r="P1088" t="s">
        <v>53</v>
      </c>
      <c r="Q1088" t="s">
        <v>45</v>
      </c>
      <c r="R1088" s="2" t="s">
        <v>589</v>
      </c>
      <c r="S1088" s="2" t="s">
        <v>780</v>
      </c>
      <c r="T1088" t="s">
        <v>90</v>
      </c>
      <c r="U1088">
        <f t="shared" si="306"/>
        <v>75</v>
      </c>
      <c r="V1088" t="s">
        <v>60</v>
      </c>
      <c r="W1088" s="2" t="s">
        <v>493</v>
      </c>
      <c r="X1088" s="2" t="s">
        <v>591</v>
      </c>
      <c r="Y1088" t="s">
        <v>63</v>
      </c>
      <c r="Z1088">
        <v>12</v>
      </c>
      <c r="AA1088" s="3">
        <v>2.3446509999999998</v>
      </c>
      <c r="AB1088" s="1">
        <v>0.2574215479428259</v>
      </c>
      <c r="AC1088">
        <v>12</v>
      </c>
      <c r="AD1088" s="3">
        <v>3.1543882000000001</v>
      </c>
      <c r="AE1088" s="1">
        <v>1.2959872713842056</v>
      </c>
    </row>
    <row r="1089" spans="1:39" x14ac:dyDescent="0.2">
      <c r="A1089">
        <v>1668</v>
      </c>
      <c r="B1089" t="s">
        <v>734</v>
      </c>
      <c r="C1089" t="s">
        <v>735</v>
      </c>
      <c r="D1089">
        <v>2016</v>
      </c>
      <c r="E1089" t="s">
        <v>773</v>
      </c>
      <c r="F1089" t="s">
        <v>40</v>
      </c>
      <c r="G1089" t="s">
        <v>41</v>
      </c>
      <c r="H1089">
        <v>36.0006354</v>
      </c>
      <c r="I1089">
        <v>-78.961800699999998</v>
      </c>
      <c r="J1089">
        <v>1143</v>
      </c>
      <c r="K1089">
        <v>1426</v>
      </c>
      <c r="L1089">
        <f t="shared" si="286"/>
        <v>0.80154277699859744</v>
      </c>
      <c r="M1089" t="s">
        <v>787</v>
      </c>
      <c r="N1089" s="2" t="s">
        <v>588</v>
      </c>
      <c r="O1089" s="2" t="s">
        <v>43</v>
      </c>
      <c r="P1089" t="s">
        <v>52</v>
      </c>
      <c r="Q1089" t="s">
        <v>45</v>
      </c>
      <c r="R1089" s="2" t="s">
        <v>589</v>
      </c>
      <c r="S1089" s="2" t="s">
        <v>780</v>
      </c>
      <c r="T1089" t="s">
        <v>90</v>
      </c>
      <c r="U1089">
        <f t="shared" si="306"/>
        <v>75</v>
      </c>
      <c r="V1089" t="s">
        <v>60</v>
      </c>
      <c r="W1089" s="2" t="s">
        <v>232</v>
      </c>
      <c r="X1089" s="2" t="s">
        <v>75</v>
      </c>
      <c r="Y1089" t="s">
        <v>63</v>
      </c>
      <c r="Z1089">
        <v>120</v>
      </c>
      <c r="AA1089" s="3">
        <v>1.3976690000000001</v>
      </c>
      <c r="AB1089" s="1">
        <v>1.6648837764754616</v>
      </c>
      <c r="AC1089">
        <v>120</v>
      </c>
      <c r="AD1089" s="3">
        <v>2.567215</v>
      </c>
      <c r="AE1089" s="1">
        <v>4.9584600137166772</v>
      </c>
      <c r="AF1089">
        <v>120</v>
      </c>
      <c r="AG1089" s="3">
        <v>0.63565826000000003</v>
      </c>
      <c r="AH1089" s="1">
        <v>0.47051054675170895</v>
      </c>
      <c r="AI1089">
        <v>120</v>
      </c>
      <c r="AJ1089" s="3">
        <v>0.60255842999999998</v>
      </c>
      <c r="AK1089" s="1">
        <v>0.47052347300406661</v>
      </c>
    </row>
    <row r="1090" spans="1:39" x14ac:dyDescent="0.2">
      <c r="A1090">
        <v>1668</v>
      </c>
      <c r="B1090" t="s">
        <v>734</v>
      </c>
      <c r="C1090" t="s">
        <v>735</v>
      </c>
      <c r="D1090">
        <v>2016</v>
      </c>
      <c r="E1090" t="s">
        <v>773</v>
      </c>
      <c r="F1090" t="s">
        <v>40</v>
      </c>
      <c r="G1090" t="s">
        <v>41</v>
      </c>
      <c r="H1090">
        <v>36.0006354</v>
      </c>
      <c r="I1090">
        <v>-78.961800699999998</v>
      </c>
      <c r="J1090">
        <v>1143</v>
      </c>
      <c r="K1090">
        <v>1426</v>
      </c>
      <c r="L1090">
        <f t="shared" si="286"/>
        <v>0.80154277699859744</v>
      </c>
      <c r="M1090" t="s">
        <v>787</v>
      </c>
      <c r="N1090" s="2" t="s">
        <v>590</v>
      </c>
      <c r="O1090" s="2" t="s">
        <v>43</v>
      </c>
      <c r="P1090" t="s">
        <v>53</v>
      </c>
      <c r="Q1090" t="s">
        <v>45</v>
      </c>
      <c r="R1090" s="2" t="s">
        <v>589</v>
      </c>
      <c r="S1090" s="2" t="s">
        <v>780</v>
      </c>
      <c r="T1090" t="s">
        <v>90</v>
      </c>
      <c r="U1090">
        <f t="shared" si="306"/>
        <v>75</v>
      </c>
      <c r="V1090" t="s">
        <v>60</v>
      </c>
      <c r="W1090" s="2" t="s">
        <v>232</v>
      </c>
      <c r="X1090" s="2" t="s">
        <v>75</v>
      </c>
      <c r="Y1090" t="s">
        <v>63</v>
      </c>
      <c r="Z1090">
        <v>120</v>
      </c>
      <c r="AA1090" s="3">
        <v>0.80727594999999996</v>
      </c>
      <c r="AB1090" s="1">
        <v>0.93009589073788523</v>
      </c>
      <c r="AC1090">
        <v>120</v>
      </c>
      <c r="AD1090" s="3">
        <v>1.300146</v>
      </c>
      <c r="AE1090" s="1">
        <v>2.144419257351696</v>
      </c>
      <c r="AF1090">
        <v>120</v>
      </c>
      <c r="AG1090" s="3">
        <v>0.38853827000000002</v>
      </c>
      <c r="AH1090" s="1">
        <v>0.33584517832874672</v>
      </c>
      <c r="AI1090">
        <v>120</v>
      </c>
      <c r="AJ1090" s="3">
        <v>0.61961776000000002</v>
      </c>
      <c r="AK1090" s="1">
        <v>0.7492435985642778</v>
      </c>
    </row>
    <row r="1091" spans="1:39" x14ac:dyDescent="0.2">
      <c r="A1091">
        <v>1685</v>
      </c>
      <c r="B1091" t="s">
        <v>736</v>
      </c>
      <c r="C1091" t="s">
        <v>718</v>
      </c>
      <c r="D1091">
        <v>2017</v>
      </c>
      <c r="E1091" t="s">
        <v>757</v>
      </c>
      <c r="F1091" t="s">
        <v>40</v>
      </c>
      <c r="G1091" t="s">
        <v>41</v>
      </c>
      <c r="H1091">
        <v>46.856397999999999</v>
      </c>
      <c r="I1091">
        <v>-114.014338</v>
      </c>
      <c r="J1091">
        <v>343</v>
      </c>
      <c r="K1091">
        <v>1294</v>
      </c>
      <c r="L1091">
        <f t="shared" ref="L1091:L1154" si="307">J1091/K1091</f>
        <v>0.2650695517774343</v>
      </c>
      <c r="M1091" t="s">
        <v>785</v>
      </c>
      <c r="N1091" s="2" t="s">
        <v>296</v>
      </c>
      <c r="O1091" s="2" t="s">
        <v>43</v>
      </c>
      <c r="P1091" t="s">
        <v>44</v>
      </c>
      <c r="Q1091" t="s">
        <v>55</v>
      </c>
      <c r="R1091" s="2" t="s">
        <v>594</v>
      </c>
      <c r="S1091" s="2" t="s">
        <v>780</v>
      </c>
      <c r="T1091" t="s">
        <v>89</v>
      </c>
      <c r="U1091">
        <v>80</v>
      </c>
      <c r="V1091" t="s">
        <v>62</v>
      </c>
      <c r="W1091" s="2" t="s">
        <v>232</v>
      </c>
      <c r="X1091" s="2" t="s">
        <v>75</v>
      </c>
      <c r="Y1091" t="s">
        <v>63</v>
      </c>
      <c r="Z1091">
        <v>15</v>
      </c>
      <c r="AA1091" s="3">
        <v>106.02800000000001</v>
      </c>
      <c r="AB1091" s="1">
        <v>19.52190811097557</v>
      </c>
      <c r="AC1091">
        <v>15</v>
      </c>
      <c r="AD1091" s="3">
        <v>36.344880000000003</v>
      </c>
      <c r="AE1091" s="1">
        <v>6.5072897937140404</v>
      </c>
      <c r="AM1091" t="s">
        <v>593</v>
      </c>
    </row>
    <row r="1092" spans="1:39" x14ac:dyDescent="0.2">
      <c r="A1092">
        <v>1685</v>
      </c>
      <c r="B1092" t="s">
        <v>736</v>
      </c>
      <c r="C1092" t="s">
        <v>718</v>
      </c>
      <c r="D1092">
        <v>2017</v>
      </c>
      <c r="E1092" t="s">
        <v>757</v>
      </c>
      <c r="F1092" t="s">
        <v>40</v>
      </c>
      <c r="G1092" t="s">
        <v>41</v>
      </c>
      <c r="H1092">
        <v>46.856397999999999</v>
      </c>
      <c r="I1092">
        <v>-114.014338</v>
      </c>
      <c r="J1092">
        <v>343</v>
      </c>
      <c r="K1092">
        <v>1294</v>
      </c>
      <c r="L1092">
        <f t="shared" si="307"/>
        <v>0.2650695517774343</v>
      </c>
      <c r="M1092" t="s">
        <v>785</v>
      </c>
      <c r="N1092" s="2" t="s">
        <v>175</v>
      </c>
      <c r="O1092" s="2" t="s">
        <v>51</v>
      </c>
      <c r="P1092" t="s">
        <v>52</v>
      </c>
      <c r="Q1092" t="s">
        <v>55</v>
      </c>
      <c r="R1092" s="2" t="s">
        <v>594</v>
      </c>
      <c r="S1092" s="2" t="s">
        <v>780</v>
      </c>
      <c r="T1092" t="s">
        <v>89</v>
      </c>
      <c r="U1092">
        <v>80</v>
      </c>
      <c r="V1092" t="s">
        <v>62</v>
      </c>
      <c r="W1092" s="2" t="s">
        <v>232</v>
      </c>
      <c r="X1092" s="2" t="s">
        <v>75</v>
      </c>
      <c r="Y1092" t="s">
        <v>63</v>
      </c>
      <c r="Z1092">
        <v>15</v>
      </c>
      <c r="AA1092" s="3">
        <v>69.240973999999994</v>
      </c>
      <c r="AB1092" s="1">
        <v>10.27466075705374</v>
      </c>
      <c r="AC1092">
        <v>15</v>
      </c>
      <c r="AD1092" s="3">
        <v>109.65365</v>
      </c>
      <c r="AE1092" s="1">
        <v>15.411995008563947</v>
      </c>
    </row>
    <row r="1093" spans="1:39" x14ac:dyDescent="0.2">
      <c r="A1093">
        <v>1685</v>
      </c>
      <c r="B1093" t="s">
        <v>736</v>
      </c>
      <c r="C1093" t="s">
        <v>718</v>
      </c>
      <c r="D1093">
        <v>2017</v>
      </c>
      <c r="E1093" t="s">
        <v>757</v>
      </c>
      <c r="F1093" t="s">
        <v>40</v>
      </c>
      <c r="G1093" t="s">
        <v>41</v>
      </c>
      <c r="H1093">
        <v>46.856397999999999</v>
      </c>
      <c r="I1093">
        <v>-114.014338</v>
      </c>
      <c r="J1093">
        <v>343</v>
      </c>
      <c r="K1093">
        <v>1294</v>
      </c>
      <c r="L1093">
        <f t="shared" si="307"/>
        <v>0.2650695517774343</v>
      </c>
      <c r="M1093" t="s">
        <v>785</v>
      </c>
      <c r="N1093" s="2" t="s">
        <v>296</v>
      </c>
      <c r="O1093" s="2" t="s">
        <v>43</v>
      </c>
      <c r="P1093" t="s">
        <v>44</v>
      </c>
      <c r="Q1093" t="s">
        <v>55</v>
      </c>
      <c r="R1093" s="2" t="s">
        <v>594</v>
      </c>
      <c r="S1093" s="2" t="s">
        <v>780</v>
      </c>
      <c r="T1093" t="s">
        <v>89</v>
      </c>
      <c r="U1093">
        <v>80</v>
      </c>
      <c r="V1093" t="s">
        <v>62</v>
      </c>
      <c r="W1093" s="2" t="s">
        <v>232</v>
      </c>
      <c r="X1093" s="2" t="s">
        <v>75</v>
      </c>
      <c r="Y1093" t="s">
        <v>63</v>
      </c>
      <c r="Z1093">
        <v>15</v>
      </c>
      <c r="AA1093" s="3">
        <v>108.41257</v>
      </c>
      <c r="AB1093" s="1">
        <v>25.341356062403207</v>
      </c>
      <c r="AC1093">
        <v>15</v>
      </c>
      <c r="AD1093" s="3">
        <v>42.191780000000001</v>
      </c>
      <c r="AE1093" s="1">
        <v>10.049152428737449</v>
      </c>
      <c r="AF1093">
        <v>15</v>
      </c>
      <c r="AG1093" s="3">
        <v>107.17164</v>
      </c>
      <c r="AH1093" s="1">
        <v>25.341336697486469</v>
      </c>
      <c r="AI1093">
        <v>15</v>
      </c>
      <c r="AJ1093" s="3">
        <v>32.489930000000001</v>
      </c>
      <c r="AK1093" s="1">
        <v>8.7383954369804169</v>
      </c>
      <c r="AL1093" t="s">
        <v>592</v>
      </c>
    </row>
    <row r="1094" spans="1:39" x14ac:dyDescent="0.2">
      <c r="A1094">
        <v>1685</v>
      </c>
      <c r="B1094" t="s">
        <v>736</v>
      </c>
      <c r="C1094" t="s">
        <v>718</v>
      </c>
      <c r="D1094">
        <v>2017</v>
      </c>
      <c r="E1094" t="s">
        <v>757</v>
      </c>
      <c r="F1094" t="s">
        <v>40</v>
      </c>
      <c r="G1094" t="s">
        <v>41</v>
      </c>
      <c r="H1094">
        <v>46.856397999999999</v>
      </c>
      <c r="I1094">
        <v>-114.014338</v>
      </c>
      <c r="J1094">
        <v>343</v>
      </c>
      <c r="K1094">
        <v>1294</v>
      </c>
      <c r="L1094">
        <f t="shared" si="307"/>
        <v>0.2650695517774343</v>
      </c>
      <c r="M1094" t="s">
        <v>785</v>
      </c>
      <c r="N1094" s="2" t="s">
        <v>296</v>
      </c>
      <c r="O1094" s="2" t="s">
        <v>43</v>
      </c>
      <c r="P1094" t="s">
        <v>44</v>
      </c>
      <c r="Q1094" t="s">
        <v>55</v>
      </c>
      <c r="R1094" s="2" t="s">
        <v>594</v>
      </c>
      <c r="S1094" s="2" t="s">
        <v>780</v>
      </c>
      <c r="T1094" t="s">
        <v>89</v>
      </c>
      <c r="U1094">
        <v>80</v>
      </c>
      <c r="V1094" t="s">
        <v>62</v>
      </c>
      <c r="W1094" s="2" t="s">
        <v>232</v>
      </c>
      <c r="X1094" s="2" t="s">
        <v>75</v>
      </c>
      <c r="Y1094" t="s">
        <v>63</v>
      </c>
      <c r="Z1094">
        <v>15</v>
      </c>
      <c r="AA1094" s="3">
        <v>112.93953</v>
      </c>
      <c r="AB1094" s="1">
        <v>27.548181973072197</v>
      </c>
      <c r="AC1094">
        <v>15</v>
      </c>
      <c r="AD1094" s="3">
        <v>128.91542000000001</v>
      </c>
      <c r="AE1094" s="1">
        <v>33.669935639587969</v>
      </c>
      <c r="AF1094">
        <v>15</v>
      </c>
      <c r="AG1094" s="3">
        <v>127.03612</v>
      </c>
      <c r="AH1094" s="1">
        <v>31.921206199108497</v>
      </c>
      <c r="AI1094">
        <v>15</v>
      </c>
      <c r="AJ1094" s="3">
        <v>128.44765000000001</v>
      </c>
      <c r="AK1094" s="1">
        <v>31.482978133485002</v>
      </c>
    </row>
    <row r="1095" spans="1:39" x14ac:dyDescent="0.2">
      <c r="A1095">
        <v>1685</v>
      </c>
      <c r="B1095" t="s">
        <v>736</v>
      </c>
      <c r="C1095" t="s">
        <v>718</v>
      </c>
      <c r="D1095">
        <v>2017</v>
      </c>
      <c r="E1095" t="s">
        <v>757</v>
      </c>
      <c r="F1095" t="s">
        <v>40</v>
      </c>
      <c r="G1095" t="s">
        <v>41</v>
      </c>
      <c r="H1095">
        <v>46.856397999999999</v>
      </c>
      <c r="I1095">
        <v>-114.014338</v>
      </c>
      <c r="J1095">
        <v>343</v>
      </c>
      <c r="K1095">
        <v>1294</v>
      </c>
      <c r="L1095">
        <f t="shared" si="307"/>
        <v>0.2650695517774343</v>
      </c>
      <c r="M1095" t="s">
        <v>785</v>
      </c>
      <c r="N1095" s="2" t="s">
        <v>175</v>
      </c>
      <c r="O1095" s="2" t="s">
        <v>51</v>
      </c>
      <c r="P1095" t="s">
        <v>52</v>
      </c>
      <c r="Q1095" t="s">
        <v>55</v>
      </c>
      <c r="R1095" s="2" t="s">
        <v>594</v>
      </c>
      <c r="S1095" s="2" t="s">
        <v>780</v>
      </c>
      <c r="T1095" t="s">
        <v>89</v>
      </c>
      <c r="U1095">
        <v>80</v>
      </c>
      <c r="V1095" t="s">
        <v>62</v>
      </c>
      <c r="W1095" s="2" t="s">
        <v>232</v>
      </c>
      <c r="X1095" s="2" t="s">
        <v>75</v>
      </c>
      <c r="Y1095" t="s">
        <v>63</v>
      </c>
      <c r="Z1095">
        <v>15</v>
      </c>
      <c r="AA1095" s="3">
        <v>69.456199999999995</v>
      </c>
      <c r="AB1095" s="1">
        <v>13.544171330188496</v>
      </c>
      <c r="AC1095">
        <v>15</v>
      </c>
      <c r="AD1095" s="3">
        <v>93.879906000000005</v>
      </c>
      <c r="AE1095" s="1">
        <v>17.913105685811125</v>
      </c>
      <c r="AF1095">
        <v>15</v>
      </c>
      <c r="AG1095" s="3">
        <v>71.051575</v>
      </c>
      <c r="AH1095" s="1">
        <v>11.796545689962604</v>
      </c>
      <c r="AI1095">
        <v>15</v>
      </c>
      <c r="AJ1095" s="3">
        <v>130.89828</v>
      </c>
      <c r="AK1095" s="1">
        <v>22.282899843736697</v>
      </c>
    </row>
    <row r="1096" spans="1:39" x14ac:dyDescent="0.2">
      <c r="A1096">
        <v>1685</v>
      </c>
      <c r="B1096" t="s">
        <v>736</v>
      </c>
      <c r="C1096" t="s">
        <v>718</v>
      </c>
      <c r="D1096">
        <v>2017</v>
      </c>
      <c r="E1096" t="s">
        <v>757</v>
      </c>
      <c r="F1096" t="s">
        <v>40</v>
      </c>
      <c r="G1096" t="s">
        <v>41</v>
      </c>
      <c r="H1096">
        <v>46.856397999999999</v>
      </c>
      <c r="I1096">
        <v>-114.014338</v>
      </c>
      <c r="J1096">
        <v>343</v>
      </c>
      <c r="K1096">
        <v>1294</v>
      </c>
      <c r="L1096">
        <f t="shared" si="307"/>
        <v>0.2650695517774343</v>
      </c>
      <c r="M1096" t="s">
        <v>785</v>
      </c>
      <c r="N1096" s="2" t="s">
        <v>175</v>
      </c>
      <c r="O1096" s="2" t="s">
        <v>51</v>
      </c>
      <c r="P1096" t="s">
        <v>52</v>
      </c>
      <c r="Q1096" t="s">
        <v>55</v>
      </c>
      <c r="R1096" s="2" t="s">
        <v>594</v>
      </c>
      <c r="S1096" s="2" t="s">
        <v>780</v>
      </c>
      <c r="T1096" t="s">
        <v>89</v>
      </c>
      <c r="U1096">
        <v>80</v>
      </c>
      <c r="V1096" t="s">
        <v>62</v>
      </c>
      <c r="W1096" s="2" t="s">
        <v>232</v>
      </c>
      <c r="X1096" s="2" t="s">
        <v>75</v>
      </c>
      <c r="Y1096" t="s">
        <v>63</v>
      </c>
      <c r="Z1096">
        <v>15</v>
      </c>
      <c r="AA1096" s="3">
        <v>223.41668999999999</v>
      </c>
      <c r="AB1096" s="1">
        <v>27.351589338418719</v>
      </c>
      <c r="AC1096">
        <v>15</v>
      </c>
      <c r="AD1096" s="3">
        <v>240.26476</v>
      </c>
      <c r="AE1096" s="1">
        <v>32.822488153604361</v>
      </c>
    </row>
    <row r="1097" spans="1:39" x14ac:dyDescent="0.2">
      <c r="A1097">
        <v>1685</v>
      </c>
      <c r="B1097" t="s">
        <v>736</v>
      </c>
      <c r="C1097" t="s">
        <v>718</v>
      </c>
      <c r="D1097">
        <v>2017</v>
      </c>
      <c r="E1097" t="s">
        <v>757</v>
      </c>
      <c r="F1097" t="s">
        <v>40</v>
      </c>
      <c r="G1097" t="s">
        <v>41</v>
      </c>
      <c r="H1097">
        <v>46.856397999999999</v>
      </c>
      <c r="I1097">
        <v>-114.014338</v>
      </c>
      <c r="J1097">
        <v>343</v>
      </c>
      <c r="K1097">
        <v>1294</v>
      </c>
      <c r="L1097">
        <f t="shared" si="307"/>
        <v>0.2650695517774343</v>
      </c>
      <c r="M1097" t="s">
        <v>785</v>
      </c>
      <c r="N1097" s="2" t="s">
        <v>296</v>
      </c>
      <c r="O1097" s="2" t="s">
        <v>43</v>
      </c>
      <c r="P1097" t="s">
        <v>44</v>
      </c>
      <c r="Q1097" t="s">
        <v>55</v>
      </c>
      <c r="R1097" s="2" t="s">
        <v>594</v>
      </c>
      <c r="S1097" s="2" t="s">
        <v>780</v>
      </c>
      <c r="T1097" t="s">
        <v>89</v>
      </c>
      <c r="U1097">
        <v>80</v>
      </c>
      <c r="V1097" t="s">
        <v>62</v>
      </c>
      <c r="W1097" s="2" t="s">
        <v>595</v>
      </c>
      <c r="X1097" s="2" t="s">
        <v>595</v>
      </c>
      <c r="Y1097" t="s">
        <v>64</v>
      </c>
      <c r="Z1097">
        <v>15</v>
      </c>
      <c r="AA1097" s="3">
        <v>27.123398000000002</v>
      </c>
      <c r="AB1097" s="1">
        <v>6.9825435801271585</v>
      </c>
      <c r="AC1097">
        <v>15</v>
      </c>
      <c r="AD1097" s="3">
        <v>19.711538000000001</v>
      </c>
      <c r="AE1097" s="1">
        <v>4.3446972258420944</v>
      </c>
      <c r="AF1097">
        <v>15</v>
      </c>
      <c r="AG1097" s="3">
        <v>26.842949000000001</v>
      </c>
      <c r="AH1097" s="1">
        <v>7.2928779896920606</v>
      </c>
      <c r="AI1097">
        <v>15</v>
      </c>
      <c r="AJ1097" s="3">
        <v>11.738782</v>
      </c>
      <c r="AK1097" s="1">
        <v>3.5688534559631329</v>
      </c>
    </row>
    <row r="1098" spans="1:39" x14ac:dyDescent="0.2">
      <c r="A1098">
        <v>1685</v>
      </c>
      <c r="B1098" t="s">
        <v>736</v>
      </c>
      <c r="C1098" t="s">
        <v>718</v>
      </c>
      <c r="D1098">
        <v>2017</v>
      </c>
      <c r="E1098" t="s">
        <v>757</v>
      </c>
      <c r="F1098" t="s">
        <v>40</v>
      </c>
      <c r="G1098" t="s">
        <v>41</v>
      </c>
      <c r="H1098">
        <v>46.856397999999999</v>
      </c>
      <c r="I1098">
        <v>-114.014338</v>
      </c>
      <c r="J1098">
        <v>343</v>
      </c>
      <c r="K1098">
        <v>1294</v>
      </c>
      <c r="L1098">
        <f t="shared" si="307"/>
        <v>0.2650695517774343</v>
      </c>
      <c r="M1098" t="s">
        <v>785</v>
      </c>
      <c r="N1098" s="2" t="s">
        <v>296</v>
      </c>
      <c r="O1098" s="2" t="s">
        <v>43</v>
      </c>
      <c r="P1098" t="s">
        <v>44</v>
      </c>
      <c r="Q1098" t="s">
        <v>55</v>
      </c>
      <c r="R1098" s="2" t="s">
        <v>594</v>
      </c>
      <c r="S1098" s="2" t="s">
        <v>780</v>
      </c>
      <c r="T1098" t="s">
        <v>89</v>
      </c>
      <c r="U1098">
        <v>80</v>
      </c>
      <c r="V1098" t="s">
        <v>62</v>
      </c>
      <c r="W1098" s="2" t="s">
        <v>595</v>
      </c>
      <c r="X1098" s="2" t="s">
        <v>595</v>
      </c>
      <c r="Y1098" t="s">
        <v>64</v>
      </c>
      <c r="Z1098">
        <v>15</v>
      </c>
      <c r="AA1098" s="3">
        <v>36.137819999999998</v>
      </c>
      <c r="AB1098" s="1">
        <v>7.2928741167087239</v>
      </c>
      <c r="AC1098">
        <v>15</v>
      </c>
      <c r="AD1098" s="3">
        <v>41.426279999999998</v>
      </c>
      <c r="AE1098" s="1">
        <v>4.6550316354069965</v>
      </c>
      <c r="AF1098">
        <v>15</v>
      </c>
      <c r="AG1098" s="3">
        <v>40.785254999999999</v>
      </c>
      <c r="AH1098" s="1">
        <v>7.2928857356587606</v>
      </c>
      <c r="AI1098">
        <v>15</v>
      </c>
      <c r="AJ1098" s="3">
        <v>38.902245000000001</v>
      </c>
      <c r="AK1098" s="1">
        <v>2.6378386083183631</v>
      </c>
    </row>
    <row r="1099" spans="1:39" x14ac:dyDescent="0.2">
      <c r="A1099">
        <v>1685</v>
      </c>
      <c r="B1099" t="s">
        <v>736</v>
      </c>
      <c r="C1099" t="s">
        <v>718</v>
      </c>
      <c r="D1099">
        <v>2017</v>
      </c>
      <c r="E1099" t="s">
        <v>757</v>
      </c>
      <c r="F1099" t="s">
        <v>40</v>
      </c>
      <c r="G1099" t="s">
        <v>41</v>
      </c>
      <c r="H1099">
        <v>46.856397999999999</v>
      </c>
      <c r="I1099">
        <v>-114.014338</v>
      </c>
      <c r="J1099">
        <v>343</v>
      </c>
      <c r="K1099">
        <v>1294</v>
      </c>
      <c r="L1099">
        <f t="shared" si="307"/>
        <v>0.2650695517774343</v>
      </c>
      <c r="M1099" t="s">
        <v>785</v>
      </c>
      <c r="N1099" s="2" t="s">
        <v>175</v>
      </c>
      <c r="O1099" s="2" t="s">
        <v>51</v>
      </c>
      <c r="P1099" t="s">
        <v>52</v>
      </c>
      <c r="Q1099" t="s">
        <v>55</v>
      </c>
      <c r="R1099" s="2" t="s">
        <v>594</v>
      </c>
      <c r="S1099" s="2" t="s">
        <v>780</v>
      </c>
      <c r="T1099" t="s">
        <v>89</v>
      </c>
      <c r="U1099">
        <v>80</v>
      </c>
      <c r="V1099" t="s">
        <v>62</v>
      </c>
      <c r="W1099" s="2" t="s">
        <v>596</v>
      </c>
      <c r="X1099" s="2" t="s">
        <v>596</v>
      </c>
      <c r="Y1099" t="s">
        <v>64</v>
      </c>
      <c r="Z1099">
        <v>15</v>
      </c>
      <c r="AA1099" s="3">
        <v>7.0627000000000004</v>
      </c>
      <c r="AB1099" s="1">
        <v>0.69602158311362516</v>
      </c>
      <c r="AC1099">
        <v>15</v>
      </c>
      <c r="AD1099" s="3">
        <v>6.5595049999999997</v>
      </c>
      <c r="AE1099" s="1">
        <v>0.69602274500863226</v>
      </c>
      <c r="AF1099">
        <v>15</v>
      </c>
      <c r="AG1099" s="3">
        <v>5.9934105999999998</v>
      </c>
      <c r="AH1099" s="1">
        <v>0.69602313230696788</v>
      </c>
      <c r="AI1099">
        <v>15</v>
      </c>
      <c r="AJ1099" s="3">
        <v>7.4400959999999996</v>
      </c>
      <c r="AK1099" s="1">
        <v>0.59161989483992472</v>
      </c>
    </row>
    <row r="1100" spans="1:39" x14ac:dyDescent="0.2">
      <c r="A1100">
        <v>1685</v>
      </c>
      <c r="B1100" t="s">
        <v>736</v>
      </c>
      <c r="C1100" t="s">
        <v>718</v>
      </c>
      <c r="D1100">
        <v>2017</v>
      </c>
      <c r="E1100" t="s">
        <v>757</v>
      </c>
      <c r="F1100" t="s">
        <v>40</v>
      </c>
      <c r="G1100" t="s">
        <v>41</v>
      </c>
      <c r="H1100">
        <v>46.856397999999999</v>
      </c>
      <c r="I1100">
        <v>-114.014338</v>
      </c>
      <c r="J1100">
        <v>343</v>
      </c>
      <c r="K1100">
        <v>1294</v>
      </c>
      <c r="L1100">
        <f t="shared" si="307"/>
        <v>0.2650695517774343</v>
      </c>
      <c r="M1100" t="s">
        <v>785</v>
      </c>
      <c r="N1100" s="2" t="s">
        <v>175</v>
      </c>
      <c r="O1100" s="2" t="s">
        <v>51</v>
      </c>
      <c r="P1100" t="s">
        <v>52</v>
      </c>
      <c r="Q1100" t="s">
        <v>55</v>
      </c>
      <c r="R1100" s="2" t="s">
        <v>594</v>
      </c>
      <c r="S1100" s="2" t="s">
        <v>780</v>
      </c>
      <c r="T1100" t="s">
        <v>89</v>
      </c>
      <c r="U1100">
        <v>80</v>
      </c>
      <c r="V1100" t="s">
        <v>62</v>
      </c>
      <c r="W1100" s="2" t="s">
        <v>596</v>
      </c>
      <c r="X1100" s="2" t="s">
        <v>596</v>
      </c>
      <c r="Y1100" t="s">
        <v>64</v>
      </c>
      <c r="Z1100">
        <v>15</v>
      </c>
      <c r="AA1100" s="3">
        <v>14.462999999999999</v>
      </c>
      <c r="AB1100" s="1">
        <v>0.69713700231734088</v>
      </c>
      <c r="AC1100">
        <v>15</v>
      </c>
      <c r="AD1100" s="3">
        <v>14.598000000000001</v>
      </c>
      <c r="AE1100" s="1">
        <v>1.4988445549822653</v>
      </c>
    </row>
    <row r="1101" spans="1:39" x14ac:dyDescent="0.2">
      <c r="A1101">
        <v>1685</v>
      </c>
      <c r="B1101" t="s">
        <v>736</v>
      </c>
      <c r="C1101" t="s">
        <v>718</v>
      </c>
      <c r="D1101">
        <v>2017</v>
      </c>
      <c r="E1101" t="s">
        <v>757</v>
      </c>
      <c r="F1101" t="s">
        <v>40</v>
      </c>
      <c r="G1101" t="s">
        <v>41</v>
      </c>
      <c r="H1101">
        <v>46.856397999999999</v>
      </c>
      <c r="I1101">
        <v>-114.014338</v>
      </c>
      <c r="J1101">
        <v>343</v>
      </c>
      <c r="K1101">
        <v>1294</v>
      </c>
      <c r="L1101">
        <f t="shared" si="307"/>
        <v>0.2650695517774343</v>
      </c>
      <c r="M1101" t="s">
        <v>785</v>
      </c>
      <c r="N1101" s="2" t="s">
        <v>296</v>
      </c>
      <c r="O1101" s="2" t="s">
        <v>43</v>
      </c>
      <c r="P1101" t="s">
        <v>44</v>
      </c>
      <c r="Q1101" t="s">
        <v>55</v>
      </c>
      <c r="R1101" s="2" t="s">
        <v>594</v>
      </c>
      <c r="S1101" s="2" t="s">
        <v>780</v>
      </c>
      <c r="T1101" t="s">
        <v>89</v>
      </c>
      <c r="U1101">
        <v>80</v>
      </c>
      <c r="V1101" t="s">
        <v>62</v>
      </c>
      <c r="W1101" s="2" t="s">
        <v>597</v>
      </c>
      <c r="Y1101" t="s">
        <v>64</v>
      </c>
      <c r="Z1101">
        <v>15</v>
      </c>
      <c r="AA1101" s="3">
        <v>8.9745670000000004</v>
      </c>
      <c r="AB1101" s="1">
        <v>4.9132860379154568</v>
      </c>
      <c r="AC1101">
        <v>15</v>
      </c>
      <c r="AD1101" s="3">
        <v>6.4114950000000004</v>
      </c>
      <c r="AE1101" s="1">
        <v>3.6095573490367694</v>
      </c>
      <c r="AF1101">
        <v>15</v>
      </c>
      <c r="AG1101" s="3">
        <v>7.9833319999999999</v>
      </c>
      <c r="AH1101" s="1">
        <v>4.8130144990821488</v>
      </c>
      <c r="AI1101">
        <v>15</v>
      </c>
      <c r="AJ1101" s="3">
        <v>4.0739859999999997</v>
      </c>
      <c r="AK1101" s="1">
        <v>2.6068469955820208</v>
      </c>
    </row>
    <row r="1102" spans="1:39" x14ac:dyDescent="0.2">
      <c r="A1102">
        <v>1685</v>
      </c>
      <c r="B1102" t="s">
        <v>736</v>
      </c>
      <c r="C1102" t="s">
        <v>718</v>
      </c>
      <c r="D1102">
        <v>2017</v>
      </c>
      <c r="E1102" t="s">
        <v>757</v>
      </c>
      <c r="F1102" t="s">
        <v>40</v>
      </c>
      <c r="G1102" t="s">
        <v>41</v>
      </c>
      <c r="H1102">
        <v>46.856397999999999</v>
      </c>
      <c r="I1102">
        <v>-114.014338</v>
      </c>
      <c r="J1102">
        <v>343</v>
      </c>
      <c r="K1102">
        <v>1294</v>
      </c>
      <c r="L1102">
        <f t="shared" si="307"/>
        <v>0.2650695517774343</v>
      </c>
      <c r="M1102" t="s">
        <v>785</v>
      </c>
      <c r="N1102" s="2" t="s">
        <v>296</v>
      </c>
      <c r="O1102" s="2" t="s">
        <v>43</v>
      </c>
      <c r="P1102" t="s">
        <v>44</v>
      </c>
      <c r="Q1102" t="s">
        <v>55</v>
      </c>
      <c r="R1102" s="2" t="s">
        <v>594</v>
      </c>
      <c r="S1102" s="2" t="s">
        <v>780</v>
      </c>
      <c r="T1102" t="s">
        <v>89</v>
      </c>
      <c r="U1102">
        <v>80</v>
      </c>
      <c r="V1102" t="s">
        <v>62</v>
      </c>
      <c r="W1102" s="2" t="s">
        <v>595</v>
      </c>
      <c r="Y1102" t="s">
        <v>64</v>
      </c>
      <c r="Z1102">
        <v>15</v>
      </c>
      <c r="AA1102" s="3">
        <v>12.686083999999999</v>
      </c>
      <c r="AB1102" s="1">
        <v>6.9187284335317054</v>
      </c>
      <c r="AC1102">
        <v>15</v>
      </c>
      <c r="AD1102" s="3">
        <v>13.773463</v>
      </c>
      <c r="AE1102" s="1">
        <v>7.7209007441981843</v>
      </c>
      <c r="AF1102">
        <v>15</v>
      </c>
      <c r="AG1102" s="3">
        <v>11.365696</v>
      </c>
      <c r="AH1102" s="1">
        <v>6.0162845840319079</v>
      </c>
      <c r="AI1102">
        <v>15</v>
      </c>
      <c r="AJ1102" s="3">
        <v>12.323625</v>
      </c>
      <c r="AK1102" s="1">
        <v>6.417366866381804</v>
      </c>
    </row>
    <row r="1103" spans="1:39" x14ac:dyDescent="0.2">
      <c r="A1103">
        <v>1685</v>
      </c>
      <c r="B1103" t="s">
        <v>736</v>
      </c>
      <c r="C1103" t="s">
        <v>718</v>
      </c>
      <c r="D1103">
        <v>2017</v>
      </c>
      <c r="E1103" t="s">
        <v>757</v>
      </c>
      <c r="F1103" t="s">
        <v>40</v>
      </c>
      <c r="G1103" t="s">
        <v>41</v>
      </c>
      <c r="H1103">
        <v>46.856397999999999</v>
      </c>
      <c r="I1103">
        <v>-114.014338</v>
      </c>
      <c r="J1103">
        <v>343</v>
      </c>
      <c r="K1103">
        <v>1294</v>
      </c>
      <c r="L1103">
        <f t="shared" si="307"/>
        <v>0.2650695517774343</v>
      </c>
      <c r="M1103" t="s">
        <v>785</v>
      </c>
      <c r="N1103" s="2" t="s">
        <v>296</v>
      </c>
      <c r="O1103" s="2" t="s">
        <v>43</v>
      </c>
      <c r="P1103" t="s">
        <v>44</v>
      </c>
      <c r="Q1103" t="s">
        <v>55</v>
      </c>
      <c r="R1103" s="2" t="s">
        <v>594</v>
      </c>
      <c r="S1103" s="2" t="s">
        <v>780</v>
      </c>
      <c r="T1103" t="s">
        <v>89</v>
      </c>
      <c r="U1103">
        <v>80</v>
      </c>
      <c r="V1103" t="s">
        <v>62</v>
      </c>
      <c r="W1103" s="2" t="s">
        <v>232</v>
      </c>
      <c r="X1103" t="s">
        <v>75</v>
      </c>
      <c r="Y1103" t="s">
        <v>63</v>
      </c>
      <c r="Z1103">
        <v>15</v>
      </c>
      <c r="AA1103" s="3">
        <v>4.0252509999999999</v>
      </c>
      <c r="AB1103" s="1">
        <v>4.7668551216670458</v>
      </c>
      <c r="AC1103">
        <v>15</v>
      </c>
      <c r="AD1103" s="3">
        <v>2.4824169999999999</v>
      </c>
      <c r="AE1103" s="1">
        <v>4.7667424178516722</v>
      </c>
    </row>
    <row r="1104" spans="1:39" x14ac:dyDescent="0.2">
      <c r="A1104">
        <v>1685</v>
      </c>
      <c r="B1104" t="s">
        <v>736</v>
      </c>
      <c r="C1104" t="s">
        <v>718</v>
      </c>
      <c r="D1104">
        <v>2017</v>
      </c>
      <c r="E1104" t="s">
        <v>757</v>
      </c>
      <c r="F1104" t="s">
        <v>40</v>
      </c>
      <c r="G1104" t="s">
        <v>41</v>
      </c>
      <c r="H1104">
        <v>46.856397999999999</v>
      </c>
      <c r="I1104">
        <v>-114.014338</v>
      </c>
      <c r="J1104">
        <v>343</v>
      </c>
      <c r="K1104">
        <v>1294</v>
      </c>
      <c r="L1104">
        <f t="shared" si="307"/>
        <v>0.2650695517774343</v>
      </c>
      <c r="M1104" t="s">
        <v>785</v>
      </c>
      <c r="N1104" s="2" t="s">
        <v>175</v>
      </c>
      <c r="O1104" s="2" t="s">
        <v>51</v>
      </c>
      <c r="P1104" t="s">
        <v>52</v>
      </c>
      <c r="Q1104" t="s">
        <v>55</v>
      </c>
      <c r="R1104" s="2" t="s">
        <v>594</v>
      </c>
      <c r="S1104" s="2" t="s">
        <v>780</v>
      </c>
      <c r="T1104" t="s">
        <v>89</v>
      </c>
      <c r="U1104">
        <v>80</v>
      </c>
      <c r="V1104" t="s">
        <v>62</v>
      </c>
      <c r="W1104" s="2" t="s">
        <v>232</v>
      </c>
      <c r="X1104" t="s">
        <v>75</v>
      </c>
      <c r="Y1104" t="s">
        <v>63</v>
      </c>
      <c r="Z1104">
        <v>15</v>
      </c>
      <c r="AA1104" s="3">
        <v>10.563718</v>
      </c>
      <c r="AB1104" s="1">
        <v>2.5026521246189994</v>
      </c>
      <c r="AC1104">
        <v>15</v>
      </c>
      <c r="AD1104" s="3">
        <v>15.574691</v>
      </c>
      <c r="AE1104" s="1">
        <v>3.5752864813011849</v>
      </c>
    </row>
    <row r="1105" spans="1:39" x14ac:dyDescent="0.2">
      <c r="A1105">
        <v>1685</v>
      </c>
      <c r="B1105" t="s">
        <v>736</v>
      </c>
      <c r="C1105" t="s">
        <v>718</v>
      </c>
      <c r="D1105">
        <v>2017</v>
      </c>
      <c r="E1105" t="s">
        <v>757</v>
      </c>
      <c r="F1105" t="s">
        <v>40</v>
      </c>
      <c r="G1105" t="s">
        <v>41</v>
      </c>
      <c r="H1105">
        <v>46.856397999999999</v>
      </c>
      <c r="I1105">
        <v>-114.014338</v>
      </c>
      <c r="J1105">
        <v>343</v>
      </c>
      <c r="K1105">
        <v>1294</v>
      </c>
      <c r="L1105">
        <f t="shared" si="307"/>
        <v>0.2650695517774343</v>
      </c>
      <c r="M1105" t="s">
        <v>785</v>
      </c>
      <c r="N1105" s="2" t="s">
        <v>296</v>
      </c>
      <c r="O1105" s="2" t="s">
        <v>43</v>
      </c>
      <c r="P1105" t="s">
        <v>44</v>
      </c>
      <c r="Q1105" t="s">
        <v>55</v>
      </c>
      <c r="R1105" s="2" t="s">
        <v>594</v>
      </c>
      <c r="S1105" s="2" t="s">
        <v>780</v>
      </c>
      <c r="T1105" t="s">
        <v>89</v>
      </c>
      <c r="U1105">
        <v>80</v>
      </c>
      <c r="V1105" t="s">
        <v>62</v>
      </c>
      <c r="W1105" s="2" t="s">
        <v>232</v>
      </c>
      <c r="X1105" t="s">
        <v>75</v>
      </c>
      <c r="Y1105" t="s">
        <v>63</v>
      </c>
      <c r="Z1105">
        <v>15</v>
      </c>
      <c r="AA1105" s="3">
        <v>3.1172840000000002</v>
      </c>
      <c r="AB1105" s="1">
        <v>5.9768266297007466</v>
      </c>
      <c r="AC1105">
        <v>15</v>
      </c>
      <c r="AD1105" s="3">
        <v>3.0864197999999998</v>
      </c>
      <c r="AE1105" s="1">
        <v>6.8135815832621827</v>
      </c>
    </row>
    <row r="1106" spans="1:39" x14ac:dyDescent="0.2">
      <c r="A1106">
        <v>1685</v>
      </c>
      <c r="B1106" t="s">
        <v>736</v>
      </c>
      <c r="C1106" t="s">
        <v>718</v>
      </c>
      <c r="D1106">
        <v>2017</v>
      </c>
      <c r="E1106" t="s">
        <v>757</v>
      </c>
      <c r="F1106" t="s">
        <v>40</v>
      </c>
      <c r="G1106" t="s">
        <v>41</v>
      </c>
      <c r="H1106">
        <v>46.856397999999999</v>
      </c>
      <c r="I1106">
        <v>-114.014338</v>
      </c>
      <c r="J1106">
        <v>343</v>
      </c>
      <c r="K1106">
        <v>1294</v>
      </c>
      <c r="L1106">
        <f t="shared" si="307"/>
        <v>0.2650695517774343</v>
      </c>
      <c r="M1106" t="s">
        <v>785</v>
      </c>
      <c r="N1106" s="2" t="s">
        <v>175</v>
      </c>
      <c r="O1106" s="2" t="s">
        <v>51</v>
      </c>
      <c r="P1106" t="s">
        <v>52</v>
      </c>
      <c r="Q1106" t="s">
        <v>55</v>
      </c>
      <c r="R1106" s="2" t="s">
        <v>594</v>
      </c>
      <c r="S1106" s="2" t="s">
        <v>780</v>
      </c>
      <c r="T1106" t="s">
        <v>89</v>
      </c>
      <c r="U1106">
        <v>80</v>
      </c>
      <c r="V1106" t="s">
        <v>62</v>
      </c>
      <c r="W1106" s="2" t="s">
        <v>232</v>
      </c>
      <c r="X1106" t="s">
        <v>75</v>
      </c>
      <c r="Y1106" t="s">
        <v>63</v>
      </c>
      <c r="Z1106">
        <v>15</v>
      </c>
      <c r="AA1106" s="3">
        <v>15.277778</v>
      </c>
      <c r="AB1106" s="1">
        <v>6.5745131656541718</v>
      </c>
      <c r="AC1106">
        <v>15</v>
      </c>
      <c r="AD1106" s="3">
        <v>16.38889</v>
      </c>
      <c r="AE1106" s="1">
        <v>7.6503311146469377</v>
      </c>
    </row>
    <row r="1107" spans="1:39" x14ac:dyDescent="0.2">
      <c r="A1107">
        <v>1708</v>
      </c>
      <c r="B1107" t="s">
        <v>687</v>
      </c>
      <c r="C1107" t="s">
        <v>688</v>
      </c>
      <c r="D1107">
        <v>2019</v>
      </c>
      <c r="E1107" t="s">
        <v>745</v>
      </c>
      <c r="F1107" t="s">
        <v>40</v>
      </c>
      <c r="G1107" t="s">
        <v>41</v>
      </c>
      <c r="H1107">
        <v>34.979889999999997</v>
      </c>
      <c r="I1107">
        <v>-120.44499070000001</v>
      </c>
      <c r="J1107">
        <v>454</v>
      </c>
      <c r="K1107">
        <v>1658</v>
      </c>
      <c r="L1107">
        <f t="shared" si="307"/>
        <v>0.27382388419782872</v>
      </c>
      <c r="M1107" t="s">
        <v>785</v>
      </c>
      <c r="N1107" s="2" t="s">
        <v>600</v>
      </c>
      <c r="O1107" s="2" t="s">
        <v>51</v>
      </c>
      <c r="P1107" t="s">
        <v>54</v>
      </c>
      <c r="Q1107" t="s">
        <v>45</v>
      </c>
      <c r="R1107" s="2" t="s">
        <v>598</v>
      </c>
      <c r="S1107" s="2" t="s">
        <v>779</v>
      </c>
      <c r="T1107" t="s">
        <v>90</v>
      </c>
      <c r="U1107">
        <f>((50-20)/50)*100</f>
        <v>60</v>
      </c>
      <c r="V1107" t="s">
        <v>60</v>
      </c>
      <c r="W1107" s="2" t="s">
        <v>232</v>
      </c>
      <c r="X1107" s="2" t="s">
        <v>75</v>
      </c>
      <c r="Y1107" t="s">
        <v>63</v>
      </c>
      <c r="Z1107">
        <v>4</v>
      </c>
      <c r="AA1107" s="3">
        <v>0.30654967</v>
      </c>
      <c r="AB1107" s="1">
        <v>6.1762740000000038E-2</v>
      </c>
      <c r="AC1107">
        <v>4</v>
      </c>
      <c r="AD1107" s="3">
        <v>0.20493889000000001</v>
      </c>
      <c r="AE1107" s="1">
        <v>5.9482979999999963E-2</v>
      </c>
      <c r="AF1107">
        <v>4</v>
      </c>
      <c r="AG1107" s="3">
        <v>0.32214957</v>
      </c>
      <c r="AH1107" s="1">
        <v>4.5753460000000024E-2</v>
      </c>
      <c r="AI1107">
        <v>4</v>
      </c>
      <c r="AJ1107" s="3">
        <v>0.21254216000000001</v>
      </c>
      <c r="AK1107" s="1">
        <v>5.9483019999999998E-2</v>
      </c>
      <c r="AL1107" t="s">
        <v>574</v>
      </c>
      <c r="AM1107" t="s">
        <v>599</v>
      </c>
    </row>
    <row r="1108" spans="1:39" x14ac:dyDescent="0.2">
      <c r="A1108">
        <v>1708</v>
      </c>
      <c r="B1108" t="s">
        <v>687</v>
      </c>
      <c r="C1108" t="s">
        <v>688</v>
      </c>
      <c r="D1108">
        <v>2019</v>
      </c>
      <c r="E1108" t="s">
        <v>745</v>
      </c>
      <c r="F1108" t="s">
        <v>40</v>
      </c>
      <c r="G1108" t="s">
        <v>41</v>
      </c>
      <c r="H1108">
        <v>34.979889999999997</v>
      </c>
      <c r="I1108">
        <v>-120.44499070000001</v>
      </c>
      <c r="J1108">
        <v>454</v>
      </c>
      <c r="K1108">
        <v>1658</v>
      </c>
      <c r="L1108">
        <f t="shared" si="307"/>
        <v>0.27382388419782872</v>
      </c>
      <c r="M1108" t="s">
        <v>785</v>
      </c>
      <c r="N1108" s="2" t="s">
        <v>601</v>
      </c>
      <c r="O1108" s="2" t="s">
        <v>51</v>
      </c>
      <c r="P1108" t="s">
        <v>54</v>
      </c>
      <c r="Q1108" t="s">
        <v>45</v>
      </c>
      <c r="R1108" s="2" t="s">
        <v>598</v>
      </c>
      <c r="S1108" s="2" t="s">
        <v>779</v>
      </c>
      <c r="T1108" t="s">
        <v>90</v>
      </c>
      <c r="U1108">
        <f t="shared" ref="U1108:U1171" si="308">((50-20)/50)*100</f>
        <v>60</v>
      </c>
      <c r="V1108" t="s">
        <v>60</v>
      </c>
      <c r="W1108" s="2" t="s">
        <v>232</v>
      </c>
      <c r="X1108" s="2" t="s">
        <v>75</v>
      </c>
      <c r="Y1108" t="s">
        <v>63</v>
      </c>
      <c r="Z1108">
        <v>4</v>
      </c>
      <c r="AA1108" s="3">
        <v>0.3843124</v>
      </c>
      <c r="AB1108" s="1">
        <v>4.1177860000000011E-2</v>
      </c>
      <c r="AC1108">
        <v>4</v>
      </c>
      <c r="AD1108" s="3">
        <v>0.28957304</v>
      </c>
      <c r="AE1108" s="1">
        <v>4.3463000000000029E-2</v>
      </c>
      <c r="AF1108">
        <v>4</v>
      </c>
      <c r="AG1108" s="3">
        <v>0.50973639999999998</v>
      </c>
      <c r="AH1108" s="1">
        <v>4.3468400000000074E-2</v>
      </c>
      <c r="AI1108">
        <v>4</v>
      </c>
      <c r="AJ1108" s="3">
        <v>0.30175059999999998</v>
      </c>
      <c r="AK1108" s="1">
        <v>5.7195240000000092E-2</v>
      </c>
    </row>
    <row r="1109" spans="1:39" x14ac:dyDescent="0.2">
      <c r="A1109">
        <v>1708</v>
      </c>
      <c r="B1109" t="s">
        <v>687</v>
      </c>
      <c r="C1109" t="s">
        <v>688</v>
      </c>
      <c r="D1109">
        <v>2019</v>
      </c>
      <c r="E1109" t="s">
        <v>745</v>
      </c>
      <c r="F1109" t="s">
        <v>40</v>
      </c>
      <c r="G1109" t="s">
        <v>41</v>
      </c>
      <c r="H1109">
        <v>34.979889999999997</v>
      </c>
      <c r="I1109">
        <v>-120.44499070000001</v>
      </c>
      <c r="J1109">
        <v>454</v>
      </c>
      <c r="K1109">
        <v>1658</v>
      </c>
      <c r="L1109">
        <f t="shared" si="307"/>
        <v>0.27382388419782872</v>
      </c>
      <c r="M1109" t="s">
        <v>785</v>
      </c>
      <c r="N1109" s="2" t="s">
        <v>486</v>
      </c>
      <c r="O1109" s="2" t="s">
        <v>51</v>
      </c>
      <c r="P1109" t="s">
        <v>44</v>
      </c>
      <c r="Q1109" t="s">
        <v>45</v>
      </c>
      <c r="R1109" s="2" t="s">
        <v>598</v>
      </c>
      <c r="S1109" s="2" t="s">
        <v>779</v>
      </c>
      <c r="T1109" t="s">
        <v>90</v>
      </c>
      <c r="U1109">
        <f t="shared" si="308"/>
        <v>60</v>
      </c>
      <c r="V1109" t="s">
        <v>60</v>
      </c>
      <c r="W1109" s="2" t="s">
        <v>232</v>
      </c>
      <c r="X1109" s="2" t="s">
        <v>75</v>
      </c>
      <c r="Y1109" t="s">
        <v>63</v>
      </c>
      <c r="Z1109">
        <v>4</v>
      </c>
      <c r="AA1109" s="3">
        <v>0.51081529999999997</v>
      </c>
      <c r="AB1109" s="1">
        <v>5.21621000000001E-2</v>
      </c>
      <c r="AC1109">
        <v>4</v>
      </c>
      <c r="AD1109" s="3">
        <v>0.40395140000000002</v>
      </c>
      <c r="AE1109" s="1">
        <v>5.765599999999993E-2</v>
      </c>
      <c r="AF1109">
        <v>4</v>
      </c>
      <c r="AG1109" s="3">
        <v>0.79798420000000003</v>
      </c>
      <c r="AH1109" s="1">
        <v>8.0067799999999911E-2</v>
      </c>
      <c r="AI1109">
        <v>4</v>
      </c>
      <c r="AJ1109" s="3">
        <v>0.41840739999999998</v>
      </c>
      <c r="AK1109" s="1">
        <v>6.1773500000000037E-2</v>
      </c>
    </row>
    <row r="1110" spans="1:39" x14ac:dyDescent="0.2">
      <c r="A1110">
        <v>1708</v>
      </c>
      <c r="B1110" t="s">
        <v>687</v>
      </c>
      <c r="C1110" t="s">
        <v>688</v>
      </c>
      <c r="D1110">
        <v>2019</v>
      </c>
      <c r="E1110" t="s">
        <v>745</v>
      </c>
      <c r="F1110" t="s">
        <v>40</v>
      </c>
      <c r="G1110" t="s">
        <v>41</v>
      </c>
      <c r="H1110">
        <v>34.979889999999997</v>
      </c>
      <c r="I1110">
        <v>-120.44499070000001</v>
      </c>
      <c r="J1110">
        <v>454</v>
      </c>
      <c r="K1110">
        <v>1658</v>
      </c>
      <c r="L1110">
        <f t="shared" si="307"/>
        <v>0.27382388419782872</v>
      </c>
      <c r="M1110" t="s">
        <v>785</v>
      </c>
      <c r="N1110" s="2" t="s">
        <v>602</v>
      </c>
      <c r="O1110" s="2" t="s">
        <v>51</v>
      </c>
      <c r="P1110" t="s">
        <v>54</v>
      </c>
      <c r="Q1110" t="s">
        <v>45</v>
      </c>
      <c r="R1110" s="2" t="s">
        <v>598</v>
      </c>
      <c r="S1110" s="2" t="s">
        <v>779</v>
      </c>
      <c r="T1110" t="s">
        <v>90</v>
      </c>
      <c r="U1110">
        <f t="shared" si="308"/>
        <v>60</v>
      </c>
      <c r="V1110" t="s">
        <v>60</v>
      </c>
      <c r="W1110" s="2" t="s">
        <v>232</v>
      </c>
      <c r="X1110" s="2" t="s">
        <v>75</v>
      </c>
      <c r="Y1110" t="s">
        <v>63</v>
      </c>
      <c r="Z1110">
        <v>4</v>
      </c>
      <c r="AA1110" s="3">
        <v>0.43232825000000003</v>
      </c>
      <c r="AB1110" s="1">
        <v>5.4910599999999921E-2</v>
      </c>
      <c r="AC1110">
        <v>4</v>
      </c>
      <c r="AD1110" s="3">
        <v>0.35841200000000001</v>
      </c>
      <c r="AE1110" s="1">
        <v>4.9416600000000033E-2</v>
      </c>
      <c r="AF1110">
        <v>4</v>
      </c>
      <c r="AG1110" s="3">
        <v>0.51428633999999995</v>
      </c>
      <c r="AH1110" s="1">
        <v>5.491066E-2</v>
      </c>
      <c r="AI1110">
        <v>4</v>
      </c>
      <c r="AJ1110" s="3">
        <v>0.35936563999999999</v>
      </c>
      <c r="AK1110" s="1">
        <v>4.6671279999999982E-2</v>
      </c>
    </row>
    <row r="1111" spans="1:39" x14ac:dyDescent="0.2">
      <c r="A1111">
        <v>1708</v>
      </c>
      <c r="B1111" t="s">
        <v>687</v>
      </c>
      <c r="C1111" t="s">
        <v>688</v>
      </c>
      <c r="D1111">
        <v>2019</v>
      </c>
      <c r="E1111" t="s">
        <v>745</v>
      </c>
      <c r="F1111" t="s">
        <v>40</v>
      </c>
      <c r="G1111" t="s">
        <v>41</v>
      </c>
      <c r="H1111">
        <v>34.979889999999997</v>
      </c>
      <c r="I1111">
        <v>-120.44499070000001</v>
      </c>
      <c r="J1111">
        <v>454</v>
      </c>
      <c r="K1111">
        <v>1658</v>
      </c>
      <c r="L1111">
        <f t="shared" si="307"/>
        <v>0.27382388419782872</v>
      </c>
      <c r="M1111" t="s">
        <v>785</v>
      </c>
      <c r="N1111" s="2" t="s">
        <v>603</v>
      </c>
      <c r="O1111" s="2" t="s">
        <v>51</v>
      </c>
      <c r="P1111" t="s">
        <v>52</v>
      </c>
      <c r="Q1111" t="s">
        <v>45</v>
      </c>
      <c r="R1111" s="2" t="s">
        <v>598</v>
      </c>
      <c r="S1111" s="2" t="s">
        <v>779</v>
      </c>
      <c r="T1111" t="s">
        <v>90</v>
      </c>
      <c r="U1111">
        <f t="shared" si="308"/>
        <v>60</v>
      </c>
      <c r="V1111" t="s">
        <v>60</v>
      </c>
      <c r="W1111" s="2" t="s">
        <v>232</v>
      </c>
      <c r="X1111" s="2" t="s">
        <v>75</v>
      </c>
      <c r="Y1111" t="s">
        <v>63</v>
      </c>
      <c r="Z1111">
        <v>4</v>
      </c>
      <c r="AA1111" s="3">
        <v>0.60504089999999999</v>
      </c>
      <c r="AB1111" s="1">
        <v>4.6674499999999952E-2</v>
      </c>
      <c r="AC1111">
        <v>4</v>
      </c>
      <c r="AD1111" s="3">
        <v>0.34306039999999999</v>
      </c>
      <c r="AE1111" s="1">
        <v>4.6664840000000041E-2</v>
      </c>
      <c r="AF1111">
        <v>4</v>
      </c>
      <c r="AG1111" s="3">
        <v>0.59364680000000003</v>
      </c>
      <c r="AH1111" s="1">
        <v>4.9419799999999903E-2</v>
      </c>
      <c r="AI1111">
        <v>4</v>
      </c>
      <c r="AJ1111" s="3">
        <v>0.35089029999999999</v>
      </c>
      <c r="AK1111" s="1">
        <v>4.9416679999999991E-2</v>
      </c>
    </row>
    <row r="1112" spans="1:39" x14ac:dyDescent="0.2">
      <c r="A1112">
        <v>1708</v>
      </c>
      <c r="B1112" t="s">
        <v>687</v>
      </c>
      <c r="C1112" t="s">
        <v>688</v>
      </c>
      <c r="D1112">
        <v>2019</v>
      </c>
      <c r="E1112" t="s">
        <v>745</v>
      </c>
      <c r="F1112" t="s">
        <v>40</v>
      </c>
      <c r="G1112" t="s">
        <v>41</v>
      </c>
      <c r="H1112">
        <v>34.979889999999997</v>
      </c>
      <c r="I1112">
        <v>-120.44499070000001</v>
      </c>
      <c r="J1112">
        <v>454</v>
      </c>
      <c r="K1112">
        <v>1658</v>
      </c>
      <c r="L1112">
        <f t="shared" si="307"/>
        <v>0.27382388419782872</v>
      </c>
      <c r="M1112" t="s">
        <v>785</v>
      </c>
      <c r="N1112" s="2" t="s">
        <v>604</v>
      </c>
      <c r="O1112" s="2" t="s">
        <v>43</v>
      </c>
      <c r="P1112" t="s">
        <v>52</v>
      </c>
      <c r="Q1112" t="s">
        <v>45</v>
      </c>
      <c r="R1112" s="2" t="s">
        <v>598</v>
      </c>
      <c r="S1112" s="2" t="s">
        <v>779</v>
      </c>
      <c r="T1112" t="s">
        <v>90</v>
      </c>
      <c r="U1112">
        <f t="shared" si="308"/>
        <v>60</v>
      </c>
      <c r="V1112" t="s">
        <v>60</v>
      </c>
      <c r="W1112" s="2" t="s">
        <v>232</v>
      </c>
      <c r="X1112" s="2" t="s">
        <v>75</v>
      </c>
      <c r="Y1112" t="s">
        <v>63</v>
      </c>
      <c r="Z1112">
        <v>4</v>
      </c>
      <c r="AA1112" s="3">
        <v>0.93497114999999997</v>
      </c>
      <c r="AB1112" s="1">
        <v>8.5471100000000133E-2</v>
      </c>
      <c r="AC1112">
        <v>4</v>
      </c>
      <c r="AD1112" s="3">
        <v>0.68501060000000003</v>
      </c>
      <c r="AE1112" s="1">
        <v>7.6922079999999893E-2</v>
      </c>
      <c r="AF1112">
        <v>4</v>
      </c>
      <c r="AG1112" s="3">
        <v>1.3366019</v>
      </c>
      <c r="AH1112" s="1">
        <v>0.12393039999999989</v>
      </c>
      <c r="AI1112">
        <v>4</v>
      </c>
      <c r="AJ1112" s="3">
        <v>0.97980416000000004</v>
      </c>
      <c r="AK1112" s="1">
        <v>7.6922880000000138E-2</v>
      </c>
    </row>
    <row r="1113" spans="1:39" x14ac:dyDescent="0.2">
      <c r="A1113">
        <v>1708</v>
      </c>
      <c r="B1113" t="s">
        <v>687</v>
      </c>
      <c r="C1113" t="s">
        <v>688</v>
      </c>
      <c r="D1113">
        <v>2019</v>
      </c>
      <c r="E1113" t="s">
        <v>745</v>
      </c>
      <c r="F1113" t="s">
        <v>40</v>
      </c>
      <c r="G1113" t="s">
        <v>41</v>
      </c>
      <c r="H1113">
        <v>34.979889999999997</v>
      </c>
      <c r="I1113">
        <v>-120.44499070000001</v>
      </c>
      <c r="J1113">
        <v>454</v>
      </c>
      <c r="K1113">
        <v>1658</v>
      </c>
      <c r="L1113">
        <f t="shared" si="307"/>
        <v>0.27382388419782872</v>
      </c>
      <c r="M1113" t="s">
        <v>785</v>
      </c>
      <c r="N1113" s="2" t="s">
        <v>605</v>
      </c>
      <c r="O1113" s="2" t="s">
        <v>43</v>
      </c>
      <c r="P1113" t="s">
        <v>52</v>
      </c>
      <c r="Q1113" t="s">
        <v>45</v>
      </c>
      <c r="R1113" s="2" t="s">
        <v>598</v>
      </c>
      <c r="S1113" s="2" t="s">
        <v>779</v>
      </c>
      <c r="T1113" t="s">
        <v>90</v>
      </c>
      <c r="U1113">
        <f t="shared" si="308"/>
        <v>60</v>
      </c>
      <c r="V1113" t="s">
        <v>60</v>
      </c>
      <c r="W1113" s="2" t="s">
        <v>232</v>
      </c>
      <c r="X1113" s="2" t="s">
        <v>75</v>
      </c>
      <c r="Y1113" t="s">
        <v>63</v>
      </c>
      <c r="Z1113">
        <v>4</v>
      </c>
      <c r="AA1113" s="3">
        <v>1.0206573000000001</v>
      </c>
      <c r="AB1113" s="1">
        <v>7.6923999999999992E-2</v>
      </c>
      <c r="AC1113">
        <v>4</v>
      </c>
      <c r="AD1113" s="3">
        <v>0.62326139999999997</v>
      </c>
      <c r="AE1113" s="1">
        <v>5.983000000000005E-2</v>
      </c>
      <c r="AF1113">
        <v>4</v>
      </c>
      <c r="AG1113" s="3">
        <v>1.2128873</v>
      </c>
      <c r="AH1113" s="1">
        <v>9.8290599999999895E-2</v>
      </c>
      <c r="AI1113">
        <v>4</v>
      </c>
      <c r="AJ1113" s="3">
        <v>0.81976294999999999</v>
      </c>
      <c r="AK1113" s="1">
        <v>5.5555580000000049E-2</v>
      </c>
    </row>
    <row r="1114" spans="1:39" x14ac:dyDescent="0.2">
      <c r="A1114">
        <v>1708</v>
      </c>
      <c r="B1114" t="s">
        <v>687</v>
      </c>
      <c r="C1114" t="s">
        <v>688</v>
      </c>
      <c r="D1114">
        <v>2019</v>
      </c>
      <c r="E1114" t="s">
        <v>745</v>
      </c>
      <c r="F1114" t="s">
        <v>40</v>
      </c>
      <c r="G1114" t="s">
        <v>41</v>
      </c>
      <c r="H1114">
        <v>34.979889999999997</v>
      </c>
      <c r="I1114">
        <v>-120.44499070000001</v>
      </c>
      <c r="J1114">
        <v>454</v>
      </c>
      <c r="K1114">
        <v>1658</v>
      </c>
      <c r="L1114">
        <f t="shared" si="307"/>
        <v>0.27382388419782872</v>
      </c>
      <c r="M1114" t="s">
        <v>785</v>
      </c>
      <c r="N1114" s="2" t="s">
        <v>606</v>
      </c>
      <c r="O1114" s="2" t="s">
        <v>43</v>
      </c>
      <c r="P1114" t="s">
        <v>44</v>
      </c>
      <c r="Q1114" t="s">
        <v>45</v>
      </c>
      <c r="R1114" s="2" t="s">
        <v>598</v>
      </c>
      <c r="S1114" s="2" t="s">
        <v>779</v>
      </c>
      <c r="T1114" t="s">
        <v>90</v>
      </c>
      <c r="U1114">
        <f t="shared" si="308"/>
        <v>60</v>
      </c>
      <c r="V1114" t="s">
        <v>60</v>
      </c>
      <c r="W1114" s="2" t="s">
        <v>232</v>
      </c>
      <c r="X1114" s="2" t="s">
        <v>75</v>
      </c>
      <c r="Y1114" t="s">
        <v>63</v>
      </c>
      <c r="Z1114">
        <v>4</v>
      </c>
      <c r="AA1114" s="3">
        <v>0.52301140000000002</v>
      </c>
      <c r="AB1114" s="1">
        <v>5.982814000000003E-2</v>
      </c>
      <c r="AC1114">
        <v>4</v>
      </c>
      <c r="AD1114" s="3">
        <v>0.46108347</v>
      </c>
      <c r="AE1114" s="1">
        <v>-5.1281979999999949E-2</v>
      </c>
      <c r="AF1114">
        <v>4</v>
      </c>
      <c r="AG1114" s="3">
        <v>0.84130729999999998</v>
      </c>
      <c r="AH1114" s="1">
        <v>6.4103400000000033E-2</v>
      </c>
      <c r="AI1114">
        <v>4</v>
      </c>
      <c r="AJ1114" s="3">
        <v>0.66613299999999998</v>
      </c>
      <c r="AK1114" s="1">
        <v>5.9830999999999968E-2</v>
      </c>
    </row>
    <row r="1115" spans="1:39" x14ac:dyDescent="0.2">
      <c r="A1115">
        <v>1708</v>
      </c>
      <c r="B1115" t="s">
        <v>687</v>
      </c>
      <c r="C1115" t="s">
        <v>688</v>
      </c>
      <c r="D1115">
        <v>2019</v>
      </c>
      <c r="E1115" t="s">
        <v>745</v>
      </c>
      <c r="F1115" t="s">
        <v>40</v>
      </c>
      <c r="G1115" t="s">
        <v>41</v>
      </c>
      <c r="H1115">
        <v>34.979889999999997</v>
      </c>
      <c r="I1115">
        <v>-120.44499070000001</v>
      </c>
      <c r="J1115">
        <v>454</v>
      </c>
      <c r="K1115">
        <v>1658</v>
      </c>
      <c r="L1115">
        <f t="shared" si="307"/>
        <v>0.27382388419782872</v>
      </c>
      <c r="M1115" t="s">
        <v>785</v>
      </c>
      <c r="N1115" s="2" t="s">
        <v>387</v>
      </c>
      <c r="O1115" s="2" t="s">
        <v>43</v>
      </c>
      <c r="P1115" t="s">
        <v>44</v>
      </c>
      <c r="Q1115" t="s">
        <v>45</v>
      </c>
      <c r="R1115" s="2" t="s">
        <v>598</v>
      </c>
      <c r="S1115" s="2" t="s">
        <v>779</v>
      </c>
      <c r="T1115" t="s">
        <v>90</v>
      </c>
      <c r="U1115">
        <f t="shared" si="308"/>
        <v>60</v>
      </c>
      <c r="V1115" t="s">
        <v>60</v>
      </c>
      <c r="W1115" s="2" t="s">
        <v>232</v>
      </c>
      <c r="X1115" s="2" t="s">
        <v>75</v>
      </c>
      <c r="Y1115" t="s">
        <v>63</v>
      </c>
      <c r="Z1115">
        <v>4</v>
      </c>
      <c r="AA1115" s="3">
        <v>0.98262950000000004</v>
      </c>
      <c r="AB1115" s="1">
        <v>5.128200000000005E-2</v>
      </c>
      <c r="AC1115">
        <v>4</v>
      </c>
      <c r="AD1115" s="3">
        <v>0.64078813999999995</v>
      </c>
      <c r="AE1115" s="1">
        <v>6.8376060000000072E-2</v>
      </c>
      <c r="AF1115">
        <v>4</v>
      </c>
      <c r="AG1115" s="3">
        <v>1.2069087999999999</v>
      </c>
      <c r="AH1115" s="1">
        <v>6.4102400000000337E-2</v>
      </c>
      <c r="AI1115">
        <v>4</v>
      </c>
      <c r="AJ1115" s="3">
        <v>0.92917050000000001</v>
      </c>
      <c r="AK1115" s="1">
        <v>8.1198399999999893E-2</v>
      </c>
    </row>
    <row r="1116" spans="1:39" x14ac:dyDescent="0.2">
      <c r="A1116">
        <v>1708</v>
      </c>
      <c r="B1116" t="s">
        <v>687</v>
      </c>
      <c r="C1116" t="s">
        <v>688</v>
      </c>
      <c r="D1116">
        <v>2019</v>
      </c>
      <c r="E1116" t="s">
        <v>745</v>
      </c>
      <c r="F1116" t="s">
        <v>40</v>
      </c>
      <c r="G1116" t="s">
        <v>41</v>
      </c>
      <c r="H1116">
        <v>34.979889999999997</v>
      </c>
      <c r="I1116">
        <v>-120.44499070000001</v>
      </c>
      <c r="J1116">
        <v>454</v>
      </c>
      <c r="K1116">
        <v>1658</v>
      </c>
      <c r="L1116">
        <f t="shared" si="307"/>
        <v>0.27382388419782872</v>
      </c>
      <c r="M1116" t="s">
        <v>785</v>
      </c>
      <c r="N1116" s="2" t="s">
        <v>607</v>
      </c>
      <c r="O1116" s="2" t="s">
        <v>43</v>
      </c>
      <c r="P1116" t="s">
        <v>44</v>
      </c>
      <c r="Q1116" t="s">
        <v>45</v>
      </c>
      <c r="R1116" s="2" t="s">
        <v>598</v>
      </c>
      <c r="S1116" s="2" t="s">
        <v>779</v>
      </c>
      <c r="T1116" t="s">
        <v>90</v>
      </c>
      <c r="U1116">
        <f t="shared" si="308"/>
        <v>60</v>
      </c>
      <c r="V1116" t="s">
        <v>60</v>
      </c>
      <c r="W1116" s="2" t="s">
        <v>232</v>
      </c>
      <c r="X1116" s="2" t="s">
        <v>75</v>
      </c>
      <c r="Y1116" t="s">
        <v>63</v>
      </c>
      <c r="Z1116">
        <v>4</v>
      </c>
      <c r="AA1116" s="3">
        <v>0.65805846000000001</v>
      </c>
      <c r="AB1116" s="1">
        <v>7.692407999999995E-2</v>
      </c>
      <c r="AC1116">
        <v>4</v>
      </c>
      <c r="AD1116" s="3">
        <v>0.52348289999999997</v>
      </c>
      <c r="AE1116" s="1">
        <v>7.6922200000000052E-2</v>
      </c>
      <c r="AF1116">
        <v>4</v>
      </c>
      <c r="AG1116" s="3">
        <v>1.0190918</v>
      </c>
      <c r="AH1116" s="1">
        <v>0.1025649999999998</v>
      </c>
      <c r="AI1116">
        <v>4</v>
      </c>
      <c r="AJ1116" s="3">
        <v>0.84605520000000001</v>
      </c>
      <c r="AK1116" s="1">
        <v>9.4016099999999936E-2</v>
      </c>
    </row>
    <row r="1117" spans="1:39" x14ac:dyDescent="0.2">
      <c r="A1117">
        <v>1708</v>
      </c>
      <c r="B1117" t="s">
        <v>687</v>
      </c>
      <c r="C1117" t="s">
        <v>688</v>
      </c>
      <c r="D1117">
        <v>2019</v>
      </c>
      <c r="E1117" t="s">
        <v>745</v>
      </c>
      <c r="F1117" t="s">
        <v>40</v>
      </c>
      <c r="G1117" t="s">
        <v>41</v>
      </c>
      <c r="H1117">
        <v>34.979889999999997</v>
      </c>
      <c r="I1117">
        <v>-120.44499070000001</v>
      </c>
      <c r="J1117">
        <v>454</v>
      </c>
      <c r="K1117">
        <v>1658</v>
      </c>
      <c r="L1117">
        <f t="shared" si="307"/>
        <v>0.27382388419782872</v>
      </c>
      <c r="M1117" t="s">
        <v>785</v>
      </c>
      <c r="N1117" s="2" t="s">
        <v>600</v>
      </c>
      <c r="O1117" s="2" t="s">
        <v>51</v>
      </c>
      <c r="P1117" t="s">
        <v>54</v>
      </c>
      <c r="Q1117" t="s">
        <v>45</v>
      </c>
      <c r="R1117" s="2" t="s">
        <v>598</v>
      </c>
      <c r="S1117" s="2" t="s">
        <v>779</v>
      </c>
      <c r="T1117" t="s">
        <v>90</v>
      </c>
      <c r="U1117">
        <f t="shared" si="308"/>
        <v>60</v>
      </c>
      <c r="V1117" t="s">
        <v>60</v>
      </c>
      <c r="W1117" s="2" t="s">
        <v>232</v>
      </c>
      <c r="X1117" s="2" t="s">
        <v>75</v>
      </c>
      <c r="Y1117" t="s">
        <v>63</v>
      </c>
      <c r="Z1117">
        <v>4</v>
      </c>
      <c r="AA1117" s="3">
        <v>0.1703865</v>
      </c>
      <c r="AB1117" s="1">
        <v>4.3615359999999992E-2</v>
      </c>
      <c r="AC1117">
        <v>4</v>
      </c>
      <c r="AD1117" s="3">
        <v>0.31659665999999997</v>
      </c>
      <c r="AE1117" s="1">
        <v>4.5799480000000004E-2</v>
      </c>
      <c r="AF1117">
        <v>4</v>
      </c>
      <c r="AG1117" s="3">
        <v>0.17349312</v>
      </c>
      <c r="AH1117" s="1">
        <v>5.4525639999999986E-2</v>
      </c>
      <c r="AI1117">
        <v>4</v>
      </c>
      <c r="AJ1117" s="3">
        <v>0.15612735999999999</v>
      </c>
      <c r="AK1117" s="1">
        <v>3.7073320000000021E-2</v>
      </c>
    </row>
    <row r="1118" spans="1:39" x14ac:dyDescent="0.2">
      <c r="A1118">
        <v>1708</v>
      </c>
      <c r="B1118" t="s">
        <v>687</v>
      </c>
      <c r="C1118" t="s">
        <v>688</v>
      </c>
      <c r="D1118">
        <v>2019</v>
      </c>
      <c r="E1118" t="s">
        <v>745</v>
      </c>
      <c r="F1118" t="s">
        <v>40</v>
      </c>
      <c r="G1118" t="s">
        <v>41</v>
      </c>
      <c r="H1118">
        <v>34.979889999999997</v>
      </c>
      <c r="I1118">
        <v>-120.44499070000001</v>
      </c>
      <c r="J1118">
        <v>454</v>
      </c>
      <c r="K1118">
        <v>1658</v>
      </c>
      <c r="L1118">
        <f t="shared" si="307"/>
        <v>0.27382388419782872</v>
      </c>
      <c r="M1118" t="s">
        <v>785</v>
      </c>
      <c r="N1118" s="2" t="s">
        <v>601</v>
      </c>
      <c r="O1118" s="2" t="s">
        <v>51</v>
      </c>
      <c r="P1118" t="s">
        <v>54</v>
      </c>
      <c r="Q1118" t="s">
        <v>45</v>
      </c>
      <c r="R1118" s="2" t="s">
        <v>598</v>
      </c>
      <c r="S1118" s="2" t="s">
        <v>779</v>
      </c>
      <c r="T1118" t="s">
        <v>90</v>
      </c>
      <c r="U1118">
        <f t="shared" si="308"/>
        <v>60</v>
      </c>
      <c r="V1118" t="s">
        <v>60</v>
      </c>
      <c r="W1118" s="2" t="s">
        <v>232</v>
      </c>
      <c r="X1118" s="2" t="s">
        <v>75</v>
      </c>
      <c r="Y1118" t="s">
        <v>63</v>
      </c>
      <c r="Z1118">
        <v>4</v>
      </c>
      <c r="AA1118" s="3">
        <v>0.18828307</v>
      </c>
      <c r="AB1118" s="1">
        <v>5.4522540000000008E-2</v>
      </c>
      <c r="AC1118">
        <v>4</v>
      </c>
      <c r="AD1118" s="3">
        <v>0.30068840000000002</v>
      </c>
      <c r="AE1118" s="1">
        <v>5.0163540000000006E-2</v>
      </c>
      <c r="AF1118">
        <v>4</v>
      </c>
      <c r="AG1118" s="3">
        <v>0.16085430000000001</v>
      </c>
      <c r="AH1118" s="1">
        <v>6.542663999999998E-2</v>
      </c>
      <c r="AI1118">
        <v>4</v>
      </c>
      <c r="AJ1118" s="3">
        <v>0.16420879999999999</v>
      </c>
      <c r="AK1118" s="1">
        <v>5.4520520000000017E-2</v>
      </c>
    </row>
    <row r="1119" spans="1:39" x14ac:dyDescent="0.2">
      <c r="A1119">
        <v>1708</v>
      </c>
      <c r="B1119" t="s">
        <v>687</v>
      </c>
      <c r="C1119" t="s">
        <v>688</v>
      </c>
      <c r="D1119">
        <v>2019</v>
      </c>
      <c r="E1119" t="s">
        <v>745</v>
      </c>
      <c r="F1119" t="s">
        <v>40</v>
      </c>
      <c r="G1119" t="s">
        <v>41</v>
      </c>
      <c r="H1119">
        <v>34.979889999999997</v>
      </c>
      <c r="I1119">
        <v>-120.44499070000001</v>
      </c>
      <c r="J1119">
        <v>454</v>
      </c>
      <c r="K1119">
        <v>1658</v>
      </c>
      <c r="L1119">
        <f t="shared" si="307"/>
        <v>0.27382388419782872</v>
      </c>
      <c r="M1119" t="s">
        <v>785</v>
      </c>
      <c r="N1119" s="2" t="s">
        <v>486</v>
      </c>
      <c r="O1119" s="2" t="s">
        <v>51</v>
      </c>
      <c r="P1119" t="s">
        <v>44</v>
      </c>
      <c r="Q1119" t="s">
        <v>45</v>
      </c>
      <c r="R1119" s="2" t="s">
        <v>598</v>
      </c>
      <c r="S1119" s="2" t="s">
        <v>779</v>
      </c>
      <c r="T1119" t="s">
        <v>90</v>
      </c>
      <c r="U1119">
        <f t="shared" si="308"/>
        <v>60</v>
      </c>
      <c r="V1119" t="s">
        <v>60</v>
      </c>
      <c r="W1119" s="2" t="s">
        <v>232</v>
      </c>
      <c r="X1119" s="2" t="s">
        <v>75</v>
      </c>
      <c r="Y1119" t="s">
        <v>63</v>
      </c>
      <c r="Z1119">
        <v>4</v>
      </c>
      <c r="AA1119" s="3">
        <v>0.28796709999999998</v>
      </c>
      <c r="AB1119" s="1">
        <v>5.2343600000000046E-2</v>
      </c>
      <c r="AC1119">
        <v>4</v>
      </c>
      <c r="AD1119" s="3">
        <v>0.47561367999999998</v>
      </c>
      <c r="AE1119" s="1">
        <v>6.3248700000000047E-2</v>
      </c>
      <c r="AF1119">
        <v>4</v>
      </c>
      <c r="AG1119" s="3">
        <v>0.31397449999999999</v>
      </c>
      <c r="AH1119" s="1">
        <v>7.8513860000000046E-2</v>
      </c>
      <c r="AI1119">
        <v>4</v>
      </c>
      <c r="AJ1119" s="3">
        <v>0.33804876</v>
      </c>
      <c r="AK1119" s="1">
        <v>5.4521480000000011E-2</v>
      </c>
    </row>
    <row r="1120" spans="1:39" x14ac:dyDescent="0.2">
      <c r="A1120">
        <v>1708</v>
      </c>
      <c r="B1120" t="s">
        <v>687</v>
      </c>
      <c r="C1120" t="s">
        <v>688</v>
      </c>
      <c r="D1120">
        <v>2019</v>
      </c>
      <c r="E1120" t="s">
        <v>745</v>
      </c>
      <c r="F1120" t="s">
        <v>40</v>
      </c>
      <c r="G1120" t="s">
        <v>41</v>
      </c>
      <c r="H1120">
        <v>34.979889999999997</v>
      </c>
      <c r="I1120">
        <v>-120.44499070000001</v>
      </c>
      <c r="J1120">
        <v>454</v>
      </c>
      <c r="K1120">
        <v>1658</v>
      </c>
      <c r="L1120">
        <f t="shared" si="307"/>
        <v>0.27382388419782872</v>
      </c>
      <c r="M1120" t="s">
        <v>785</v>
      </c>
      <c r="N1120" s="2" t="s">
        <v>602</v>
      </c>
      <c r="O1120" s="2" t="s">
        <v>51</v>
      </c>
      <c r="P1120" t="s">
        <v>54</v>
      </c>
      <c r="Q1120" t="s">
        <v>45</v>
      </c>
      <c r="R1120" s="2" t="s">
        <v>598</v>
      </c>
      <c r="S1120" s="2" t="s">
        <v>779</v>
      </c>
      <c r="T1120" t="s">
        <v>90</v>
      </c>
      <c r="U1120">
        <f t="shared" si="308"/>
        <v>60</v>
      </c>
      <c r="V1120" t="s">
        <v>60</v>
      </c>
      <c r="W1120" s="2" t="s">
        <v>232</v>
      </c>
      <c r="X1120" s="2" t="s">
        <v>75</v>
      </c>
      <c r="Y1120" t="s">
        <v>63</v>
      </c>
      <c r="Z1120">
        <v>4</v>
      </c>
      <c r="AA1120" s="3">
        <v>0.21971262</v>
      </c>
      <c r="AB1120" s="1">
        <v>5.6706680000000009E-2</v>
      </c>
      <c r="AC1120">
        <v>4</v>
      </c>
      <c r="AD1120" s="3">
        <v>0.39100151999999999</v>
      </c>
      <c r="AE1120" s="1">
        <v>5.6704560000000015E-2</v>
      </c>
      <c r="AF1120">
        <v>4</v>
      </c>
      <c r="AG1120" s="3">
        <v>0.17047461999999999</v>
      </c>
      <c r="AH1120" s="1">
        <v>5.8887679999999998E-2</v>
      </c>
      <c r="AI1120">
        <v>4</v>
      </c>
      <c r="AJ1120" s="3">
        <v>0.17273810000000001</v>
      </c>
      <c r="AK1120" s="1">
        <v>5.6704619999999983E-2</v>
      </c>
    </row>
    <row r="1121" spans="1:37" x14ac:dyDescent="0.2">
      <c r="A1121">
        <v>1708</v>
      </c>
      <c r="B1121" t="s">
        <v>687</v>
      </c>
      <c r="C1121" t="s">
        <v>688</v>
      </c>
      <c r="D1121">
        <v>2019</v>
      </c>
      <c r="E1121" t="s">
        <v>745</v>
      </c>
      <c r="F1121" t="s">
        <v>40</v>
      </c>
      <c r="G1121" t="s">
        <v>41</v>
      </c>
      <c r="H1121">
        <v>34.979889999999997</v>
      </c>
      <c r="I1121">
        <v>-120.44499070000001</v>
      </c>
      <c r="J1121">
        <v>454</v>
      </c>
      <c r="K1121">
        <v>1658</v>
      </c>
      <c r="L1121">
        <f t="shared" si="307"/>
        <v>0.27382388419782872</v>
      </c>
      <c r="M1121" t="s">
        <v>785</v>
      </c>
      <c r="N1121" s="2" t="s">
        <v>603</v>
      </c>
      <c r="O1121" s="2" t="s">
        <v>51</v>
      </c>
      <c r="P1121" t="s">
        <v>52</v>
      </c>
      <c r="Q1121" t="s">
        <v>45</v>
      </c>
      <c r="R1121" s="2" t="s">
        <v>598</v>
      </c>
      <c r="S1121" s="2" t="s">
        <v>779</v>
      </c>
      <c r="T1121" t="s">
        <v>90</v>
      </c>
      <c r="U1121">
        <f t="shared" si="308"/>
        <v>60</v>
      </c>
      <c r="V1121" t="s">
        <v>60</v>
      </c>
      <c r="W1121" s="2" t="s">
        <v>232</v>
      </c>
      <c r="X1121" s="2" t="s">
        <v>75</v>
      </c>
      <c r="Y1121" t="s">
        <v>63</v>
      </c>
      <c r="Z1121">
        <v>4</v>
      </c>
      <c r="AA1121" s="3">
        <v>0.27141510000000002</v>
      </c>
      <c r="AB1121" s="1">
        <v>7.6334919999999973E-2</v>
      </c>
      <c r="AC1121">
        <v>4</v>
      </c>
      <c r="AD1121" s="3">
        <v>0.4721494</v>
      </c>
      <c r="AE1121" s="1">
        <v>5.6701479999999971E-2</v>
      </c>
      <c r="AF1121">
        <v>4</v>
      </c>
      <c r="AG1121" s="3">
        <v>0.24616838999999999</v>
      </c>
      <c r="AH1121" s="1">
        <v>5.4520520000000017E-2</v>
      </c>
      <c r="AI1121">
        <v>4</v>
      </c>
      <c r="AJ1121" s="3">
        <v>0.23425572</v>
      </c>
      <c r="AK1121" s="1">
        <v>6.3247700000000018E-2</v>
      </c>
    </row>
    <row r="1122" spans="1:37" x14ac:dyDescent="0.2">
      <c r="A1122">
        <v>1708</v>
      </c>
      <c r="B1122" t="s">
        <v>687</v>
      </c>
      <c r="C1122" t="s">
        <v>688</v>
      </c>
      <c r="D1122">
        <v>2019</v>
      </c>
      <c r="E1122" t="s">
        <v>745</v>
      </c>
      <c r="F1122" t="s">
        <v>40</v>
      </c>
      <c r="G1122" t="s">
        <v>41</v>
      </c>
      <c r="H1122">
        <v>34.979889999999997</v>
      </c>
      <c r="I1122">
        <v>-120.44499070000001</v>
      </c>
      <c r="J1122">
        <v>454</v>
      </c>
      <c r="K1122">
        <v>1658</v>
      </c>
      <c r="L1122">
        <f t="shared" si="307"/>
        <v>0.27382388419782872</v>
      </c>
      <c r="M1122" t="s">
        <v>785</v>
      </c>
      <c r="N1122" s="2" t="s">
        <v>604</v>
      </c>
      <c r="O1122" s="2" t="s">
        <v>43</v>
      </c>
      <c r="P1122" t="s">
        <v>52</v>
      </c>
      <c r="Q1122" t="s">
        <v>45</v>
      </c>
      <c r="R1122" s="2" t="s">
        <v>598</v>
      </c>
      <c r="S1122" s="2" t="s">
        <v>779</v>
      </c>
      <c r="T1122" t="s">
        <v>90</v>
      </c>
      <c r="U1122">
        <f t="shared" si="308"/>
        <v>60</v>
      </c>
      <c r="V1122" t="s">
        <v>60</v>
      </c>
      <c r="W1122" s="2" t="s">
        <v>232</v>
      </c>
      <c r="X1122" s="2" t="s">
        <v>75</v>
      </c>
      <c r="Y1122" t="s">
        <v>63</v>
      </c>
      <c r="Z1122">
        <v>4</v>
      </c>
      <c r="AA1122" s="3">
        <v>1.0214217999999999</v>
      </c>
      <c r="AB1122" s="1">
        <v>6.8945000000000256E-2</v>
      </c>
      <c r="AC1122">
        <v>4</v>
      </c>
      <c r="AD1122" s="3">
        <v>0.64219499999999996</v>
      </c>
      <c r="AE1122" s="1">
        <v>6.1558340000000156E-2</v>
      </c>
      <c r="AF1122">
        <v>4</v>
      </c>
      <c r="AG1122" s="3">
        <v>1.3169659</v>
      </c>
      <c r="AH1122" s="1">
        <v>0.12803999999999993</v>
      </c>
      <c r="AI1122">
        <v>4</v>
      </c>
      <c r="AJ1122" s="3">
        <v>0.96113009999999999</v>
      </c>
      <c r="AK1122" s="1">
        <v>8.6181800000000086E-2</v>
      </c>
    </row>
    <row r="1123" spans="1:37" x14ac:dyDescent="0.2">
      <c r="A1123">
        <v>1708</v>
      </c>
      <c r="B1123" t="s">
        <v>687</v>
      </c>
      <c r="C1123" t="s">
        <v>688</v>
      </c>
      <c r="D1123">
        <v>2019</v>
      </c>
      <c r="E1123" t="s">
        <v>745</v>
      </c>
      <c r="F1123" t="s">
        <v>40</v>
      </c>
      <c r="G1123" t="s">
        <v>41</v>
      </c>
      <c r="H1123">
        <v>34.979889999999997</v>
      </c>
      <c r="I1123">
        <v>-120.44499070000001</v>
      </c>
      <c r="J1123">
        <v>454</v>
      </c>
      <c r="K1123">
        <v>1658</v>
      </c>
      <c r="L1123">
        <f t="shared" si="307"/>
        <v>0.27382388419782872</v>
      </c>
      <c r="M1123" t="s">
        <v>785</v>
      </c>
      <c r="N1123" s="2" t="s">
        <v>605</v>
      </c>
      <c r="O1123" s="2" t="s">
        <v>43</v>
      </c>
      <c r="P1123" t="s">
        <v>52</v>
      </c>
      <c r="Q1123" t="s">
        <v>45</v>
      </c>
      <c r="R1123" s="2" t="s">
        <v>598</v>
      </c>
      <c r="S1123" s="2" t="s">
        <v>779</v>
      </c>
      <c r="T1123" t="s">
        <v>90</v>
      </c>
      <c r="U1123">
        <f t="shared" si="308"/>
        <v>60</v>
      </c>
      <c r="V1123" t="s">
        <v>60</v>
      </c>
      <c r="W1123" s="2" t="s">
        <v>232</v>
      </c>
      <c r="X1123" s="2" t="s">
        <v>75</v>
      </c>
      <c r="Y1123" t="s">
        <v>63</v>
      </c>
      <c r="Z1123">
        <v>4</v>
      </c>
      <c r="AA1123" s="3">
        <v>0.99907385999999998</v>
      </c>
      <c r="AB1123" s="1">
        <v>9.110687999999989E-2</v>
      </c>
      <c r="AC1123">
        <v>4</v>
      </c>
      <c r="AD1123" s="3">
        <v>0.69125400000000004</v>
      </c>
      <c r="AE1123" s="1">
        <v>5.9095200000000014E-2</v>
      </c>
      <c r="AF1123">
        <v>4</v>
      </c>
      <c r="AG1123" s="3">
        <v>1.3303218999999999</v>
      </c>
      <c r="AH1123" s="1">
        <v>0.13296460000000021</v>
      </c>
      <c r="AI1123">
        <v>4</v>
      </c>
      <c r="AJ1123" s="3">
        <v>1.0089575</v>
      </c>
      <c r="AK1123" s="1">
        <v>7.6331600000000055E-2</v>
      </c>
    </row>
    <row r="1124" spans="1:37" x14ac:dyDescent="0.2">
      <c r="A1124">
        <v>1708</v>
      </c>
      <c r="B1124" t="s">
        <v>687</v>
      </c>
      <c r="C1124" t="s">
        <v>688</v>
      </c>
      <c r="D1124">
        <v>2019</v>
      </c>
      <c r="E1124" t="s">
        <v>745</v>
      </c>
      <c r="F1124" t="s">
        <v>40</v>
      </c>
      <c r="G1124" t="s">
        <v>41</v>
      </c>
      <c r="H1124">
        <v>34.979889999999997</v>
      </c>
      <c r="I1124">
        <v>-120.44499070000001</v>
      </c>
      <c r="J1124">
        <v>454</v>
      </c>
      <c r="K1124">
        <v>1658</v>
      </c>
      <c r="L1124">
        <f t="shared" si="307"/>
        <v>0.27382388419782872</v>
      </c>
      <c r="M1124" t="s">
        <v>785</v>
      </c>
      <c r="N1124" s="2" t="s">
        <v>606</v>
      </c>
      <c r="O1124" s="2" t="s">
        <v>43</v>
      </c>
      <c r="P1124" t="s">
        <v>44</v>
      </c>
      <c r="Q1124" t="s">
        <v>45</v>
      </c>
      <c r="R1124" s="2" t="s">
        <v>598</v>
      </c>
      <c r="S1124" s="2" t="s">
        <v>779</v>
      </c>
      <c r="T1124" t="s">
        <v>90</v>
      </c>
      <c r="U1124">
        <f t="shared" si="308"/>
        <v>60</v>
      </c>
      <c r="V1124" t="s">
        <v>60</v>
      </c>
      <c r="W1124" s="2" t="s">
        <v>232</v>
      </c>
      <c r="X1124" s="2" t="s">
        <v>75</v>
      </c>
      <c r="Y1124" t="s">
        <v>63</v>
      </c>
      <c r="Z1124">
        <v>4</v>
      </c>
      <c r="AA1124" s="3">
        <v>0.47195540000000002</v>
      </c>
      <c r="AB1124" s="1">
        <v>4.9245399999999995E-2</v>
      </c>
      <c r="AC1124">
        <v>4</v>
      </c>
      <c r="AD1124" s="3">
        <v>0.35250098000000002</v>
      </c>
      <c r="AE1124" s="1">
        <v>5.9097579999999983E-2</v>
      </c>
      <c r="AF1124">
        <v>4</v>
      </c>
      <c r="AG1124" s="3">
        <v>0.94109129999999996</v>
      </c>
      <c r="AH1124" s="1">
        <v>7.3869399999999974E-2</v>
      </c>
      <c r="AI1124">
        <v>4</v>
      </c>
      <c r="AJ1124" s="3">
        <v>0.64435065000000002</v>
      </c>
      <c r="AK1124" s="1">
        <v>5.9095019999999998E-2</v>
      </c>
    </row>
    <row r="1125" spans="1:37" x14ac:dyDescent="0.2">
      <c r="A1125">
        <v>1708</v>
      </c>
      <c r="B1125" t="s">
        <v>687</v>
      </c>
      <c r="C1125" t="s">
        <v>688</v>
      </c>
      <c r="D1125">
        <v>2019</v>
      </c>
      <c r="E1125" t="s">
        <v>745</v>
      </c>
      <c r="F1125" t="s">
        <v>40</v>
      </c>
      <c r="G1125" t="s">
        <v>41</v>
      </c>
      <c r="H1125">
        <v>34.979889999999997</v>
      </c>
      <c r="I1125">
        <v>-120.44499070000001</v>
      </c>
      <c r="J1125">
        <v>454</v>
      </c>
      <c r="K1125">
        <v>1658</v>
      </c>
      <c r="L1125">
        <f t="shared" si="307"/>
        <v>0.27382388419782872</v>
      </c>
      <c r="M1125" t="s">
        <v>785</v>
      </c>
      <c r="N1125" s="2" t="s">
        <v>387</v>
      </c>
      <c r="O1125" s="2" t="s">
        <v>43</v>
      </c>
      <c r="P1125" t="s">
        <v>44</v>
      </c>
      <c r="Q1125" t="s">
        <v>45</v>
      </c>
      <c r="R1125" s="2" t="s">
        <v>598</v>
      </c>
      <c r="S1125" s="2" t="s">
        <v>779</v>
      </c>
      <c r="T1125" t="s">
        <v>90</v>
      </c>
      <c r="U1125">
        <f t="shared" si="308"/>
        <v>60</v>
      </c>
      <c r="V1125" t="s">
        <v>60</v>
      </c>
      <c r="W1125" s="2" t="s">
        <v>232</v>
      </c>
      <c r="X1125" s="2" t="s">
        <v>75</v>
      </c>
      <c r="Y1125" t="s">
        <v>63</v>
      </c>
      <c r="Z1125">
        <v>4</v>
      </c>
      <c r="AA1125" s="3">
        <v>1.1624421</v>
      </c>
      <c r="AB1125" s="1">
        <v>6.4020600000000094E-2</v>
      </c>
      <c r="AC1125">
        <v>4</v>
      </c>
      <c r="AD1125" s="3">
        <v>0.85585296</v>
      </c>
      <c r="AE1125" s="1">
        <v>6.4020680000000052E-2</v>
      </c>
      <c r="AF1125">
        <v>4</v>
      </c>
      <c r="AG1125" s="3">
        <v>1.3139422999999999</v>
      </c>
      <c r="AH1125" s="1">
        <v>7.6332200000000405E-2</v>
      </c>
      <c r="AI1125">
        <v>4</v>
      </c>
      <c r="AJ1125" s="3">
        <v>1.1156925</v>
      </c>
      <c r="AK1125" s="1">
        <v>0.13050260000000025</v>
      </c>
    </row>
    <row r="1126" spans="1:37" x14ac:dyDescent="0.2">
      <c r="A1126">
        <v>1708</v>
      </c>
      <c r="B1126" t="s">
        <v>687</v>
      </c>
      <c r="C1126" t="s">
        <v>688</v>
      </c>
      <c r="D1126">
        <v>2019</v>
      </c>
      <c r="E1126" t="s">
        <v>745</v>
      </c>
      <c r="F1126" t="s">
        <v>40</v>
      </c>
      <c r="G1126" t="s">
        <v>41</v>
      </c>
      <c r="H1126">
        <v>34.979889999999997</v>
      </c>
      <c r="I1126">
        <v>-120.44499070000001</v>
      </c>
      <c r="J1126">
        <v>454</v>
      </c>
      <c r="K1126">
        <v>1658</v>
      </c>
      <c r="L1126">
        <f t="shared" si="307"/>
        <v>0.27382388419782872</v>
      </c>
      <c r="M1126" t="s">
        <v>785</v>
      </c>
      <c r="N1126" s="2" t="s">
        <v>607</v>
      </c>
      <c r="O1126" s="2" t="s">
        <v>43</v>
      </c>
      <c r="P1126" t="s">
        <v>44</v>
      </c>
      <c r="Q1126" t="s">
        <v>45</v>
      </c>
      <c r="R1126" s="2" t="s">
        <v>598</v>
      </c>
      <c r="S1126" s="2" t="s">
        <v>779</v>
      </c>
      <c r="T1126" t="s">
        <v>90</v>
      </c>
      <c r="U1126">
        <f t="shared" si="308"/>
        <v>60</v>
      </c>
      <c r="V1126" t="s">
        <v>60</v>
      </c>
      <c r="W1126" s="2" t="s">
        <v>232</v>
      </c>
      <c r="X1126" s="2" t="s">
        <v>75</v>
      </c>
      <c r="Y1126" t="s">
        <v>63</v>
      </c>
      <c r="Z1126">
        <v>4</v>
      </c>
      <c r="AA1126" s="3">
        <v>0.64024776000000005</v>
      </c>
      <c r="AB1126" s="1">
        <v>9.8492379999999935E-2</v>
      </c>
      <c r="AC1126">
        <v>4</v>
      </c>
      <c r="AD1126" s="3">
        <v>0.45800503999999997</v>
      </c>
      <c r="AE1126" s="1">
        <v>9.6031020000000078E-2</v>
      </c>
      <c r="AF1126">
        <v>4</v>
      </c>
      <c r="AG1126" s="3">
        <v>1.3149871</v>
      </c>
      <c r="AH1126" s="1">
        <v>0.10834119999999992</v>
      </c>
      <c r="AI1126">
        <v>4</v>
      </c>
      <c r="AJ1126" s="3">
        <v>0.65382563999999999</v>
      </c>
      <c r="AK1126" s="1">
        <v>8.3718120000000118E-2</v>
      </c>
    </row>
    <row r="1127" spans="1:37" x14ac:dyDescent="0.2">
      <c r="A1127">
        <v>1708</v>
      </c>
      <c r="B1127" t="s">
        <v>687</v>
      </c>
      <c r="C1127" t="s">
        <v>688</v>
      </c>
      <c r="D1127">
        <v>2019</v>
      </c>
      <c r="E1127" t="s">
        <v>745</v>
      </c>
      <c r="F1127" t="s">
        <v>40</v>
      </c>
      <c r="G1127" t="s">
        <v>41</v>
      </c>
      <c r="H1127">
        <v>34.979889999999997</v>
      </c>
      <c r="I1127">
        <v>-120.44499070000001</v>
      </c>
      <c r="J1127">
        <v>454</v>
      </c>
      <c r="K1127">
        <v>1658</v>
      </c>
      <c r="L1127">
        <f t="shared" si="307"/>
        <v>0.27382388419782872</v>
      </c>
      <c r="M1127" t="s">
        <v>785</v>
      </c>
      <c r="N1127" s="2" t="s">
        <v>600</v>
      </c>
      <c r="O1127" s="2" t="s">
        <v>51</v>
      </c>
      <c r="P1127" t="s">
        <v>54</v>
      </c>
      <c r="Q1127" t="s">
        <v>45</v>
      </c>
      <c r="R1127" s="2" t="s">
        <v>598</v>
      </c>
      <c r="S1127" s="2" t="s">
        <v>779</v>
      </c>
      <c r="T1127" t="s">
        <v>90</v>
      </c>
      <c r="U1127">
        <f t="shared" si="308"/>
        <v>60</v>
      </c>
      <c r="V1127" t="s">
        <v>60</v>
      </c>
      <c r="W1127" s="2" t="s">
        <v>48</v>
      </c>
      <c r="X1127" s="2" t="s">
        <v>608</v>
      </c>
      <c r="Y1127" t="s">
        <v>50</v>
      </c>
      <c r="Z1127">
        <v>4</v>
      </c>
      <c r="AA1127" s="3">
        <v>1.2236178E-2</v>
      </c>
      <c r="AB1127" s="1">
        <v>2.7876829999999991E-3</v>
      </c>
      <c r="AC1127">
        <v>4</v>
      </c>
      <c r="AD1127" s="3">
        <v>3.2921671999999999E-2</v>
      </c>
      <c r="AE1127" s="1">
        <v>5.5752020000000013E-3</v>
      </c>
      <c r="AF1127">
        <v>4</v>
      </c>
      <c r="AG1127" s="3">
        <v>1.1189038E-2</v>
      </c>
      <c r="AH1127" s="1">
        <v>2.7876020000000001E-3</v>
      </c>
      <c r="AI1127">
        <v>4</v>
      </c>
      <c r="AJ1127" s="3">
        <v>1.5116143E-2</v>
      </c>
      <c r="AK1127" s="1">
        <v>3.2414520000000023E-3</v>
      </c>
    </row>
    <row r="1128" spans="1:37" x14ac:dyDescent="0.2">
      <c r="A1128">
        <v>1708</v>
      </c>
      <c r="B1128" t="s">
        <v>687</v>
      </c>
      <c r="C1128" t="s">
        <v>688</v>
      </c>
      <c r="D1128">
        <v>2019</v>
      </c>
      <c r="E1128" t="s">
        <v>745</v>
      </c>
      <c r="F1128" t="s">
        <v>40</v>
      </c>
      <c r="G1128" t="s">
        <v>41</v>
      </c>
      <c r="H1128">
        <v>34.979889999999997</v>
      </c>
      <c r="I1128">
        <v>-120.44499070000001</v>
      </c>
      <c r="J1128">
        <v>454</v>
      </c>
      <c r="K1128">
        <v>1658</v>
      </c>
      <c r="L1128">
        <f t="shared" si="307"/>
        <v>0.27382388419782872</v>
      </c>
      <c r="M1128" t="s">
        <v>785</v>
      </c>
      <c r="N1128" s="2" t="s">
        <v>601</v>
      </c>
      <c r="O1128" s="2" t="s">
        <v>51</v>
      </c>
      <c r="P1128" t="s">
        <v>54</v>
      </c>
      <c r="Q1128" t="s">
        <v>45</v>
      </c>
      <c r="R1128" s="2" t="s">
        <v>598</v>
      </c>
      <c r="S1128" s="2" t="s">
        <v>779</v>
      </c>
      <c r="T1128" t="s">
        <v>90</v>
      </c>
      <c r="U1128">
        <f t="shared" si="308"/>
        <v>60</v>
      </c>
      <c r="V1128" t="s">
        <v>60</v>
      </c>
      <c r="W1128" s="2" t="s">
        <v>48</v>
      </c>
      <c r="X1128" s="2" t="s">
        <v>608</v>
      </c>
      <c r="Y1128" t="s">
        <v>50</v>
      </c>
      <c r="Z1128">
        <v>4</v>
      </c>
      <c r="AA1128" s="3">
        <v>1.7838115000000002E-2</v>
      </c>
      <c r="AB1128" s="1">
        <v>2.852269999999997E-3</v>
      </c>
      <c r="AC1128">
        <v>4</v>
      </c>
      <c r="AD1128" s="3">
        <v>2.5492793E-2</v>
      </c>
      <c r="AE1128" s="1">
        <v>2.9171399999999986E-3</v>
      </c>
      <c r="AF1128">
        <v>4</v>
      </c>
      <c r="AG1128" s="3">
        <v>1.1215731499999999E-2</v>
      </c>
      <c r="AH1128" s="1">
        <v>3.3061570000000005E-3</v>
      </c>
      <c r="AI1128">
        <v>4</v>
      </c>
      <c r="AJ1128" s="3">
        <v>1.3522212E-2</v>
      </c>
      <c r="AK1128" s="1">
        <v>3.3061199999999992E-3</v>
      </c>
    </row>
    <row r="1129" spans="1:37" x14ac:dyDescent="0.2">
      <c r="A1129">
        <v>1708</v>
      </c>
      <c r="B1129" t="s">
        <v>687</v>
      </c>
      <c r="C1129" t="s">
        <v>688</v>
      </c>
      <c r="D1129">
        <v>2019</v>
      </c>
      <c r="E1129" t="s">
        <v>745</v>
      </c>
      <c r="F1129" t="s">
        <v>40</v>
      </c>
      <c r="G1129" t="s">
        <v>41</v>
      </c>
      <c r="H1129">
        <v>34.979889999999997</v>
      </c>
      <c r="I1129">
        <v>-120.44499070000001</v>
      </c>
      <c r="J1129">
        <v>454</v>
      </c>
      <c r="K1129">
        <v>1658</v>
      </c>
      <c r="L1129">
        <f t="shared" si="307"/>
        <v>0.27382388419782872</v>
      </c>
      <c r="M1129" t="s">
        <v>785</v>
      </c>
      <c r="N1129" s="2" t="s">
        <v>486</v>
      </c>
      <c r="O1129" s="2" t="s">
        <v>51</v>
      </c>
      <c r="P1129" t="s">
        <v>44</v>
      </c>
      <c r="Q1129" t="s">
        <v>45</v>
      </c>
      <c r="R1129" s="2" t="s">
        <v>598</v>
      </c>
      <c r="S1129" s="2" t="s">
        <v>779</v>
      </c>
      <c r="T1129" t="s">
        <v>90</v>
      </c>
      <c r="U1129">
        <f t="shared" si="308"/>
        <v>60</v>
      </c>
      <c r="V1129" t="s">
        <v>60</v>
      </c>
      <c r="W1129" s="2" t="s">
        <v>48</v>
      </c>
      <c r="X1129" s="2" t="s">
        <v>608</v>
      </c>
      <c r="Y1129" t="s">
        <v>50</v>
      </c>
      <c r="Z1129">
        <v>4</v>
      </c>
      <c r="AA1129" s="3">
        <v>3.1252146000000001E-2</v>
      </c>
      <c r="AB1129" s="1">
        <v>2.917259999999991E-3</v>
      </c>
      <c r="AC1129">
        <v>4</v>
      </c>
      <c r="AD1129" s="3">
        <v>5.5049612999999997E-2</v>
      </c>
      <c r="AE1129" s="1">
        <v>3.1117500000000103E-3</v>
      </c>
      <c r="AF1129">
        <v>4</v>
      </c>
      <c r="AG1129" s="3">
        <v>3.6558307999999998E-2</v>
      </c>
      <c r="AH1129" s="1">
        <v>2.852268000000005E-3</v>
      </c>
      <c r="AI1129">
        <v>4</v>
      </c>
      <c r="AJ1129" s="3">
        <v>4.0971760000000003E-2</v>
      </c>
      <c r="AK1129" s="1">
        <v>2.9822060000000011E-3</v>
      </c>
    </row>
    <row r="1130" spans="1:37" x14ac:dyDescent="0.2">
      <c r="A1130">
        <v>1708</v>
      </c>
      <c r="B1130" t="s">
        <v>687</v>
      </c>
      <c r="C1130" t="s">
        <v>688</v>
      </c>
      <c r="D1130">
        <v>2019</v>
      </c>
      <c r="E1130" t="s">
        <v>745</v>
      </c>
      <c r="F1130" t="s">
        <v>40</v>
      </c>
      <c r="G1130" t="s">
        <v>41</v>
      </c>
      <c r="H1130">
        <v>34.979889999999997</v>
      </c>
      <c r="I1130">
        <v>-120.44499070000001</v>
      </c>
      <c r="J1130">
        <v>454</v>
      </c>
      <c r="K1130">
        <v>1658</v>
      </c>
      <c r="L1130">
        <f t="shared" si="307"/>
        <v>0.27382388419782872</v>
      </c>
      <c r="M1130" t="s">
        <v>785</v>
      </c>
      <c r="N1130" s="2" t="s">
        <v>602</v>
      </c>
      <c r="O1130" s="2" t="s">
        <v>51</v>
      </c>
      <c r="P1130" t="s">
        <v>54</v>
      </c>
      <c r="Q1130" t="s">
        <v>45</v>
      </c>
      <c r="R1130" s="2" t="s">
        <v>598</v>
      </c>
      <c r="S1130" s="2" t="s">
        <v>779</v>
      </c>
      <c r="T1130" t="s">
        <v>90</v>
      </c>
      <c r="U1130">
        <f t="shared" si="308"/>
        <v>60</v>
      </c>
      <c r="V1130" t="s">
        <v>60</v>
      </c>
      <c r="W1130" s="2" t="s">
        <v>48</v>
      </c>
      <c r="X1130" s="2" t="s">
        <v>608</v>
      </c>
      <c r="Y1130" t="s">
        <v>50</v>
      </c>
      <c r="Z1130">
        <v>4</v>
      </c>
      <c r="AA1130" s="3">
        <v>6.7081344000000003E-3</v>
      </c>
      <c r="AB1130" s="1">
        <v>2.593112199999999E-3</v>
      </c>
      <c r="AC1130">
        <v>4</v>
      </c>
      <c r="AD1130" s="3">
        <v>1.8836334E-2</v>
      </c>
      <c r="AE1130" s="1">
        <v>2.8523920000000022E-3</v>
      </c>
      <c r="AF1130">
        <v>4</v>
      </c>
      <c r="AG1130" s="3">
        <v>6.3097179999999998E-3</v>
      </c>
      <c r="AH1130" s="1">
        <v>2.722772E-3</v>
      </c>
      <c r="AI1130">
        <v>4</v>
      </c>
      <c r="AJ1130" s="3">
        <v>8.194481E-3</v>
      </c>
      <c r="AK1130" s="1">
        <v>2.8524720000000017E-3</v>
      </c>
    </row>
    <row r="1131" spans="1:37" x14ac:dyDescent="0.2">
      <c r="A1131">
        <v>1708</v>
      </c>
      <c r="B1131" t="s">
        <v>687</v>
      </c>
      <c r="C1131" t="s">
        <v>688</v>
      </c>
      <c r="D1131">
        <v>2019</v>
      </c>
      <c r="E1131" t="s">
        <v>745</v>
      </c>
      <c r="F1131" t="s">
        <v>40</v>
      </c>
      <c r="G1131" t="s">
        <v>41</v>
      </c>
      <c r="H1131">
        <v>34.979889999999997</v>
      </c>
      <c r="I1131">
        <v>-120.44499070000001</v>
      </c>
      <c r="J1131">
        <v>454</v>
      </c>
      <c r="K1131">
        <v>1658</v>
      </c>
      <c r="L1131">
        <f t="shared" si="307"/>
        <v>0.27382388419782872</v>
      </c>
      <c r="M1131" t="s">
        <v>785</v>
      </c>
      <c r="N1131" s="2" t="s">
        <v>603</v>
      </c>
      <c r="O1131" s="2" t="s">
        <v>51</v>
      </c>
      <c r="P1131" t="s">
        <v>52</v>
      </c>
      <c r="Q1131" t="s">
        <v>45</v>
      </c>
      <c r="R1131" s="2" t="s">
        <v>598</v>
      </c>
      <c r="S1131" s="2" t="s">
        <v>779</v>
      </c>
      <c r="T1131" t="s">
        <v>90</v>
      </c>
      <c r="U1131">
        <f t="shared" si="308"/>
        <v>60</v>
      </c>
      <c r="V1131" t="s">
        <v>60</v>
      </c>
      <c r="W1131" s="2" t="s">
        <v>48</v>
      </c>
      <c r="X1131" s="2" t="s">
        <v>608</v>
      </c>
      <c r="Y1131" t="s">
        <v>50</v>
      </c>
      <c r="Z1131">
        <v>4</v>
      </c>
      <c r="AA1131" s="3">
        <v>2.9944086000000002E-2</v>
      </c>
      <c r="AB1131" s="1">
        <v>4.0843599999999952E-3</v>
      </c>
      <c r="AC1131">
        <v>4</v>
      </c>
      <c r="AD1131" s="3">
        <v>5.0564730000000002E-2</v>
      </c>
      <c r="AE1131" s="1">
        <v>2.9172199999999981E-3</v>
      </c>
      <c r="AF1131">
        <v>4</v>
      </c>
      <c r="AG1131" s="3">
        <v>2.9675005000000001E-2</v>
      </c>
      <c r="AH1131" s="1">
        <v>2.9822559999999956E-3</v>
      </c>
      <c r="AI1131">
        <v>4</v>
      </c>
      <c r="AJ1131" s="3">
        <v>3.9242121999999997E-2</v>
      </c>
      <c r="AK1131" s="1">
        <v>2.9821360000000102E-3</v>
      </c>
    </row>
    <row r="1132" spans="1:37" x14ac:dyDescent="0.2">
      <c r="A1132">
        <v>1708</v>
      </c>
      <c r="B1132" t="s">
        <v>687</v>
      </c>
      <c r="C1132" t="s">
        <v>688</v>
      </c>
      <c r="D1132">
        <v>2019</v>
      </c>
      <c r="E1132" t="s">
        <v>745</v>
      </c>
      <c r="F1132" t="s">
        <v>40</v>
      </c>
      <c r="G1132" t="s">
        <v>41</v>
      </c>
      <c r="H1132">
        <v>34.979889999999997</v>
      </c>
      <c r="I1132">
        <v>-120.44499070000001</v>
      </c>
      <c r="J1132">
        <v>454</v>
      </c>
      <c r="K1132">
        <v>1658</v>
      </c>
      <c r="L1132">
        <f t="shared" si="307"/>
        <v>0.27382388419782872</v>
      </c>
      <c r="M1132" t="s">
        <v>785</v>
      </c>
      <c r="N1132" s="2" t="s">
        <v>604</v>
      </c>
      <c r="O1132" s="2" t="s">
        <v>43</v>
      </c>
      <c r="P1132" t="s">
        <v>52</v>
      </c>
      <c r="Q1132" t="s">
        <v>45</v>
      </c>
      <c r="R1132" s="2" t="s">
        <v>598</v>
      </c>
      <c r="S1132" s="2" t="s">
        <v>779</v>
      </c>
      <c r="T1132" t="s">
        <v>90</v>
      </c>
      <c r="U1132">
        <f t="shared" si="308"/>
        <v>60</v>
      </c>
      <c r="V1132" t="s">
        <v>60</v>
      </c>
      <c r="W1132" s="2" t="s">
        <v>48</v>
      </c>
      <c r="X1132" s="2" t="s">
        <v>608</v>
      </c>
      <c r="Y1132" t="s">
        <v>50</v>
      </c>
      <c r="Z1132">
        <v>4</v>
      </c>
      <c r="AA1132" s="3">
        <v>6.5960539999999998E-2</v>
      </c>
      <c r="AB1132" s="1">
        <v>2.8798899999999961E-3</v>
      </c>
      <c r="AC1132">
        <v>4</v>
      </c>
      <c r="AD1132" s="3">
        <v>4.7075110000000003E-2</v>
      </c>
      <c r="AE1132" s="1">
        <v>4.2090739999999932E-3</v>
      </c>
      <c r="AF1132">
        <v>4</v>
      </c>
      <c r="AG1132" s="3">
        <v>6.8895810000000002E-2</v>
      </c>
      <c r="AH1132" s="1">
        <v>4.0983099999999939E-3</v>
      </c>
      <c r="AI1132">
        <v>4</v>
      </c>
      <c r="AJ1132" s="3">
        <v>5.7930080000000002E-2</v>
      </c>
      <c r="AK1132" s="1">
        <v>3.7660119999999991E-3</v>
      </c>
    </row>
    <row r="1133" spans="1:37" x14ac:dyDescent="0.2">
      <c r="A1133">
        <v>1708</v>
      </c>
      <c r="B1133" t="s">
        <v>687</v>
      </c>
      <c r="C1133" t="s">
        <v>688</v>
      </c>
      <c r="D1133">
        <v>2019</v>
      </c>
      <c r="E1133" t="s">
        <v>745</v>
      </c>
      <c r="F1133" t="s">
        <v>40</v>
      </c>
      <c r="G1133" t="s">
        <v>41</v>
      </c>
      <c r="H1133">
        <v>34.979889999999997</v>
      </c>
      <c r="I1133">
        <v>-120.44499070000001</v>
      </c>
      <c r="J1133">
        <v>454</v>
      </c>
      <c r="K1133">
        <v>1658</v>
      </c>
      <c r="L1133">
        <f t="shared" si="307"/>
        <v>0.27382388419782872</v>
      </c>
      <c r="M1133" t="s">
        <v>785</v>
      </c>
      <c r="N1133" s="2" t="s">
        <v>605</v>
      </c>
      <c r="O1133" s="2" t="s">
        <v>43</v>
      </c>
      <c r="P1133" t="s">
        <v>52</v>
      </c>
      <c r="Q1133" t="s">
        <v>45</v>
      </c>
      <c r="R1133" s="2" t="s">
        <v>598</v>
      </c>
      <c r="S1133" s="2" t="s">
        <v>779</v>
      </c>
      <c r="T1133" t="s">
        <v>90</v>
      </c>
      <c r="U1133">
        <f t="shared" si="308"/>
        <v>60</v>
      </c>
      <c r="V1133" t="s">
        <v>60</v>
      </c>
      <c r="W1133" s="2" t="s">
        <v>48</v>
      </c>
      <c r="X1133" s="2" t="s">
        <v>608</v>
      </c>
      <c r="Y1133" t="s">
        <v>50</v>
      </c>
      <c r="Z1133">
        <v>4</v>
      </c>
      <c r="AA1133" s="3">
        <v>6.0754585999999999E-2</v>
      </c>
      <c r="AB1133" s="1">
        <v>3.6552479999999998E-3</v>
      </c>
      <c r="AC1133">
        <v>4</v>
      </c>
      <c r="AD1133" s="3">
        <v>4.5136724000000003E-2</v>
      </c>
      <c r="AE1133" s="1">
        <v>2.879891999999995E-3</v>
      </c>
      <c r="AF1133">
        <v>4</v>
      </c>
      <c r="AG1133" s="3">
        <v>6.6126690000000002E-2</v>
      </c>
      <c r="AH1133" s="1">
        <v>2.6583500000000038E-3</v>
      </c>
      <c r="AI1133">
        <v>4</v>
      </c>
      <c r="AJ1133" s="3">
        <v>4.9179647E-2</v>
      </c>
      <c r="AK1133" s="1">
        <v>3.1014159999999957E-3</v>
      </c>
    </row>
    <row r="1134" spans="1:37" x14ac:dyDescent="0.2">
      <c r="A1134">
        <v>1708</v>
      </c>
      <c r="B1134" t="s">
        <v>687</v>
      </c>
      <c r="C1134" t="s">
        <v>688</v>
      </c>
      <c r="D1134">
        <v>2019</v>
      </c>
      <c r="E1134" t="s">
        <v>745</v>
      </c>
      <c r="F1134" t="s">
        <v>40</v>
      </c>
      <c r="G1134" t="s">
        <v>41</v>
      </c>
      <c r="H1134">
        <v>34.979889999999997</v>
      </c>
      <c r="I1134">
        <v>-120.44499070000001</v>
      </c>
      <c r="J1134">
        <v>454</v>
      </c>
      <c r="K1134">
        <v>1658</v>
      </c>
      <c r="L1134">
        <f t="shared" si="307"/>
        <v>0.27382388419782872</v>
      </c>
      <c r="M1134" t="s">
        <v>785</v>
      </c>
      <c r="N1134" s="2" t="s">
        <v>606</v>
      </c>
      <c r="O1134" s="2" t="s">
        <v>43</v>
      </c>
      <c r="P1134" t="s">
        <v>44</v>
      </c>
      <c r="Q1134" t="s">
        <v>45</v>
      </c>
      <c r="R1134" s="2" t="s">
        <v>598</v>
      </c>
      <c r="S1134" s="2" t="s">
        <v>779</v>
      </c>
      <c r="T1134" t="s">
        <v>90</v>
      </c>
      <c r="U1134">
        <f t="shared" si="308"/>
        <v>60</v>
      </c>
      <c r="V1134" t="s">
        <v>60</v>
      </c>
      <c r="W1134" s="2" t="s">
        <v>48</v>
      </c>
      <c r="X1134" s="2" t="s">
        <v>608</v>
      </c>
      <c r="Y1134" t="s">
        <v>50</v>
      </c>
      <c r="Z1134">
        <v>4</v>
      </c>
      <c r="AA1134" s="3">
        <v>2.8798892999999999E-2</v>
      </c>
      <c r="AB1134" s="1">
        <v>3.5444760000000047E-3</v>
      </c>
      <c r="AC1134">
        <v>4</v>
      </c>
      <c r="AD1134" s="3">
        <v>3.0681897E-2</v>
      </c>
      <c r="AE1134" s="1">
        <v>6.8674320000000066E-3</v>
      </c>
      <c r="AF1134">
        <v>4</v>
      </c>
      <c r="AG1134" s="3">
        <v>4.7075110000000003E-2</v>
      </c>
      <c r="AH1134" s="1">
        <v>4.2090739999999932E-3</v>
      </c>
      <c r="AI1134">
        <v>4</v>
      </c>
      <c r="AJ1134" s="3">
        <v>4.0927656E-2</v>
      </c>
      <c r="AK1134" s="1">
        <v>6.092068000000006E-3</v>
      </c>
    </row>
    <row r="1135" spans="1:37" x14ac:dyDescent="0.2">
      <c r="A1135">
        <v>1708</v>
      </c>
      <c r="B1135" t="s">
        <v>687</v>
      </c>
      <c r="C1135" t="s">
        <v>688</v>
      </c>
      <c r="D1135">
        <v>2019</v>
      </c>
      <c r="E1135" t="s">
        <v>745</v>
      </c>
      <c r="F1135" t="s">
        <v>40</v>
      </c>
      <c r="G1135" t="s">
        <v>41</v>
      </c>
      <c r="H1135">
        <v>34.979889999999997</v>
      </c>
      <c r="I1135">
        <v>-120.44499070000001</v>
      </c>
      <c r="J1135">
        <v>454</v>
      </c>
      <c r="K1135">
        <v>1658</v>
      </c>
      <c r="L1135">
        <f t="shared" si="307"/>
        <v>0.27382388419782872</v>
      </c>
      <c r="M1135" t="s">
        <v>785</v>
      </c>
      <c r="N1135" s="2" t="s">
        <v>387</v>
      </c>
      <c r="O1135" s="2" t="s">
        <v>43</v>
      </c>
      <c r="P1135" t="s">
        <v>44</v>
      </c>
      <c r="Q1135" t="s">
        <v>45</v>
      </c>
      <c r="R1135" s="2" t="s">
        <v>598</v>
      </c>
      <c r="S1135" s="2" t="s">
        <v>779</v>
      </c>
      <c r="T1135" t="s">
        <v>90</v>
      </c>
      <c r="U1135">
        <f t="shared" si="308"/>
        <v>60</v>
      </c>
      <c r="V1135" t="s">
        <v>60</v>
      </c>
      <c r="W1135" s="2" t="s">
        <v>48</v>
      </c>
      <c r="X1135" s="2" t="s">
        <v>608</v>
      </c>
      <c r="Y1135" t="s">
        <v>50</v>
      </c>
      <c r="Z1135">
        <v>4</v>
      </c>
      <c r="AA1135" s="3">
        <v>6.8674280000000004E-2</v>
      </c>
      <c r="AB1135" s="1">
        <v>3.655240000000004E-3</v>
      </c>
      <c r="AC1135">
        <v>4</v>
      </c>
      <c r="AD1135" s="3">
        <v>5.2779507000000003E-2</v>
      </c>
      <c r="AE1135" s="1">
        <v>4.9844260000000001E-3</v>
      </c>
      <c r="AF1135">
        <v>4</v>
      </c>
      <c r="AG1135" s="3">
        <v>7.5652469999999999E-2</v>
      </c>
      <c r="AH1135" s="1">
        <v>2.8798999999999908E-3</v>
      </c>
      <c r="AI1135">
        <v>4</v>
      </c>
      <c r="AJ1135" s="3">
        <v>4.6742819999999997E-2</v>
      </c>
      <c r="AK1135" s="1">
        <v>2.6583500000000038E-3</v>
      </c>
    </row>
    <row r="1136" spans="1:37" x14ac:dyDescent="0.2">
      <c r="A1136">
        <v>1708</v>
      </c>
      <c r="B1136" t="s">
        <v>687</v>
      </c>
      <c r="C1136" t="s">
        <v>688</v>
      </c>
      <c r="D1136">
        <v>2019</v>
      </c>
      <c r="E1136" t="s">
        <v>745</v>
      </c>
      <c r="F1136" t="s">
        <v>40</v>
      </c>
      <c r="G1136" t="s">
        <v>41</v>
      </c>
      <c r="H1136">
        <v>34.979889999999997</v>
      </c>
      <c r="I1136">
        <v>-120.44499070000001</v>
      </c>
      <c r="J1136">
        <v>454</v>
      </c>
      <c r="K1136">
        <v>1658</v>
      </c>
      <c r="L1136">
        <f t="shared" si="307"/>
        <v>0.27382388419782872</v>
      </c>
      <c r="M1136" t="s">
        <v>785</v>
      </c>
      <c r="N1136" s="2" t="s">
        <v>607</v>
      </c>
      <c r="O1136" s="2" t="s">
        <v>43</v>
      </c>
      <c r="P1136" t="s">
        <v>44</v>
      </c>
      <c r="Q1136" t="s">
        <v>45</v>
      </c>
      <c r="R1136" s="2" t="s">
        <v>598</v>
      </c>
      <c r="S1136" s="2" t="s">
        <v>779</v>
      </c>
      <c r="T1136" t="s">
        <v>90</v>
      </c>
      <c r="U1136">
        <f t="shared" si="308"/>
        <v>60</v>
      </c>
      <c r="V1136" t="s">
        <v>60</v>
      </c>
      <c r="W1136" s="2" t="s">
        <v>48</v>
      </c>
      <c r="X1136" s="2" t="s">
        <v>608</v>
      </c>
      <c r="Y1136" t="s">
        <v>50</v>
      </c>
      <c r="Z1136">
        <v>4</v>
      </c>
      <c r="AA1136" s="3">
        <v>5.5880926999999997E-2</v>
      </c>
      <c r="AB1136" s="1">
        <v>6.2028380000000022E-3</v>
      </c>
      <c r="AC1136">
        <v>4</v>
      </c>
      <c r="AD1136" s="3">
        <v>2.0436138E-2</v>
      </c>
      <c r="AE1136" s="1">
        <v>3.7660080000000012E-3</v>
      </c>
      <c r="AF1136">
        <v>4</v>
      </c>
      <c r="AG1136" s="3">
        <v>7.2384909999999997E-2</v>
      </c>
      <c r="AH1136" s="1">
        <v>3.1014199999999936E-3</v>
      </c>
      <c r="AI1136">
        <v>4</v>
      </c>
      <c r="AJ1136" s="3">
        <v>4.8791969999999997E-2</v>
      </c>
      <c r="AK1136" s="1">
        <v>3.9875400000000116E-3</v>
      </c>
    </row>
    <row r="1137" spans="1:37" x14ac:dyDescent="0.2">
      <c r="A1137">
        <v>1708</v>
      </c>
      <c r="B1137" t="s">
        <v>687</v>
      </c>
      <c r="C1137" t="s">
        <v>688</v>
      </c>
      <c r="D1137">
        <v>2019</v>
      </c>
      <c r="E1137" t="s">
        <v>745</v>
      </c>
      <c r="F1137" t="s">
        <v>40</v>
      </c>
      <c r="G1137" t="s">
        <v>41</v>
      </c>
      <c r="H1137">
        <v>34.979889999999997</v>
      </c>
      <c r="I1137">
        <v>-120.44499070000001</v>
      </c>
      <c r="J1137">
        <v>454</v>
      </c>
      <c r="K1137">
        <v>1658</v>
      </c>
      <c r="L1137">
        <f t="shared" si="307"/>
        <v>0.27382388419782872</v>
      </c>
      <c r="M1137" t="s">
        <v>785</v>
      </c>
      <c r="N1137" s="2" t="s">
        <v>600</v>
      </c>
      <c r="O1137" s="2" t="s">
        <v>51</v>
      </c>
      <c r="P1137" t="s">
        <v>54</v>
      </c>
      <c r="Q1137" t="s">
        <v>45</v>
      </c>
      <c r="R1137" s="2" t="s">
        <v>598</v>
      </c>
      <c r="S1137" s="2" t="s">
        <v>779</v>
      </c>
      <c r="T1137" t="s">
        <v>90</v>
      </c>
      <c r="U1137">
        <f t="shared" si="308"/>
        <v>60</v>
      </c>
      <c r="V1137" t="s">
        <v>60</v>
      </c>
      <c r="W1137" s="2" t="s">
        <v>210</v>
      </c>
      <c r="X1137" s="2" t="s">
        <v>338</v>
      </c>
      <c r="Y1137" t="s">
        <v>777</v>
      </c>
      <c r="Z1137">
        <v>4</v>
      </c>
      <c r="AA1137" s="3">
        <v>-28.190943000000001</v>
      </c>
      <c r="AB1137" s="1">
        <v>0.30145399999999967</v>
      </c>
      <c r="AC1137">
        <v>4</v>
      </c>
      <c r="AD1137" s="3">
        <v>-27.629117999999998</v>
      </c>
      <c r="AE1137" s="1">
        <v>0.30519799999999719</v>
      </c>
      <c r="AF1137">
        <v>4</v>
      </c>
      <c r="AG1137" s="3">
        <v>-27.845236</v>
      </c>
      <c r="AH1137" s="1">
        <v>0.21475199999999717</v>
      </c>
      <c r="AI1137">
        <v>4</v>
      </c>
      <c r="AJ1137" s="3">
        <v>-27.562201999999999</v>
      </c>
      <c r="AK1137" s="1">
        <v>0.20348599999999806</v>
      </c>
    </row>
    <row r="1138" spans="1:37" x14ac:dyDescent="0.2">
      <c r="A1138">
        <v>1708</v>
      </c>
      <c r="B1138" t="s">
        <v>687</v>
      </c>
      <c r="C1138" t="s">
        <v>688</v>
      </c>
      <c r="D1138">
        <v>2019</v>
      </c>
      <c r="E1138" t="s">
        <v>745</v>
      </c>
      <c r="F1138" t="s">
        <v>40</v>
      </c>
      <c r="G1138" t="s">
        <v>41</v>
      </c>
      <c r="H1138">
        <v>34.979889999999997</v>
      </c>
      <c r="I1138">
        <v>-120.44499070000001</v>
      </c>
      <c r="J1138">
        <v>454</v>
      </c>
      <c r="K1138">
        <v>1658</v>
      </c>
      <c r="L1138">
        <f t="shared" si="307"/>
        <v>0.27382388419782872</v>
      </c>
      <c r="M1138" t="s">
        <v>785</v>
      </c>
      <c r="N1138" s="2" t="s">
        <v>601</v>
      </c>
      <c r="O1138" s="2" t="s">
        <v>51</v>
      </c>
      <c r="P1138" t="s">
        <v>54</v>
      </c>
      <c r="Q1138" t="s">
        <v>45</v>
      </c>
      <c r="R1138" s="2" t="s">
        <v>598</v>
      </c>
      <c r="S1138" s="2" t="s">
        <v>779</v>
      </c>
      <c r="T1138" t="s">
        <v>90</v>
      </c>
      <c r="U1138">
        <f t="shared" si="308"/>
        <v>60</v>
      </c>
      <c r="V1138" t="s">
        <v>60</v>
      </c>
      <c r="W1138" s="2" t="s">
        <v>210</v>
      </c>
      <c r="X1138" s="2" t="s">
        <v>338</v>
      </c>
      <c r="Y1138" t="s">
        <v>777</v>
      </c>
      <c r="Z1138">
        <v>4</v>
      </c>
      <c r="AA1138" s="3">
        <v>-29.54401</v>
      </c>
      <c r="AB1138" s="1">
        <v>0.2750780000000006</v>
      </c>
      <c r="AC1138">
        <v>4</v>
      </c>
      <c r="AD1138" s="3">
        <v>-28.021374000000002</v>
      </c>
      <c r="AE1138" s="1">
        <v>0.65561800000000403</v>
      </c>
      <c r="AF1138">
        <v>4</v>
      </c>
      <c r="AG1138" s="3">
        <v>-29.284939000000001</v>
      </c>
      <c r="AH1138" s="1">
        <v>0.34663400000000166</v>
      </c>
      <c r="AI1138">
        <v>4</v>
      </c>
      <c r="AJ1138" s="3">
        <v>-27.078323000000001</v>
      </c>
      <c r="AK1138" s="1">
        <v>0.22600200000000115</v>
      </c>
    </row>
    <row r="1139" spans="1:37" x14ac:dyDescent="0.2">
      <c r="A1139">
        <v>1708</v>
      </c>
      <c r="B1139" t="s">
        <v>687</v>
      </c>
      <c r="C1139" t="s">
        <v>688</v>
      </c>
      <c r="D1139">
        <v>2019</v>
      </c>
      <c r="E1139" t="s">
        <v>745</v>
      </c>
      <c r="F1139" t="s">
        <v>40</v>
      </c>
      <c r="G1139" t="s">
        <v>41</v>
      </c>
      <c r="H1139">
        <v>34.979889999999997</v>
      </c>
      <c r="I1139">
        <v>-120.44499070000001</v>
      </c>
      <c r="J1139">
        <v>454</v>
      </c>
      <c r="K1139">
        <v>1658</v>
      </c>
      <c r="L1139">
        <f t="shared" si="307"/>
        <v>0.27382388419782872</v>
      </c>
      <c r="M1139" t="s">
        <v>785</v>
      </c>
      <c r="N1139" s="2" t="s">
        <v>486</v>
      </c>
      <c r="O1139" s="2" t="s">
        <v>51</v>
      </c>
      <c r="P1139" t="s">
        <v>44</v>
      </c>
      <c r="Q1139" t="s">
        <v>45</v>
      </c>
      <c r="R1139" s="2" t="s">
        <v>598</v>
      </c>
      <c r="S1139" s="2" t="s">
        <v>779</v>
      </c>
      <c r="T1139" t="s">
        <v>90</v>
      </c>
      <c r="U1139">
        <f t="shared" si="308"/>
        <v>60</v>
      </c>
      <c r="V1139" t="s">
        <v>60</v>
      </c>
      <c r="W1139" s="2" t="s">
        <v>210</v>
      </c>
      <c r="X1139" s="2" t="s">
        <v>338</v>
      </c>
      <c r="Y1139" t="s">
        <v>777</v>
      </c>
      <c r="Z1139">
        <v>4</v>
      </c>
      <c r="AA1139" s="3">
        <v>-29.945640000000001</v>
      </c>
      <c r="AB1139" s="1">
        <v>0.59154800000000307</v>
      </c>
      <c r="AC1139">
        <v>4</v>
      </c>
      <c r="AD1139" s="3">
        <v>-28.162908999999999</v>
      </c>
      <c r="AE1139" s="1">
        <v>0.28255800000000164</v>
      </c>
      <c r="AF1139">
        <v>4</v>
      </c>
      <c r="AG1139" s="3">
        <v>-28.158719999999999</v>
      </c>
      <c r="AH1139" s="1">
        <v>0.31270199999999448</v>
      </c>
      <c r="AI1139">
        <v>4</v>
      </c>
      <c r="AJ1139" s="3">
        <v>-27.819077</v>
      </c>
      <c r="AK1139" s="1">
        <v>0.4747600000000034</v>
      </c>
    </row>
    <row r="1140" spans="1:37" x14ac:dyDescent="0.2">
      <c r="A1140">
        <v>1708</v>
      </c>
      <c r="B1140" t="s">
        <v>687</v>
      </c>
      <c r="C1140" t="s">
        <v>688</v>
      </c>
      <c r="D1140">
        <v>2019</v>
      </c>
      <c r="E1140" t="s">
        <v>745</v>
      </c>
      <c r="F1140" t="s">
        <v>40</v>
      </c>
      <c r="G1140" t="s">
        <v>41</v>
      </c>
      <c r="H1140">
        <v>34.979889999999997</v>
      </c>
      <c r="I1140">
        <v>-120.44499070000001</v>
      </c>
      <c r="J1140">
        <v>454</v>
      </c>
      <c r="K1140">
        <v>1658</v>
      </c>
      <c r="L1140">
        <f t="shared" si="307"/>
        <v>0.27382388419782872</v>
      </c>
      <c r="M1140" t="s">
        <v>785</v>
      </c>
      <c r="N1140" s="2" t="s">
        <v>602</v>
      </c>
      <c r="O1140" s="2" t="s">
        <v>51</v>
      </c>
      <c r="P1140" t="s">
        <v>54</v>
      </c>
      <c r="Q1140" t="s">
        <v>45</v>
      </c>
      <c r="R1140" s="2" t="s">
        <v>598</v>
      </c>
      <c r="S1140" s="2" t="s">
        <v>779</v>
      </c>
      <c r="T1140" t="s">
        <v>90</v>
      </c>
      <c r="U1140">
        <f t="shared" si="308"/>
        <v>60</v>
      </c>
      <c r="V1140" t="s">
        <v>60</v>
      </c>
      <c r="W1140" s="2" t="s">
        <v>210</v>
      </c>
      <c r="X1140" s="2" t="s">
        <v>338</v>
      </c>
      <c r="Y1140" t="s">
        <v>777</v>
      </c>
      <c r="Z1140">
        <v>4</v>
      </c>
      <c r="AA1140" s="3">
        <v>-28.985209999999999</v>
      </c>
      <c r="AB1140" s="1">
        <v>0.45589999999999975</v>
      </c>
      <c r="AC1140">
        <v>4</v>
      </c>
      <c r="AD1140" s="3">
        <v>-27.786507</v>
      </c>
      <c r="AE1140" s="1">
        <v>0.5199180000000041</v>
      </c>
      <c r="AF1140">
        <v>4</v>
      </c>
      <c r="AG1140" s="3">
        <v>-28.925730000000001</v>
      </c>
      <c r="AH1140" s="1">
        <v>0.48229600000000517</v>
      </c>
      <c r="AI1140">
        <v>4</v>
      </c>
      <c r="AJ1140" s="3">
        <v>-27.359755</v>
      </c>
      <c r="AK1140" s="1">
        <v>0.17331000000000074</v>
      </c>
    </row>
    <row r="1141" spans="1:37" x14ac:dyDescent="0.2">
      <c r="A1141">
        <v>1708</v>
      </c>
      <c r="B1141" t="s">
        <v>687</v>
      </c>
      <c r="C1141" t="s">
        <v>688</v>
      </c>
      <c r="D1141">
        <v>2019</v>
      </c>
      <c r="E1141" t="s">
        <v>745</v>
      </c>
      <c r="F1141" t="s">
        <v>40</v>
      </c>
      <c r="G1141" t="s">
        <v>41</v>
      </c>
      <c r="H1141">
        <v>34.979889999999997</v>
      </c>
      <c r="I1141">
        <v>-120.44499070000001</v>
      </c>
      <c r="J1141">
        <v>454</v>
      </c>
      <c r="K1141">
        <v>1658</v>
      </c>
      <c r="L1141">
        <f t="shared" si="307"/>
        <v>0.27382388419782872</v>
      </c>
      <c r="M1141" t="s">
        <v>785</v>
      </c>
      <c r="N1141" s="2" t="s">
        <v>603</v>
      </c>
      <c r="O1141" s="2" t="s">
        <v>51</v>
      </c>
      <c r="P1141" t="s">
        <v>52</v>
      </c>
      <c r="Q1141" t="s">
        <v>45</v>
      </c>
      <c r="R1141" s="2" t="s">
        <v>598</v>
      </c>
      <c r="S1141" s="2" t="s">
        <v>779</v>
      </c>
      <c r="T1141" t="s">
        <v>90</v>
      </c>
      <c r="U1141">
        <f t="shared" si="308"/>
        <v>60</v>
      </c>
      <c r="V1141" t="s">
        <v>60</v>
      </c>
      <c r="W1141" s="2" t="s">
        <v>210</v>
      </c>
      <c r="X1141" s="2" t="s">
        <v>338</v>
      </c>
      <c r="Y1141" t="s">
        <v>777</v>
      </c>
      <c r="Z1141">
        <v>4</v>
      </c>
      <c r="AA1141" s="3">
        <v>-29.205880000000001</v>
      </c>
      <c r="AB1141" s="1">
        <v>0.47093800000000385</v>
      </c>
      <c r="AC1141">
        <v>4</v>
      </c>
      <c r="AD1141" s="3">
        <v>-27.871649000000001</v>
      </c>
      <c r="AE1141" s="1">
        <v>0.19593000000000416</v>
      </c>
      <c r="AF1141">
        <v>4</v>
      </c>
      <c r="AG1141" s="3">
        <v>-27.920076000000002</v>
      </c>
      <c r="AH1141" s="1">
        <v>0.33534600000000125</v>
      </c>
      <c r="AI1141">
        <v>4</v>
      </c>
      <c r="AJ1141" s="3">
        <v>-27.642712</v>
      </c>
      <c r="AK1141" s="1">
        <v>0.27879000000000076</v>
      </c>
    </row>
    <row r="1142" spans="1:37" x14ac:dyDescent="0.2">
      <c r="A1142">
        <v>1708</v>
      </c>
      <c r="B1142" t="s">
        <v>687</v>
      </c>
      <c r="C1142" t="s">
        <v>688</v>
      </c>
      <c r="D1142">
        <v>2019</v>
      </c>
      <c r="E1142" t="s">
        <v>745</v>
      </c>
      <c r="F1142" t="s">
        <v>40</v>
      </c>
      <c r="G1142" t="s">
        <v>41</v>
      </c>
      <c r="H1142">
        <v>34.979889999999997</v>
      </c>
      <c r="I1142">
        <v>-120.44499070000001</v>
      </c>
      <c r="J1142">
        <v>454</v>
      </c>
      <c r="K1142">
        <v>1658</v>
      </c>
      <c r="L1142">
        <f t="shared" si="307"/>
        <v>0.27382388419782872</v>
      </c>
      <c r="M1142" t="s">
        <v>785</v>
      </c>
      <c r="N1142" s="2" t="s">
        <v>604</v>
      </c>
      <c r="O1142" s="2" t="s">
        <v>43</v>
      </c>
      <c r="P1142" t="s">
        <v>52</v>
      </c>
      <c r="Q1142" t="s">
        <v>45</v>
      </c>
      <c r="R1142" s="2" t="s">
        <v>598</v>
      </c>
      <c r="S1142" s="2" t="s">
        <v>779</v>
      </c>
      <c r="T1142" t="s">
        <v>90</v>
      </c>
      <c r="U1142">
        <f t="shared" si="308"/>
        <v>60</v>
      </c>
      <c r="V1142" t="s">
        <v>60</v>
      </c>
      <c r="W1142" s="2" t="s">
        <v>210</v>
      </c>
      <c r="X1142" s="2" t="s">
        <v>338</v>
      </c>
      <c r="Y1142" t="s">
        <v>777</v>
      </c>
      <c r="Z1142">
        <v>4</v>
      </c>
      <c r="AA1142" s="3">
        <v>-27.095285000000001</v>
      </c>
      <c r="AB1142" s="1">
        <v>0.35031400000000446</v>
      </c>
      <c r="AC1142">
        <v>4</v>
      </c>
      <c r="AD1142" s="3">
        <v>-26.932296999999998</v>
      </c>
      <c r="AE1142" s="1">
        <v>0.22562399999999627</v>
      </c>
      <c r="AF1142">
        <v>4</v>
      </c>
      <c r="AG1142" s="3">
        <v>-27.231394000000002</v>
      </c>
      <c r="AH1142" s="1">
        <v>0.33834200000000436</v>
      </c>
      <c r="AI1142">
        <v>4</v>
      </c>
      <c r="AJ1142" s="3">
        <v>-27.513704000000001</v>
      </c>
      <c r="AK1142" s="1">
        <v>0.32652800000000326</v>
      </c>
    </row>
    <row r="1143" spans="1:37" x14ac:dyDescent="0.2">
      <c r="A1143">
        <v>1708</v>
      </c>
      <c r="B1143" t="s">
        <v>687</v>
      </c>
      <c r="C1143" t="s">
        <v>688</v>
      </c>
      <c r="D1143">
        <v>2019</v>
      </c>
      <c r="E1143" t="s">
        <v>745</v>
      </c>
      <c r="F1143" t="s">
        <v>40</v>
      </c>
      <c r="G1143" t="s">
        <v>41</v>
      </c>
      <c r="H1143">
        <v>34.979889999999997</v>
      </c>
      <c r="I1143">
        <v>-120.44499070000001</v>
      </c>
      <c r="J1143">
        <v>454</v>
      </c>
      <c r="K1143">
        <v>1658</v>
      </c>
      <c r="L1143">
        <f t="shared" si="307"/>
        <v>0.27382388419782872</v>
      </c>
      <c r="M1143" t="s">
        <v>785</v>
      </c>
      <c r="N1143" s="2" t="s">
        <v>605</v>
      </c>
      <c r="O1143" s="2" t="s">
        <v>43</v>
      </c>
      <c r="P1143" t="s">
        <v>52</v>
      </c>
      <c r="Q1143" t="s">
        <v>45</v>
      </c>
      <c r="R1143" s="2" t="s">
        <v>598</v>
      </c>
      <c r="S1143" s="2" t="s">
        <v>779</v>
      </c>
      <c r="T1143" t="s">
        <v>90</v>
      </c>
      <c r="U1143">
        <f t="shared" si="308"/>
        <v>60</v>
      </c>
      <c r="V1143" t="s">
        <v>60</v>
      </c>
      <c r="W1143" s="2" t="s">
        <v>210</v>
      </c>
      <c r="X1143" s="2" t="s">
        <v>338</v>
      </c>
      <c r="Y1143" t="s">
        <v>777</v>
      </c>
      <c r="Z1143">
        <v>4</v>
      </c>
      <c r="AA1143" s="3">
        <v>-27.61467</v>
      </c>
      <c r="AB1143" s="1">
        <v>0.29090599999999966</v>
      </c>
      <c r="AC1143">
        <v>4</v>
      </c>
      <c r="AD1143" s="3">
        <v>-27.475449000000001</v>
      </c>
      <c r="AE1143" s="1">
        <v>0.20187400000000366</v>
      </c>
      <c r="AF1143">
        <v>4</v>
      </c>
      <c r="AG1143" s="3">
        <v>-27.299543</v>
      </c>
      <c r="AH1143" s="1">
        <v>0.26118400000000008</v>
      </c>
      <c r="AI1143">
        <v>4</v>
      </c>
      <c r="AJ1143" s="3">
        <v>-27.240345000000001</v>
      </c>
      <c r="AK1143" s="1">
        <v>0.31469000000000591</v>
      </c>
    </row>
    <row r="1144" spans="1:37" x14ac:dyDescent="0.2">
      <c r="A1144">
        <v>1708</v>
      </c>
      <c r="B1144" t="s">
        <v>687</v>
      </c>
      <c r="C1144" t="s">
        <v>688</v>
      </c>
      <c r="D1144">
        <v>2019</v>
      </c>
      <c r="E1144" t="s">
        <v>745</v>
      </c>
      <c r="F1144" t="s">
        <v>40</v>
      </c>
      <c r="G1144" t="s">
        <v>41</v>
      </c>
      <c r="H1144">
        <v>34.979889999999997</v>
      </c>
      <c r="I1144">
        <v>-120.44499070000001</v>
      </c>
      <c r="J1144">
        <v>454</v>
      </c>
      <c r="K1144">
        <v>1658</v>
      </c>
      <c r="L1144">
        <f t="shared" si="307"/>
        <v>0.27382388419782872</v>
      </c>
      <c r="M1144" t="s">
        <v>785</v>
      </c>
      <c r="N1144" s="2" t="s">
        <v>606</v>
      </c>
      <c r="O1144" s="2" t="s">
        <v>43</v>
      </c>
      <c r="P1144" t="s">
        <v>44</v>
      </c>
      <c r="Q1144" t="s">
        <v>45</v>
      </c>
      <c r="R1144" s="2" t="s">
        <v>598</v>
      </c>
      <c r="S1144" s="2" t="s">
        <v>779</v>
      </c>
      <c r="T1144" t="s">
        <v>90</v>
      </c>
      <c r="U1144">
        <f t="shared" si="308"/>
        <v>60</v>
      </c>
      <c r="V1144" t="s">
        <v>60</v>
      </c>
      <c r="W1144" s="2" t="s">
        <v>210</v>
      </c>
      <c r="X1144" s="2" t="s">
        <v>338</v>
      </c>
      <c r="Y1144" t="s">
        <v>777</v>
      </c>
      <c r="Z1144">
        <v>4</v>
      </c>
      <c r="AA1144" s="3">
        <v>-29.045501999999999</v>
      </c>
      <c r="AB1144" s="1">
        <v>0.38000399999999956</v>
      </c>
      <c r="AC1144">
        <v>4</v>
      </c>
      <c r="AD1144" s="3">
        <v>-27.552387</v>
      </c>
      <c r="AE1144" s="1">
        <v>0.27902999999999878</v>
      </c>
      <c r="AF1144">
        <v>4</v>
      </c>
      <c r="AG1144" s="3">
        <v>-27.15691</v>
      </c>
      <c r="AH1144" s="1">
        <v>0.28497000000000128</v>
      </c>
      <c r="AI1144">
        <v>4</v>
      </c>
      <c r="AJ1144" s="3">
        <v>-27.810214999999999</v>
      </c>
      <c r="AK1144" s="1">
        <v>0.3146899999999988</v>
      </c>
    </row>
    <row r="1145" spans="1:37" x14ac:dyDescent="0.2">
      <c r="A1145">
        <v>1708</v>
      </c>
      <c r="B1145" t="s">
        <v>687</v>
      </c>
      <c r="C1145" t="s">
        <v>688</v>
      </c>
      <c r="D1145">
        <v>2019</v>
      </c>
      <c r="E1145" t="s">
        <v>745</v>
      </c>
      <c r="F1145" t="s">
        <v>40</v>
      </c>
      <c r="G1145" t="s">
        <v>41</v>
      </c>
      <c r="H1145">
        <v>34.979889999999997</v>
      </c>
      <c r="I1145">
        <v>-120.44499070000001</v>
      </c>
      <c r="J1145">
        <v>454</v>
      </c>
      <c r="K1145">
        <v>1658</v>
      </c>
      <c r="L1145">
        <f t="shared" si="307"/>
        <v>0.27382388419782872</v>
      </c>
      <c r="M1145" t="s">
        <v>785</v>
      </c>
      <c r="N1145" s="2" t="s">
        <v>387</v>
      </c>
      <c r="O1145" s="2" t="s">
        <v>43</v>
      </c>
      <c r="P1145" t="s">
        <v>44</v>
      </c>
      <c r="Q1145" t="s">
        <v>45</v>
      </c>
      <c r="R1145" s="2" t="s">
        <v>598</v>
      </c>
      <c r="S1145" s="2" t="s">
        <v>779</v>
      </c>
      <c r="T1145" t="s">
        <v>90</v>
      </c>
      <c r="U1145">
        <f t="shared" si="308"/>
        <v>60</v>
      </c>
      <c r="V1145" t="s">
        <v>60</v>
      </c>
      <c r="W1145" s="2" t="s">
        <v>210</v>
      </c>
      <c r="X1145" s="2" t="s">
        <v>338</v>
      </c>
      <c r="Y1145" t="s">
        <v>777</v>
      </c>
      <c r="Z1145">
        <v>4</v>
      </c>
      <c r="AA1145" s="3">
        <v>-28.564411</v>
      </c>
      <c r="AB1145" s="1">
        <v>0.207811999999997</v>
      </c>
      <c r="AC1145">
        <v>4</v>
      </c>
      <c r="AD1145" s="3">
        <v>-26.910966999999999</v>
      </c>
      <c r="AE1145" s="1">
        <v>0.21374999999999744</v>
      </c>
      <c r="AF1145">
        <v>4</v>
      </c>
      <c r="AG1145" s="3">
        <v>-27.067596000000002</v>
      </c>
      <c r="AH1145" s="1">
        <v>0.27305800000000602</v>
      </c>
      <c r="AI1145">
        <v>4</v>
      </c>
      <c r="AJ1145" s="3">
        <v>-27.269767999999999</v>
      </c>
      <c r="AK1145" s="1">
        <v>0.26718999999999937</v>
      </c>
    </row>
    <row r="1146" spans="1:37" x14ac:dyDescent="0.2">
      <c r="A1146">
        <v>1708</v>
      </c>
      <c r="B1146" t="s">
        <v>687</v>
      </c>
      <c r="C1146" t="s">
        <v>688</v>
      </c>
      <c r="D1146">
        <v>2019</v>
      </c>
      <c r="E1146" t="s">
        <v>745</v>
      </c>
      <c r="F1146" t="s">
        <v>40</v>
      </c>
      <c r="G1146" t="s">
        <v>41</v>
      </c>
      <c r="H1146">
        <v>34.979889999999997</v>
      </c>
      <c r="I1146">
        <v>-120.44499070000001</v>
      </c>
      <c r="J1146">
        <v>454</v>
      </c>
      <c r="K1146">
        <v>1658</v>
      </c>
      <c r="L1146">
        <f t="shared" si="307"/>
        <v>0.27382388419782872</v>
      </c>
      <c r="M1146" t="s">
        <v>785</v>
      </c>
      <c r="N1146" s="2" t="s">
        <v>607</v>
      </c>
      <c r="O1146" s="2" t="s">
        <v>43</v>
      </c>
      <c r="P1146" t="s">
        <v>44</v>
      </c>
      <c r="Q1146" t="s">
        <v>45</v>
      </c>
      <c r="R1146" s="2" t="s">
        <v>598</v>
      </c>
      <c r="S1146" s="2" t="s">
        <v>779</v>
      </c>
      <c r="T1146" t="s">
        <v>90</v>
      </c>
      <c r="U1146">
        <f t="shared" si="308"/>
        <v>60</v>
      </c>
      <c r="V1146" t="s">
        <v>60</v>
      </c>
      <c r="W1146" s="2" t="s">
        <v>210</v>
      </c>
      <c r="X1146" s="2" t="s">
        <v>338</v>
      </c>
      <c r="Y1146" t="s">
        <v>777</v>
      </c>
      <c r="Z1146">
        <v>4</v>
      </c>
      <c r="AA1146" s="3">
        <v>-28.347424</v>
      </c>
      <c r="AB1146" s="1">
        <v>0.45715799999999973</v>
      </c>
      <c r="AC1146">
        <v>4</v>
      </c>
      <c r="AD1146" s="3">
        <v>-27.118666000000001</v>
      </c>
      <c r="AE1146" s="1">
        <v>0.23750400000000127</v>
      </c>
      <c r="AF1146">
        <v>4</v>
      </c>
      <c r="AG1146" s="3">
        <v>-27.076387</v>
      </c>
      <c r="AH1146" s="1">
        <v>0.42753400000000141</v>
      </c>
      <c r="AI1146">
        <v>4</v>
      </c>
      <c r="AJ1146" s="3">
        <v>-27.049945999999998</v>
      </c>
      <c r="AK1146" s="1">
        <v>0.18996800000000036</v>
      </c>
    </row>
    <row r="1147" spans="1:37" x14ac:dyDescent="0.2">
      <c r="A1147">
        <v>1708</v>
      </c>
      <c r="B1147" t="s">
        <v>687</v>
      </c>
      <c r="C1147" t="s">
        <v>688</v>
      </c>
      <c r="D1147">
        <v>2019</v>
      </c>
      <c r="E1147" t="s">
        <v>745</v>
      </c>
      <c r="F1147" t="s">
        <v>40</v>
      </c>
      <c r="G1147" t="s">
        <v>41</v>
      </c>
      <c r="H1147">
        <v>34.979889999999997</v>
      </c>
      <c r="I1147">
        <v>-120.44499070000001</v>
      </c>
      <c r="J1147">
        <v>454</v>
      </c>
      <c r="K1147">
        <v>1658</v>
      </c>
      <c r="L1147">
        <f t="shared" si="307"/>
        <v>0.27382388419782872</v>
      </c>
      <c r="M1147" t="s">
        <v>785</v>
      </c>
      <c r="N1147" s="2" t="s">
        <v>600</v>
      </c>
      <c r="O1147" s="2" t="s">
        <v>51</v>
      </c>
      <c r="P1147" t="s">
        <v>54</v>
      </c>
      <c r="Q1147" t="s">
        <v>45</v>
      </c>
      <c r="R1147" s="2" t="s">
        <v>598</v>
      </c>
      <c r="S1147" s="2" t="s">
        <v>779</v>
      </c>
      <c r="T1147" t="s">
        <v>90</v>
      </c>
      <c r="U1147">
        <f t="shared" si="308"/>
        <v>60</v>
      </c>
      <c r="V1147" t="s">
        <v>60</v>
      </c>
      <c r="W1147" s="2" t="s">
        <v>468</v>
      </c>
      <c r="Y1147" t="s">
        <v>63</v>
      </c>
      <c r="Z1147">
        <v>4</v>
      </c>
      <c r="AA1147" s="3">
        <v>1.1977513</v>
      </c>
      <c r="AB1147" s="1">
        <v>0.14468740000000002</v>
      </c>
      <c r="AC1147">
        <v>4</v>
      </c>
      <c r="AD1147" s="3">
        <v>1.4873319</v>
      </c>
      <c r="AE1147" s="1">
        <v>0.11980719999999989</v>
      </c>
      <c r="AF1147">
        <v>4</v>
      </c>
      <c r="AG1147" s="3">
        <v>0.99046610000000002</v>
      </c>
      <c r="AH1147" s="1">
        <v>0.19441960000000003</v>
      </c>
      <c r="AI1147">
        <v>4</v>
      </c>
      <c r="AJ1147" s="3">
        <v>0.82225174000000001</v>
      </c>
      <c r="AK1147" s="1">
        <v>0.10625091999999992</v>
      </c>
    </row>
    <row r="1148" spans="1:37" x14ac:dyDescent="0.2">
      <c r="A1148">
        <v>1708</v>
      </c>
      <c r="B1148" t="s">
        <v>687</v>
      </c>
      <c r="C1148" t="s">
        <v>688</v>
      </c>
      <c r="D1148">
        <v>2019</v>
      </c>
      <c r="E1148" t="s">
        <v>745</v>
      </c>
      <c r="F1148" t="s">
        <v>40</v>
      </c>
      <c r="G1148" t="s">
        <v>41</v>
      </c>
      <c r="H1148">
        <v>34.979889999999997</v>
      </c>
      <c r="I1148">
        <v>-120.44499070000001</v>
      </c>
      <c r="J1148">
        <v>454</v>
      </c>
      <c r="K1148">
        <v>1658</v>
      </c>
      <c r="L1148">
        <f t="shared" si="307"/>
        <v>0.27382388419782872</v>
      </c>
      <c r="M1148" t="s">
        <v>785</v>
      </c>
      <c r="N1148" s="2" t="s">
        <v>601</v>
      </c>
      <c r="O1148" s="2" t="s">
        <v>51</v>
      </c>
      <c r="P1148" t="s">
        <v>54</v>
      </c>
      <c r="Q1148" t="s">
        <v>45</v>
      </c>
      <c r="R1148" s="2" t="s">
        <v>598</v>
      </c>
      <c r="S1148" s="2" t="s">
        <v>779</v>
      </c>
      <c r="T1148" t="s">
        <v>90</v>
      </c>
      <c r="U1148">
        <f t="shared" si="308"/>
        <v>60</v>
      </c>
      <c r="V1148" t="s">
        <v>60</v>
      </c>
      <c r="W1148" s="2" t="s">
        <v>468</v>
      </c>
      <c r="Y1148" t="s">
        <v>63</v>
      </c>
      <c r="Z1148">
        <v>4</v>
      </c>
      <c r="AA1148" s="3">
        <v>1.0090064000000001</v>
      </c>
      <c r="AB1148" s="1">
        <v>0.13790519999999962</v>
      </c>
      <c r="AC1148">
        <v>4</v>
      </c>
      <c r="AD1148" s="3">
        <v>1.2635455</v>
      </c>
      <c r="AE1148" s="1">
        <v>9.9464600000000125E-2</v>
      </c>
      <c r="AF1148">
        <v>4</v>
      </c>
      <c r="AG1148" s="3">
        <v>0.9825834</v>
      </c>
      <c r="AH1148" s="1">
        <v>0.18989820000000002</v>
      </c>
      <c r="AI1148">
        <v>4</v>
      </c>
      <c r="AJ1148" s="3">
        <v>1.0494969000000001</v>
      </c>
      <c r="AK1148" s="1">
        <v>0.21476439999999997</v>
      </c>
    </row>
    <row r="1149" spans="1:37" x14ac:dyDescent="0.2">
      <c r="A1149">
        <v>1708</v>
      </c>
      <c r="B1149" t="s">
        <v>687</v>
      </c>
      <c r="C1149" t="s">
        <v>688</v>
      </c>
      <c r="D1149">
        <v>2019</v>
      </c>
      <c r="E1149" t="s">
        <v>745</v>
      </c>
      <c r="F1149" t="s">
        <v>40</v>
      </c>
      <c r="G1149" t="s">
        <v>41</v>
      </c>
      <c r="H1149">
        <v>34.979889999999997</v>
      </c>
      <c r="I1149">
        <v>-120.44499070000001</v>
      </c>
      <c r="J1149">
        <v>454</v>
      </c>
      <c r="K1149">
        <v>1658</v>
      </c>
      <c r="L1149">
        <f t="shared" si="307"/>
        <v>0.27382388419782872</v>
      </c>
      <c r="M1149" t="s">
        <v>785</v>
      </c>
      <c r="N1149" s="2" t="s">
        <v>486</v>
      </c>
      <c r="O1149" s="2" t="s">
        <v>51</v>
      </c>
      <c r="P1149" t="s">
        <v>44</v>
      </c>
      <c r="Q1149" t="s">
        <v>45</v>
      </c>
      <c r="R1149" s="2" t="s">
        <v>598</v>
      </c>
      <c r="S1149" s="2" t="s">
        <v>779</v>
      </c>
      <c r="T1149" t="s">
        <v>90</v>
      </c>
      <c r="U1149">
        <f t="shared" si="308"/>
        <v>60</v>
      </c>
      <c r="V1149" t="s">
        <v>60</v>
      </c>
      <c r="W1149" s="2" t="s">
        <v>468</v>
      </c>
      <c r="Y1149" t="s">
        <v>63</v>
      </c>
      <c r="Z1149">
        <v>4</v>
      </c>
      <c r="AA1149" s="3">
        <v>0.83722204</v>
      </c>
      <c r="AB1149" s="1">
        <v>0.10625671999999997</v>
      </c>
      <c r="AC1149">
        <v>4</v>
      </c>
      <c r="AD1149" s="3">
        <v>0.88491523000000005</v>
      </c>
      <c r="AE1149" s="1">
        <v>8.5906139999999853E-2</v>
      </c>
      <c r="AF1149">
        <v>4</v>
      </c>
      <c r="AG1149" s="3">
        <v>0.55307070000000003</v>
      </c>
      <c r="AH1149" s="1">
        <v>0.10399599999999998</v>
      </c>
      <c r="AI1149">
        <v>4</v>
      </c>
      <c r="AJ1149" s="3">
        <v>0.60754514000000004</v>
      </c>
      <c r="AK1149" s="1">
        <v>0.11303697999999995</v>
      </c>
    </row>
    <row r="1150" spans="1:37" x14ac:dyDescent="0.2">
      <c r="A1150">
        <v>1708</v>
      </c>
      <c r="B1150" t="s">
        <v>687</v>
      </c>
      <c r="C1150" t="s">
        <v>688</v>
      </c>
      <c r="D1150">
        <v>2019</v>
      </c>
      <c r="E1150" t="s">
        <v>745</v>
      </c>
      <c r="F1150" t="s">
        <v>40</v>
      </c>
      <c r="G1150" t="s">
        <v>41</v>
      </c>
      <c r="H1150">
        <v>34.979889999999997</v>
      </c>
      <c r="I1150">
        <v>-120.44499070000001</v>
      </c>
      <c r="J1150">
        <v>454</v>
      </c>
      <c r="K1150">
        <v>1658</v>
      </c>
      <c r="L1150">
        <f t="shared" si="307"/>
        <v>0.27382388419782872</v>
      </c>
      <c r="M1150" t="s">
        <v>785</v>
      </c>
      <c r="N1150" s="2" t="s">
        <v>602</v>
      </c>
      <c r="O1150" s="2" t="s">
        <v>51</v>
      </c>
      <c r="P1150" t="s">
        <v>54</v>
      </c>
      <c r="Q1150" t="s">
        <v>45</v>
      </c>
      <c r="R1150" s="2" t="s">
        <v>598</v>
      </c>
      <c r="S1150" s="2" t="s">
        <v>779</v>
      </c>
      <c r="T1150" t="s">
        <v>90</v>
      </c>
      <c r="U1150">
        <f t="shared" si="308"/>
        <v>60</v>
      </c>
      <c r="V1150" t="s">
        <v>60</v>
      </c>
      <c r="W1150" s="2" t="s">
        <v>468</v>
      </c>
      <c r="Y1150" t="s">
        <v>63</v>
      </c>
      <c r="Z1150">
        <v>4</v>
      </c>
      <c r="AA1150" s="3">
        <v>1.3560878000000001</v>
      </c>
      <c r="AB1150" s="1">
        <v>0.13563839999999994</v>
      </c>
      <c r="AC1150">
        <v>4</v>
      </c>
      <c r="AD1150" s="3">
        <v>1.5518565</v>
      </c>
      <c r="AE1150" s="1">
        <v>0.14468339999999991</v>
      </c>
      <c r="AF1150">
        <v>4</v>
      </c>
      <c r="AG1150" s="3">
        <v>1.2064682</v>
      </c>
      <c r="AH1150" s="1">
        <v>0.21928599999999987</v>
      </c>
      <c r="AI1150">
        <v>4</v>
      </c>
      <c r="AJ1150" s="3">
        <v>1.1524143</v>
      </c>
      <c r="AK1150" s="1">
        <v>8.5904199999999875E-2</v>
      </c>
    </row>
    <row r="1151" spans="1:37" x14ac:dyDescent="0.2">
      <c r="A1151">
        <v>1708</v>
      </c>
      <c r="B1151" t="s">
        <v>687</v>
      </c>
      <c r="C1151" t="s">
        <v>688</v>
      </c>
      <c r="D1151">
        <v>2019</v>
      </c>
      <c r="E1151" t="s">
        <v>745</v>
      </c>
      <c r="F1151" t="s">
        <v>40</v>
      </c>
      <c r="G1151" t="s">
        <v>41</v>
      </c>
      <c r="H1151">
        <v>34.979889999999997</v>
      </c>
      <c r="I1151">
        <v>-120.44499070000001</v>
      </c>
      <c r="J1151">
        <v>454</v>
      </c>
      <c r="K1151">
        <v>1658</v>
      </c>
      <c r="L1151">
        <f t="shared" si="307"/>
        <v>0.27382388419782872</v>
      </c>
      <c r="M1151" t="s">
        <v>785</v>
      </c>
      <c r="N1151" s="2" t="s">
        <v>603</v>
      </c>
      <c r="O1151" s="2" t="s">
        <v>51</v>
      </c>
      <c r="P1151" t="s">
        <v>52</v>
      </c>
      <c r="Q1151" t="s">
        <v>45</v>
      </c>
      <c r="R1151" s="2" t="s">
        <v>598</v>
      </c>
      <c r="S1151" s="2" t="s">
        <v>779</v>
      </c>
      <c r="T1151" t="s">
        <v>90</v>
      </c>
      <c r="U1151">
        <f t="shared" si="308"/>
        <v>60</v>
      </c>
      <c r="V1151" t="s">
        <v>60</v>
      </c>
      <c r="W1151" s="2" t="s">
        <v>468</v>
      </c>
      <c r="Y1151" t="s">
        <v>63</v>
      </c>
      <c r="Z1151">
        <v>4</v>
      </c>
      <c r="AA1151" s="3">
        <v>1.4578637999999999</v>
      </c>
      <c r="AB1151" s="1">
        <v>0.15373239999999999</v>
      </c>
      <c r="AC1151">
        <v>4</v>
      </c>
      <c r="AD1151" s="3">
        <v>1.8887396000000001</v>
      </c>
      <c r="AE1151" s="1">
        <v>0.1672927999999998</v>
      </c>
      <c r="AF1151">
        <v>4</v>
      </c>
      <c r="AG1151" s="3">
        <v>1.4664782000000001</v>
      </c>
      <c r="AH1151" s="1">
        <v>0.13112119999999994</v>
      </c>
      <c r="AI1151">
        <v>4</v>
      </c>
      <c r="AJ1151" s="3">
        <v>1.9561373</v>
      </c>
      <c r="AK1151" s="1">
        <v>0.11981339999999996</v>
      </c>
    </row>
    <row r="1152" spans="1:37" x14ac:dyDescent="0.2">
      <c r="A1152">
        <v>1708</v>
      </c>
      <c r="B1152" t="s">
        <v>687</v>
      </c>
      <c r="C1152" t="s">
        <v>688</v>
      </c>
      <c r="D1152">
        <v>2019</v>
      </c>
      <c r="E1152" t="s">
        <v>745</v>
      </c>
      <c r="F1152" t="s">
        <v>40</v>
      </c>
      <c r="G1152" t="s">
        <v>41</v>
      </c>
      <c r="H1152">
        <v>34.979889999999997</v>
      </c>
      <c r="I1152">
        <v>-120.44499070000001</v>
      </c>
      <c r="J1152">
        <v>454</v>
      </c>
      <c r="K1152">
        <v>1658</v>
      </c>
      <c r="L1152">
        <f t="shared" si="307"/>
        <v>0.27382388419782872</v>
      </c>
      <c r="M1152" t="s">
        <v>785</v>
      </c>
      <c r="N1152" s="2" t="s">
        <v>604</v>
      </c>
      <c r="O1152" s="2" t="s">
        <v>43</v>
      </c>
      <c r="P1152" t="s">
        <v>52</v>
      </c>
      <c r="Q1152" t="s">
        <v>45</v>
      </c>
      <c r="R1152" s="2" t="s">
        <v>598</v>
      </c>
      <c r="S1152" s="2" t="s">
        <v>779</v>
      </c>
      <c r="T1152" t="s">
        <v>90</v>
      </c>
      <c r="U1152">
        <f t="shared" si="308"/>
        <v>60</v>
      </c>
      <c r="V1152" t="s">
        <v>60</v>
      </c>
      <c r="W1152" s="2" t="s">
        <v>468</v>
      </c>
      <c r="Y1152" t="s">
        <v>63</v>
      </c>
      <c r="Z1152">
        <v>4</v>
      </c>
      <c r="AA1152" s="3">
        <v>0.60719020000000001</v>
      </c>
      <c r="AB1152" s="1">
        <v>0.10768719999999998</v>
      </c>
      <c r="AC1152">
        <v>4</v>
      </c>
      <c r="AD1152" s="3">
        <v>0.80185550000000005</v>
      </c>
      <c r="AE1152" s="1">
        <v>0.17395627999999985</v>
      </c>
      <c r="AF1152">
        <v>4</v>
      </c>
      <c r="AG1152" s="3">
        <v>0.59890659999999996</v>
      </c>
      <c r="AH1152" s="1">
        <v>0.1242544000000001</v>
      </c>
      <c r="AI1152">
        <v>4</v>
      </c>
      <c r="AJ1152" s="3">
        <v>0.65482110000000004</v>
      </c>
      <c r="AK1152" s="1">
        <v>0.12839625999999993</v>
      </c>
    </row>
    <row r="1153" spans="1:37" x14ac:dyDescent="0.2">
      <c r="A1153">
        <v>1708</v>
      </c>
      <c r="B1153" t="s">
        <v>687</v>
      </c>
      <c r="C1153" t="s">
        <v>688</v>
      </c>
      <c r="D1153">
        <v>2019</v>
      </c>
      <c r="E1153" t="s">
        <v>745</v>
      </c>
      <c r="F1153" t="s">
        <v>40</v>
      </c>
      <c r="G1153" t="s">
        <v>41</v>
      </c>
      <c r="H1153">
        <v>34.979889999999997</v>
      </c>
      <c r="I1153">
        <v>-120.44499070000001</v>
      </c>
      <c r="J1153">
        <v>454</v>
      </c>
      <c r="K1153">
        <v>1658</v>
      </c>
      <c r="L1153">
        <f t="shared" si="307"/>
        <v>0.27382388419782872</v>
      </c>
      <c r="M1153" t="s">
        <v>785</v>
      </c>
      <c r="N1153" s="2" t="s">
        <v>605</v>
      </c>
      <c r="O1153" s="2" t="s">
        <v>43</v>
      </c>
      <c r="P1153" t="s">
        <v>52</v>
      </c>
      <c r="Q1153" t="s">
        <v>45</v>
      </c>
      <c r="R1153" s="2" t="s">
        <v>598</v>
      </c>
      <c r="S1153" s="2" t="s">
        <v>779</v>
      </c>
      <c r="T1153" t="s">
        <v>90</v>
      </c>
      <c r="U1153">
        <f t="shared" si="308"/>
        <v>60</v>
      </c>
      <c r="V1153" t="s">
        <v>60</v>
      </c>
      <c r="W1153" s="2" t="s">
        <v>468</v>
      </c>
      <c r="Y1153" t="s">
        <v>63</v>
      </c>
      <c r="Z1153">
        <v>4</v>
      </c>
      <c r="AA1153" s="3">
        <v>0.57198477000000003</v>
      </c>
      <c r="AB1153" s="1">
        <v>0.1325380599999999</v>
      </c>
      <c r="AC1153">
        <v>4</v>
      </c>
      <c r="AD1153" s="3">
        <v>0.61340289999999997</v>
      </c>
      <c r="AE1153" s="1">
        <v>0.11182899999999996</v>
      </c>
      <c r="AF1153">
        <v>4</v>
      </c>
      <c r="AG1153" s="3">
        <v>0.42702119999999999</v>
      </c>
      <c r="AH1153" s="1">
        <v>9.5261759999999973E-2</v>
      </c>
      <c r="AI1153">
        <v>4</v>
      </c>
      <c r="AJ1153" s="3">
        <v>0.50571569999999999</v>
      </c>
      <c r="AK1153" s="1">
        <v>7.0410899999999943E-2</v>
      </c>
    </row>
    <row r="1154" spans="1:37" x14ac:dyDescent="0.2">
      <c r="A1154">
        <v>1708</v>
      </c>
      <c r="B1154" t="s">
        <v>687</v>
      </c>
      <c r="C1154" t="s">
        <v>688</v>
      </c>
      <c r="D1154">
        <v>2019</v>
      </c>
      <c r="E1154" t="s">
        <v>745</v>
      </c>
      <c r="F1154" t="s">
        <v>40</v>
      </c>
      <c r="G1154" t="s">
        <v>41</v>
      </c>
      <c r="H1154">
        <v>34.979889999999997</v>
      </c>
      <c r="I1154">
        <v>-120.44499070000001</v>
      </c>
      <c r="J1154">
        <v>454</v>
      </c>
      <c r="K1154">
        <v>1658</v>
      </c>
      <c r="L1154">
        <f t="shared" si="307"/>
        <v>0.27382388419782872</v>
      </c>
      <c r="M1154" t="s">
        <v>785</v>
      </c>
      <c r="N1154" s="2" t="s">
        <v>606</v>
      </c>
      <c r="O1154" s="2" t="s">
        <v>43</v>
      </c>
      <c r="P1154" t="s">
        <v>44</v>
      </c>
      <c r="Q1154" t="s">
        <v>45</v>
      </c>
      <c r="R1154" s="2" t="s">
        <v>598</v>
      </c>
      <c r="S1154" s="2" t="s">
        <v>779</v>
      </c>
      <c r="T1154" t="s">
        <v>90</v>
      </c>
      <c r="U1154">
        <f t="shared" si="308"/>
        <v>60</v>
      </c>
      <c r="V1154" t="s">
        <v>60</v>
      </c>
      <c r="W1154" s="2" t="s">
        <v>468</v>
      </c>
      <c r="Y1154" t="s">
        <v>63</v>
      </c>
      <c r="Z1154">
        <v>4</v>
      </c>
      <c r="AA1154" s="3">
        <v>1.0524354</v>
      </c>
      <c r="AB1154" s="1">
        <v>7.4552799999999753E-2</v>
      </c>
      <c r="AC1154">
        <v>4</v>
      </c>
      <c r="AD1154" s="3">
        <v>1.2947316</v>
      </c>
      <c r="AE1154" s="1">
        <v>0.15738900000000022</v>
      </c>
      <c r="AF1154">
        <v>4</v>
      </c>
      <c r="AG1154" s="3">
        <v>0.79771369999999997</v>
      </c>
      <c r="AH1154" s="1">
        <v>0.15324720000000003</v>
      </c>
      <c r="AI1154">
        <v>4</v>
      </c>
      <c r="AJ1154" s="3">
        <v>0.85155729999999996</v>
      </c>
      <c r="AK1154" s="1">
        <v>0.12011268000000008</v>
      </c>
    </row>
    <row r="1155" spans="1:37" x14ac:dyDescent="0.2">
      <c r="A1155">
        <v>1708</v>
      </c>
      <c r="B1155" t="s">
        <v>687</v>
      </c>
      <c r="C1155" t="s">
        <v>688</v>
      </c>
      <c r="D1155">
        <v>2019</v>
      </c>
      <c r="E1155" t="s">
        <v>745</v>
      </c>
      <c r="F1155" t="s">
        <v>40</v>
      </c>
      <c r="G1155" t="s">
        <v>41</v>
      </c>
      <c r="H1155">
        <v>34.979889999999997</v>
      </c>
      <c r="I1155">
        <v>-120.44499070000001</v>
      </c>
      <c r="J1155">
        <v>454</v>
      </c>
      <c r="K1155">
        <v>1658</v>
      </c>
      <c r="L1155">
        <f t="shared" ref="L1155:L1206" si="309">J1155/K1155</f>
        <v>0.27382388419782872</v>
      </c>
      <c r="M1155" t="s">
        <v>785</v>
      </c>
      <c r="N1155" s="2" t="s">
        <v>387</v>
      </c>
      <c r="O1155" s="2" t="s">
        <v>43</v>
      </c>
      <c r="P1155" t="s">
        <v>44</v>
      </c>
      <c r="Q1155" t="s">
        <v>45</v>
      </c>
      <c r="R1155" s="2" t="s">
        <v>598</v>
      </c>
      <c r="S1155" s="2" t="s">
        <v>779</v>
      </c>
      <c r="T1155" t="s">
        <v>90</v>
      </c>
      <c r="U1155">
        <f t="shared" si="308"/>
        <v>60</v>
      </c>
      <c r="V1155" t="s">
        <v>60</v>
      </c>
      <c r="W1155" s="2" t="s">
        <v>468</v>
      </c>
      <c r="Y1155" t="s">
        <v>63</v>
      </c>
      <c r="Z1155">
        <v>4</v>
      </c>
      <c r="AA1155" s="3">
        <v>0.56577206000000002</v>
      </c>
      <c r="AB1155" s="1">
        <v>0.13667987999999998</v>
      </c>
      <c r="AC1155">
        <v>4</v>
      </c>
      <c r="AD1155" s="3">
        <v>0.85569910000000005</v>
      </c>
      <c r="AE1155" s="1">
        <v>0.13253811999999998</v>
      </c>
      <c r="AF1155">
        <v>4</v>
      </c>
      <c r="AG1155" s="3">
        <v>0.47465207999999998</v>
      </c>
      <c r="AH1155" s="1">
        <v>9.1119940000000121E-2</v>
      </c>
      <c r="AI1155">
        <v>4</v>
      </c>
      <c r="AJ1155" s="3">
        <v>0.66310469999999999</v>
      </c>
      <c r="AK1155" s="1">
        <v>6.2127199999999938E-2</v>
      </c>
    </row>
    <row r="1156" spans="1:37" x14ac:dyDescent="0.2">
      <c r="A1156">
        <v>1708</v>
      </c>
      <c r="B1156" t="s">
        <v>687</v>
      </c>
      <c r="C1156" t="s">
        <v>688</v>
      </c>
      <c r="D1156">
        <v>2019</v>
      </c>
      <c r="E1156" t="s">
        <v>745</v>
      </c>
      <c r="F1156" t="s">
        <v>40</v>
      </c>
      <c r="G1156" t="s">
        <v>41</v>
      </c>
      <c r="H1156">
        <v>34.979889999999997</v>
      </c>
      <c r="I1156">
        <v>-120.44499070000001</v>
      </c>
      <c r="J1156">
        <v>454</v>
      </c>
      <c r="K1156">
        <v>1658</v>
      </c>
      <c r="L1156">
        <f t="shared" si="309"/>
        <v>0.27382388419782872</v>
      </c>
      <c r="M1156" t="s">
        <v>785</v>
      </c>
      <c r="N1156" s="2" t="s">
        <v>607</v>
      </c>
      <c r="O1156" s="2" t="s">
        <v>43</v>
      </c>
      <c r="P1156" t="s">
        <v>44</v>
      </c>
      <c r="Q1156" t="s">
        <v>45</v>
      </c>
      <c r="R1156" s="2" t="s">
        <v>598</v>
      </c>
      <c r="S1156" s="2" t="s">
        <v>779</v>
      </c>
      <c r="T1156" t="s">
        <v>90</v>
      </c>
      <c r="U1156">
        <f t="shared" si="308"/>
        <v>60</v>
      </c>
      <c r="V1156" t="s">
        <v>60</v>
      </c>
      <c r="W1156" s="2" t="s">
        <v>468</v>
      </c>
      <c r="Y1156" t="s">
        <v>63</v>
      </c>
      <c r="Z1156">
        <v>4</v>
      </c>
      <c r="AA1156" s="3">
        <v>0.77286284999999999</v>
      </c>
      <c r="AB1156" s="1">
        <v>0.11182890000000012</v>
      </c>
      <c r="AC1156">
        <v>4</v>
      </c>
      <c r="AD1156" s="3">
        <v>1.3527169999999999</v>
      </c>
      <c r="AE1156" s="1">
        <v>0.1118292000000003</v>
      </c>
      <c r="AF1156">
        <v>4</v>
      </c>
      <c r="AG1156" s="3">
        <v>0.56577206000000002</v>
      </c>
      <c r="AH1156" s="1">
        <v>0.12011267999999986</v>
      </c>
      <c r="AI1156">
        <v>4</v>
      </c>
      <c r="AJ1156" s="3">
        <v>0.73972830000000001</v>
      </c>
      <c r="AK1156" s="1">
        <v>0.10768719999999998</v>
      </c>
    </row>
    <row r="1157" spans="1:37" x14ac:dyDescent="0.2">
      <c r="A1157">
        <v>1708</v>
      </c>
      <c r="B1157" t="s">
        <v>687</v>
      </c>
      <c r="C1157" t="s">
        <v>688</v>
      </c>
      <c r="D1157">
        <v>2019</v>
      </c>
      <c r="E1157" t="s">
        <v>745</v>
      </c>
      <c r="F1157" t="s">
        <v>40</v>
      </c>
      <c r="G1157" t="s">
        <v>41</v>
      </c>
      <c r="H1157">
        <v>34.979889999999997</v>
      </c>
      <c r="I1157">
        <v>-120.44499070000001</v>
      </c>
      <c r="J1157">
        <v>454</v>
      </c>
      <c r="K1157">
        <v>1658</v>
      </c>
      <c r="L1157">
        <f t="shared" si="309"/>
        <v>0.27382388419782872</v>
      </c>
      <c r="M1157" t="s">
        <v>785</v>
      </c>
      <c r="N1157" s="2" t="s">
        <v>600</v>
      </c>
      <c r="O1157" s="2" t="s">
        <v>51</v>
      </c>
      <c r="P1157" t="s">
        <v>54</v>
      </c>
      <c r="Q1157" t="s">
        <v>45</v>
      </c>
      <c r="R1157" s="2" t="s">
        <v>598</v>
      </c>
      <c r="S1157" s="2" t="s">
        <v>779</v>
      </c>
      <c r="T1157" t="s">
        <v>90</v>
      </c>
      <c r="U1157">
        <f t="shared" si="308"/>
        <v>60</v>
      </c>
      <c r="V1157" t="s">
        <v>60</v>
      </c>
      <c r="W1157" s="2" t="s">
        <v>136</v>
      </c>
      <c r="X1157" s="2" t="s">
        <v>609</v>
      </c>
      <c r="Y1157" t="s">
        <v>50</v>
      </c>
      <c r="Z1157">
        <v>4</v>
      </c>
      <c r="AA1157" s="3">
        <v>129.01343</v>
      </c>
      <c r="AB1157" s="1">
        <v>14.748319999999978</v>
      </c>
      <c r="AC1157">
        <v>4</v>
      </c>
      <c r="AD1157" s="3">
        <v>130.80833000000001</v>
      </c>
      <c r="AE1157" s="1">
        <v>14.04692</v>
      </c>
      <c r="AF1157">
        <v>4</v>
      </c>
      <c r="AG1157" s="3">
        <v>129.98806999999999</v>
      </c>
      <c r="AH1157" s="1">
        <v>14.748800000000017</v>
      </c>
      <c r="AI1157">
        <v>4</v>
      </c>
      <c r="AJ1157" s="3">
        <v>129.14859999999999</v>
      </c>
      <c r="AK1157" s="1">
        <v>14.046460000000025</v>
      </c>
    </row>
    <row r="1158" spans="1:37" x14ac:dyDescent="0.2">
      <c r="A1158">
        <v>1708</v>
      </c>
      <c r="B1158" t="s">
        <v>687</v>
      </c>
      <c r="C1158" t="s">
        <v>688</v>
      </c>
      <c r="D1158">
        <v>2019</v>
      </c>
      <c r="E1158" t="s">
        <v>745</v>
      </c>
      <c r="F1158" t="s">
        <v>40</v>
      </c>
      <c r="G1158" t="s">
        <v>41</v>
      </c>
      <c r="H1158">
        <v>34.979889999999997</v>
      </c>
      <c r="I1158">
        <v>-120.44499070000001</v>
      </c>
      <c r="J1158">
        <v>454</v>
      </c>
      <c r="K1158">
        <v>1658</v>
      </c>
      <c r="L1158">
        <f t="shared" si="309"/>
        <v>0.27382388419782872</v>
      </c>
      <c r="M1158" t="s">
        <v>785</v>
      </c>
      <c r="N1158" s="2" t="s">
        <v>601</v>
      </c>
      <c r="O1158" s="2" t="s">
        <v>51</v>
      </c>
      <c r="P1158" t="s">
        <v>54</v>
      </c>
      <c r="Q1158" t="s">
        <v>45</v>
      </c>
      <c r="R1158" s="2" t="s">
        <v>598</v>
      </c>
      <c r="S1158" s="2" t="s">
        <v>779</v>
      </c>
      <c r="T1158" t="s">
        <v>90</v>
      </c>
      <c r="U1158">
        <f t="shared" si="308"/>
        <v>60</v>
      </c>
      <c r="V1158" t="s">
        <v>60</v>
      </c>
      <c r="W1158" s="2" t="s">
        <v>136</v>
      </c>
      <c r="X1158" s="2" t="s">
        <v>609</v>
      </c>
      <c r="Y1158" t="s">
        <v>50</v>
      </c>
      <c r="Z1158">
        <v>4</v>
      </c>
      <c r="AA1158" s="3">
        <v>136.25317000000001</v>
      </c>
      <c r="AB1158" s="1">
        <v>11.588639999999998</v>
      </c>
      <c r="AC1158">
        <v>4</v>
      </c>
      <c r="AD1158" s="3">
        <v>137.5206</v>
      </c>
      <c r="AE1158" s="1">
        <v>14.749759999999981</v>
      </c>
      <c r="AF1158">
        <v>4</v>
      </c>
      <c r="AG1158" s="3">
        <v>140.56313</v>
      </c>
      <c r="AH1158" s="1">
        <v>11.588619999999992</v>
      </c>
      <c r="AI1158">
        <v>4</v>
      </c>
      <c r="AJ1158" s="3">
        <v>137.09216000000001</v>
      </c>
      <c r="AK1158" s="1">
        <v>12.639319999999998</v>
      </c>
    </row>
    <row r="1159" spans="1:37" x14ac:dyDescent="0.2">
      <c r="A1159">
        <v>1708</v>
      </c>
      <c r="B1159" t="s">
        <v>687</v>
      </c>
      <c r="C1159" t="s">
        <v>688</v>
      </c>
      <c r="D1159">
        <v>2019</v>
      </c>
      <c r="E1159" t="s">
        <v>745</v>
      </c>
      <c r="F1159" t="s">
        <v>40</v>
      </c>
      <c r="G1159" t="s">
        <v>41</v>
      </c>
      <c r="H1159">
        <v>34.979889999999997</v>
      </c>
      <c r="I1159">
        <v>-120.44499070000001</v>
      </c>
      <c r="J1159">
        <v>454</v>
      </c>
      <c r="K1159">
        <v>1658</v>
      </c>
      <c r="L1159">
        <f t="shared" si="309"/>
        <v>0.27382388419782872</v>
      </c>
      <c r="M1159" t="s">
        <v>785</v>
      </c>
      <c r="N1159" s="2" t="s">
        <v>486</v>
      </c>
      <c r="O1159" s="2" t="s">
        <v>51</v>
      </c>
      <c r="P1159" t="s">
        <v>44</v>
      </c>
      <c r="Q1159" t="s">
        <v>45</v>
      </c>
      <c r="R1159" s="2" t="s">
        <v>598</v>
      </c>
      <c r="S1159" s="2" t="s">
        <v>779</v>
      </c>
      <c r="T1159" t="s">
        <v>90</v>
      </c>
      <c r="U1159">
        <f t="shared" si="308"/>
        <v>60</v>
      </c>
      <c r="V1159" t="s">
        <v>60</v>
      </c>
      <c r="W1159" s="2" t="s">
        <v>136</v>
      </c>
      <c r="X1159" s="2" t="s">
        <v>609</v>
      </c>
      <c r="Y1159" t="s">
        <v>50</v>
      </c>
      <c r="Z1159">
        <v>4</v>
      </c>
      <c r="AA1159" s="3">
        <v>227.95312000000001</v>
      </c>
      <c r="AB1159" s="1">
        <v>18.610919999999965</v>
      </c>
      <c r="AC1159">
        <v>4</v>
      </c>
      <c r="AD1159" s="3">
        <v>213.24306000000001</v>
      </c>
      <c r="AE1159" s="1">
        <v>20.016099999999994</v>
      </c>
      <c r="AF1159">
        <v>4</v>
      </c>
      <c r="AG1159" s="3">
        <v>224.53725</v>
      </c>
      <c r="AH1159" s="1">
        <v>17.208520000000021</v>
      </c>
      <c r="AI1159">
        <v>4</v>
      </c>
      <c r="AJ1159" s="3">
        <v>186.12267</v>
      </c>
      <c r="AK1159" s="1">
        <v>11.940760000000012</v>
      </c>
    </row>
    <row r="1160" spans="1:37" x14ac:dyDescent="0.2">
      <c r="A1160">
        <v>1708</v>
      </c>
      <c r="B1160" t="s">
        <v>687</v>
      </c>
      <c r="C1160" t="s">
        <v>688</v>
      </c>
      <c r="D1160">
        <v>2019</v>
      </c>
      <c r="E1160" t="s">
        <v>745</v>
      </c>
      <c r="F1160" t="s">
        <v>40</v>
      </c>
      <c r="G1160" t="s">
        <v>41</v>
      </c>
      <c r="H1160">
        <v>34.979889999999997</v>
      </c>
      <c r="I1160">
        <v>-120.44499070000001</v>
      </c>
      <c r="J1160">
        <v>454</v>
      </c>
      <c r="K1160">
        <v>1658</v>
      </c>
      <c r="L1160">
        <f t="shared" si="309"/>
        <v>0.27382388419782872</v>
      </c>
      <c r="M1160" t="s">
        <v>785</v>
      </c>
      <c r="N1160" s="2" t="s">
        <v>602</v>
      </c>
      <c r="O1160" s="2" t="s">
        <v>51</v>
      </c>
      <c r="P1160" t="s">
        <v>54</v>
      </c>
      <c r="Q1160" t="s">
        <v>45</v>
      </c>
      <c r="R1160" s="2" t="s">
        <v>598</v>
      </c>
      <c r="S1160" s="2" t="s">
        <v>779</v>
      </c>
      <c r="T1160" t="s">
        <v>90</v>
      </c>
      <c r="U1160">
        <f t="shared" si="308"/>
        <v>60</v>
      </c>
      <c r="V1160" t="s">
        <v>60</v>
      </c>
      <c r="W1160" s="2" t="s">
        <v>136</v>
      </c>
      <c r="X1160" s="2" t="s">
        <v>609</v>
      </c>
      <c r="Y1160" t="s">
        <v>50</v>
      </c>
      <c r="Z1160">
        <v>4</v>
      </c>
      <c r="AA1160" s="3">
        <v>164.60401999999999</v>
      </c>
      <c r="AB1160" s="1">
        <v>12.290500000000009</v>
      </c>
      <c r="AC1160">
        <v>4</v>
      </c>
      <c r="AD1160" s="3">
        <v>151.82642000000001</v>
      </c>
      <c r="AE1160" s="1">
        <v>12.290519999999958</v>
      </c>
      <c r="AF1160">
        <v>4</v>
      </c>
      <c r="AG1160" s="3">
        <v>165.05426</v>
      </c>
      <c r="AH1160" s="1">
        <v>17.557799999999986</v>
      </c>
      <c r="AI1160">
        <v>4</v>
      </c>
      <c r="AJ1160" s="3">
        <v>161.57996</v>
      </c>
      <c r="AK1160" s="1">
        <v>12.992419999999981</v>
      </c>
    </row>
    <row r="1161" spans="1:37" x14ac:dyDescent="0.2">
      <c r="A1161">
        <v>1708</v>
      </c>
      <c r="B1161" t="s">
        <v>687</v>
      </c>
      <c r="C1161" t="s">
        <v>688</v>
      </c>
      <c r="D1161">
        <v>2019</v>
      </c>
      <c r="E1161" t="s">
        <v>745</v>
      </c>
      <c r="F1161" t="s">
        <v>40</v>
      </c>
      <c r="G1161" t="s">
        <v>41</v>
      </c>
      <c r="H1161">
        <v>34.979889999999997</v>
      </c>
      <c r="I1161">
        <v>-120.44499070000001</v>
      </c>
      <c r="J1161">
        <v>454</v>
      </c>
      <c r="K1161">
        <v>1658</v>
      </c>
      <c r="L1161">
        <f t="shared" si="309"/>
        <v>0.27382388419782872</v>
      </c>
      <c r="M1161" t="s">
        <v>785</v>
      </c>
      <c r="N1161" s="2" t="s">
        <v>603</v>
      </c>
      <c r="O1161" s="2" t="s">
        <v>51</v>
      </c>
      <c r="P1161" t="s">
        <v>52</v>
      </c>
      <c r="Q1161" t="s">
        <v>45</v>
      </c>
      <c r="R1161" s="2" t="s">
        <v>598</v>
      </c>
      <c r="S1161" s="2" t="s">
        <v>779</v>
      </c>
      <c r="T1161" t="s">
        <v>90</v>
      </c>
      <c r="U1161">
        <f t="shared" si="308"/>
        <v>60</v>
      </c>
      <c r="V1161" t="s">
        <v>60</v>
      </c>
      <c r="W1161" s="2" t="s">
        <v>136</v>
      </c>
      <c r="X1161" s="2" t="s">
        <v>609</v>
      </c>
      <c r="Y1161" t="s">
        <v>50</v>
      </c>
      <c r="Z1161">
        <v>4</v>
      </c>
      <c r="AA1161" s="3">
        <v>115.12932000000001</v>
      </c>
      <c r="AB1161" s="1">
        <v>15.801891999999981</v>
      </c>
      <c r="AC1161">
        <v>4</v>
      </c>
      <c r="AD1161" s="3">
        <v>95.501720000000006</v>
      </c>
      <c r="AE1161" s="1">
        <v>15.09809199999998</v>
      </c>
      <c r="AF1161">
        <v>4</v>
      </c>
      <c r="AG1161" s="3">
        <v>141.56511</v>
      </c>
      <c r="AH1161" s="1">
        <v>13.695240000000013</v>
      </c>
      <c r="AI1161">
        <v>4</v>
      </c>
      <c r="AJ1161" s="3">
        <v>98.58323</v>
      </c>
      <c r="AK1161" s="1">
        <v>17.207099999999997</v>
      </c>
    </row>
    <row r="1162" spans="1:37" x14ac:dyDescent="0.2">
      <c r="A1162">
        <v>1708</v>
      </c>
      <c r="B1162" t="s">
        <v>687</v>
      </c>
      <c r="C1162" t="s">
        <v>688</v>
      </c>
      <c r="D1162">
        <v>2019</v>
      </c>
      <c r="E1162" t="s">
        <v>745</v>
      </c>
      <c r="F1162" t="s">
        <v>40</v>
      </c>
      <c r="G1162" t="s">
        <v>41</v>
      </c>
      <c r="H1162">
        <v>34.979889999999997</v>
      </c>
      <c r="I1162">
        <v>-120.44499070000001</v>
      </c>
      <c r="J1162">
        <v>454</v>
      </c>
      <c r="K1162">
        <v>1658</v>
      </c>
      <c r="L1162">
        <f t="shared" si="309"/>
        <v>0.27382388419782872</v>
      </c>
      <c r="M1162" t="s">
        <v>785</v>
      </c>
      <c r="N1162" s="2" t="s">
        <v>604</v>
      </c>
      <c r="O1162" s="2" t="s">
        <v>43</v>
      </c>
      <c r="P1162" t="s">
        <v>52</v>
      </c>
      <c r="Q1162" t="s">
        <v>45</v>
      </c>
      <c r="R1162" s="2" t="s">
        <v>598</v>
      </c>
      <c r="S1162" s="2" t="s">
        <v>779</v>
      </c>
      <c r="T1162" t="s">
        <v>90</v>
      </c>
      <c r="U1162">
        <f t="shared" si="308"/>
        <v>60</v>
      </c>
      <c r="V1162" t="s">
        <v>60</v>
      </c>
      <c r="W1162" s="2" t="s">
        <v>136</v>
      </c>
      <c r="X1162" s="2" t="s">
        <v>609</v>
      </c>
      <c r="Y1162" t="s">
        <v>50</v>
      </c>
      <c r="Z1162">
        <v>4</v>
      </c>
      <c r="AA1162" s="3">
        <v>178.94929999999999</v>
      </c>
      <c r="AB1162" s="1">
        <v>11.806480000000022</v>
      </c>
      <c r="AC1162">
        <v>4</v>
      </c>
      <c r="AD1162" s="3">
        <v>173.99701999999999</v>
      </c>
      <c r="AE1162" s="1">
        <v>9.9172399999999925</v>
      </c>
      <c r="AF1162">
        <v>4</v>
      </c>
      <c r="AG1162" s="3">
        <v>208.68834000000001</v>
      </c>
      <c r="AH1162" s="1">
        <v>14.63979999999998</v>
      </c>
      <c r="AI1162">
        <v>4</v>
      </c>
      <c r="AJ1162" s="3">
        <v>179.88713000000001</v>
      </c>
      <c r="AK1162" s="1">
        <v>16.056879999999978</v>
      </c>
    </row>
    <row r="1163" spans="1:37" x14ac:dyDescent="0.2">
      <c r="A1163">
        <v>1708</v>
      </c>
      <c r="B1163" t="s">
        <v>687</v>
      </c>
      <c r="C1163" t="s">
        <v>688</v>
      </c>
      <c r="D1163">
        <v>2019</v>
      </c>
      <c r="E1163" t="s">
        <v>745</v>
      </c>
      <c r="F1163" t="s">
        <v>40</v>
      </c>
      <c r="G1163" t="s">
        <v>41</v>
      </c>
      <c r="H1163">
        <v>34.979889999999997</v>
      </c>
      <c r="I1163">
        <v>-120.44499070000001</v>
      </c>
      <c r="J1163">
        <v>454</v>
      </c>
      <c r="K1163">
        <v>1658</v>
      </c>
      <c r="L1163">
        <f t="shared" si="309"/>
        <v>0.27382388419782872</v>
      </c>
      <c r="M1163" t="s">
        <v>785</v>
      </c>
      <c r="N1163" s="2" t="s">
        <v>605</v>
      </c>
      <c r="O1163" s="2" t="s">
        <v>43</v>
      </c>
      <c r="P1163" t="s">
        <v>52</v>
      </c>
      <c r="Q1163" t="s">
        <v>45</v>
      </c>
      <c r="R1163" s="2" t="s">
        <v>598</v>
      </c>
      <c r="S1163" s="2" t="s">
        <v>779</v>
      </c>
      <c r="T1163" t="s">
        <v>90</v>
      </c>
      <c r="U1163">
        <f t="shared" si="308"/>
        <v>60</v>
      </c>
      <c r="V1163" t="s">
        <v>60</v>
      </c>
      <c r="W1163" s="2" t="s">
        <v>136</v>
      </c>
      <c r="X1163" s="2" t="s">
        <v>609</v>
      </c>
      <c r="Y1163" t="s">
        <v>50</v>
      </c>
      <c r="Z1163">
        <v>4</v>
      </c>
      <c r="AA1163" s="3">
        <v>194.56966</v>
      </c>
      <c r="AB1163" s="1">
        <v>14.639679999999998</v>
      </c>
      <c r="AC1163">
        <v>4</v>
      </c>
      <c r="AD1163" s="3">
        <v>199.77081000000001</v>
      </c>
      <c r="AE1163" s="1">
        <v>16.05655999999999</v>
      </c>
      <c r="AF1163">
        <v>4</v>
      </c>
      <c r="AG1163" s="3">
        <v>218.87755000000001</v>
      </c>
      <c r="AH1163" s="1">
        <v>15.112059999999985</v>
      </c>
      <c r="AI1163">
        <v>4</v>
      </c>
      <c r="AJ1163" s="3">
        <v>198.34123</v>
      </c>
      <c r="AK1163" s="1">
        <v>17.000760000000014</v>
      </c>
    </row>
    <row r="1164" spans="1:37" x14ac:dyDescent="0.2">
      <c r="A1164">
        <v>1708</v>
      </c>
      <c r="B1164" t="s">
        <v>687</v>
      </c>
      <c r="C1164" t="s">
        <v>688</v>
      </c>
      <c r="D1164">
        <v>2019</v>
      </c>
      <c r="E1164" t="s">
        <v>745</v>
      </c>
      <c r="F1164" t="s">
        <v>40</v>
      </c>
      <c r="G1164" t="s">
        <v>41</v>
      </c>
      <c r="H1164">
        <v>34.979889999999997</v>
      </c>
      <c r="I1164">
        <v>-120.44499070000001</v>
      </c>
      <c r="J1164">
        <v>454</v>
      </c>
      <c r="K1164">
        <v>1658</v>
      </c>
      <c r="L1164">
        <f t="shared" si="309"/>
        <v>0.27382388419782872</v>
      </c>
      <c r="M1164" t="s">
        <v>785</v>
      </c>
      <c r="N1164" s="2" t="s">
        <v>606</v>
      </c>
      <c r="O1164" s="2" t="s">
        <v>43</v>
      </c>
      <c r="P1164" t="s">
        <v>44</v>
      </c>
      <c r="Q1164" t="s">
        <v>45</v>
      </c>
      <c r="R1164" s="2" t="s">
        <v>598</v>
      </c>
      <c r="S1164" s="2" t="s">
        <v>779</v>
      </c>
      <c r="T1164" t="s">
        <v>90</v>
      </c>
      <c r="U1164">
        <f t="shared" si="308"/>
        <v>60</v>
      </c>
      <c r="V1164" t="s">
        <v>60</v>
      </c>
      <c r="W1164" s="2" t="s">
        <v>136</v>
      </c>
      <c r="X1164" s="2" t="s">
        <v>609</v>
      </c>
      <c r="Y1164" t="s">
        <v>50</v>
      </c>
      <c r="Z1164">
        <v>4</v>
      </c>
      <c r="AA1164" s="3">
        <v>153.9915</v>
      </c>
      <c r="AB1164" s="1">
        <v>36.835879999999975</v>
      </c>
      <c r="AC1164">
        <v>4</v>
      </c>
      <c r="AD1164" s="3">
        <v>144.78919999999999</v>
      </c>
      <c r="AE1164" s="1">
        <v>11.806480000000022</v>
      </c>
      <c r="AF1164">
        <v>4</v>
      </c>
      <c r="AG1164" s="3">
        <v>161.53444999999999</v>
      </c>
      <c r="AH1164" s="1">
        <v>12.75078000000002</v>
      </c>
      <c r="AI1164">
        <v>4</v>
      </c>
      <c r="AJ1164" s="3">
        <v>152.56827999999999</v>
      </c>
      <c r="AK1164" s="1">
        <v>10.389380000000017</v>
      </c>
    </row>
    <row r="1165" spans="1:37" x14ac:dyDescent="0.2">
      <c r="A1165">
        <v>1708</v>
      </c>
      <c r="B1165" t="s">
        <v>687</v>
      </c>
      <c r="C1165" t="s">
        <v>688</v>
      </c>
      <c r="D1165">
        <v>2019</v>
      </c>
      <c r="E1165" t="s">
        <v>745</v>
      </c>
      <c r="F1165" t="s">
        <v>40</v>
      </c>
      <c r="G1165" t="s">
        <v>41</v>
      </c>
      <c r="H1165">
        <v>34.979889999999997</v>
      </c>
      <c r="I1165">
        <v>-120.44499070000001</v>
      </c>
      <c r="J1165">
        <v>454</v>
      </c>
      <c r="K1165">
        <v>1658</v>
      </c>
      <c r="L1165">
        <f t="shared" si="309"/>
        <v>0.27382388419782872</v>
      </c>
      <c r="M1165" t="s">
        <v>785</v>
      </c>
      <c r="N1165" s="2" t="s">
        <v>387</v>
      </c>
      <c r="O1165" s="2" t="s">
        <v>43</v>
      </c>
      <c r="P1165" t="s">
        <v>44</v>
      </c>
      <c r="Q1165" t="s">
        <v>45</v>
      </c>
      <c r="R1165" s="2" t="s">
        <v>598</v>
      </c>
      <c r="S1165" s="2" t="s">
        <v>779</v>
      </c>
      <c r="T1165" t="s">
        <v>90</v>
      </c>
      <c r="U1165">
        <f t="shared" si="308"/>
        <v>60</v>
      </c>
      <c r="V1165" t="s">
        <v>60</v>
      </c>
      <c r="W1165" s="2" t="s">
        <v>136</v>
      </c>
      <c r="X1165" s="2" t="s">
        <v>609</v>
      </c>
      <c r="Y1165" t="s">
        <v>50</v>
      </c>
      <c r="Z1165">
        <v>4</v>
      </c>
      <c r="AA1165" s="3">
        <v>200.78047000000001</v>
      </c>
      <c r="AB1165" s="1">
        <v>10.861879999999985</v>
      </c>
      <c r="AC1165">
        <v>4</v>
      </c>
      <c r="AD1165" s="3">
        <v>206.45436000000001</v>
      </c>
      <c r="AE1165" s="1">
        <v>13.695279999999968</v>
      </c>
      <c r="AF1165">
        <v>4</v>
      </c>
      <c r="AG1165" s="3">
        <v>259.56349999999998</v>
      </c>
      <c r="AH1165" s="1">
        <v>16.056480000000079</v>
      </c>
      <c r="AI1165">
        <v>4</v>
      </c>
      <c r="AJ1165" s="3">
        <v>215.17795000000001</v>
      </c>
      <c r="AK1165" s="1">
        <v>12.278219999999976</v>
      </c>
    </row>
    <row r="1166" spans="1:37" x14ac:dyDescent="0.2">
      <c r="A1166">
        <v>1708</v>
      </c>
      <c r="B1166" t="s">
        <v>687</v>
      </c>
      <c r="C1166" t="s">
        <v>688</v>
      </c>
      <c r="D1166">
        <v>2019</v>
      </c>
      <c r="E1166" t="s">
        <v>745</v>
      </c>
      <c r="F1166" t="s">
        <v>40</v>
      </c>
      <c r="G1166" t="s">
        <v>41</v>
      </c>
      <c r="H1166">
        <v>34.979889999999997</v>
      </c>
      <c r="I1166">
        <v>-120.44499070000001</v>
      </c>
      <c r="J1166">
        <v>454</v>
      </c>
      <c r="K1166">
        <v>1658</v>
      </c>
      <c r="L1166">
        <f t="shared" si="309"/>
        <v>0.27382388419782872</v>
      </c>
      <c r="M1166" t="s">
        <v>785</v>
      </c>
      <c r="N1166" s="2" t="s">
        <v>607</v>
      </c>
      <c r="O1166" s="2" t="s">
        <v>43</v>
      </c>
      <c r="P1166" t="s">
        <v>44</v>
      </c>
      <c r="Q1166" t="s">
        <v>45</v>
      </c>
      <c r="R1166" s="2" t="s">
        <v>598</v>
      </c>
      <c r="S1166" s="2" t="s">
        <v>779</v>
      </c>
      <c r="T1166" t="s">
        <v>90</v>
      </c>
      <c r="U1166">
        <f t="shared" si="308"/>
        <v>60</v>
      </c>
      <c r="V1166" t="s">
        <v>60</v>
      </c>
      <c r="W1166" s="2" t="s">
        <v>136</v>
      </c>
      <c r="X1166" s="2" t="s">
        <v>609</v>
      </c>
      <c r="Y1166" t="s">
        <v>50</v>
      </c>
      <c r="Z1166">
        <v>4</v>
      </c>
      <c r="AA1166" s="3">
        <v>174.37049999999999</v>
      </c>
      <c r="AB1166" s="1">
        <v>15.584000000000003</v>
      </c>
      <c r="AC1166">
        <v>4</v>
      </c>
      <c r="AD1166" s="3">
        <v>180.51627999999999</v>
      </c>
      <c r="AE1166" s="1">
        <v>17.47320000000002</v>
      </c>
      <c r="AF1166">
        <v>4</v>
      </c>
      <c r="AG1166" s="3">
        <v>195.84499</v>
      </c>
      <c r="AH1166" s="1">
        <v>15.584400000000016</v>
      </c>
      <c r="AI1166">
        <v>4</v>
      </c>
      <c r="AJ1166" s="3">
        <v>176.72499999999999</v>
      </c>
      <c r="AK1166" s="1">
        <v>14.639900000000011</v>
      </c>
    </row>
    <row r="1167" spans="1:37" x14ac:dyDescent="0.2">
      <c r="A1167">
        <v>1708</v>
      </c>
      <c r="B1167" t="s">
        <v>687</v>
      </c>
      <c r="C1167" t="s">
        <v>688</v>
      </c>
      <c r="D1167">
        <v>2019</v>
      </c>
      <c r="E1167" t="s">
        <v>745</v>
      </c>
      <c r="F1167" t="s">
        <v>40</v>
      </c>
      <c r="G1167" t="s">
        <v>41</v>
      </c>
      <c r="H1167">
        <v>34.979889999999997</v>
      </c>
      <c r="I1167">
        <v>-120.44499070000001</v>
      </c>
      <c r="J1167">
        <v>454</v>
      </c>
      <c r="K1167">
        <v>1658</v>
      </c>
      <c r="L1167">
        <f t="shared" si="309"/>
        <v>0.27382388419782872</v>
      </c>
      <c r="M1167" t="s">
        <v>785</v>
      </c>
      <c r="N1167" s="2" t="s">
        <v>600</v>
      </c>
      <c r="O1167" s="2" t="s">
        <v>51</v>
      </c>
      <c r="P1167" t="s">
        <v>54</v>
      </c>
      <c r="Q1167" t="s">
        <v>45</v>
      </c>
      <c r="R1167" s="2" t="s">
        <v>598</v>
      </c>
      <c r="S1167" s="2" t="s">
        <v>779</v>
      </c>
      <c r="T1167" t="s">
        <v>90</v>
      </c>
      <c r="U1167">
        <f t="shared" si="308"/>
        <v>60</v>
      </c>
      <c r="V1167" t="s">
        <v>60</v>
      </c>
      <c r="W1167" s="2" t="s">
        <v>610</v>
      </c>
      <c r="Y1167" t="s">
        <v>777</v>
      </c>
      <c r="Z1167">
        <v>4</v>
      </c>
      <c r="AA1167" s="3">
        <v>12.96602</v>
      </c>
      <c r="AB1167" s="1">
        <v>0.63338800000000006</v>
      </c>
      <c r="AC1167">
        <v>4</v>
      </c>
      <c r="AD1167" s="3">
        <v>12.519527</v>
      </c>
      <c r="AE1167" s="1">
        <v>0.8735740000000014</v>
      </c>
      <c r="AF1167">
        <v>4</v>
      </c>
      <c r="AG1167" s="3">
        <v>10.528416999999999</v>
      </c>
      <c r="AH1167" s="1">
        <v>0.69887800000000055</v>
      </c>
      <c r="AI1167">
        <v>4</v>
      </c>
      <c r="AJ1167" s="3">
        <v>11.894631</v>
      </c>
      <c r="AK1167" s="1">
        <v>0.82993399999999795</v>
      </c>
    </row>
    <row r="1168" spans="1:37" x14ac:dyDescent="0.2">
      <c r="A1168">
        <v>1708</v>
      </c>
      <c r="B1168" t="s">
        <v>687</v>
      </c>
      <c r="C1168" t="s">
        <v>688</v>
      </c>
      <c r="D1168">
        <v>2019</v>
      </c>
      <c r="E1168" t="s">
        <v>745</v>
      </c>
      <c r="F1168" t="s">
        <v>40</v>
      </c>
      <c r="G1168" t="s">
        <v>41</v>
      </c>
      <c r="H1168">
        <v>34.979889999999997</v>
      </c>
      <c r="I1168">
        <v>-120.44499070000001</v>
      </c>
      <c r="J1168">
        <v>454</v>
      </c>
      <c r="K1168">
        <v>1658</v>
      </c>
      <c r="L1168">
        <f t="shared" si="309"/>
        <v>0.27382388419782872</v>
      </c>
      <c r="M1168" t="s">
        <v>785</v>
      </c>
      <c r="N1168" s="2" t="s">
        <v>601</v>
      </c>
      <c r="O1168" s="2" t="s">
        <v>51</v>
      </c>
      <c r="P1168" t="s">
        <v>54</v>
      </c>
      <c r="Q1168" t="s">
        <v>45</v>
      </c>
      <c r="R1168" s="2" t="s">
        <v>598</v>
      </c>
      <c r="S1168" s="2" t="s">
        <v>779</v>
      </c>
      <c r="T1168" t="s">
        <v>90</v>
      </c>
      <c r="U1168">
        <f t="shared" si="308"/>
        <v>60</v>
      </c>
      <c r="V1168" t="s">
        <v>60</v>
      </c>
      <c r="W1168" s="2" t="s">
        <v>610</v>
      </c>
      <c r="Y1168" t="s">
        <v>777</v>
      </c>
      <c r="Z1168">
        <v>4</v>
      </c>
      <c r="AA1168" s="3">
        <v>15.091253999999999</v>
      </c>
      <c r="AB1168" s="1">
        <v>1.4851340000000022</v>
      </c>
      <c r="AC1168">
        <v>4</v>
      </c>
      <c r="AD1168" s="3">
        <v>10.473278000000001</v>
      </c>
      <c r="AE1168" s="1">
        <v>1.2885199999999983</v>
      </c>
      <c r="AF1168">
        <v>4</v>
      </c>
      <c r="AG1168" s="3">
        <v>9.6615420000000007</v>
      </c>
      <c r="AH1168" s="1">
        <v>1.0046279999999967</v>
      </c>
      <c r="AI1168">
        <v>4</v>
      </c>
      <c r="AJ1168" s="3">
        <v>9.6300519999999992</v>
      </c>
      <c r="AK1168" s="1">
        <v>1.1138400000000033</v>
      </c>
    </row>
    <row r="1169" spans="1:38" x14ac:dyDescent="0.2">
      <c r="A1169">
        <v>1708</v>
      </c>
      <c r="B1169" t="s">
        <v>687</v>
      </c>
      <c r="C1169" t="s">
        <v>688</v>
      </c>
      <c r="D1169">
        <v>2019</v>
      </c>
      <c r="E1169" t="s">
        <v>745</v>
      </c>
      <c r="F1169" t="s">
        <v>40</v>
      </c>
      <c r="G1169" t="s">
        <v>41</v>
      </c>
      <c r="H1169">
        <v>34.979889999999997</v>
      </c>
      <c r="I1169">
        <v>-120.44499070000001</v>
      </c>
      <c r="J1169">
        <v>454</v>
      </c>
      <c r="K1169">
        <v>1658</v>
      </c>
      <c r="L1169">
        <f t="shared" si="309"/>
        <v>0.27382388419782872</v>
      </c>
      <c r="M1169" t="s">
        <v>785</v>
      </c>
      <c r="N1169" s="2" t="s">
        <v>486</v>
      </c>
      <c r="O1169" s="2" t="s">
        <v>51</v>
      </c>
      <c r="P1169" t="s">
        <v>44</v>
      </c>
      <c r="Q1169" t="s">
        <v>45</v>
      </c>
      <c r="R1169" s="2" t="s">
        <v>598</v>
      </c>
      <c r="S1169" s="2" t="s">
        <v>779</v>
      </c>
      <c r="T1169" t="s">
        <v>90</v>
      </c>
      <c r="U1169">
        <f t="shared" si="308"/>
        <v>60</v>
      </c>
      <c r="V1169" t="s">
        <v>60</v>
      </c>
      <c r="W1169" s="2" t="s">
        <v>610</v>
      </c>
      <c r="Y1169" t="s">
        <v>777</v>
      </c>
      <c r="Z1169">
        <v>4</v>
      </c>
      <c r="AA1169" s="3">
        <v>12.007605</v>
      </c>
      <c r="AB1169" s="1">
        <v>1.7690669999999997</v>
      </c>
      <c r="AC1169">
        <v>4</v>
      </c>
      <c r="AD1169" s="3">
        <v>10.501899999999999</v>
      </c>
      <c r="AE1169" s="1">
        <v>1.2012</v>
      </c>
      <c r="AF1169">
        <v>4</v>
      </c>
      <c r="AG1169" s="3">
        <v>8.0848739999999992</v>
      </c>
      <c r="AH1169" s="1">
        <v>1.48508</v>
      </c>
      <c r="AI1169">
        <v>4</v>
      </c>
      <c r="AJ1169" s="3">
        <v>8.4792360000000002</v>
      </c>
      <c r="AK1169" s="1">
        <v>0.87359999999999971</v>
      </c>
    </row>
    <row r="1170" spans="1:38" x14ac:dyDescent="0.2">
      <c r="A1170">
        <v>1708</v>
      </c>
      <c r="B1170" t="s">
        <v>687</v>
      </c>
      <c r="C1170" t="s">
        <v>688</v>
      </c>
      <c r="D1170">
        <v>2019</v>
      </c>
      <c r="E1170" t="s">
        <v>745</v>
      </c>
      <c r="F1170" t="s">
        <v>40</v>
      </c>
      <c r="G1170" t="s">
        <v>41</v>
      </c>
      <c r="H1170">
        <v>34.979889999999997</v>
      </c>
      <c r="I1170">
        <v>-120.44499070000001</v>
      </c>
      <c r="J1170">
        <v>454</v>
      </c>
      <c r="K1170">
        <v>1658</v>
      </c>
      <c r="L1170">
        <f t="shared" si="309"/>
        <v>0.27382388419782872</v>
      </c>
      <c r="M1170" t="s">
        <v>785</v>
      </c>
      <c r="N1170" s="2" t="s">
        <v>602</v>
      </c>
      <c r="O1170" s="2" t="s">
        <v>51</v>
      </c>
      <c r="P1170" t="s">
        <v>54</v>
      </c>
      <c r="Q1170" t="s">
        <v>45</v>
      </c>
      <c r="R1170" s="2" t="s">
        <v>598</v>
      </c>
      <c r="S1170" s="2" t="s">
        <v>779</v>
      </c>
      <c r="T1170" t="s">
        <v>90</v>
      </c>
      <c r="U1170">
        <f t="shared" si="308"/>
        <v>60</v>
      </c>
      <c r="V1170" t="s">
        <v>60</v>
      </c>
      <c r="W1170" s="2" t="s">
        <v>610</v>
      </c>
      <c r="Y1170" t="s">
        <v>777</v>
      </c>
      <c r="Z1170">
        <v>4</v>
      </c>
      <c r="AA1170" s="3">
        <v>13.859812</v>
      </c>
      <c r="AB1170" s="1">
        <v>0.98274400000000028</v>
      </c>
      <c r="AC1170">
        <v>4</v>
      </c>
      <c r="AD1170" s="3">
        <v>12.932880000000001</v>
      </c>
      <c r="AE1170" s="1">
        <v>1.3103579999999972</v>
      </c>
      <c r="AF1170">
        <v>4</v>
      </c>
      <c r="AG1170" s="3">
        <v>9.6313750000000002</v>
      </c>
      <c r="AH1170" s="1">
        <v>0.89544199999999918</v>
      </c>
      <c r="AI1170">
        <v>4</v>
      </c>
      <c r="AJ1170" s="3">
        <v>9.4032549999999997</v>
      </c>
      <c r="AK1170" s="1">
        <v>1.332256000000001</v>
      </c>
    </row>
    <row r="1171" spans="1:38" x14ac:dyDescent="0.2">
      <c r="A1171">
        <v>1708</v>
      </c>
      <c r="B1171" t="s">
        <v>687</v>
      </c>
      <c r="C1171" t="s">
        <v>688</v>
      </c>
      <c r="D1171">
        <v>2019</v>
      </c>
      <c r="E1171" t="s">
        <v>745</v>
      </c>
      <c r="F1171" t="s">
        <v>40</v>
      </c>
      <c r="G1171" t="s">
        <v>41</v>
      </c>
      <c r="H1171">
        <v>34.979889999999997</v>
      </c>
      <c r="I1171">
        <v>-120.44499070000001</v>
      </c>
      <c r="J1171">
        <v>454</v>
      </c>
      <c r="K1171">
        <v>1658</v>
      </c>
      <c r="L1171">
        <f t="shared" si="309"/>
        <v>0.27382388419782872</v>
      </c>
      <c r="M1171" t="s">
        <v>785</v>
      </c>
      <c r="N1171" s="2" t="s">
        <v>603</v>
      </c>
      <c r="O1171" s="2" t="s">
        <v>51</v>
      </c>
      <c r="P1171" t="s">
        <v>52</v>
      </c>
      <c r="Q1171" t="s">
        <v>45</v>
      </c>
      <c r="R1171" s="2" t="s">
        <v>598</v>
      </c>
      <c r="S1171" s="2" t="s">
        <v>779</v>
      </c>
      <c r="T1171" t="s">
        <v>90</v>
      </c>
      <c r="U1171">
        <f t="shared" si="308"/>
        <v>60</v>
      </c>
      <c r="V1171" t="s">
        <v>60</v>
      </c>
      <c r="W1171" s="2" t="s">
        <v>610</v>
      </c>
      <c r="Y1171" t="s">
        <v>777</v>
      </c>
      <c r="Z1171">
        <v>4</v>
      </c>
      <c r="AA1171" s="3">
        <v>14.423519000000001</v>
      </c>
      <c r="AB1171" s="1">
        <v>1.5942679999999996</v>
      </c>
      <c r="AC1171">
        <v>4</v>
      </c>
      <c r="AD1171" s="3">
        <v>14.20632</v>
      </c>
      <c r="AE1171" s="1">
        <v>1.7689860000000017</v>
      </c>
      <c r="AF1171">
        <v>4</v>
      </c>
      <c r="AG1171" s="3">
        <v>10.173182000000001</v>
      </c>
      <c r="AH1171" s="1">
        <v>0.91726599999999792</v>
      </c>
      <c r="AI1171">
        <v>4</v>
      </c>
      <c r="AJ1171" s="3">
        <v>12.21641</v>
      </c>
      <c r="AK1171" s="1">
        <v>1.2230260000000008</v>
      </c>
    </row>
    <row r="1172" spans="1:38" x14ac:dyDescent="0.2">
      <c r="A1172">
        <v>1708</v>
      </c>
      <c r="B1172" t="s">
        <v>687</v>
      </c>
      <c r="C1172" t="s">
        <v>688</v>
      </c>
      <c r="D1172">
        <v>2019</v>
      </c>
      <c r="E1172" t="s">
        <v>745</v>
      </c>
      <c r="F1172" t="s">
        <v>40</v>
      </c>
      <c r="G1172" t="s">
        <v>41</v>
      </c>
      <c r="H1172">
        <v>34.979889999999997</v>
      </c>
      <c r="I1172">
        <v>-120.44499070000001</v>
      </c>
      <c r="J1172">
        <v>454</v>
      </c>
      <c r="K1172">
        <v>1658</v>
      </c>
      <c r="L1172">
        <f t="shared" si="309"/>
        <v>0.27382388419782872</v>
      </c>
      <c r="M1172" t="s">
        <v>785</v>
      </c>
      <c r="N1172" s="2" t="s">
        <v>604</v>
      </c>
      <c r="O1172" s="2" t="s">
        <v>43</v>
      </c>
      <c r="P1172" t="s">
        <v>52</v>
      </c>
      <c r="Q1172" t="s">
        <v>45</v>
      </c>
      <c r="R1172" s="2" t="s">
        <v>598</v>
      </c>
      <c r="S1172" s="2" t="s">
        <v>779</v>
      </c>
      <c r="T1172" t="s">
        <v>90</v>
      </c>
      <c r="U1172">
        <f t="shared" ref="U1172:U1176" si="310">((50-20)/50)*100</f>
        <v>60</v>
      </c>
      <c r="V1172" t="s">
        <v>60</v>
      </c>
      <c r="W1172" s="2" t="s">
        <v>610</v>
      </c>
      <c r="Y1172" t="s">
        <v>777</v>
      </c>
      <c r="Z1172">
        <v>4</v>
      </c>
      <c r="AA1172" s="3">
        <v>11.083539999999999</v>
      </c>
      <c r="AB1172" s="1">
        <v>1.4888340000000007</v>
      </c>
      <c r="AC1172">
        <v>4</v>
      </c>
      <c r="AD1172" s="3">
        <v>10.256411</v>
      </c>
      <c r="AE1172" s="1">
        <v>1.422661999999999</v>
      </c>
      <c r="AF1172">
        <v>4</v>
      </c>
      <c r="AG1172" s="3">
        <v>7.1464020000000001</v>
      </c>
      <c r="AH1172" s="1">
        <v>1.0587260000000001</v>
      </c>
      <c r="AI1172">
        <v>4</v>
      </c>
      <c r="AJ1172" s="3">
        <v>8.5359800000000003</v>
      </c>
      <c r="AK1172" s="1">
        <v>1.2572359999999989</v>
      </c>
    </row>
    <row r="1173" spans="1:38" x14ac:dyDescent="0.2">
      <c r="A1173">
        <v>1708</v>
      </c>
      <c r="B1173" t="s">
        <v>687</v>
      </c>
      <c r="C1173" t="s">
        <v>688</v>
      </c>
      <c r="D1173">
        <v>2019</v>
      </c>
      <c r="E1173" t="s">
        <v>745</v>
      </c>
      <c r="F1173" t="s">
        <v>40</v>
      </c>
      <c r="G1173" t="s">
        <v>41</v>
      </c>
      <c r="H1173">
        <v>34.979889999999997</v>
      </c>
      <c r="I1173">
        <v>-120.44499070000001</v>
      </c>
      <c r="J1173">
        <v>454</v>
      </c>
      <c r="K1173">
        <v>1658</v>
      </c>
      <c r="L1173">
        <f t="shared" si="309"/>
        <v>0.27382388419782872</v>
      </c>
      <c r="M1173" t="s">
        <v>785</v>
      </c>
      <c r="N1173" s="2" t="s">
        <v>605</v>
      </c>
      <c r="O1173" s="2" t="s">
        <v>43</v>
      </c>
      <c r="P1173" t="s">
        <v>52</v>
      </c>
      <c r="Q1173" t="s">
        <v>45</v>
      </c>
      <c r="R1173" s="2" t="s">
        <v>598</v>
      </c>
      <c r="S1173" s="2" t="s">
        <v>779</v>
      </c>
      <c r="T1173" t="s">
        <v>90</v>
      </c>
      <c r="U1173">
        <f t="shared" si="310"/>
        <v>60</v>
      </c>
      <c r="V1173" t="s">
        <v>60</v>
      </c>
      <c r="W1173" s="2" t="s">
        <v>610</v>
      </c>
      <c r="Y1173" t="s">
        <v>777</v>
      </c>
      <c r="Z1173">
        <v>4</v>
      </c>
      <c r="AA1173" s="3">
        <v>12.870141</v>
      </c>
      <c r="AB1173" s="1">
        <v>1.5219179999999994</v>
      </c>
      <c r="AC1173">
        <v>4</v>
      </c>
      <c r="AD1173" s="3">
        <v>11.364763999999999</v>
      </c>
      <c r="AE1173" s="1">
        <v>0.92638600000000082</v>
      </c>
      <c r="AF1173">
        <v>4</v>
      </c>
      <c r="AG1173" s="3">
        <v>7.5599670000000003</v>
      </c>
      <c r="AH1173" s="1">
        <v>0.76095999999999897</v>
      </c>
      <c r="AI1173">
        <v>4</v>
      </c>
      <c r="AJ1173" s="3">
        <v>8.8999179999999996</v>
      </c>
      <c r="AK1173" s="1">
        <v>0.89329800000000148</v>
      </c>
    </row>
    <row r="1174" spans="1:38" x14ac:dyDescent="0.2">
      <c r="A1174">
        <v>1708</v>
      </c>
      <c r="B1174" t="s">
        <v>687</v>
      </c>
      <c r="C1174" t="s">
        <v>688</v>
      </c>
      <c r="D1174">
        <v>2019</v>
      </c>
      <c r="E1174" t="s">
        <v>745</v>
      </c>
      <c r="F1174" t="s">
        <v>40</v>
      </c>
      <c r="G1174" t="s">
        <v>41</v>
      </c>
      <c r="H1174">
        <v>34.979889999999997</v>
      </c>
      <c r="I1174">
        <v>-120.44499070000001</v>
      </c>
      <c r="J1174">
        <v>454</v>
      </c>
      <c r="K1174">
        <v>1658</v>
      </c>
      <c r="L1174">
        <f t="shared" si="309"/>
        <v>0.27382388419782872</v>
      </c>
      <c r="M1174" t="s">
        <v>785</v>
      </c>
      <c r="N1174" s="2" t="s">
        <v>606</v>
      </c>
      <c r="O1174" s="2" t="s">
        <v>43</v>
      </c>
      <c r="P1174" t="s">
        <v>44</v>
      </c>
      <c r="Q1174" t="s">
        <v>45</v>
      </c>
      <c r="R1174" s="2" t="s">
        <v>598</v>
      </c>
      <c r="S1174" s="2" t="s">
        <v>779</v>
      </c>
      <c r="T1174" t="s">
        <v>90</v>
      </c>
      <c r="U1174">
        <f t="shared" si="310"/>
        <v>60</v>
      </c>
      <c r="V1174" t="s">
        <v>60</v>
      </c>
      <c r="W1174" s="2" t="s">
        <v>610</v>
      </c>
      <c r="Y1174" t="s">
        <v>777</v>
      </c>
      <c r="Z1174">
        <v>4</v>
      </c>
      <c r="AA1174" s="3">
        <v>10.521091</v>
      </c>
      <c r="AB1174" s="1">
        <v>0.89330199999999849</v>
      </c>
      <c r="AC1174">
        <v>4</v>
      </c>
      <c r="AD1174" s="3">
        <v>9.3465670000000003</v>
      </c>
      <c r="AE1174" s="1">
        <v>0.9594719999999981</v>
      </c>
      <c r="AF1174">
        <v>4</v>
      </c>
      <c r="AG1174" s="3">
        <v>7.2125725999999997</v>
      </c>
      <c r="AH1174" s="1">
        <v>0.89329999999999998</v>
      </c>
      <c r="AI1174">
        <v>4</v>
      </c>
      <c r="AJ1174" s="3">
        <v>7.4110836999999998</v>
      </c>
      <c r="AK1174" s="1">
        <v>1.0918112000000004</v>
      </c>
    </row>
    <row r="1175" spans="1:38" x14ac:dyDescent="0.2">
      <c r="A1175">
        <v>1708</v>
      </c>
      <c r="B1175" t="s">
        <v>687</v>
      </c>
      <c r="C1175" t="s">
        <v>688</v>
      </c>
      <c r="D1175">
        <v>2019</v>
      </c>
      <c r="E1175" t="s">
        <v>745</v>
      </c>
      <c r="F1175" t="s">
        <v>40</v>
      </c>
      <c r="G1175" t="s">
        <v>41</v>
      </c>
      <c r="H1175">
        <v>34.979889999999997</v>
      </c>
      <c r="I1175">
        <v>-120.44499070000001</v>
      </c>
      <c r="J1175">
        <v>454</v>
      </c>
      <c r="K1175">
        <v>1658</v>
      </c>
      <c r="L1175">
        <f t="shared" si="309"/>
        <v>0.27382388419782872</v>
      </c>
      <c r="M1175" t="s">
        <v>785</v>
      </c>
      <c r="N1175" s="2" t="s">
        <v>387</v>
      </c>
      <c r="O1175" s="2" t="s">
        <v>43</v>
      </c>
      <c r="P1175" t="s">
        <v>44</v>
      </c>
      <c r="Q1175" t="s">
        <v>45</v>
      </c>
      <c r="R1175" s="2" t="s">
        <v>598</v>
      </c>
      <c r="S1175" s="2" t="s">
        <v>779</v>
      </c>
      <c r="T1175" t="s">
        <v>90</v>
      </c>
      <c r="U1175">
        <f t="shared" si="310"/>
        <v>60</v>
      </c>
      <c r="V1175" t="s">
        <v>60</v>
      </c>
      <c r="W1175" s="2" t="s">
        <v>610</v>
      </c>
      <c r="Y1175" t="s">
        <v>777</v>
      </c>
      <c r="Z1175">
        <v>4</v>
      </c>
      <c r="AA1175" s="3">
        <v>12.820513</v>
      </c>
      <c r="AB1175" s="1">
        <v>0.9594699999999996</v>
      </c>
      <c r="AC1175">
        <v>4</v>
      </c>
      <c r="AD1175" s="3">
        <v>10.157154999999999</v>
      </c>
      <c r="AE1175" s="1">
        <v>1.2241520000000001</v>
      </c>
      <c r="AF1175">
        <v>4</v>
      </c>
      <c r="AG1175" s="3">
        <v>8.5359800000000003</v>
      </c>
      <c r="AH1175" s="1">
        <v>0.72787599999999841</v>
      </c>
      <c r="AI1175">
        <v>4</v>
      </c>
      <c r="AJ1175" s="3">
        <v>8.8006620000000009</v>
      </c>
      <c r="AK1175" s="1">
        <v>0.86021399999999915</v>
      </c>
    </row>
    <row r="1176" spans="1:38" x14ac:dyDescent="0.2">
      <c r="A1176">
        <v>1708</v>
      </c>
      <c r="B1176" t="s">
        <v>687</v>
      </c>
      <c r="C1176" t="s">
        <v>688</v>
      </c>
      <c r="D1176">
        <v>2019</v>
      </c>
      <c r="E1176" t="s">
        <v>745</v>
      </c>
      <c r="F1176" t="s">
        <v>40</v>
      </c>
      <c r="G1176" t="s">
        <v>41</v>
      </c>
      <c r="H1176">
        <v>34.979889999999997</v>
      </c>
      <c r="I1176">
        <v>-120.44499070000001</v>
      </c>
      <c r="J1176">
        <v>454</v>
      </c>
      <c r="K1176">
        <v>1658</v>
      </c>
      <c r="L1176">
        <f t="shared" si="309"/>
        <v>0.27382388419782872</v>
      </c>
      <c r="M1176" t="s">
        <v>785</v>
      </c>
      <c r="N1176" s="2" t="s">
        <v>607</v>
      </c>
      <c r="O1176" s="2" t="s">
        <v>43</v>
      </c>
      <c r="P1176" t="s">
        <v>44</v>
      </c>
      <c r="Q1176" t="s">
        <v>45</v>
      </c>
      <c r="R1176" s="2" t="s">
        <v>598</v>
      </c>
      <c r="S1176" s="2" t="s">
        <v>779</v>
      </c>
      <c r="T1176" t="s">
        <v>90</v>
      </c>
      <c r="U1176">
        <f t="shared" si="310"/>
        <v>60</v>
      </c>
      <c r="V1176" t="s">
        <v>60</v>
      </c>
      <c r="W1176" s="2" t="s">
        <v>610</v>
      </c>
      <c r="Y1176" t="s">
        <v>777</v>
      </c>
      <c r="Z1176">
        <v>4</v>
      </c>
      <c r="AA1176" s="3">
        <v>11.397849000000001</v>
      </c>
      <c r="AB1176" s="1">
        <v>1.7535159999999976</v>
      </c>
      <c r="AC1176">
        <v>4</v>
      </c>
      <c r="AD1176" s="3">
        <v>8.4532670000000003</v>
      </c>
      <c r="AE1176" s="1">
        <v>0.99255600000000044</v>
      </c>
      <c r="AF1176">
        <v>4</v>
      </c>
      <c r="AG1176" s="3">
        <v>6.7493796000000001</v>
      </c>
      <c r="AH1176" s="1">
        <v>0.86021479999999961</v>
      </c>
      <c r="AI1176">
        <v>4</v>
      </c>
      <c r="AJ1176" s="3">
        <v>7.0471462999999996</v>
      </c>
      <c r="AK1176" s="1">
        <v>0.82713040000000149</v>
      </c>
    </row>
    <row r="1177" spans="1:38" x14ac:dyDescent="0.2">
      <c r="A1177">
        <v>1733</v>
      </c>
      <c r="B1177" t="s">
        <v>737</v>
      </c>
      <c r="C1177" t="s">
        <v>738</v>
      </c>
      <c r="D1177">
        <v>2018</v>
      </c>
      <c r="F1177" t="s">
        <v>774</v>
      </c>
      <c r="G1177" t="s">
        <v>743</v>
      </c>
      <c r="H1177">
        <v>38.233333299999998</v>
      </c>
      <c r="I1177">
        <v>-8.7666666670000009</v>
      </c>
      <c r="J1177">
        <v>612</v>
      </c>
      <c r="K1177">
        <v>1435</v>
      </c>
      <c r="L1177">
        <f t="shared" si="309"/>
        <v>0.42648083623693378</v>
      </c>
      <c r="M1177" t="s">
        <v>785</v>
      </c>
      <c r="N1177" s="2" t="s">
        <v>611</v>
      </c>
      <c r="O1177" s="2" t="s">
        <v>43</v>
      </c>
      <c r="P1177" t="s">
        <v>54</v>
      </c>
      <c r="Q1177" t="s">
        <v>56</v>
      </c>
      <c r="R1177" s="2" t="s">
        <v>616</v>
      </c>
      <c r="S1177" s="2" t="s">
        <v>780</v>
      </c>
      <c r="T1177" t="s">
        <v>89</v>
      </c>
      <c r="U1177">
        <f>((107.6015-18)/107.6015)*100</f>
        <v>83.271608667165424</v>
      </c>
      <c r="V1177" t="s">
        <v>60</v>
      </c>
      <c r="W1177" s="2" t="s">
        <v>614</v>
      </c>
      <c r="X1177" s="2" t="s">
        <v>416</v>
      </c>
      <c r="Y1177" t="s">
        <v>777</v>
      </c>
      <c r="Z1177">
        <v>5</v>
      </c>
      <c r="AA1177" s="3">
        <v>-1.9299949999999999</v>
      </c>
      <c r="AB1177" s="1">
        <v>0.19912619999999981</v>
      </c>
      <c r="AC1177">
        <v>5</v>
      </c>
      <c r="AD1177" s="3">
        <v>-3.6950219999999998</v>
      </c>
      <c r="AE1177" s="1">
        <v>0.11594199999999999</v>
      </c>
    </row>
    <row r="1178" spans="1:38" x14ac:dyDescent="0.2">
      <c r="A1178">
        <v>1733</v>
      </c>
      <c r="B1178" t="s">
        <v>737</v>
      </c>
      <c r="C1178" t="s">
        <v>738</v>
      </c>
      <c r="D1178">
        <v>2018</v>
      </c>
      <c r="F1178" t="s">
        <v>774</v>
      </c>
      <c r="G1178" t="s">
        <v>743</v>
      </c>
      <c r="H1178">
        <v>38.233333299999998</v>
      </c>
      <c r="I1178">
        <v>-8.7666666670000009</v>
      </c>
      <c r="J1178">
        <v>612</v>
      </c>
      <c r="K1178">
        <v>1435</v>
      </c>
      <c r="L1178">
        <f t="shared" si="309"/>
        <v>0.42648083623693378</v>
      </c>
      <c r="M1178" t="s">
        <v>785</v>
      </c>
      <c r="N1178" s="2" t="s">
        <v>612</v>
      </c>
      <c r="O1178" s="2" t="s">
        <v>51</v>
      </c>
      <c r="P1178" t="s">
        <v>54</v>
      </c>
      <c r="Q1178" t="s">
        <v>56</v>
      </c>
      <c r="R1178" s="2" t="s">
        <v>616</v>
      </c>
      <c r="S1178" s="2" t="s">
        <v>780</v>
      </c>
      <c r="T1178" t="s">
        <v>89</v>
      </c>
      <c r="U1178">
        <f t="shared" ref="U1178:U1182" si="311">((107.6015-18)/107.6015)*100</f>
        <v>83.271608667165424</v>
      </c>
      <c r="V1178" t="s">
        <v>60</v>
      </c>
      <c r="W1178" s="2" t="s">
        <v>614</v>
      </c>
      <c r="X1178" s="2" t="s">
        <v>416</v>
      </c>
      <c r="Y1178" t="s">
        <v>777</v>
      </c>
      <c r="Z1178">
        <v>5</v>
      </c>
      <c r="AA1178" s="3">
        <v>-0.80838186000000001</v>
      </c>
      <c r="AB1178" s="1">
        <v>0.11342156000000003</v>
      </c>
      <c r="AC1178">
        <v>5</v>
      </c>
      <c r="AD1178" s="3">
        <v>-1.8651544</v>
      </c>
      <c r="AE1178" s="1">
        <v>0.2999369999999999</v>
      </c>
    </row>
    <row r="1179" spans="1:38" x14ac:dyDescent="0.2">
      <c r="A1179">
        <v>1733</v>
      </c>
      <c r="B1179" t="s">
        <v>737</v>
      </c>
      <c r="C1179" t="s">
        <v>738</v>
      </c>
      <c r="D1179">
        <v>2018</v>
      </c>
      <c r="F1179" t="s">
        <v>774</v>
      </c>
      <c r="G1179" t="s">
        <v>743</v>
      </c>
      <c r="H1179">
        <v>38.233333299999998</v>
      </c>
      <c r="I1179">
        <v>-8.7666666670000009</v>
      </c>
      <c r="J1179">
        <v>612</v>
      </c>
      <c r="K1179">
        <v>1435</v>
      </c>
      <c r="L1179">
        <f t="shared" si="309"/>
        <v>0.42648083623693378</v>
      </c>
      <c r="M1179" t="s">
        <v>785</v>
      </c>
      <c r="N1179" s="2" t="s">
        <v>613</v>
      </c>
      <c r="O1179" s="2" t="s">
        <v>51</v>
      </c>
      <c r="P1179" t="s">
        <v>54</v>
      </c>
      <c r="Q1179" t="s">
        <v>56</v>
      </c>
      <c r="R1179" s="2" t="s">
        <v>616</v>
      </c>
      <c r="S1179" s="2" t="s">
        <v>780</v>
      </c>
      <c r="T1179" t="s">
        <v>89</v>
      </c>
      <c r="U1179">
        <f t="shared" si="311"/>
        <v>83.271608667165424</v>
      </c>
      <c r="V1179" t="s">
        <v>60</v>
      </c>
      <c r="W1179" s="2" t="s">
        <v>614</v>
      </c>
      <c r="X1179" s="2" t="s">
        <v>416</v>
      </c>
      <c r="Y1179" t="s">
        <v>777</v>
      </c>
      <c r="Z1179">
        <v>5</v>
      </c>
      <c r="AA1179" s="3">
        <v>-0.84869300000000003</v>
      </c>
      <c r="AB1179" s="1">
        <v>0.10081093000000008</v>
      </c>
      <c r="AC1179">
        <v>5</v>
      </c>
      <c r="AD1179" s="3">
        <v>-0.92753624999999995</v>
      </c>
      <c r="AE1179" s="1">
        <v>0.10333965000000001</v>
      </c>
    </row>
    <row r="1180" spans="1:38" x14ac:dyDescent="0.2">
      <c r="A1180">
        <v>1733</v>
      </c>
      <c r="B1180" t="s">
        <v>737</v>
      </c>
      <c r="C1180" t="s">
        <v>738</v>
      </c>
      <c r="D1180">
        <v>2018</v>
      </c>
      <c r="F1180" t="s">
        <v>774</v>
      </c>
      <c r="G1180" t="s">
        <v>743</v>
      </c>
      <c r="H1180">
        <v>38.233333299999998</v>
      </c>
      <c r="I1180">
        <v>-8.7666666670000009</v>
      </c>
      <c r="J1180">
        <v>612</v>
      </c>
      <c r="K1180">
        <v>1435</v>
      </c>
      <c r="L1180">
        <f t="shared" si="309"/>
        <v>0.42648083623693378</v>
      </c>
      <c r="M1180" t="s">
        <v>785</v>
      </c>
      <c r="N1180" s="2" t="s">
        <v>611</v>
      </c>
      <c r="O1180" s="2" t="s">
        <v>43</v>
      </c>
      <c r="P1180" t="s">
        <v>54</v>
      </c>
      <c r="Q1180" t="s">
        <v>56</v>
      </c>
      <c r="R1180" s="2" t="s">
        <v>616</v>
      </c>
      <c r="S1180" s="2" t="s">
        <v>780</v>
      </c>
      <c r="T1180" t="s">
        <v>89</v>
      </c>
      <c r="U1180">
        <f t="shared" si="311"/>
        <v>83.271608667165424</v>
      </c>
      <c r="V1180" t="s">
        <v>60</v>
      </c>
      <c r="W1180" s="2" t="s">
        <v>615</v>
      </c>
      <c r="Y1180" t="s">
        <v>777</v>
      </c>
      <c r="Z1180">
        <v>5</v>
      </c>
      <c r="AA1180" s="3">
        <v>0.38041824000000002</v>
      </c>
      <c r="AB1180" s="1">
        <v>4.7908759999999995E-2</v>
      </c>
      <c r="AC1180">
        <v>5</v>
      </c>
      <c r="AD1180" s="3">
        <v>0.11667255999999999</v>
      </c>
      <c r="AE1180" s="1">
        <v>6.2485539999999992E-2</v>
      </c>
    </row>
    <row r="1181" spans="1:38" x14ac:dyDescent="0.2">
      <c r="A1181">
        <v>1733</v>
      </c>
      <c r="B1181" t="s">
        <v>737</v>
      </c>
      <c r="C1181" t="s">
        <v>738</v>
      </c>
      <c r="D1181">
        <v>2018</v>
      </c>
      <c r="F1181" t="s">
        <v>774</v>
      </c>
      <c r="G1181" t="s">
        <v>743</v>
      </c>
      <c r="H1181">
        <v>38.233333299999998</v>
      </c>
      <c r="I1181">
        <v>-8.7666666670000009</v>
      </c>
      <c r="J1181">
        <v>612</v>
      </c>
      <c r="K1181">
        <v>1435</v>
      </c>
      <c r="L1181">
        <f t="shared" si="309"/>
        <v>0.42648083623693378</v>
      </c>
      <c r="M1181" t="s">
        <v>785</v>
      </c>
      <c r="N1181" s="2" t="s">
        <v>612</v>
      </c>
      <c r="O1181" s="2" t="s">
        <v>51</v>
      </c>
      <c r="P1181" t="s">
        <v>54</v>
      </c>
      <c r="Q1181" t="s">
        <v>56</v>
      </c>
      <c r="R1181" s="2" t="s">
        <v>616</v>
      </c>
      <c r="S1181" s="2" t="s">
        <v>780</v>
      </c>
      <c r="T1181" t="s">
        <v>89</v>
      </c>
      <c r="U1181">
        <f t="shared" si="311"/>
        <v>83.271608667165424</v>
      </c>
      <c r="V1181" t="s">
        <v>60</v>
      </c>
      <c r="W1181" s="2" t="s">
        <v>615</v>
      </c>
      <c r="Y1181" t="s">
        <v>777</v>
      </c>
      <c r="Z1181">
        <v>5</v>
      </c>
      <c r="AA1181" s="3">
        <v>0.44828898</v>
      </c>
      <c r="AB1181" s="1">
        <v>8.041822000000004E-2</v>
      </c>
      <c r="AC1181">
        <v>5</v>
      </c>
      <c r="AD1181" s="3">
        <v>0.28631185999999997</v>
      </c>
      <c r="AE1181" s="1">
        <v>9.2867840000000035E-2</v>
      </c>
    </row>
    <row r="1182" spans="1:38" x14ac:dyDescent="0.2">
      <c r="A1182">
        <v>1733</v>
      </c>
      <c r="B1182" t="s">
        <v>737</v>
      </c>
      <c r="C1182" t="s">
        <v>738</v>
      </c>
      <c r="D1182">
        <v>2018</v>
      </c>
      <c r="F1182" t="s">
        <v>774</v>
      </c>
      <c r="G1182" t="s">
        <v>743</v>
      </c>
      <c r="H1182">
        <v>38.233333299999998</v>
      </c>
      <c r="I1182">
        <v>-8.7666666670000009</v>
      </c>
      <c r="J1182">
        <v>612</v>
      </c>
      <c r="K1182">
        <v>1435</v>
      </c>
      <c r="L1182">
        <f t="shared" si="309"/>
        <v>0.42648083623693378</v>
      </c>
      <c r="M1182" t="s">
        <v>785</v>
      </c>
      <c r="N1182" s="2" t="s">
        <v>613</v>
      </c>
      <c r="O1182" s="2" t="s">
        <v>51</v>
      </c>
      <c r="P1182" t="s">
        <v>54</v>
      </c>
      <c r="Q1182" t="s">
        <v>56</v>
      </c>
      <c r="R1182" s="2" t="s">
        <v>616</v>
      </c>
      <c r="S1182" s="2" t="s">
        <v>780</v>
      </c>
      <c r="T1182" t="s">
        <v>89</v>
      </c>
      <c r="U1182">
        <f t="shared" si="311"/>
        <v>83.271608667165424</v>
      </c>
      <c r="V1182" t="s">
        <v>60</v>
      </c>
      <c r="W1182" s="2" t="s">
        <v>615</v>
      </c>
      <c r="Y1182" t="s">
        <v>777</v>
      </c>
      <c r="Z1182">
        <v>5</v>
      </c>
      <c r="AA1182" s="3">
        <v>0.1134981</v>
      </c>
      <c r="AB1182" s="1">
        <v>8.78327E-2</v>
      </c>
      <c r="AC1182">
        <v>5</v>
      </c>
      <c r="AD1182" s="3">
        <v>0.28294742000000001</v>
      </c>
      <c r="AE1182" s="1">
        <v>0.10203721999999998</v>
      </c>
    </row>
    <row r="1183" spans="1:38" x14ac:dyDescent="0.2">
      <c r="A1183">
        <v>1758</v>
      </c>
      <c r="B1183" t="s">
        <v>739</v>
      </c>
      <c r="C1183" t="s">
        <v>740</v>
      </c>
      <c r="D1183">
        <v>2018</v>
      </c>
      <c r="E1183" t="s">
        <v>775</v>
      </c>
      <c r="F1183" t="s">
        <v>40</v>
      </c>
      <c r="G1183" t="s">
        <v>41</v>
      </c>
      <c r="H1183">
        <v>42.551374000000003</v>
      </c>
      <c r="I1183">
        <v>-88.575208000000003</v>
      </c>
      <c r="J1183">
        <v>907</v>
      </c>
      <c r="K1183">
        <v>1099</v>
      </c>
      <c r="L1183">
        <f t="shared" si="309"/>
        <v>0.82529572338489532</v>
      </c>
      <c r="M1183" t="s">
        <v>787</v>
      </c>
      <c r="N1183" s="2" t="s">
        <v>155</v>
      </c>
      <c r="O1183" s="2" t="s">
        <v>43</v>
      </c>
      <c r="P1183" t="s">
        <v>52</v>
      </c>
      <c r="Q1183" t="s">
        <v>45</v>
      </c>
      <c r="R1183" s="2" t="s">
        <v>620</v>
      </c>
      <c r="S1183" s="2" t="s">
        <v>779</v>
      </c>
      <c r="T1183" t="s">
        <v>90</v>
      </c>
      <c r="U1183">
        <f>((30-10)/30)*100</f>
        <v>66.666666666666657</v>
      </c>
      <c r="V1183" t="s">
        <v>47</v>
      </c>
      <c r="W1183" s="2" t="s">
        <v>617</v>
      </c>
      <c r="X1183" s="2" t="s">
        <v>204</v>
      </c>
      <c r="Y1183" t="s">
        <v>777</v>
      </c>
      <c r="Z1183">
        <v>4</v>
      </c>
      <c r="AA1183" s="3">
        <v>9.1</v>
      </c>
      <c r="AB1183" s="1">
        <v>0.60000000000000142</v>
      </c>
      <c r="AC1183">
        <v>4</v>
      </c>
      <c r="AD1183" s="3">
        <v>9.1999999999999993</v>
      </c>
      <c r="AE1183" s="1">
        <v>0.80000000000000071</v>
      </c>
      <c r="AF1183">
        <v>4</v>
      </c>
      <c r="AG1183" s="3">
        <v>12.7</v>
      </c>
      <c r="AH1183" s="1">
        <v>0.60000000000000142</v>
      </c>
      <c r="AI1183">
        <v>4</v>
      </c>
      <c r="AJ1183" s="3">
        <v>12</v>
      </c>
      <c r="AK1183" s="1">
        <v>1</v>
      </c>
      <c r="AL1183" t="s">
        <v>371</v>
      </c>
    </row>
    <row r="1184" spans="1:38" x14ac:dyDescent="0.2">
      <c r="A1184">
        <v>1758</v>
      </c>
      <c r="B1184" t="s">
        <v>739</v>
      </c>
      <c r="C1184" t="s">
        <v>740</v>
      </c>
      <c r="D1184">
        <v>2018</v>
      </c>
      <c r="E1184" t="s">
        <v>775</v>
      </c>
      <c r="F1184" t="s">
        <v>40</v>
      </c>
      <c r="G1184" t="s">
        <v>41</v>
      </c>
      <c r="H1184">
        <v>42.551374000000003</v>
      </c>
      <c r="I1184">
        <v>-88.575208000000003</v>
      </c>
      <c r="J1184">
        <v>907</v>
      </c>
      <c r="K1184">
        <v>1099</v>
      </c>
      <c r="L1184">
        <f t="shared" si="309"/>
        <v>0.82529572338489532</v>
      </c>
      <c r="M1184" t="s">
        <v>787</v>
      </c>
      <c r="N1184" t="s">
        <v>621</v>
      </c>
      <c r="O1184" s="2" t="s">
        <v>51</v>
      </c>
      <c r="P1184" t="s">
        <v>53</v>
      </c>
      <c r="Q1184" t="s">
        <v>45</v>
      </c>
      <c r="R1184" s="2" t="s">
        <v>620</v>
      </c>
      <c r="S1184" s="2" t="s">
        <v>779</v>
      </c>
      <c r="T1184" t="s">
        <v>90</v>
      </c>
      <c r="U1184">
        <f t="shared" ref="U1184:U1206" si="312">((30-10)/30)*100</f>
        <v>66.666666666666657</v>
      </c>
      <c r="V1184" t="s">
        <v>47</v>
      </c>
      <c r="W1184" s="2" t="s">
        <v>617</v>
      </c>
      <c r="X1184" s="2" t="s">
        <v>204</v>
      </c>
      <c r="Y1184" t="s">
        <v>777</v>
      </c>
      <c r="Z1184">
        <v>5</v>
      </c>
      <c r="AA1184" s="3">
        <v>10.1</v>
      </c>
      <c r="AB1184" s="1">
        <v>0.44721359549996037</v>
      </c>
      <c r="AC1184">
        <v>5</v>
      </c>
      <c r="AD1184" s="3">
        <v>10.3</v>
      </c>
      <c r="AE1184" s="1">
        <v>0.22360679774997819</v>
      </c>
      <c r="AF1184">
        <v>5</v>
      </c>
      <c r="AG1184" s="3">
        <v>10.4</v>
      </c>
      <c r="AH1184" s="1">
        <v>0.67082039324993459</v>
      </c>
      <c r="AI1184">
        <v>5</v>
      </c>
      <c r="AJ1184" s="3">
        <v>12.4</v>
      </c>
      <c r="AK1184" s="1">
        <v>0.67082039324993459</v>
      </c>
    </row>
    <row r="1185" spans="1:37" x14ac:dyDescent="0.2">
      <c r="A1185">
        <v>1758</v>
      </c>
      <c r="B1185" t="s">
        <v>739</v>
      </c>
      <c r="C1185" t="s">
        <v>740</v>
      </c>
      <c r="D1185">
        <v>2018</v>
      </c>
      <c r="E1185" t="s">
        <v>775</v>
      </c>
      <c r="F1185" t="s">
        <v>40</v>
      </c>
      <c r="G1185" t="s">
        <v>41</v>
      </c>
      <c r="H1185">
        <v>42.551374000000003</v>
      </c>
      <c r="I1185">
        <v>-88.575208000000003</v>
      </c>
      <c r="J1185">
        <v>907</v>
      </c>
      <c r="K1185">
        <v>1099</v>
      </c>
      <c r="L1185">
        <f t="shared" si="309"/>
        <v>0.82529572338489532</v>
      </c>
      <c r="M1185" t="s">
        <v>787</v>
      </c>
      <c r="N1185" t="s">
        <v>77</v>
      </c>
      <c r="O1185" t="s">
        <v>43</v>
      </c>
      <c r="P1185" t="s">
        <v>52</v>
      </c>
      <c r="Q1185" t="s">
        <v>45</v>
      </c>
      <c r="R1185" s="2" t="s">
        <v>620</v>
      </c>
      <c r="S1185" s="2" t="s">
        <v>779</v>
      </c>
      <c r="T1185" t="s">
        <v>90</v>
      </c>
      <c r="U1185">
        <f t="shared" si="312"/>
        <v>66.666666666666657</v>
      </c>
      <c r="V1185" t="s">
        <v>47</v>
      </c>
      <c r="W1185" s="2" t="s">
        <v>617</v>
      </c>
      <c r="X1185" s="2" t="s">
        <v>204</v>
      </c>
      <c r="Y1185" t="s">
        <v>777</v>
      </c>
      <c r="Z1185">
        <v>4</v>
      </c>
      <c r="AA1185" s="3">
        <v>7.7</v>
      </c>
      <c r="AB1185" s="1">
        <v>0.59999999999999964</v>
      </c>
      <c r="AC1185">
        <v>4</v>
      </c>
      <c r="AD1185" s="3">
        <v>7.8</v>
      </c>
      <c r="AE1185" s="1">
        <v>0.20000000000000107</v>
      </c>
      <c r="AF1185">
        <v>4</v>
      </c>
      <c r="AG1185" s="3">
        <v>10.9</v>
      </c>
      <c r="AH1185" s="1">
        <v>0.59999999999999787</v>
      </c>
      <c r="AI1185">
        <v>4</v>
      </c>
      <c r="AJ1185" s="3">
        <v>10.4</v>
      </c>
      <c r="AK1185" s="1">
        <v>1.3999999999999986</v>
      </c>
    </row>
    <row r="1186" spans="1:37" x14ac:dyDescent="0.2">
      <c r="A1186">
        <v>1758</v>
      </c>
      <c r="B1186" t="s">
        <v>739</v>
      </c>
      <c r="C1186" t="s">
        <v>740</v>
      </c>
      <c r="D1186">
        <v>2018</v>
      </c>
      <c r="E1186" t="s">
        <v>775</v>
      </c>
      <c r="F1186" t="s">
        <v>40</v>
      </c>
      <c r="G1186" t="s">
        <v>41</v>
      </c>
      <c r="H1186">
        <v>42.551374000000003</v>
      </c>
      <c r="I1186">
        <v>-88.575208000000003</v>
      </c>
      <c r="J1186">
        <v>907</v>
      </c>
      <c r="K1186">
        <v>1099</v>
      </c>
      <c r="L1186">
        <f t="shared" si="309"/>
        <v>0.82529572338489532</v>
      </c>
      <c r="M1186" t="s">
        <v>787</v>
      </c>
      <c r="N1186" t="s">
        <v>622</v>
      </c>
      <c r="O1186" t="s">
        <v>51</v>
      </c>
      <c r="P1186" t="s">
        <v>53</v>
      </c>
      <c r="Q1186" t="s">
        <v>45</v>
      </c>
      <c r="R1186" s="2" t="s">
        <v>620</v>
      </c>
      <c r="S1186" s="2" t="s">
        <v>779</v>
      </c>
      <c r="T1186" t="s">
        <v>90</v>
      </c>
      <c r="U1186">
        <f t="shared" si="312"/>
        <v>66.666666666666657</v>
      </c>
      <c r="V1186" t="s">
        <v>47</v>
      </c>
      <c r="W1186" s="2" t="s">
        <v>617</v>
      </c>
      <c r="X1186" s="2" t="s">
        <v>204</v>
      </c>
      <c r="Y1186" t="s">
        <v>777</v>
      </c>
      <c r="Z1186">
        <v>5</v>
      </c>
      <c r="AA1186" s="3">
        <v>10.8</v>
      </c>
      <c r="AB1186" s="1">
        <v>0.67082039324993459</v>
      </c>
      <c r="AC1186">
        <v>5</v>
      </c>
      <c r="AD1186" s="3">
        <v>9.3000000000000007</v>
      </c>
      <c r="AE1186" s="1">
        <v>0.89442719099991275</v>
      </c>
      <c r="AF1186">
        <v>5</v>
      </c>
      <c r="AG1186" s="3">
        <v>11.2</v>
      </c>
      <c r="AH1186" s="1">
        <v>0.89442719099991674</v>
      </c>
      <c r="AI1186">
        <v>5</v>
      </c>
      <c r="AJ1186" s="3">
        <v>9.5</v>
      </c>
      <c r="AK1186" s="1">
        <v>0.44721359549995637</v>
      </c>
    </row>
    <row r="1187" spans="1:37" x14ac:dyDescent="0.2">
      <c r="A1187">
        <v>1758</v>
      </c>
      <c r="B1187" t="s">
        <v>739</v>
      </c>
      <c r="C1187" t="s">
        <v>740</v>
      </c>
      <c r="D1187">
        <v>2018</v>
      </c>
      <c r="E1187" t="s">
        <v>775</v>
      </c>
      <c r="F1187" t="s">
        <v>40</v>
      </c>
      <c r="G1187" t="s">
        <v>41</v>
      </c>
      <c r="H1187">
        <v>42.551374000000003</v>
      </c>
      <c r="I1187">
        <v>-88.575208000000003</v>
      </c>
      <c r="J1187">
        <v>907</v>
      </c>
      <c r="K1187">
        <v>1099</v>
      </c>
      <c r="L1187">
        <f t="shared" si="309"/>
        <v>0.82529572338489532</v>
      </c>
      <c r="M1187" t="s">
        <v>787</v>
      </c>
      <c r="N1187" t="s">
        <v>78</v>
      </c>
      <c r="O1187" t="s">
        <v>51</v>
      </c>
      <c r="P1187" t="s">
        <v>52</v>
      </c>
      <c r="Q1187" t="s">
        <v>45</v>
      </c>
      <c r="R1187" s="2" t="s">
        <v>620</v>
      </c>
      <c r="S1187" s="2" t="s">
        <v>779</v>
      </c>
      <c r="T1187" t="s">
        <v>90</v>
      </c>
      <c r="U1187">
        <f t="shared" si="312"/>
        <v>66.666666666666657</v>
      </c>
      <c r="V1187" t="s">
        <v>47</v>
      </c>
      <c r="W1187" s="2" t="s">
        <v>617</v>
      </c>
      <c r="X1187" s="2" t="s">
        <v>204</v>
      </c>
      <c r="Y1187" t="s">
        <v>777</v>
      </c>
      <c r="Z1187">
        <v>4</v>
      </c>
      <c r="AA1187" s="3">
        <v>8.9</v>
      </c>
      <c r="AB1187" s="1">
        <v>0.80000000000000071</v>
      </c>
      <c r="AC1187">
        <v>4</v>
      </c>
      <c r="AD1187" s="3">
        <v>7.3</v>
      </c>
      <c r="AE1187" s="1">
        <v>0.40000000000000036</v>
      </c>
      <c r="AF1187">
        <v>4</v>
      </c>
      <c r="AG1187" s="3">
        <v>10.3</v>
      </c>
      <c r="AH1187" s="1">
        <v>0.59999999999999787</v>
      </c>
      <c r="AI1187">
        <v>4</v>
      </c>
      <c r="AJ1187" s="3">
        <v>10.8</v>
      </c>
      <c r="AK1187" s="1">
        <v>0.39999999999999858</v>
      </c>
    </row>
    <row r="1188" spans="1:37" x14ac:dyDescent="0.2">
      <c r="A1188">
        <v>1758</v>
      </c>
      <c r="B1188" t="s">
        <v>739</v>
      </c>
      <c r="C1188" t="s">
        <v>740</v>
      </c>
      <c r="D1188">
        <v>2018</v>
      </c>
      <c r="E1188" t="s">
        <v>775</v>
      </c>
      <c r="F1188" t="s">
        <v>40</v>
      </c>
      <c r="G1188" t="s">
        <v>41</v>
      </c>
      <c r="H1188">
        <v>42.551374000000003</v>
      </c>
      <c r="I1188">
        <v>-88.575208000000003</v>
      </c>
      <c r="J1188">
        <v>907</v>
      </c>
      <c r="K1188">
        <v>1099</v>
      </c>
      <c r="L1188">
        <f t="shared" si="309"/>
        <v>0.82529572338489532</v>
      </c>
      <c r="M1188" t="s">
        <v>787</v>
      </c>
      <c r="N1188" t="s">
        <v>225</v>
      </c>
      <c r="O1188" t="s">
        <v>43</v>
      </c>
      <c r="P1188" t="s">
        <v>52</v>
      </c>
      <c r="Q1188" t="s">
        <v>45</v>
      </c>
      <c r="R1188" s="2" t="s">
        <v>620</v>
      </c>
      <c r="S1188" s="2" t="s">
        <v>779</v>
      </c>
      <c r="T1188" t="s">
        <v>90</v>
      </c>
      <c r="U1188">
        <f t="shared" si="312"/>
        <v>66.666666666666657</v>
      </c>
      <c r="V1188" t="s">
        <v>47</v>
      </c>
      <c r="W1188" s="2" t="s">
        <v>617</v>
      </c>
      <c r="X1188" s="2" t="s">
        <v>204</v>
      </c>
      <c r="Y1188" t="s">
        <v>777</v>
      </c>
      <c r="Z1188">
        <v>5</v>
      </c>
      <c r="AA1188" s="3">
        <v>8.6999999999999993</v>
      </c>
      <c r="AB1188" s="1">
        <v>0.22360679774998216</v>
      </c>
      <c r="AC1188">
        <v>5</v>
      </c>
      <c r="AD1188" s="3">
        <v>9.1</v>
      </c>
      <c r="AE1188" s="1">
        <v>0.22360679774997819</v>
      </c>
      <c r="AF1188">
        <v>5</v>
      </c>
      <c r="AG1188" s="3">
        <v>13.7</v>
      </c>
      <c r="AH1188" s="1">
        <v>0.67082039324993858</v>
      </c>
      <c r="AI1188">
        <v>5</v>
      </c>
      <c r="AJ1188" s="3">
        <v>13.6</v>
      </c>
      <c r="AK1188" s="1">
        <v>0.67082039324993858</v>
      </c>
    </row>
    <row r="1189" spans="1:37" x14ac:dyDescent="0.2">
      <c r="A1189">
        <v>1758</v>
      </c>
      <c r="B1189" t="s">
        <v>739</v>
      </c>
      <c r="C1189" t="s">
        <v>740</v>
      </c>
      <c r="D1189">
        <v>2018</v>
      </c>
      <c r="E1189" t="s">
        <v>775</v>
      </c>
      <c r="F1189" t="s">
        <v>40</v>
      </c>
      <c r="G1189" t="s">
        <v>41</v>
      </c>
      <c r="H1189">
        <v>42.551374000000003</v>
      </c>
      <c r="I1189">
        <v>-88.575208000000003</v>
      </c>
      <c r="J1189">
        <v>907</v>
      </c>
      <c r="K1189">
        <v>1099</v>
      </c>
      <c r="L1189">
        <f t="shared" si="309"/>
        <v>0.82529572338489532</v>
      </c>
      <c r="M1189" t="s">
        <v>787</v>
      </c>
      <c r="N1189" t="s">
        <v>588</v>
      </c>
      <c r="O1189" t="s">
        <v>43</v>
      </c>
      <c r="P1189" t="s">
        <v>52</v>
      </c>
      <c r="Q1189" t="s">
        <v>45</v>
      </c>
      <c r="R1189" s="2" t="s">
        <v>620</v>
      </c>
      <c r="S1189" s="2" t="s">
        <v>779</v>
      </c>
      <c r="T1189" t="s">
        <v>90</v>
      </c>
      <c r="U1189">
        <f t="shared" si="312"/>
        <v>66.666666666666657</v>
      </c>
      <c r="V1189" t="s">
        <v>47</v>
      </c>
      <c r="W1189" s="2" t="s">
        <v>617</v>
      </c>
      <c r="X1189" s="2" t="s">
        <v>204</v>
      </c>
      <c r="Y1189" t="s">
        <v>777</v>
      </c>
      <c r="Z1189">
        <v>5</v>
      </c>
      <c r="AA1189" s="3">
        <v>8.4</v>
      </c>
      <c r="AB1189" s="1">
        <v>0.22360679774997819</v>
      </c>
      <c r="AC1189">
        <v>5</v>
      </c>
      <c r="AD1189" s="3">
        <v>8</v>
      </c>
      <c r="AE1189" s="1">
        <v>0.67082039324993858</v>
      </c>
      <c r="AF1189">
        <v>5</v>
      </c>
      <c r="AG1189" s="3">
        <v>10.6</v>
      </c>
      <c r="AH1189" s="1">
        <v>0.44721359549996037</v>
      </c>
      <c r="AI1189">
        <v>5</v>
      </c>
      <c r="AJ1189" s="3">
        <v>8.6</v>
      </c>
      <c r="AK1189" s="1">
        <v>0.67082039324993858</v>
      </c>
    </row>
    <row r="1190" spans="1:37" x14ac:dyDescent="0.2">
      <c r="A1190">
        <v>1758</v>
      </c>
      <c r="B1190" t="s">
        <v>739</v>
      </c>
      <c r="C1190" t="s">
        <v>740</v>
      </c>
      <c r="D1190">
        <v>2018</v>
      </c>
      <c r="E1190" t="s">
        <v>775</v>
      </c>
      <c r="F1190" t="s">
        <v>40</v>
      </c>
      <c r="G1190" t="s">
        <v>41</v>
      </c>
      <c r="H1190">
        <v>42.551374000000003</v>
      </c>
      <c r="I1190">
        <v>-88.575208000000003</v>
      </c>
      <c r="J1190">
        <v>907</v>
      </c>
      <c r="K1190">
        <v>1099</v>
      </c>
      <c r="L1190">
        <f t="shared" si="309"/>
        <v>0.82529572338489532</v>
      </c>
      <c r="M1190" t="s">
        <v>787</v>
      </c>
      <c r="N1190" t="s">
        <v>623</v>
      </c>
      <c r="O1190" t="s">
        <v>51</v>
      </c>
      <c r="P1190" t="s">
        <v>52</v>
      </c>
      <c r="Q1190" t="s">
        <v>45</v>
      </c>
      <c r="R1190" s="2" t="s">
        <v>620</v>
      </c>
      <c r="S1190" s="2" t="s">
        <v>779</v>
      </c>
      <c r="T1190" t="s">
        <v>90</v>
      </c>
      <c r="U1190">
        <f t="shared" si="312"/>
        <v>66.666666666666657</v>
      </c>
      <c r="V1190" t="s">
        <v>47</v>
      </c>
      <c r="W1190" s="2" t="s">
        <v>617</v>
      </c>
      <c r="X1190" s="2" t="s">
        <v>204</v>
      </c>
      <c r="Y1190" t="s">
        <v>777</v>
      </c>
      <c r="Z1190">
        <v>4</v>
      </c>
      <c r="AA1190" s="3">
        <v>10.3</v>
      </c>
      <c r="AB1190" s="1">
        <v>0.79999999999999716</v>
      </c>
      <c r="AC1190">
        <v>4</v>
      </c>
      <c r="AD1190" s="3">
        <v>10.6</v>
      </c>
      <c r="AE1190" s="1">
        <v>0.80000000000000071</v>
      </c>
      <c r="AF1190">
        <v>4</v>
      </c>
      <c r="AG1190" s="3">
        <v>10.5</v>
      </c>
      <c r="AH1190" s="1">
        <v>0.39999999999999858</v>
      </c>
      <c r="AI1190">
        <v>4</v>
      </c>
      <c r="AJ1190" s="3">
        <v>11.8</v>
      </c>
      <c r="AK1190" s="1">
        <v>1.1999999999999993</v>
      </c>
    </row>
    <row r="1191" spans="1:37" x14ac:dyDescent="0.2">
      <c r="A1191">
        <v>1758</v>
      </c>
      <c r="B1191" t="s">
        <v>739</v>
      </c>
      <c r="C1191" t="s">
        <v>740</v>
      </c>
      <c r="D1191">
        <v>2018</v>
      </c>
      <c r="E1191" t="s">
        <v>775</v>
      </c>
      <c r="F1191" t="s">
        <v>40</v>
      </c>
      <c r="G1191" t="s">
        <v>41</v>
      </c>
      <c r="H1191">
        <v>42.551374000000003</v>
      </c>
      <c r="I1191">
        <v>-88.575208000000003</v>
      </c>
      <c r="J1191">
        <v>907</v>
      </c>
      <c r="K1191">
        <v>1099</v>
      </c>
      <c r="L1191">
        <f t="shared" si="309"/>
        <v>0.82529572338489532</v>
      </c>
      <c r="M1191" t="s">
        <v>787</v>
      </c>
      <c r="N1191" s="2" t="s">
        <v>155</v>
      </c>
      <c r="O1191" s="2" t="s">
        <v>43</v>
      </c>
      <c r="P1191" t="s">
        <v>52</v>
      </c>
      <c r="Q1191" t="s">
        <v>45</v>
      </c>
      <c r="R1191" s="2" t="s">
        <v>620</v>
      </c>
      <c r="S1191" s="2" t="s">
        <v>779</v>
      </c>
      <c r="T1191" t="s">
        <v>90</v>
      </c>
      <c r="U1191">
        <f t="shared" si="312"/>
        <v>66.666666666666657</v>
      </c>
      <c r="V1191" t="s">
        <v>47</v>
      </c>
      <c r="W1191" s="2" t="s">
        <v>618</v>
      </c>
      <c r="X1191" s="2" t="s">
        <v>204</v>
      </c>
      <c r="Y1191" t="s">
        <v>63</v>
      </c>
      <c r="Z1191">
        <v>4</v>
      </c>
      <c r="AA1191" s="3">
        <v>14</v>
      </c>
      <c r="AB1191" s="1">
        <v>1.3999999999999986</v>
      </c>
      <c r="AC1191">
        <v>4</v>
      </c>
      <c r="AD1191" s="3">
        <v>12.1</v>
      </c>
      <c r="AE1191" s="1">
        <v>1.6000000000000014</v>
      </c>
      <c r="AF1191">
        <v>4</v>
      </c>
      <c r="AG1191" s="3">
        <v>31.2</v>
      </c>
      <c r="AH1191" s="1">
        <v>4.6000000000000014</v>
      </c>
      <c r="AI1191">
        <v>4</v>
      </c>
      <c r="AJ1191" s="3">
        <v>25.7</v>
      </c>
      <c r="AK1191" s="1">
        <v>2.6000000000000014</v>
      </c>
    </row>
    <row r="1192" spans="1:37" x14ac:dyDescent="0.2">
      <c r="A1192">
        <v>1758</v>
      </c>
      <c r="B1192" t="s">
        <v>739</v>
      </c>
      <c r="C1192" t="s">
        <v>740</v>
      </c>
      <c r="D1192">
        <v>2018</v>
      </c>
      <c r="E1192" t="s">
        <v>775</v>
      </c>
      <c r="F1192" t="s">
        <v>40</v>
      </c>
      <c r="G1192" t="s">
        <v>41</v>
      </c>
      <c r="H1192">
        <v>42.551374000000003</v>
      </c>
      <c r="I1192">
        <v>-88.575208000000003</v>
      </c>
      <c r="J1192">
        <v>907</v>
      </c>
      <c r="K1192">
        <v>1099</v>
      </c>
      <c r="L1192">
        <f t="shared" si="309"/>
        <v>0.82529572338489532</v>
      </c>
      <c r="M1192" t="s">
        <v>787</v>
      </c>
      <c r="N1192" t="s">
        <v>621</v>
      </c>
      <c r="O1192" s="2" t="s">
        <v>51</v>
      </c>
      <c r="P1192" t="s">
        <v>53</v>
      </c>
      <c r="Q1192" t="s">
        <v>45</v>
      </c>
      <c r="R1192" s="2" t="s">
        <v>620</v>
      </c>
      <c r="S1192" s="2" t="s">
        <v>779</v>
      </c>
      <c r="T1192" t="s">
        <v>90</v>
      </c>
      <c r="U1192">
        <f t="shared" si="312"/>
        <v>66.666666666666657</v>
      </c>
      <c r="V1192" t="s">
        <v>47</v>
      </c>
      <c r="W1192" s="2" t="s">
        <v>618</v>
      </c>
      <c r="X1192" s="2" t="s">
        <v>204</v>
      </c>
      <c r="Y1192" t="s">
        <v>63</v>
      </c>
      <c r="Z1192">
        <v>5</v>
      </c>
      <c r="AA1192" s="3">
        <v>12.3</v>
      </c>
      <c r="AB1192" s="1">
        <v>1.5652475842498512</v>
      </c>
      <c r="AC1192">
        <v>5</v>
      </c>
      <c r="AD1192" s="3">
        <v>11</v>
      </c>
      <c r="AE1192" s="1">
        <v>2.0124611797498115</v>
      </c>
      <c r="AF1192">
        <v>5</v>
      </c>
      <c r="AG1192" s="3">
        <v>39.299999999999997</v>
      </c>
      <c r="AH1192" s="1">
        <v>7.1554175279993339</v>
      </c>
      <c r="AI1192">
        <v>5</v>
      </c>
      <c r="AJ1192" s="3">
        <v>37.299999999999997</v>
      </c>
      <c r="AK1192" s="1">
        <v>6.7082039324993694</v>
      </c>
    </row>
    <row r="1193" spans="1:37" x14ac:dyDescent="0.2">
      <c r="A1193">
        <v>1758</v>
      </c>
      <c r="B1193" t="s">
        <v>739</v>
      </c>
      <c r="C1193" t="s">
        <v>740</v>
      </c>
      <c r="D1193">
        <v>2018</v>
      </c>
      <c r="E1193" t="s">
        <v>775</v>
      </c>
      <c r="F1193" t="s">
        <v>40</v>
      </c>
      <c r="G1193" t="s">
        <v>41</v>
      </c>
      <c r="H1193">
        <v>42.551374000000003</v>
      </c>
      <c r="I1193">
        <v>-88.575208000000003</v>
      </c>
      <c r="J1193">
        <v>907</v>
      </c>
      <c r="K1193">
        <v>1099</v>
      </c>
      <c r="L1193">
        <f t="shared" si="309"/>
        <v>0.82529572338489532</v>
      </c>
      <c r="M1193" t="s">
        <v>787</v>
      </c>
      <c r="N1193" t="s">
        <v>77</v>
      </c>
      <c r="O1193" t="s">
        <v>43</v>
      </c>
      <c r="P1193" t="s">
        <v>52</v>
      </c>
      <c r="Q1193" t="s">
        <v>45</v>
      </c>
      <c r="R1193" s="2" t="s">
        <v>620</v>
      </c>
      <c r="S1193" s="2" t="s">
        <v>779</v>
      </c>
      <c r="T1193" t="s">
        <v>90</v>
      </c>
      <c r="U1193">
        <f t="shared" si="312"/>
        <v>66.666666666666657</v>
      </c>
      <c r="V1193" t="s">
        <v>47</v>
      </c>
      <c r="W1193" s="2" t="s">
        <v>618</v>
      </c>
      <c r="X1193" s="2" t="s">
        <v>204</v>
      </c>
      <c r="Y1193" t="s">
        <v>63</v>
      </c>
      <c r="Z1193">
        <v>4</v>
      </c>
      <c r="AA1193" s="3">
        <v>19.100000000000001</v>
      </c>
      <c r="AB1193" s="1">
        <v>1.1999999999999957</v>
      </c>
      <c r="AC1193">
        <v>4</v>
      </c>
      <c r="AD1193" s="3">
        <v>13.1</v>
      </c>
      <c r="AE1193" s="1">
        <v>0.80000000000000071</v>
      </c>
      <c r="AF1193">
        <v>4</v>
      </c>
      <c r="AG1193" s="3">
        <v>27.9</v>
      </c>
      <c r="AH1193" s="1">
        <v>1.2000000000000028</v>
      </c>
      <c r="AI1193">
        <v>4</v>
      </c>
      <c r="AJ1193" s="3">
        <v>17.2</v>
      </c>
      <c r="AK1193" s="1">
        <v>1.8000000000000043</v>
      </c>
    </row>
    <row r="1194" spans="1:37" x14ac:dyDescent="0.2">
      <c r="A1194">
        <v>1758</v>
      </c>
      <c r="B1194" t="s">
        <v>739</v>
      </c>
      <c r="C1194" t="s">
        <v>740</v>
      </c>
      <c r="D1194">
        <v>2018</v>
      </c>
      <c r="E1194" t="s">
        <v>775</v>
      </c>
      <c r="F1194" t="s">
        <v>40</v>
      </c>
      <c r="G1194" t="s">
        <v>41</v>
      </c>
      <c r="H1194">
        <v>42.551374000000003</v>
      </c>
      <c r="I1194">
        <v>-88.575208000000003</v>
      </c>
      <c r="J1194">
        <v>907</v>
      </c>
      <c r="K1194">
        <v>1099</v>
      </c>
      <c r="L1194">
        <f t="shared" si="309"/>
        <v>0.82529572338489532</v>
      </c>
      <c r="M1194" t="s">
        <v>787</v>
      </c>
      <c r="N1194" t="s">
        <v>622</v>
      </c>
      <c r="O1194" t="s">
        <v>51</v>
      </c>
      <c r="P1194" t="s">
        <v>53</v>
      </c>
      <c r="Q1194" t="s">
        <v>45</v>
      </c>
      <c r="R1194" s="2" t="s">
        <v>620</v>
      </c>
      <c r="S1194" s="2" t="s">
        <v>779</v>
      </c>
      <c r="T1194" t="s">
        <v>90</v>
      </c>
      <c r="U1194">
        <f t="shared" si="312"/>
        <v>66.666666666666657</v>
      </c>
      <c r="V1194" t="s">
        <v>47</v>
      </c>
      <c r="W1194" s="2" t="s">
        <v>618</v>
      </c>
      <c r="X1194" s="2" t="s">
        <v>204</v>
      </c>
      <c r="Y1194" t="s">
        <v>63</v>
      </c>
      <c r="Z1194">
        <v>5</v>
      </c>
      <c r="AA1194" s="3">
        <v>17.2</v>
      </c>
      <c r="AB1194" s="1">
        <v>2.4596747752497721</v>
      </c>
      <c r="AC1194">
        <v>5</v>
      </c>
      <c r="AD1194" s="3">
        <v>15.6</v>
      </c>
      <c r="AE1194" s="1">
        <v>3.577708763999663</v>
      </c>
      <c r="AF1194">
        <v>5</v>
      </c>
      <c r="AG1194" s="3">
        <v>23.9</v>
      </c>
      <c r="AH1194" s="1">
        <v>5.142956348249518</v>
      </c>
      <c r="AI1194">
        <v>5</v>
      </c>
      <c r="AJ1194" s="3">
        <v>22.5</v>
      </c>
      <c r="AK1194" s="1">
        <v>5.5901699437494745</v>
      </c>
    </row>
    <row r="1195" spans="1:37" x14ac:dyDescent="0.2">
      <c r="A1195">
        <v>1758</v>
      </c>
      <c r="B1195" t="s">
        <v>739</v>
      </c>
      <c r="C1195" t="s">
        <v>740</v>
      </c>
      <c r="D1195">
        <v>2018</v>
      </c>
      <c r="E1195" t="s">
        <v>775</v>
      </c>
      <c r="F1195" t="s">
        <v>40</v>
      </c>
      <c r="G1195" t="s">
        <v>41</v>
      </c>
      <c r="H1195">
        <v>42.551374000000003</v>
      </c>
      <c r="I1195">
        <v>-88.575208000000003</v>
      </c>
      <c r="J1195">
        <v>907</v>
      </c>
      <c r="K1195">
        <v>1099</v>
      </c>
      <c r="L1195">
        <f t="shared" si="309"/>
        <v>0.82529572338489532</v>
      </c>
      <c r="M1195" t="s">
        <v>787</v>
      </c>
      <c r="N1195" t="s">
        <v>78</v>
      </c>
      <c r="O1195" t="s">
        <v>51</v>
      </c>
      <c r="P1195" t="s">
        <v>52</v>
      </c>
      <c r="Q1195" t="s">
        <v>45</v>
      </c>
      <c r="R1195" s="2" t="s">
        <v>620</v>
      </c>
      <c r="S1195" s="2" t="s">
        <v>779</v>
      </c>
      <c r="T1195" t="s">
        <v>90</v>
      </c>
      <c r="U1195">
        <f t="shared" si="312"/>
        <v>66.666666666666657</v>
      </c>
      <c r="V1195" t="s">
        <v>47</v>
      </c>
      <c r="W1195" s="2" t="s">
        <v>618</v>
      </c>
      <c r="X1195" s="2" t="s">
        <v>204</v>
      </c>
      <c r="Y1195" t="s">
        <v>63</v>
      </c>
      <c r="Z1195">
        <v>4</v>
      </c>
      <c r="AA1195" s="3">
        <v>12.5</v>
      </c>
      <c r="AB1195" s="1">
        <v>3.1999999999999993</v>
      </c>
      <c r="AC1195">
        <v>4</v>
      </c>
      <c r="AD1195" s="3">
        <v>7.8</v>
      </c>
      <c r="AE1195" s="1">
        <v>0.79999999999999893</v>
      </c>
      <c r="AF1195">
        <v>4</v>
      </c>
      <c r="AG1195" s="3">
        <v>20.2</v>
      </c>
      <c r="AH1195" s="1">
        <v>2.8000000000000043</v>
      </c>
      <c r="AI1195">
        <v>4</v>
      </c>
      <c r="AJ1195" s="3">
        <v>10</v>
      </c>
      <c r="AK1195" s="1">
        <v>1.3999999999999986</v>
      </c>
    </row>
    <row r="1196" spans="1:37" x14ac:dyDescent="0.2">
      <c r="A1196">
        <v>1758</v>
      </c>
      <c r="B1196" t="s">
        <v>739</v>
      </c>
      <c r="C1196" t="s">
        <v>740</v>
      </c>
      <c r="D1196">
        <v>2018</v>
      </c>
      <c r="E1196" t="s">
        <v>775</v>
      </c>
      <c r="F1196" t="s">
        <v>40</v>
      </c>
      <c r="G1196" t="s">
        <v>41</v>
      </c>
      <c r="H1196">
        <v>42.551374000000003</v>
      </c>
      <c r="I1196">
        <v>-88.575208000000003</v>
      </c>
      <c r="J1196">
        <v>907</v>
      </c>
      <c r="K1196">
        <v>1099</v>
      </c>
      <c r="L1196">
        <f t="shared" si="309"/>
        <v>0.82529572338489532</v>
      </c>
      <c r="M1196" t="s">
        <v>787</v>
      </c>
      <c r="N1196" t="s">
        <v>225</v>
      </c>
      <c r="O1196" t="s">
        <v>43</v>
      </c>
      <c r="P1196" t="s">
        <v>52</v>
      </c>
      <c r="Q1196" t="s">
        <v>45</v>
      </c>
      <c r="R1196" s="2" t="s">
        <v>620</v>
      </c>
      <c r="S1196" s="2" t="s">
        <v>779</v>
      </c>
      <c r="T1196" t="s">
        <v>90</v>
      </c>
      <c r="U1196">
        <f t="shared" si="312"/>
        <v>66.666666666666657</v>
      </c>
      <c r="V1196" t="s">
        <v>47</v>
      </c>
      <c r="W1196" s="2" t="s">
        <v>618</v>
      </c>
      <c r="X1196" s="2" t="s">
        <v>204</v>
      </c>
      <c r="Y1196" t="s">
        <v>63</v>
      </c>
      <c r="Z1196">
        <v>5</v>
      </c>
      <c r="AA1196" s="3">
        <v>20.399999999999999</v>
      </c>
      <c r="AB1196" s="1">
        <v>0.89442719099992074</v>
      </c>
      <c r="AC1196">
        <v>5</v>
      </c>
      <c r="AD1196" s="3">
        <v>14.6</v>
      </c>
      <c r="AE1196" s="1">
        <v>0.67082039324993858</v>
      </c>
      <c r="AF1196">
        <v>5</v>
      </c>
      <c r="AG1196" s="3">
        <v>44.5</v>
      </c>
      <c r="AH1196" s="1">
        <v>7.3790243257492998</v>
      </c>
      <c r="AI1196">
        <v>5</v>
      </c>
      <c r="AJ1196" s="3">
        <v>27.4</v>
      </c>
      <c r="AK1196" s="1">
        <v>1.1180339887498949</v>
      </c>
    </row>
    <row r="1197" spans="1:37" x14ac:dyDescent="0.2">
      <c r="A1197">
        <v>1758</v>
      </c>
      <c r="B1197" t="s">
        <v>739</v>
      </c>
      <c r="C1197" t="s">
        <v>740</v>
      </c>
      <c r="D1197">
        <v>2018</v>
      </c>
      <c r="E1197" t="s">
        <v>775</v>
      </c>
      <c r="F1197" t="s">
        <v>40</v>
      </c>
      <c r="G1197" t="s">
        <v>41</v>
      </c>
      <c r="H1197">
        <v>42.551374000000003</v>
      </c>
      <c r="I1197">
        <v>-88.575208000000003</v>
      </c>
      <c r="J1197">
        <v>907</v>
      </c>
      <c r="K1197">
        <v>1099</v>
      </c>
      <c r="L1197">
        <f t="shared" si="309"/>
        <v>0.82529572338489532</v>
      </c>
      <c r="M1197" t="s">
        <v>787</v>
      </c>
      <c r="N1197" t="s">
        <v>588</v>
      </c>
      <c r="O1197" t="s">
        <v>43</v>
      </c>
      <c r="P1197" t="s">
        <v>52</v>
      </c>
      <c r="Q1197" t="s">
        <v>45</v>
      </c>
      <c r="R1197" s="2" t="s">
        <v>620</v>
      </c>
      <c r="S1197" s="2" t="s">
        <v>779</v>
      </c>
      <c r="T1197" t="s">
        <v>90</v>
      </c>
      <c r="U1197">
        <f t="shared" si="312"/>
        <v>66.666666666666657</v>
      </c>
      <c r="V1197" t="s">
        <v>47</v>
      </c>
      <c r="W1197" s="2" t="s">
        <v>618</v>
      </c>
      <c r="X1197" s="2" t="s">
        <v>204</v>
      </c>
      <c r="Y1197" t="s">
        <v>63</v>
      </c>
      <c r="Z1197">
        <v>5</v>
      </c>
      <c r="AA1197" s="3">
        <v>18.100000000000001</v>
      </c>
      <c r="AB1197" s="1">
        <v>2.9068883707497202</v>
      </c>
      <c r="AC1197">
        <v>5</v>
      </c>
      <c r="AD1197" s="3">
        <v>19.600000000000001</v>
      </c>
      <c r="AE1197" s="1">
        <v>3.3541019662496847</v>
      </c>
      <c r="AF1197">
        <v>5</v>
      </c>
      <c r="AG1197" s="3">
        <v>33.200000000000003</v>
      </c>
      <c r="AH1197" s="1">
        <v>3.8013155617496333</v>
      </c>
      <c r="AI1197">
        <v>5</v>
      </c>
      <c r="AJ1197" s="3">
        <v>18.7</v>
      </c>
      <c r="AK1197" s="1">
        <v>1.3416407864998772</v>
      </c>
    </row>
    <row r="1198" spans="1:37" x14ac:dyDescent="0.2">
      <c r="A1198">
        <v>1758</v>
      </c>
      <c r="B1198" t="s">
        <v>739</v>
      </c>
      <c r="C1198" t="s">
        <v>740</v>
      </c>
      <c r="D1198">
        <v>2018</v>
      </c>
      <c r="E1198" t="s">
        <v>775</v>
      </c>
      <c r="F1198" t="s">
        <v>40</v>
      </c>
      <c r="G1198" t="s">
        <v>41</v>
      </c>
      <c r="H1198">
        <v>42.551374000000003</v>
      </c>
      <c r="I1198">
        <v>-88.575208000000003</v>
      </c>
      <c r="J1198">
        <v>907</v>
      </c>
      <c r="K1198">
        <v>1099</v>
      </c>
      <c r="L1198">
        <f t="shared" si="309"/>
        <v>0.82529572338489532</v>
      </c>
      <c r="M1198" t="s">
        <v>787</v>
      </c>
      <c r="N1198" t="s">
        <v>623</v>
      </c>
      <c r="O1198" t="s">
        <v>51</v>
      </c>
      <c r="P1198" t="s">
        <v>52</v>
      </c>
      <c r="Q1198" t="s">
        <v>45</v>
      </c>
      <c r="R1198" s="2" t="s">
        <v>620</v>
      </c>
      <c r="S1198" s="2" t="s">
        <v>779</v>
      </c>
      <c r="T1198" t="s">
        <v>90</v>
      </c>
      <c r="U1198">
        <f t="shared" si="312"/>
        <v>66.666666666666657</v>
      </c>
      <c r="V1198" t="s">
        <v>47</v>
      </c>
      <c r="W1198" s="2" t="s">
        <v>618</v>
      </c>
      <c r="X1198" s="2" t="s">
        <v>204</v>
      </c>
      <c r="Y1198" t="s">
        <v>63</v>
      </c>
      <c r="Z1198">
        <v>4</v>
      </c>
      <c r="AA1198" s="3">
        <v>3.6</v>
      </c>
      <c r="AB1198" s="1">
        <v>1.3999999999999995</v>
      </c>
      <c r="AC1198">
        <v>4</v>
      </c>
      <c r="AD1198" s="3">
        <v>4.9000000000000004</v>
      </c>
      <c r="AE1198" s="1">
        <v>2</v>
      </c>
      <c r="AF1198">
        <v>4</v>
      </c>
      <c r="AG1198" s="3">
        <v>20</v>
      </c>
      <c r="AH1198" s="1">
        <v>6.7999999999999972</v>
      </c>
      <c r="AI1198">
        <v>4</v>
      </c>
      <c r="AJ1198" s="3">
        <v>21.1</v>
      </c>
      <c r="AK1198" s="1">
        <v>5.1999999999999957</v>
      </c>
    </row>
    <row r="1199" spans="1:37" x14ac:dyDescent="0.2">
      <c r="A1199">
        <v>1758</v>
      </c>
      <c r="B1199" t="s">
        <v>739</v>
      </c>
      <c r="C1199" t="s">
        <v>740</v>
      </c>
      <c r="D1199">
        <v>2018</v>
      </c>
      <c r="E1199" t="s">
        <v>775</v>
      </c>
      <c r="F1199" t="s">
        <v>40</v>
      </c>
      <c r="G1199" t="s">
        <v>41</v>
      </c>
      <c r="H1199">
        <v>42.551374000000003</v>
      </c>
      <c r="I1199">
        <v>-88.575208000000003</v>
      </c>
      <c r="J1199">
        <v>907</v>
      </c>
      <c r="K1199">
        <v>1099</v>
      </c>
      <c r="L1199">
        <f t="shared" si="309"/>
        <v>0.82529572338489532</v>
      </c>
      <c r="M1199" t="s">
        <v>787</v>
      </c>
      <c r="N1199" s="2" t="s">
        <v>155</v>
      </c>
      <c r="O1199" s="2" t="s">
        <v>43</v>
      </c>
      <c r="P1199" t="s">
        <v>52</v>
      </c>
      <c r="Q1199" t="s">
        <v>45</v>
      </c>
      <c r="R1199" s="2" t="s">
        <v>620</v>
      </c>
      <c r="S1199" s="2" t="s">
        <v>779</v>
      </c>
      <c r="T1199" t="s">
        <v>90</v>
      </c>
      <c r="U1199">
        <f t="shared" si="312"/>
        <v>66.666666666666657</v>
      </c>
      <c r="V1199" t="s">
        <v>47</v>
      </c>
      <c r="W1199" s="2" t="s">
        <v>619</v>
      </c>
      <c r="X1199" s="2" t="s">
        <v>75</v>
      </c>
      <c r="Y1199" t="s">
        <v>777</v>
      </c>
      <c r="Z1199">
        <v>4</v>
      </c>
      <c r="AA1199" s="3">
        <v>1.3</v>
      </c>
      <c r="AB1199" s="1">
        <v>0.19999999999999973</v>
      </c>
      <c r="AC1199">
        <v>4</v>
      </c>
      <c r="AD1199" s="3">
        <v>1.1000000000000001</v>
      </c>
      <c r="AE1199" s="1">
        <v>0.19999999999999973</v>
      </c>
      <c r="AF1199">
        <v>4</v>
      </c>
      <c r="AG1199" s="3">
        <v>4</v>
      </c>
      <c r="AH1199" s="1">
        <v>0.80000000000000071</v>
      </c>
      <c r="AI1199">
        <v>4</v>
      </c>
      <c r="AJ1199" s="3">
        <v>3</v>
      </c>
      <c r="AK1199" s="1">
        <v>0.20000000000000018</v>
      </c>
    </row>
    <row r="1200" spans="1:37" x14ac:dyDescent="0.2">
      <c r="A1200">
        <v>1758</v>
      </c>
      <c r="B1200" t="s">
        <v>739</v>
      </c>
      <c r="C1200" t="s">
        <v>740</v>
      </c>
      <c r="D1200">
        <v>2018</v>
      </c>
      <c r="E1200" t="s">
        <v>775</v>
      </c>
      <c r="F1200" t="s">
        <v>40</v>
      </c>
      <c r="G1200" t="s">
        <v>41</v>
      </c>
      <c r="H1200">
        <v>42.551374000000003</v>
      </c>
      <c r="I1200">
        <v>-88.575208000000003</v>
      </c>
      <c r="J1200">
        <v>907</v>
      </c>
      <c r="K1200">
        <v>1099</v>
      </c>
      <c r="L1200">
        <f t="shared" si="309"/>
        <v>0.82529572338489532</v>
      </c>
      <c r="M1200" t="s">
        <v>787</v>
      </c>
      <c r="N1200" t="s">
        <v>621</v>
      </c>
      <c r="O1200" s="2" t="s">
        <v>51</v>
      </c>
      <c r="P1200" t="s">
        <v>53</v>
      </c>
      <c r="Q1200" t="s">
        <v>45</v>
      </c>
      <c r="R1200" s="2" t="s">
        <v>620</v>
      </c>
      <c r="S1200" s="2" t="s">
        <v>779</v>
      </c>
      <c r="T1200" t="s">
        <v>90</v>
      </c>
      <c r="U1200">
        <f t="shared" si="312"/>
        <v>66.666666666666657</v>
      </c>
      <c r="V1200" t="s">
        <v>47</v>
      </c>
      <c r="W1200" s="2" t="s">
        <v>619</v>
      </c>
      <c r="X1200" s="2" t="s">
        <v>75</v>
      </c>
      <c r="Y1200" t="s">
        <v>777</v>
      </c>
      <c r="Z1200">
        <v>5</v>
      </c>
      <c r="AA1200" s="3">
        <v>1.3</v>
      </c>
      <c r="AB1200" s="1">
        <v>0.22360679774997869</v>
      </c>
      <c r="AC1200">
        <v>5</v>
      </c>
      <c r="AD1200" s="3">
        <v>1.1000000000000001</v>
      </c>
      <c r="AE1200" s="1">
        <v>0.22360679774997869</v>
      </c>
      <c r="AF1200">
        <v>5</v>
      </c>
      <c r="AG1200" s="3">
        <v>4.2</v>
      </c>
      <c r="AH1200" s="1">
        <v>0.89442719099991475</v>
      </c>
      <c r="AI1200">
        <v>5</v>
      </c>
      <c r="AJ1200" s="3">
        <v>4.7</v>
      </c>
      <c r="AK1200" s="1">
        <v>0.89442719099991475</v>
      </c>
    </row>
    <row r="1201" spans="1:37" x14ac:dyDescent="0.2">
      <c r="A1201">
        <v>1758</v>
      </c>
      <c r="B1201" t="s">
        <v>739</v>
      </c>
      <c r="C1201" t="s">
        <v>740</v>
      </c>
      <c r="D1201">
        <v>2018</v>
      </c>
      <c r="E1201" t="s">
        <v>775</v>
      </c>
      <c r="F1201" t="s">
        <v>40</v>
      </c>
      <c r="G1201" t="s">
        <v>41</v>
      </c>
      <c r="H1201">
        <v>42.551374000000003</v>
      </c>
      <c r="I1201">
        <v>-88.575208000000003</v>
      </c>
      <c r="J1201">
        <v>907</v>
      </c>
      <c r="K1201">
        <v>1099</v>
      </c>
      <c r="L1201">
        <f t="shared" si="309"/>
        <v>0.82529572338489532</v>
      </c>
      <c r="M1201" t="s">
        <v>787</v>
      </c>
      <c r="N1201" t="s">
        <v>77</v>
      </c>
      <c r="O1201" t="s">
        <v>43</v>
      </c>
      <c r="P1201" t="s">
        <v>52</v>
      </c>
      <c r="Q1201" t="s">
        <v>45</v>
      </c>
      <c r="R1201" s="2" t="s">
        <v>620</v>
      </c>
      <c r="S1201" s="2" t="s">
        <v>779</v>
      </c>
      <c r="T1201" t="s">
        <v>90</v>
      </c>
      <c r="U1201">
        <f t="shared" si="312"/>
        <v>66.666666666666657</v>
      </c>
      <c r="V1201" t="s">
        <v>47</v>
      </c>
      <c r="W1201" s="2" t="s">
        <v>619</v>
      </c>
      <c r="X1201" s="2" t="s">
        <v>75</v>
      </c>
      <c r="Y1201" t="s">
        <v>777</v>
      </c>
      <c r="Z1201">
        <v>4</v>
      </c>
      <c r="AA1201" s="3">
        <v>1.5</v>
      </c>
      <c r="AB1201" s="1">
        <v>0.20000000000000018</v>
      </c>
      <c r="AC1201">
        <v>4</v>
      </c>
      <c r="AD1201" s="3">
        <v>1</v>
      </c>
      <c r="AE1201" s="1">
        <v>0</v>
      </c>
      <c r="AF1201">
        <v>4</v>
      </c>
      <c r="AG1201" s="3">
        <v>3</v>
      </c>
      <c r="AH1201" s="1">
        <v>0.20000000000000018</v>
      </c>
      <c r="AI1201">
        <v>4</v>
      </c>
      <c r="AJ1201" s="3">
        <v>1.7</v>
      </c>
      <c r="AK1201" s="1">
        <v>0.20000000000000018</v>
      </c>
    </row>
    <row r="1202" spans="1:37" x14ac:dyDescent="0.2">
      <c r="A1202">
        <v>1758</v>
      </c>
      <c r="B1202" t="s">
        <v>739</v>
      </c>
      <c r="C1202" t="s">
        <v>740</v>
      </c>
      <c r="D1202">
        <v>2018</v>
      </c>
      <c r="E1202" t="s">
        <v>775</v>
      </c>
      <c r="F1202" t="s">
        <v>40</v>
      </c>
      <c r="G1202" t="s">
        <v>41</v>
      </c>
      <c r="H1202">
        <v>42.551374000000003</v>
      </c>
      <c r="I1202">
        <v>-88.575208000000003</v>
      </c>
      <c r="J1202">
        <v>907</v>
      </c>
      <c r="K1202">
        <v>1099</v>
      </c>
      <c r="L1202">
        <f t="shared" si="309"/>
        <v>0.82529572338489532</v>
      </c>
      <c r="M1202" t="s">
        <v>787</v>
      </c>
      <c r="N1202" t="s">
        <v>622</v>
      </c>
      <c r="O1202" t="s">
        <v>51</v>
      </c>
      <c r="P1202" t="s">
        <v>53</v>
      </c>
      <c r="Q1202" t="s">
        <v>45</v>
      </c>
      <c r="R1202" s="2" t="s">
        <v>620</v>
      </c>
      <c r="S1202" s="2" t="s">
        <v>779</v>
      </c>
      <c r="T1202" t="s">
        <v>90</v>
      </c>
      <c r="U1202">
        <f t="shared" si="312"/>
        <v>66.666666666666657</v>
      </c>
      <c r="V1202" t="s">
        <v>47</v>
      </c>
      <c r="W1202" s="2" t="s">
        <v>619</v>
      </c>
      <c r="X1202" s="2" t="s">
        <v>75</v>
      </c>
      <c r="Y1202" t="s">
        <v>777</v>
      </c>
      <c r="Z1202">
        <v>5</v>
      </c>
      <c r="AA1202" s="3">
        <v>1.8</v>
      </c>
      <c r="AB1202" s="1">
        <v>0.22360679774997869</v>
      </c>
      <c r="AC1202">
        <v>5</v>
      </c>
      <c r="AD1202" s="3">
        <v>1.4</v>
      </c>
      <c r="AE1202" s="1">
        <v>0.22360679774997919</v>
      </c>
      <c r="AF1202">
        <v>5</v>
      </c>
      <c r="AG1202" s="3">
        <v>2.8</v>
      </c>
      <c r="AH1202" s="1">
        <v>0.67082039324993759</v>
      </c>
      <c r="AI1202">
        <v>5</v>
      </c>
      <c r="AJ1202" s="3">
        <v>2.2000000000000002</v>
      </c>
      <c r="AK1202" s="1">
        <v>0.67082039324993659</v>
      </c>
    </row>
    <row r="1203" spans="1:37" x14ac:dyDescent="0.2">
      <c r="A1203">
        <v>1758</v>
      </c>
      <c r="B1203" t="s">
        <v>739</v>
      </c>
      <c r="C1203" t="s">
        <v>740</v>
      </c>
      <c r="D1203">
        <v>2018</v>
      </c>
      <c r="E1203" t="s">
        <v>775</v>
      </c>
      <c r="F1203" t="s">
        <v>40</v>
      </c>
      <c r="G1203" t="s">
        <v>41</v>
      </c>
      <c r="H1203">
        <v>42.551374000000003</v>
      </c>
      <c r="I1203">
        <v>-88.575208000000003</v>
      </c>
      <c r="J1203">
        <v>907</v>
      </c>
      <c r="K1203">
        <v>1099</v>
      </c>
      <c r="L1203">
        <f t="shared" si="309"/>
        <v>0.82529572338489532</v>
      </c>
      <c r="M1203" t="s">
        <v>787</v>
      </c>
      <c r="N1203" t="s">
        <v>78</v>
      </c>
      <c r="O1203" t="s">
        <v>51</v>
      </c>
      <c r="P1203" t="s">
        <v>52</v>
      </c>
      <c r="Q1203" t="s">
        <v>45</v>
      </c>
      <c r="R1203" s="2" t="s">
        <v>620</v>
      </c>
      <c r="S1203" s="2" t="s">
        <v>779</v>
      </c>
      <c r="T1203" t="s">
        <v>90</v>
      </c>
      <c r="U1203">
        <f t="shared" si="312"/>
        <v>66.666666666666657</v>
      </c>
      <c r="V1203" t="s">
        <v>47</v>
      </c>
      <c r="W1203" s="2" t="s">
        <v>619</v>
      </c>
      <c r="X1203" s="2" t="s">
        <v>75</v>
      </c>
      <c r="Y1203" t="s">
        <v>777</v>
      </c>
      <c r="Z1203">
        <v>4</v>
      </c>
      <c r="AA1203" s="3">
        <v>1.1000000000000001</v>
      </c>
      <c r="AB1203" s="1">
        <v>0.39999999999999991</v>
      </c>
      <c r="AC1203">
        <v>4</v>
      </c>
      <c r="AD1203" s="3">
        <v>0.6</v>
      </c>
      <c r="AE1203" s="1">
        <v>0</v>
      </c>
      <c r="AF1203">
        <v>4</v>
      </c>
      <c r="AG1203" s="3">
        <v>2.1</v>
      </c>
      <c r="AH1203" s="1">
        <v>0.39999999999999947</v>
      </c>
      <c r="AI1203">
        <v>4</v>
      </c>
      <c r="AJ1203" s="3">
        <v>1.1000000000000001</v>
      </c>
      <c r="AK1203" s="1">
        <v>0.19999999999999973</v>
      </c>
    </row>
    <row r="1204" spans="1:37" x14ac:dyDescent="0.2">
      <c r="A1204">
        <v>1758</v>
      </c>
      <c r="B1204" t="s">
        <v>739</v>
      </c>
      <c r="C1204" t="s">
        <v>740</v>
      </c>
      <c r="D1204">
        <v>2018</v>
      </c>
      <c r="E1204" t="s">
        <v>775</v>
      </c>
      <c r="F1204" t="s">
        <v>40</v>
      </c>
      <c r="G1204" t="s">
        <v>41</v>
      </c>
      <c r="H1204">
        <v>42.551374000000003</v>
      </c>
      <c r="I1204">
        <v>-88.575208000000003</v>
      </c>
      <c r="J1204">
        <v>907</v>
      </c>
      <c r="K1204">
        <v>1099</v>
      </c>
      <c r="L1204">
        <f t="shared" si="309"/>
        <v>0.82529572338489532</v>
      </c>
      <c r="M1204" t="s">
        <v>787</v>
      </c>
      <c r="N1204" t="s">
        <v>225</v>
      </c>
      <c r="O1204" t="s">
        <v>43</v>
      </c>
      <c r="P1204" t="s">
        <v>52</v>
      </c>
      <c r="Q1204" t="s">
        <v>45</v>
      </c>
      <c r="R1204" s="2" t="s">
        <v>620</v>
      </c>
      <c r="S1204" s="2" t="s">
        <v>779</v>
      </c>
      <c r="T1204" t="s">
        <v>90</v>
      </c>
      <c r="U1204">
        <f t="shared" si="312"/>
        <v>66.666666666666657</v>
      </c>
      <c r="V1204" t="s">
        <v>47</v>
      </c>
      <c r="W1204" s="2" t="s">
        <v>619</v>
      </c>
      <c r="X1204" s="2" t="s">
        <v>75</v>
      </c>
      <c r="Y1204" t="s">
        <v>777</v>
      </c>
      <c r="Z1204">
        <v>5</v>
      </c>
      <c r="AA1204" s="3">
        <v>1.8</v>
      </c>
      <c r="AB1204" s="1">
        <v>0</v>
      </c>
      <c r="AC1204">
        <v>5</v>
      </c>
      <c r="AD1204" s="3">
        <v>1.3</v>
      </c>
      <c r="AE1204" s="1">
        <v>0</v>
      </c>
      <c r="AF1204">
        <v>5</v>
      </c>
      <c r="AG1204" s="3">
        <v>5.8</v>
      </c>
      <c r="AH1204" s="1">
        <v>0.89442719099991674</v>
      </c>
      <c r="AI1204">
        <v>5</v>
      </c>
      <c r="AJ1204" s="3">
        <v>3.7</v>
      </c>
      <c r="AK1204" s="1">
        <v>0</v>
      </c>
    </row>
    <row r="1205" spans="1:37" x14ac:dyDescent="0.2">
      <c r="A1205">
        <v>1758</v>
      </c>
      <c r="B1205" t="s">
        <v>739</v>
      </c>
      <c r="C1205" t="s">
        <v>740</v>
      </c>
      <c r="D1205">
        <v>2018</v>
      </c>
      <c r="E1205" t="s">
        <v>775</v>
      </c>
      <c r="F1205" t="s">
        <v>40</v>
      </c>
      <c r="G1205" t="s">
        <v>41</v>
      </c>
      <c r="H1205">
        <v>42.551374000000003</v>
      </c>
      <c r="I1205">
        <v>-88.575208000000003</v>
      </c>
      <c r="J1205">
        <v>907</v>
      </c>
      <c r="K1205">
        <v>1099</v>
      </c>
      <c r="L1205">
        <f t="shared" si="309"/>
        <v>0.82529572338489532</v>
      </c>
      <c r="M1205" t="s">
        <v>787</v>
      </c>
      <c r="N1205" t="s">
        <v>588</v>
      </c>
      <c r="O1205" t="s">
        <v>43</v>
      </c>
      <c r="P1205" t="s">
        <v>52</v>
      </c>
      <c r="Q1205" t="s">
        <v>45</v>
      </c>
      <c r="R1205" s="2" t="s">
        <v>620</v>
      </c>
      <c r="S1205" s="2" t="s">
        <v>779</v>
      </c>
      <c r="T1205" t="s">
        <v>90</v>
      </c>
      <c r="U1205">
        <f t="shared" si="312"/>
        <v>66.666666666666657</v>
      </c>
      <c r="V1205" t="s">
        <v>47</v>
      </c>
      <c r="W1205" s="2" t="s">
        <v>619</v>
      </c>
      <c r="X1205" s="2" t="s">
        <v>75</v>
      </c>
      <c r="Y1205" t="s">
        <v>777</v>
      </c>
      <c r="Z1205">
        <v>5</v>
      </c>
      <c r="AA1205" s="3">
        <v>1.5</v>
      </c>
      <c r="AB1205" s="1">
        <v>0.22360679774997919</v>
      </c>
      <c r="AC1205">
        <v>5</v>
      </c>
      <c r="AD1205" s="3">
        <v>1.5</v>
      </c>
      <c r="AE1205" s="1">
        <v>0.22360679774997919</v>
      </c>
      <c r="AF1205">
        <v>5</v>
      </c>
      <c r="AG1205" s="3">
        <v>3.5</v>
      </c>
      <c r="AH1205" s="1">
        <v>0.44721359549995837</v>
      </c>
      <c r="AI1205">
        <v>5</v>
      </c>
      <c r="AJ1205" s="3">
        <v>1.6</v>
      </c>
      <c r="AK1205" s="1">
        <v>0</v>
      </c>
    </row>
    <row r="1206" spans="1:37" x14ac:dyDescent="0.2">
      <c r="A1206">
        <v>1758</v>
      </c>
      <c r="B1206" t="s">
        <v>739</v>
      </c>
      <c r="C1206" t="s">
        <v>740</v>
      </c>
      <c r="D1206">
        <v>2018</v>
      </c>
      <c r="E1206" t="s">
        <v>775</v>
      </c>
      <c r="F1206" t="s">
        <v>40</v>
      </c>
      <c r="G1206" t="s">
        <v>41</v>
      </c>
      <c r="H1206">
        <v>42.551374000000003</v>
      </c>
      <c r="I1206">
        <v>-88.575208000000003</v>
      </c>
      <c r="J1206">
        <v>907</v>
      </c>
      <c r="K1206">
        <v>1099</v>
      </c>
      <c r="L1206">
        <f t="shared" si="309"/>
        <v>0.82529572338489532</v>
      </c>
      <c r="M1206" t="s">
        <v>787</v>
      </c>
      <c r="N1206" t="s">
        <v>623</v>
      </c>
      <c r="O1206" t="s">
        <v>51</v>
      </c>
      <c r="P1206" t="s">
        <v>52</v>
      </c>
      <c r="Q1206" t="s">
        <v>45</v>
      </c>
      <c r="R1206" s="2" t="s">
        <v>620</v>
      </c>
      <c r="S1206" s="2" t="s">
        <v>779</v>
      </c>
      <c r="T1206" t="s">
        <v>90</v>
      </c>
      <c r="U1206">
        <f t="shared" si="312"/>
        <v>66.666666666666657</v>
      </c>
      <c r="V1206" t="s">
        <v>47</v>
      </c>
      <c r="W1206" s="2" t="s">
        <v>619</v>
      </c>
      <c r="X1206" s="2" t="s">
        <v>75</v>
      </c>
      <c r="Y1206" t="s">
        <v>777</v>
      </c>
      <c r="Z1206">
        <v>4</v>
      </c>
      <c r="AA1206" s="3">
        <v>0.4</v>
      </c>
      <c r="AB1206" s="1">
        <v>0.19999999999999996</v>
      </c>
      <c r="AC1206">
        <v>4</v>
      </c>
      <c r="AD1206" s="3">
        <v>0.5</v>
      </c>
      <c r="AE1206" s="1">
        <v>0.19999999999999996</v>
      </c>
      <c r="AF1206">
        <v>4</v>
      </c>
      <c r="AG1206" s="3">
        <v>2</v>
      </c>
      <c r="AH1206" s="1">
        <v>0.59999999999999964</v>
      </c>
      <c r="AI1206">
        <v>4</v>
      </c>
      <c r="AJ1206" s="3">
        <v>2.2999999999999998</v>
      </c>
      <c r="AK1206" s="1">
        <v>0.40000000000000036</v>
      </c>
    </row>
  </sheetData>
  <autoFilter ref="A1:AM1206" xr:uid="{A3AD295C-2EFA-774B-91E1-062C79C2705B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5DFB81-969A-C446-8C76-96E1BB887782}">
          <x14:formula1>
            <xm:f>'Data validation'!$E$2:$E$3</xm:f>
          </x14:formula1>
          <xm:sqref>O1:O1048576</xm:sqref>
        </x14:dataValidation>
        <x14:dataValidation type="list" allowBlank="1" showInputMessage="1" showErrorMessage="1" xr:uid="{30A11E23-5F32-E946-AA67-809CDB5DCDAC}">
          <x14:formula1>
            <xm:f>'Data validation'!$G$2:$G$4</xm:f>
          </x14:formula1>
          <xm:sqref>Q1:Q1048576</xm:sqref>
        </x14:dataValidation>
        <x14:dataValidation type="list" allowBlank="1" showInputMessage="1" showErrorMessage="1" xr:uid="{89B86AFE-0426-9D44-9D8C-03B8DADD19FF}">
          <x14:formula1>
            <xm:f>'Data validation'!$F$2:$F$6</xm:f>
          </x14:formula1>
          <xm:sqref>P1:P1048576</xm:sqref>
        </x14:dataValidation>
        <x14:dataValidation type="list" allowBlank="1" showInputMessage="1" showErrorMessage="1" xr:uid="{6BDF7AED-0167-5645-B74A-25FD95A9A076}">
          <x14:formula1>
            <xm:f>'Data validation'!$N$2:$N$5</xm:f>
          </x14:formula1>
          <xm:sqref>T1:T1048576</xm:sqref>
        </x14:dataValidation>
        <x14:dataValidation type="list" allowBlank="1" showInputMessage="1" showErrorMessage="1" xr:uid="{EECC0A23-9FE1-1542-8515-582DA30C695A}">
          <x14:formula1>
            <xm:f>'Data validation'!$D$2:$D$6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EB66-5AE5-D241-9641-02C06903815E}">
  <dimension ref="A1:N7"/>
  <sheetViews>
    <sheetView workbookViewId="0">
      <selection activeCell="K8" sqref="K8"/>
    </sheetView>
  </sheetViews>
  <sheetFormatPr baseColWidth="10" defaultColWidth="11" defaultRowHeight="16" x14ac:dyDescent="0.2"/>
  <cols>
    <col min="3" max="3" width="13.1640625" bestFit="1" customWidth="1"/>
    <col min="4" max="4" width="20.1640625" bestFit="1" customWidth="1"/>
    <col min="6" max="6" width="18.83203125" bestFit="1" customWidth="1"/>
    <col min="10" max="10" width="18" bestFit="1" customWidth="1"/>
  </cols>
  <sheetData>
    <row r="1" spans="1:14" x14ac:dyDescent="0.2">
      <c r="A1" t="s">
        <v>4</v>
      </c>
      <c r="B1" t="s">
        <v>5</v>
      </c>
      <c r="C1" t="s">
        <v>6</v>
      </c>
      <c r="D1" t="s">
        <v>20</v>
      </c>
      <c r="E1" t="s">
        <v>10</v>
      </c>
      <c r="F1" t="s">
        <v>19</v>
      </c>
      <c r="G1" t="s">
        <v>18</v>
      </c>
      <c r="H1" t="s">
        <v>11</v>
      </c>
      <c r="I1" t="s">
        <v>16</v>
      </c>
      <c r="J1" t="s">
        <v>17</v>
      </c>
      <c r="K1" t="s">
        <v>14</v>
      </c>
      <c r="L1" t="s">
        <v>35</v>
      </c>
      <c r="M1" t="s">
        <v>36</v>
      </c>
      <c r="N1" t="s">
        <v>76</v>
      </c>
    </row>
    <row r="2" spans="1:14" x14ac:dyDescent="0.2">
      <c r="A2" t="s">
        <v>39</v>
      </c>
      <c r="B2" t="s">
        <v>40</v>
      </c>
      <c r="C2" t="s">
        <v>41</v>
      </c>
      <c r="D2" t="s">
        <v>783</v>
      </c>
      <c r="E2" t="s">
        <v>43</v>
      </c>
      <c r="F2" t="s">
        <v>44</v>
      </c>
      <c r="G2" t="s">
        <v>45</v>
      </c>
      <c r="H2" t="s">
        <v>57</v>
      </c>
      <c r="I2" t="s">
        <v>779</v>
      </c>
      <c r="J2" t="s">
        <v>47</v>
      </c>
      <c r="K2" t="s">
        <v>50</v>
      </c>
      <c r="N2" t="s">
        <v>782</v>
      </c>
    </row>
    <row r="3" spans="1:14" x14ac:dyDescent="0.2">
      <c r="C3" t="s">
        <v>105</v>
      </c>
      <c r="D3" t="s">
        <v>784</v>
      </c>
      <c r="E3" t="s">
        <v>51</v>
      </c>
      <c r="F3" t="s">
        <v>52</v>
      </c>
      <c r="G3" t="s">
        <v>55</v>
      </c>
      <c r="H3" t="s">
        <v>58</v>
      </c>
      <c r="I3" t="s">
        <v>780</v>
      </c>
      <c r="J3" t="s">
        <v>60</v>
      </c>
      <c r="K3" t="s">
        <v>63</v>
      </c>
      <c r="N3" t="s">
        <v>91</v>
      </c>
    </row>
    <row r="4" spans="1:14" x14ac:dyDescent="0.2">
      <c r="C4" t="s">
        <v>741</v>
      </c>
      <c r="D4" t="s">
        <v>785</v>
      </c>
      <c r="F4" t="s">
        <v>53</v>
      </c>
      <c r="G4" t="s">
        <v>56</v>
      </c>
      <c r="H4" t="s">
        <v>59</v>
      </c>
      <c r="J4" t="s">
        <v>61</v>
      </c>
      <c r="K4" t="s">
        <v>64</v>
      </c>
      <c r="N4" t="s">
        <v>90</v>
      </c>
    </row>
    <row r="5" spans="1:14" x14ac:dyDescent="0.2">
      <c r="C5" t="s">
        <v>109</v>
      </c>
      <c r="D5" t="s">
        <v>786</v>
      </c>
      <c r="F5" t="s">
        <v>54</v>
      </c>
      <c r="J5" t="s">
        <v>62</v>
      </c>
      <c r="K5" t="s">
        <v>776</v>
      </c>
      <c r="N5" t="s">
        <v>89</v>
      </c>
    </row>
    <row r="6" spans="1:14" x14ac:dyDescent="0.2">
      <c r="C6" t="s">
        <v>742</v>
      </c>
      <c r="D6" t="s">
        <v>787</v>
      </c>
      <c r="F6" t="s">
        <v>778</v>
      </c>
      <c r="K6" t="s">
        <v>777</v>
      </c>
    </row>
    <row r="7" spans="1:14" x14ac:dyDescent="0.2">
      <c r="C7" t="s">
        <v>743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extraction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Morgan Dyan Trimas Frost</cp:lastModifiedBy>
  <dcterms:created xsi:type="dcterms:W3CDTF">2022-12-01T14:58:20Z</dcterms:created>
  <dcterms:modified xsi:type="dcterms:W3CDTF">2024-09-25T16:00:11Z</dcterms:modified>
</cp:coreProperties>
</file>