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1640"/>
  </bookViews>
  <sheets>
    <sheet name="Sheet1" sheetId="1" r:id="rId1"/>
  </sheets>
  <externalReferences>
    <externalReference r:id="rId2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/>
  <c r="E30"/>
  <c r="F30"/>
  <c r="F53"/>
  <c r="F52"/>
  <c r="F50"/>
  <c r="F42"/>
  <c r="F40"/>
  <c r="F39"/>
  <c r="F33"/>
  <c r="F31"/>
  <c r="H21"/>
  <c r="G21"/>
  <c r="F17"/>
  <c r="F16"/>
  <c r="F14"/>
  <c r="E17"/>
  <c r="E16"/>
  <c r="E14"/>
  <c r="E13" l="1"/>
  <c r="F13" s="1"/>
  <c r="D16"/>
  <c r="C16"/>
  <c r="C14"/>
  <c r="D14"/>
  <c r="D13"/>
  <c r="C13"/>
  <c r="F48" l="1"/>
  <c r="G48"/>
  <c r="D46"/>
  <c r="H44"/>
  <c r="G44"/>
  <c r="G43"/>
  <c r="H43"/>
  <c r="G42"/>
  <c r="H42"/>
  <c r="G41"/>
  <c r="G40"/>
  <c r="G39"/>
  <c r="G38"/>
  <c r="G36"/>
  <c r="G35"/>
  <c r="G33"/>
  <c r="H32"/>
  <c r="G32"/>
  <c r="G31"/>
  <c r="H31"/>
  <c r="G30"/>
  <c r="H30"/>
  <c r="G29"/>
  <c r="H28"/>
  <c r="H27"/>
  <c r="G27"/>
  <c r="H26"/>
  <c r="G26"/>
  <c r="D25"/>
  <c r="C23"/>
  <c r="C22"/>
  <c r="E18"/>
  <c r="H20"/>
  <c r="G20"/>
  <c r="C18"/>
  <c r="H19"/>
  <c r="G19"/>
  <c r="D18"/>
  <c r="H16"/>
  <c r="G16"/>
  <c r="F12"/>
  <c r="C15"/>
  <c r="H14"/>
  <c r="G14"/>
  <c r="H13"/>
  <c r="G13"/>
  <c r="E12"/>
  <c r="D12"/>
  <c r="C12"/>
  <c r="A3"/>
  <c r="E25" l="1"/>
  <c r="E11" s="1"/>
  <c r="F25"/>
  <c r="H25" s="1"/>
  <c r="H34"/>
  <c r="G34"/>
  <c r="H33"/>
  <c r="G18"/>
  <c r="H12"/>
  <c r="H38"/>
  <c r="C25"/>
  <c r="D38"/>
  <c r="D39"/>
  <c r="H39" s="1"/>
  <c r="D40"/>
  <c r="H40" s="1"/>
  <c r="G12"/>
  <c r="G28"/>
  <c r="H29"/>
  <c r="F18"/>
  <c r="H18" s="1"/>
  <c r="G25" l="1"/>
  <c r="C11"/>
  <c r="C10" s="1"/>
  <c r="C9" s="1"/>
  <c r="E10"/>
  <c r="D11"/>
  <c r="D10" s="1"/>
  <c r="D9" s="1"/>
  <c r="F11"/>
  <c r="G11" l="1"/>
  <c r="E9"/>
  <c r="G9" s="1"/>
  <c r="G10"/>
  <c r="H11"/>
  <c r="F10"/>
  <c r="H10" l="1"/>
  <c r="H9"/>
</calcChain>
</file>

<file path=xl/sharedStrings.xml><?xml version="1.0" encoding="utf-8"?>
<sst xmlns="http://schemas.openxmlformats.org/spreadsheetml/2006/main" count="75" uniqueCount="59">
  <si>
    <t>Đơn vị: Triệu đồng</t>
  </si>
  <si>
    <t>A</t>
  </si>
  <si>
    <t>B</t>
  </si>
  <si>
    <t>I</t>
  </si>
  <si>
    <t>II</t>
  </si>
  <si>
    <t>III</t>
  </si>
  <si>
    <t>IV</t>
  </si>
  <si>
    <t>C</t>
  </si>
  <si>
    <t>D</t>
  </si>
  <si>
    <t>-</t>
  </si>
  <si>
    <t>Thu nội địa</t>
  </si>
  <si>
    <t>Thu từ khu vực kinh tế ngoài quốc doanh</t>
  </si>
  <si>
    <t>Thuế thu nhập cá nhân</t>
  </si>
  <si>
    <t>Thuế bảo vệ môi trường</t>
  </si>
  <si>
    <t>Lệ phí trước bạ</t>
  </si>
  <si>
    <t xml:space="preserve">Thu phí, lệ phí 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</si>
  <si>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</si>
  <si>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</si>
  <si>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</si>
  <si>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</si>
  <si>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</si>
  <si>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</si>
  <si>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>Thu tiền cấp quyền khai thác khoáng sản</t>
  </si>
  <si>
    <t>Thu khác ngân sách</t>
  </si>
  <si>
    <t>Thu từ quỹ đất công ích, hoa lợi công sản khác</t>
  </si>
  <si>
    <t>Thuế giá trị gia tăng thu từ hàng hóa nhập khẩu</t>
  </si>
  <si>
    <t>Thu từ dầu thô</t>
  </si>
  <si>
    <t>TỔNG THU CÂN ĐỐI NSNN</t>
  </si>
  <si>
    <t>THU TỪ QUỸ DỰ TRỮ TÀI CHÍNH</t>
  </si>
  <si>
    <t>THU KẾT DƯ NĂM TRƯỚC</t>
  </si>
  <si>
    <t>THU CHUYỂN NGUỒN TỪ NĂM TRƯỚC CHUYỂN SANG</t>
  </si>
  <si>
    <t>Biểu mẫu số 63/CK-NSNN</t>
  </si>
  <si>
    <t>QUYẾT TOÁN THU NGÂN SÁCH NHÀ NƯỚC NĂM 2017</t>
  </si>
  <si>
    <t>TT</t>
  </si>
  <si>
    <t>Nội dung</t>
  </si>
  <si>
    <t>Dự toán</t>
  </si>
  <si>
    <t>Quyết toán</t>
  </si>
  <si>
    <t>So sánh (%)</t>
  </si>
  <si>
    <t>Tổng thu NSNN</t>
  </si>
  <si>
    <t>Thu NSĐP</t>
  </si>
  <si>
    <t>Thu 
NSĐP</t>
  </si>
  <si>
    <t>5=3/1</t>
  </si>
  <si>
    <t>6=4/2</t>
  </si>
  <si>
    <t>TỔNG NGUỒN THU NSNN (A+B+C+D)</t>
  </si>
  <si>
    <t xml:space="preserve">Thu từ khu vực DNNN </t>
  </si>
  <si>
    <t>- Thuế giá trị gia tăng</t>
  </si>
  <si>
    <t>- Thuế thu nhập doanh nghiệp</t>
  </si>
  <si>
    <t>- Thuế tiêu thụ đặc biệt</t>
  </si>
  <si>
    <t>- Thuế tài nguyên</t>
  </si>
  <si>
    <t xml:space="preserve"> - Thu khác</t>
  </si>
  <si>
    <t>Thu từ khu vực doanh nghiệp có vốn đầu tư nước ngoài</t>
  </si>
  <si>
    <t>- Tiền thuê mặt đất, mặt nước</t>
  </si>
  <si>
    <t>Phí và lệ phí trung ương thu</t>
  </si>
  <si>
    <t>Phí và lệ phí địa phương thu</t>
  </si>
  <si>
    <t>Thu cố định tại xã</t>
  </si>
  <si>
    <t xml:space="preserve">Thu từ hoạt động xuất nhập khẩu </t>
  </si>
  <si>
    <t>Thu viện trợ, thu huy động đóng góp</t>
  </si>
  <si>
    <t>UBND TỈNH CAO BẰNG</t>
  </si>
  <si>
    <t>(Kèm theo Quyết định số            /QĐ-UBND ngày         tháng         năm 2018 của UBND tỉnh)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</si>
</sst>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i/>
      <sz val="1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2"/>
      <charset val="163"/>
    </font>
    <font>
      <b/>
      <sz val="11"/>
      <name val="Calibri"/>
      <family val="2"/>
      <charset val="163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6" fillId="0" borderId="0"/>
    <xf numFmtId="0" fontId="7" fillId="0" borderId="0"/>
    <xf numFmtId="0" fontId="2" fillId="0" borderId="0"/>
    <xf numFmtId="0" fontId="11" fillId="0" borderId="0"/>
    <xf numFmtId="0" fontId="6" fillId="0" borderId="0"/>
    <xf numFmtId="0" fontId="9" fillId="0" borderId="0"/>
    <xf numFmtId="0" fontId="1" fillId="0" borderId="0"/>
    <xf numFmtId="0" fontId="11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2">
    <xf numFmtId="0" fontId="0" fillId="0" borderId="0" xfId="0"/>
    <xf numFmtId="0" fontId="12" fillId="0" borderId="0" xfId="11" applyFont="1" applyFill="1"/>
    <xf numFmtId="0" fontId="12" fillId="0" borderId="0" xfId="11" applyFont="1"/>
    <xf numFmtId="0" fontId="4" fillId="0" borderId="0" xfId="11" applyFont="1" applyAlignment="1">
      <alignment horizontal="right" vertical="center"/>
    </xf>
    <xf numFmtId="0" fontId="5" fillId="0" borderId="3" xfId="11" applyFont="1" applyFill="1" applyBorder="1" applyAlignment="1">
      <alignment horizontal="center" vertical="center" wrapText="1"/>
    </xf>
    <xf numFmtId="0" fontId="5" fillId="0" borderId="3" xfId="11" applyFont="1" applyBorder="1" applyAlignment="1">
      <alignment horizontal="center" vertical="center" wrapText="1"/>
    </xf>
    <xf numFmtId="0" fontId="14" fillId="0" borderId="3" xfId="11" applyFont="1" applyBorder="1" applyAlignment="1">
      <alignment horizontal="center" vertical="center" wrapText="1"/>
    </xf>
    <xf numFmtId="0" fontId="14" fillId="0" borderId="3" xfId="11" applyFont="1" applyFill="1" applyBorder="1" applyAlignment="1">
      <alignment horizontal="center" vertical="center" wrapText="1"/>
    </xf>
    <xf numFmtId="0" fontId="5" fillId="0" borderId="2" xfId="11" applyFont="1" applyBorder="1" applyAlignment="1">
      <alignment horizontal="center" vertical="center" wrapText="1"/>
    </xf>
    <xf numFmtId="165" fontId="16" fillId="0" borderId="0" xfId="11" applyNumberFormat="1" applyFont="1"/>
    <xf numFmtId="0" fontId="16" fillId="0" borderId="0" xfId="11" applyFont="1"/>
    <xf numFmtId="0" fontId="5" fillId="0" borderId="3" xfId="11" applyFont="1" applyBorder="1" applyAlignment="1">
      <alignment vertical="center" wrapText="1"/>
    </xf>
    <xf numFmtId="165" fontId="5" fillId="0" borderId="3" xfId="12" applyNumberFormat="1" applyFont="1" applyFill="1" applyBorder="1" applyAlignment="1">
      <alignment horizontal="center" vertical="center" wrapText="1"/>
    </xf>
    <xf numFmtId="10" fontId="5" fillId="0" borderId="3" xfId="13" applyNumberFormat="1" applyFont="1" applyBorder="1" applyAlignment="1">
      <alignment horizontal="right" vertical="center" wrapText="1"/>
    </xf>
    <xf numFmtId="0" fontId="17" fillId="0" borderId="4" xfId="11" applyFont="1" applyBorder="1" applyAlignment="1">
      <alignment horizontal="center" vertical="center" wrapText="1"/>
    </xf>
    <xf numFmtId="0" fontId="17" fillId="0" borderId="4" xfId="11" applyFont="1" applyBorder="1" applyAlignment="1">
      <alignment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1" xfId="11" applyFont="1" applyBorder="1" applyAlignment="1">
      <alignment vertical="center" wrapText="1"/>
    </xf>
    <xf numFmtId="165" fontId="10" fillId="0" borderId="1" xfId="12" applyNumberFormat="1" applyFont="1" applyFill="1" applyBorder="1" applyAlignment="1">
      <alignment horizontal="center" vertical="center" wrapText="1"/>
    </xf>
    <xf numFmtId="10" fontId="10" fillId="0" borderId="1" xfId="13" applyNumberFormat="1" applyFont="1" applyBorder="1" applyAlignment="1">
      <alignment horizontal="right" vertical="center" wrapText="1"/>
    </xf>
    <xf numFmtId="0" fontId="10" fillId="2" borderId="1" xfId="10" applyFont="1" applyFill="1" applyBorder="1" applyAlignment="1">
      <alignment horizontal="center" vertical="center" wrapText="1"/>
    </xf>
    <xf numFmtId="0" fontId="10" fillId="2" borderId="1" xfId="10" applyFont="1" applyFill="1" applyBorder="1" applyAlignment="1">
      <alignment vertical="center" wrapText="1"/>
    </xf>
    <xf numFmtId="0" fontId="10" fillId="2" borderId="0" xfId="10" applyFont="1" applyFill="1"/>
    <xf numFmtId="165" fontId="18" fillId="0" borderId="1" xfId="12" applyNumberFormat="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center" vertical="center" wrapText="1"/>
    </xf>
    <xf numFmtId="0" fontId="14" fillId="0" borderId="1" xfId="11" applyFont="1" applyBorder="1" applyAlignment="1">
      <alignment vertical="center" wrapText="1"/>
    </xf>
    <xf numFmtId="0" fontId="18" fillId="2" borderId="1" xfId="10" applyFont="1" applyFill="1" applyBorder="1" applyAlignment="1">
      <alignment vertical="center" wrapText="1"/>
    </xf>
    <xf numFmtId="0" fontId="17" fillId="0" borderId="1" xfId="11" applyFont="1" applyBorder="1" applyAlignment="1">
      <alignment horizontal="center" vertical="center" wrapText="1"/>
    </xf>
    <xf numFmtId="0" fontId="17" fillId="0" borderId="1" xfId="11" applyFont="1" applyBorder="1" applyAlignment="1">
      <alignment vertical="center" wrapText="1"/>
    </xf>
    <xf numFmtId="165" fontId="17" fillId="0" borderId="1" xfId="12" applyNumberFormat="1" applyFont="1" applyFill="1" applyBorder="1" applyAlignment="1">
      <alignment horizontal="center" vertical="center" wrapText="1"/>
    </xf>
    <xf numFmtId="10" fontId="17" fillId="0" borderId="1" xfId="13" applyNumberFormat="1" applyFont="1" applyBorder="1" applyAlignment="1">
      <alignment horizontal="right" vertical="center" wrapText="1"/>
    </xf>
    <xf numFmtId="0" fontId="17" fillId="0" borderId="5" xfId="11" applyFont="1" applyBorder="1" applyAlignment="1">
      <alignment horizontal="center" vertical="center" wrapText="1"/>
    </xf>
    <xf numFmtId="0" fontId="17" fillId="0" borderId="5" xfId="11" applyFont="1" applyBorder="1" applyAlignment="1">
      <alignment vertical="center" wrapText="1"/>
    </xf>
    <xf numFmtId="165" fontId="17" fillId="0" borderId="5" xfId="12" applyNumberFormat="1" applyFont="1" applyFill="1" applyBorder="1" applyAlignment="1">
      <alignment horizontal="center" vertical="center" wrapText="1"/>
    </xf>
    <xf numFmtId="10" fontId="17" fillId="0" borderId="5" xfId="13" applyNumberFormat="1" applyFont="1" applyBorder="1" applyAlignment="1">
      <alignment horizontal="right" vertical="center" wrapText="1"/>
    </xf>
    <xf numFmtId="0" fontId="12" fillId="0" borderId="0" xfId="0" applyFont="1"/>
    <xf numFmtId="165" fontId="19" fillId="0" borderId="2" xfId="12" applyNumberFormat="1" applyFont="1" applyFill="1" applyBorder="1" applyAlignment="1">
      <alignment horizontal="center" vertical="center" wrapText="1"/>
    </xf>
    <xf numFmtId="10" fontId="19" fillId="0" borderId="2" xfId="13" applyNumberFormat="1" applyFont="1" applyBorder="1" applyAlignment="1">
      <alignment horizontal="right" vertical="center" wrapText="1"/>
    </xf>
    <xf numFmtId="165" fontId="19" fillId="0" borderId="3" xfId="12" applyNumberFormat="1" applyFont="1" applyFill="1" applyBorder="1" applyAlignment="1">
      <alignment horizontal="center" vertical="center" wrapText="1"/>
    </xf>
    <xf numFmtId="10" fontId="19" fillId="0" borderId="3" xfId="13" applyNumberFormat="1" applyFont="1" applyBorder="1" applyAlignment="1">
      <alignment horizontal="right" vertical="center" wrapText="1"/>
    </xf>
    <xf numFmtId="165" fontId="20" fillId="0" borderId="4" xfId="12" applyNumberFormat="1" applyFont="1" applyFill="1" applyBorder="1" applyAlignment="1">
      <alignment horizontal="center" vertical="center" wrapText="1"/>
    </xf>
    <xf numFmtId="10" fontId="20" fillId="0" borderId="4" xfId="13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3" fillId="0" borderId="0" xfId="11" applyFont="1" applyAlignment="1">
      <alignment horizontal="center" vertical="center"/>
    </xf>
    <xf numFmtId="0" fontId="3" fillId="0" borderId="0" xfId="11" applyFont="1" applyAlignment="1">
      <alignment horizontal="center" vertical="center" wrapText="1"/>
    </xf>
    <xf numFmtId="0" fontId="4" fillId="0" borderId="0" xfId="11" applyFont="1" applyAlignment="1">
      <alignment horizontal="center" vertical="center"/>
    </xf>
    <xf numFmtId="0" fontId="5" fillId="0" borderId="3" xfId="11" applyFont="1" applyBorder="1" applyAlignment="1">
      <alignment horizontal="center" vertical="center" wrapText="1"/>
    </xf>
    <xf numFmtId="0" fontId="5" fillId="0" borderId="3" xfId="11" applyFont="1" applyFill="1" applyBorder="1" applyAlignment="1">
      <alignment horizontal="center" vertical="center" wrapText="1"/>
    </xf>
    <xf numFmtId="0" fontId="3" fillId="0" borderId="0" xfId="11" applyFont="1" applyAlignment="1">
      <alignment horizontal="center" vertical="center"/>
    </xf>
  </cellXfs>
  <cellStyles count="14">
    <cellStyle name="Comma 15" xfId="12"/>
    <cellStyle name="Comma 2" xfId="1"/>
    <cellStyle name="Currency 2" xfId="2"/>
    <cellStyle name="HAI" xfId="3"/>
    <cellStyle name="Normal" xfId="0" builtinId="0"/>
    <cellStyle name="Normal 2" xfId="4"/>
    <cellStyle name="Normal 2 4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Percent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PT\Desktop\Nop%20bao%20cao\Quy&#7871;t%20to&#225;n%20n&#259;m%202017\Bieu%20mau%20cong%20khai%20QT%20na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 tong hop"/>
      <sheetName val="60-TT342"/>
      <sheetName val="61-TT342"/>
      <sheetName val="62-TT342"/>
      <sheetName val="B62CK"/>
      <sheetName val="B49"/>
      <sheetName val="B63CK"/>
      <sheetName val="B51"/>
      <sheetName val="B64CK"/>
      <sheetName val="B65CK"/>
      <sheetName val="B53a"/>
      <sheetName val="B66CK"/>
      <sheetName val="B55"/>
      <sheetName val="B56"/>
      <sheetName val="B57"/>
      <sheetName val="B58"/>
      <sheetName val="B67CK"/>
      <sheetName val="B60"/>
      <sheetName val="B68CK"/>
      <sheetName val="B61.01 CTMTQG cấp tỉnh"/>
      <sheetName val="B 61.02 CTMTQG huyện"/>
      <sheetName val="B62.QTVĐT"/>
      <sheetName val="B64"/>
      <sheetName val="TM Các CT, nhiệm vụ của Huyện"/>
      <sheetName val="TM KDNS Tinh"/>
      <sheetName val="Tổng hợp CN 2017-2018"/>
      <sheetName val="CN 2017-2018 cấp tỉnh"/>
      <sheetName val="TMCN 2017-2018 NS huyện"/>
    </sheetNames>
    <sheetDataSet>
      <sheetData sheetId="0"/>
      <sheetData sheetId="1"/>
      <sheetData sheetId="2">
        <row r="14">
          <cell r="D14">
            <v>53300</v>
          </cell>
        </row>
        <row r="16">
          <cell r="D16">
            <v>0</v>
          </cell>
        </row>
        <row r="23">
          <cell r="D23">
            <v>0</v>
          </cell>
        </row>
        <row r="24">
          <cell r="D24">
            <v>0</v>
          </cell>
        </row>
      </sheetData>
      <sheetData sheetId="3"/>
      <sheetData sheetId="4">
        <row r="3">
          <cell r="A3" t="str">
            <v>(Quyết toán đã được hội đồng nhân dân tỉnh phê chuẩn)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"/>
  <sheetViews>
    <sheetView tabSelected="1" workbookViewId="0">
      <selection activeCell="L41" sqref="L41"/>
    </sheetView>
  </sheetViews>
  <sheetFormatPr defaultRowHeight="15"/>
  <cols>
    <col min="1" max="1" width="3" style="2" customWidth="1"/>
    <col min="2" max="2" width="42.5703125" style="2" customWidth="1"/>
    <col min="3" max="4" width="10" style="1" customWidth="1"/>
    <col min="5" max="6" width="9.85546875" style="1" customWidth="1"/>
    <col min="7" max="7" width="9.7109375" style="2" customWidth="1"/>
    <col min="8" max="8" width="8.42578125" style="2" customWidth="1"/>
    <col min="9" max="16384" width="9.140625" style="2"/>
  </cols>
  <sheetData>
    <row r="1" spans="1:9" ht="21.75" customHeight="1">
      <c r="A1" s="45" t="s">
        <v>57</v>
      </c>
      <c r="B1" s="45"/>
      <c r="F1" s="46" t="s">
        <v>31</v>
      </c>
      <c r="G1" s="46"/>
      <c r="H1" s="46"/>
    </row>
    <row r="2" spans="1:9" ht="20.25" customHeight="1">
      <c r="A2" s="47" t="s">
        <v>32</v>
      </c>
      <c r="B2" s="47"/>
      <c r="C2" s="47"/>
      <c r="D2" s="47"/>
      <c r="E2" s="47"/>
      <c r="F2" s="47"/>
      <c r="G2" s="47"/>
      <c r="H2" s="47"/>
    </row>
    <row r="3" spans="1:9" ht="17.25" customHeight="1">
      <c r="A3" s="51" t="str">
        <f>[1]B62CK!A3:F3</f>
        <v>(Quyết toán đã được hội đồng nhân dân tỉnh phê chuẩn)</v>
      </c>
      <c r="B3" s="51"/>
      <c r="C3" s="51"/>
      <c r="D3" s="51"/>
      <c r="E3" s="51"/>
      <c r="F3" s="51"/>
      <c r="G3" s="51"/>
      <c r="H3" s="51"/>
    </row>
    <row r="4" spans="1:9" ht="21" customHeight="1">
      <c r="A4" s="48" t="s">
        <v>58</v>
      </c>
      <c r="B4" s="48"/>
      <c r="C4" s="48"/>
      <c r="D4" s="48"/>
      <c r="E4" s="48"/>
      <c r="F4" s="48"/>
      <c r="G4" s="48"/>
      <c r="H4" s="48"/>
    </row>
    <row r="5" spans="1:9" ht="15.75">
      <c r="H5" s="3" t="s">
        <v>0</v>
      </c>
    </row>
    <row r="6" spans="1:9" ht="19.5" customHeight="1">
      <c r="A6" s="49" t="s">
        <v>33</v>
      </c>
      <c r="B6" s="49" t="s">
        <v>34</v>
      </c>
      <c r="C6" s="50" t="s">
        <v>35</v>
      </c>
      <c r="D6" s="50"/>
      <c r="E6" s="50" t="s">
        <v>36</v>
      </c>
      <c r="F6" s="50"/>
      <c r="G6" s="49" t="s">
        <v>37</v>
      </c>
      <c r="H6" s="49"/>
    </row>
    <row r="7" spans="1:9" ht="46.5" customHeight="1">
      <c r="A7" s="49"/>
      <c r="B7" s="49"/>
      <c r="C7" s="4" t="s">
        <v>38</v>
      </c>
      <c r="D7" s="4" t="s">
        <v>39</v>
      </c>
      <c r="E7" s="4" t="s">
        <v>38</v>
      </c>
      <c r="F7" s="4" t="s">
        <v>40</v>
      </c>
      <c r="G7" s="5" t="s">
        <v>38</v>
      </c>
      <c r="H7" s="5" t="s">
        <v>39</v>
      </c>
    </row>
    <row r="8" spans="1:9">
      <c r="A8" s="6" t="s">
        <v>1</v>
      </c>
      <c r="B8" s="6" t="s">
        <v>2</v>
      </c>
      <c r="C8" s="7">
        <v>1</v>
      </c>
      <c r="D8" s="7">
        <v>2</v>
      </c>
      <c r="E8" s="7">
        <v>3</v>
      </c>
      <c r="F8" s="7">
        <v>4</v>
      </c>
      <c r="G8" s="6" t="s">
        <v>41</v>
      </c>
      <c r="H8" s="6" t="s">
        <v>42</v>
      </c>
    </row>
    <row r="9" spans="1:9" s="10" customFormat="1" ht="36" customHeight="1">
      <c r="A9" s="8"/>
      <c r="B9" s="8" t="s">
        <v>43</v>
      </c>
      <c r="C9" s="36">
        <f>C10+C51+C52+C53</f>
        <v>1350000</v>
      </c>
      <c r="D9" s="36">
        <f>D10+D51+D52+D53</f>
        <v>1082910</v>
      </c>
      <c r="E9" s="36">
        <f>E10+E51+E52+E53</f>
        <v>2509550</v>
      </c>
      <c r="F9" s="36">
        <f>F10+F51+F52+F53-1</f>
        <v>2196908</v>
      </c>
      <c r="G9" s="37">
        <f>E9/C9</f>
        <v>1.8589259259259259</v>
      </c>
      <c r="H9" s="37">
        <f>F9/D9</f>
        <v>2.0287078335226383</v>
      </c>
      <c r="I9" s="9"/>
    </row>
    <row r="10" spans="1:9" s="10" customFormat="1" ht="22.5" customHeight="1">
      <c r="A10" s="5" t="s">
        <v>1</v>
      </c>
      <c r="B10" s="11" t="s">
        <v>27</v>
      </c>
      <c r="C10" s="38">
        <f>C11+C47+C48+C50</f>
        <v>1350000</v>
      </c>
      <c r="D10" s="38">
        <f>D11+D47+D48+D50</f>
        <v>1082910</v>
      </c>
      <c r="E10" s="38">
        <f>E11+E47+E48+E50</f>
        <v>1545467</v>
      </c>
      <c r="F10" s="38">
        <f>F11+F47+F48+F50</f>
        <v>1232826</v>
      </c>
      <c r="G10" s="39">
        <f t="shared" ref="G10:H48" si="0">E10/C10</f>
        <v>1.1447903703703703</v>
      </c>
      <c r="H10" s="39">
        <f t="shared" si="0"/>
        <v>1.1384380973488102</v>
      </c>
    </row>
    <row r="11" spans="1:9" ht="18.75" customHeight="1">
      <c r="A11" s="14" t="s">
        <v>3</v>
      </c>
      <c r="B11" s="15" t="s">
        <v>10</v>
      </c>
      <c r="C11" s="40">
        <f>C12+C18+C25+SUM(C31:C34)+SUM(C37:C46)</f>
        <v>1185000</v>
      </c>
      <c r="D11" s="40">
        <f>D12+D18+D25+SUM(D31:D34)+SUM(D37:D46)</f>
        <v>1082910</v>
      </c>
      <c r="E11" s="40">
        <f>E12+E18+E25+SUM(E31:E34)+SUM(E37:E46)</f>
        <v>1334487</v>
      </c>
      <c r="F11" s="40">
        <f>F12+F18+F25+SUM(F31:F34)+SUM(F37:F46)</f>
        <v>1227179</v>
      </c>
      <c r="G11" s="41">
        <f t="shared" si="0"/>
        <v>1.1261493670886076</v>
      </c>
      <c r="H11" s="41">
        <f t="shared" si="0"/>
        <v>1.1332234442382101</v>
      </c>
    </row>
    <row r="12" spans="1:9" s="10" customFormat="1" ht="17.25" customHeight="1">
      <c r="A12" s="16">
        <v>1</v>
      </c>
      <c r="B12" s="17" t="s">
        <v>44</v>
      </c>
      <c r="C12" s="18">
        <f>SUM(C13:C17)</f>
        <v>188500</v>
      </c>
      <c r="D12" s="18">
        <f t="shared" ref="D12:F12" si="1">SUM(D13:D17)</f>
        <v>188500</v>
      </c>
      <c r="E12" s="18">
        <f t="shared" si="1"/>
        <v>196686</v>
      </c>
      <c r="F12" s="18">
        <f t="shared" si="1"/>
        <v>196322</v>
      </c>
      <c r="G12" s="19">
        <f t="shared" si="0"/>
        <v>1.0434270557029177</v>
      </c>
      <c r="H12" s="19">
        <f t="shared" si="0"/>
        <v>1.0414960212201592</v>
      </c>
    </row>
    <row r="13" spans="1:9" s="22" customFormat="1">
      <c r="A13" s="20"/>
      <c r="B13" s="21" t="s">
        <v>45</v>
      </c>
      <c r="C13" s="18">
        <f>85700+44000</f>
        <v>129700</v>
      </c>
      <c r="D13" s="18">
        <f>85700+44000</f>
        <v>129700</v>
      </c>
      <c r="E13" s="18">
        <f>92667+34899</f>
        <v>127566</v>
      </c>
      <c r="F13" s="18">
        <f>+E13</f>
        <v>127566</v>
      </c>
      <c r="G13" s="19">
        <f t="shared" si="0"/>
        <v>0.98354664610639941</v>
      </c>
      <c r="H13" s="19">
        <f t="shared" si="0"/>
        <v>0.98354664610639941</v>
      </c>
    </row>
    <row r="14" spans="1:9" s="22" customFormat="1">
      <c r="A14" s="20"/>
      <c r="B14" s="21" t="s">
        <v>46</v>
      </c>
      <c r="C14" s="18">
        <f>2800+11000</f>
        <v>13800</v>
      </c>
      <c r="D14" s="18">
        <f>2800+11000</f>
        <v>13800</v>
      </c>
      <c r="E14" s="18">
        <f>1659+13960</f>
        <v>15619</v>
      </c>
      <c r="F14" s="18">
        <f>1315+13960</f>
        <v>15275</v>
      </c>
      <c r="G14" s="19">
        <f t="shared" si="0"/>
        <v>1.1318115942028986</v>
      </c>
      <c r="H14" s="19">
        <f t="shared" si="0"/>
        <v>1.1068840579710144</v>
      </c>
    </row>
    <row r="15" spans="1:9" s="22" customFormat="1">
      <c r="A15" s="20"/>
      <c r="B15" s="21" t="s">
        <v>47</v>
      </c>
      <c r="C15" s="18">
        <f>'[1]61-TT342'!D16</f>
        <v>0</v>
      </c>
      <c r="D15" s="23">
        <v>0</v>
      </c>
      <c r="E15" s="18">
        <v>1</v>
      </c>
      <c r="F15" s="18">
        <v>1</v>
      </c>
      <c r="G15" s="19"/>
      <c r="H15" s="19"/>
    </row>
    <row r="16" spans="1:9" s="22" customFormat="1">
      <c r="A16" s="20"/>
      <c r="B16" s="21" t="s">
        <v>48</v>
      </c>
      <c r="C16" s="18">
        <f>42000+3000</f>
        <v>45000</v>
      </c>
      <c r="D16" s="18">
        <f>42000+3000</f>
        <v>45000</v>
      </c>
      <c r="E16" s="18">
        <f>39456+13174</f>
        <v>52630</v>
      </c>
      <c r="F16" s="18">
        <f>39456+13174</f>
        <v>52630</v>
      </c>
      <c r="G16" s="19">
        <f t="shared" si="0"/>
        <v>1.1695555555555555</v>
      </c>
      <c r="H16" s="19">
        <f t="shared" si="0"/>
        <v>1.1695555555555555</v>
      </c>
    </row>
    <row r="17" spans="1:8" s="22" customFormat="1" ht="18.600000000000001" customHeight="1">
      <c r="A17" s="20"/>
      <c r="B17" s="21" t="s">
        <v>49</v>
      </c>
      <c r="C17" s="18">
        <v>0</v>
      </c>
      <c r="D17" s="18">
        <v>0</v>
      </c>
      <c r="E17" s="18">
        <f>734+132+4</f>
        <v>870</v>
      </c>
      <c r="F17" s="18">
        <f>114+734+2</f>
        <v>850</v>
      </c>
      <c r="G17" s="19"/>
      <c r="H17" s="19"/>
    </row>
    <row r="18" spans="1:8" s="10" customFormat="1" ht="33.75" customHeight="1">
      <c r="A18" s="24">
        <v>2</v>
      </c>
      <c r="B18" s="17" t="s">
        <v>50</v>
      </c>
      <c r="C18" s="18">
        <f>SUM(C19:C24)</f>
        <v>2000</v>
      </c>
      <c r="D18" s="18">
        <f t="shared" ref="D18:F18" si="2">SUM(D19:D24)</f>
        <v>2000</v>
      </c>
      <c r="E18" s="18">
        <f t="shared" si="2"/>
        <v>1342</v>
      </c>
      <c r="F18" s="18">
        <f t="shared" si="2"/>
        <v>1342</v>
      </c>
      <c r="G18" s="19">
        <f t="shared" si="0"/>
        <v>0.67100000000000004</v>
      </c>
      <c r="H18" s="19">
        <f t="shared" si="0"/>
        <v>0.67100000000000004</v>
      </c>
    </row>
    <row r="19" spans="1:8" s="22" customFormat="1" ht="18.600000000000001" customHeight="1">
      <c r="A19" s="20"/>
      <c r="B19" s="21" t="s">
        <v>45</v>
      </c>
      <c r="C19" s="18">
        <v>1180</v>
      </c>
      <c r="D19" s="18">
        <v>1180</v>
      </c>
      <c r="E19" s="18">
        <v>422</v>
      </c>
      <c r="F19" s="18">
        <v>422</v>
      </c>
      <c r="G19" s="19">
        <f t="shared" si="0"/>
        <v>0.35762711864406782</v>
      </c>
      <c r="H19" s="19">
        <f t="shared" si="0"/>
        <v>0.35762711864406782</v>
      </c>
    </row>
    <row r="20" spans="1:8" s="22" customFormat="1" ht="18.600000000000001" customHeight="1">
      <c r="A20" s="20"/>
      <c r="B20" s="21" t="s">
        <v>46</v>
      </c>
      <c r="C20" s="18">
        <v>700</v>
      </c>
      <c r="D20" s="18">
        <v>700</v>
      </c>
      <c r="E20" s="18">
        <v>651</v>
      </c>
      <c r="F20" s="18">
        <v>651</v>
      </c>
      <c r="G20" s="19">
        <f>E20/C20</f>
        <v>0.93</v>
      </c>
      <c r="H20" s="19">
        <f t="shared" si="0"/>
        <v>0.93</v>
      </c>
    </row>
    <row r="21" spans="1:8" s="22" customFormat="1" ht="18.600000000000001" customHeight="1">
      <c r="A21" s="20"/>
      <c r="B21" s="21" t="s">
        <v>47</v>
      </c>
      <c r="C21" s="18">
        <v>120</v>
      </c>
      <c r="D21" s="18">
        <v>120</v>
      </c>
      <c r="E21" s="18">
        <v>63</v>
      </c>
      <c r="F21" s="18">
        <v>63</v>
      </c>
      <c r="G21" s="19">
        <f>E21/C21</f>
        <v>0.52500000000000002</v>
      </c>
      <c r="H21" s="19">
        <f t="shared" si="0"/>
        <v>0.52500000000000002</v>
      </c>
    </row>
    <row r="22" spans="1:8" s="22" customFormat="1" ht="18.600000000000001" customHeight="1">
      <c r="A22" s="20"/>
      <c r="B22" s="21" t="s">
        <v>48</v>
      </c>
      <c r="C22" s="18">
        <f>'[1]61-TT342'!D23</f>
        <v>0</v>
      </c>
      <c r="D22" s="18">
        <v>0</v>
      </c>
      <c r="E22" s="18">
        <v>127</v>
      </c>
      <c r="F22" s="18">
        <v>127</v>
      </c>
      <c r="G22" s="19"/>
      <c r="H22" s="19"/>
    </row>
    <row r="23" spans="1:8" s="22" customFormat="1" ht="18.600000000000001" customHeight="1">
      <c r="A23" s="20"/>
      <c r="B23" s="21" t="s">
        <v>51</v>
      </c>
      <c r="C23" s="18">
        <f>'[1]61-TT342'!D24</f>
        <v>0</v>
      </c>
      <c r="D23" s="18">
        <v>0</v>
      </c>
      <c r="E23" s="18">
        <v>77</v>
      </c>
      <c r="F23" s="18">
        <v>77</v>
      </c>
      <c r="G23" s="19"/>
      <c r="H23" s="19"/>
    </row>
    <row r="24" spans="1:8" s="22" customFormat="1" ht="18.600000000000001" customHeight="1">
      <c r="A24" s="20"/>
      <c r="B24" s="21" t="s">
        <v>49</v>
      </c>
      <c r="C24" s="18">
        <v>0</v>
      </c>
      <c r="D24" s="18">
        <v>0</v>
      </c>
      <c r="E24" s="18">
        <v>2</v>
      </c>
      <c r="F24" s="18">
        <v>2</v>
      </c>
      <c r="G24" s="19"/>
      <c r="H24" s="19"/>
    </row>
    <row r="25" spans="1:8" s="10" customFormat="1" ht="18.600000000000001" customHeight="1">
      <c r="A25" s="24">
        <v>3</v>
      </c>
      <c r="B25" s="17" t="s">
        <v>11</v>
      </c>
      <c r="C25" s="18">
        <f>SUM(C26:C30)</f>
        <v>299200</v>
      </c>
      <c r="D25" s="18">
        <f t="shared" ref="D25:F25" si="3">SUM(D26:D30)</f>
        <v>299200</v>
      </c>
      <c r="E25" s="18">
        <f t="shared" si="3"/>
        <v>256209</v>
      </c>
      <c r="F25" s="18">
        <f t="shared" si="3"/>
        <v>256026</v>
      </c>
      <c r="G25" s="19">
        <f t="shared" si="0"/>
        <v>0.8563135026737968</v>
      </c>
      <c r="H25" s="19">
        <f t="shared" si="0"/>
        <v>0.85570187165775402</v>
      </c>
    </row>
    <row r="26" spans="1:8" s="22" customFormat="1" ht="18.600000000000001" customHeight="1">
      <c r="A26" s="20"/>
      <c r="B26" s="21" t="s">
        <v>45</v>
      </c>
      <c r="C26" s="18">
        <v>236800</v>
      </c>
      <c r="D26" s="18">
        <v>236800</v>
      </c>
      <c r="E26" s="18">
        <v>194997</v>
      </c>
      <c r="F26" s="18">
        <v>194997</v>
      </c>
      <c r="G26" s="19">
        <f t="shared" si="0"/>
        <v>0.82346706081081078</v>
      </c>
      <c r="H26" s="19">
        <f t="shared" si="0"/>
        <v>0.82346706081081078</v>
      </c>
    </row>
    <row r="27" spans="1:8" s="22" customFormat="1" ht="18.600000000000001" customHeight="1">
      <c r="A27" s="20"/>
      <c r="B27" s="21" t="s">
        <v>46</v>
      </c>
      <c r="C27" s="18">
        <v>39000</v>
      </c>
      <c r="D27" s="18">
        <v>39000</v>
      </c>
      <c r="E27" s="18">
        <v>31336</v>
      </c>
      <c r="F27" s="18">
        <v>31336</v>
      </c>
      <c r="G27" s="19">
        <f t="shared" si="0"/>
        <v>0.80348717948717951</v>
      </c>
      <c r="H27" s="19">
        <f t="shared" si="0"/>
        <v>0.80348717948717951</v>
      </c>
    </row>
    <row r="28" spans="1:8" s="22" customFormat="1" ht="18.600000000000001" customHeight="1">
      <c r="A28" s="20"/>
      <c r="B28" s="21" t="s">
        <v>47</v>
      </c>
      <c r="C28" s="18">
        <v>400</v>
      </c>
      <c r="D28" s="18">
        <v>400</v>
      </c>
      <c r="E28" s="18">
        <v>864</v>
      </c>
      <c r="F28" s="18">
        <v>864</v>
      </c>
      <c r="G28" s="19">
        <f t="shared" si="0"/>
        <v>2.16</v>
      </c>
      <c r="H28" s="19">
        <f t="shared" si="0"/>
        <v>2.16</v>
      </c>
    </row>
    <row r="29" spans="1:8" s="22" customFormat="1" ht="18.600000000000001" customHeight="1">
      <c r="A29" s="20"/>
      <c r="B29" s="21" t="s">
        <v>48</v>
      </c>
      <c r="C29" s="18">
        <v>23000</v>
      </c>
      <c r="D29" s="18">
        <v>23000</v>
      </c>
      <c r="E29" s="18">
        <v>27310</v>
      </c>
      <c r="F29" s="18">
        <v>27310</v>
      </c>
      <c r="G29" s="19">
        <f t="shared" si="0"/>
        <v>1.1873913043478261</v>
      </c>
      <c r="H29" s="19">
        <f t="shared" si="0"/>
        <v>1.1873913043478261</v>
      </c>
    </row>
    <row r="30" spans="1:8" s="22" customFormat="1" ht="18.600000000000001" customHeight="1">
      <c r="A30" s="20"/>
      <c r="B30" s="21" t="s">
        <v>49</v>
      </c>
      <c r="C30" s="18">
        <v>0</v>
      </c>
      <c r="D30" s="18">
        <v>0</v>
      </c>
      <c r="E30" s="18">
        <f>1603+99</f>
        <v>1702</v>
      </c>
      <c r="F30" s="18">
        <f>1420+99</f>
        <v>1519</v>
      </c>
      <c r="G30" s="19" t="e">
        <f t="shared" si="0"/>
        <v>#DIV/0!</v>
      </c>
      <c r="H30" s="19" t="e">
        <f t="shared" si="0"/>
        <v>#DIV/0!</v>
      </c>
    </row>
    <row r="31" spans="1:8" ht="18.600000000000001" customHeight="1">
      <c r="A31" s="24">
        <v>4</v>
      </c>
      <c r="B31" s="17" t="s">
        <v>12</v>
      </c>
      <c r="C31" s="18">
        <v>39600</v>
      </c>
      <c r="D31" s="18">
        <v>39600</v>
      </c>
      <c r="E31" s="18">
        <v>36412</v>
      </c>
      <c r="F31" s="18">
        <f>+E31</f>
        <v>36412</v>
      </c>
      <c r="G31" s="19">
        <f t="shared" si="0"/>
        <v>0.91949494949494948</v>
      </c>
      <c r="H31" s="19">
        <f t="shared" si="0"/>
        <v>0.91949494949494948</v>
      </c>
    </row>
    <row r="32" spans="1:8" ht="18.600000000000001" customHeight="1">
      <c r="A32" s="24">
        <v>5</v>
      </c>
      <c r="B32" s="17" t="s">
        <v>13</v>
      </c>
      <c r="C32" s="18">
        <v>125000</v>
      </c>
      <c r="D32" s="18">
        <v>46500</v>
      </c>
      <c r="E32" s="18">
        <v>128669</v>
      </c>
      <c r="F32" s="18">
        <v>47873</v>
      </c>
      <c r="G32" s="19">
        <f t="shared" si="0"/>
        <v>1.029352</v>
      </c>
      <c r="H32" s="19">
        <f t="shared" si="0"/>
        <v>1.0295268817204302</v>
      </c>
    </row>
    <row r="33" spans="1:8" ht="18.600000000000001" customHeight="1">
      <c r="A33" s="24">
        <v>6</v>
      </c>
      <c r="B33" s="17" t="s">
        <v>14</v>
      </c>
      <c r="C33" s="18">
        <v>77000</v>
      </c>
      <c r="D33" s="18">
        <v>77000</v>
      </c>
      <c r="E33" s="18">
        <v>64209</v>
      </c>
      <c r="F33" s="18">
        <f>+E33</f>
        <v>64209</v>
      </c>
      <c r="G33" s="19">
        <f t="shared" si="0"/>
        <v>0.83388311688311689</v>
      </c>
      <c r="H33" s="19">
        <f t="shared" si="0"/>
        <v>0.83388311688311689</v>
      </c>
    </row>
    <row r="34" spans="1:8" ht="18.600000000000001" customHeight="1">
      <c r="A34" s="24">
        <v>7</v>
      </c>
      <c r="B34" s="17" t="s">
        <v>15</v>
      </c>
      <c r="C34" s="18">
        <v>255300</v>
      </c>
      <c r="D34" s="18">
        <v>251800</v>
      </c>
      <c r="E34" s="18">
        <v>349417</v>
      </c>
      <c r="F34" s="18">
        <v>345327</v>
      </c>
      <c r="G34" s="19">
        <f t="shared" si="0"/>
        <v>1.3686525656090873</v>
      </c>
      <c r="H34" s="19">
        <f t="shared" si="0"/>
        <v>1.3714336775218428</v>
      </c>
    </row>
    <row r="35" spans="1:8" ht="18.600000000000001" customHeight="1">
      <c r="A35" s="24" t="s">
        <v>9</v>
      </c>
      <c r="B35" s="25" t="s">
        <v>52</v>
      </c>
      <c r="C35" s="18">
        <v>3500</v>
      </c>
      <c r="D35" s="18">
        <v>0</v>
      </c>
      <c r="E35" s="18">
        <v>4091</v>
      </c>
      <c r="F35" s="18">
        <v>0</v>
      </c>
      <c r="G35" s="19">
        <f t="shared" si="0"/>
        <v>1.1688571428571428</v>
      </c>
      <c r="H35" s="19"/>
    </row>
    <row r="36" spans="1:8" ht="18.600000000000001" customHeight="1">
      <c r="A36" s="24" t="s">
        <v>9</v>
      </c>
      <c r="B36" s="25" t="s">
        <v>53</v>
      </c>
      <c r="C36" s="18">
        <v>251800</v>
      </c>
      <c r="D36" s="18">
        <v>251800</v>
      </c>
      <c r="E36" s="18">
        <v>345327</v>
      </c>
      <c r="F36" s="18">
        <v>345327</v>
      </c>
      <c r="G36" s="19">
        <f t="shared" si="0"/>
        <v>1.3714336775218428</v>
      </c>
      <c r="H36" s="19"/>
    </row>
    <row r="37" spans="1:8" ht="19.149999999999999" customHeight="1">
      <c r="A37" s="24">
        <v>8</v>
      </c>
      <c r="B37" s="17" t="s">
        <v>16</v>
      </c>
      <c r="C37" s="18">
        <v>0</v>
      </c>
      <c r="D37" s="18">
        <v>0</v>
      </c>
      <c r="E37" s="18">
        <v>0</v>
      </c>
      <c r="F37" s="18">
        <v>0</v>
      </c>
      <c r="G37" s="19"/>
      <c r="H37" s="19"/>
    </row>
    <row r="38" spans="1:8" ht="19.149999999999999" customHeight="1">
      <c r="A38" s="24">
        <v>9</v>
      </c>
      <c r="B38" s="17" t="s">
        <v>17</v>
      </c>
      <c r="C38" s="18">
        <v>600</v>
      </c>
      <c r="D38" s="18">
        <f t="shared" ref="D38:D40" si="4">C38</f>
        <v>600</v>
      </c>
      <c r="E38" s="18">
        <v>855</v>
      </c>
      <c r="F38" s="18">
        <v>855</v>
      </c>
      <c r="G38" s="19">
        <f t="shared" si="0"/>
        <v>1.425</v>
      </c>
      <c r="H38" s="19">
        <f>F38/D38</f>
        <v>1.425</v>
      </c>
    </row>
    <row r="39" spans="1:8">
      <c r="A39" s="24">
        <v>10</v>
      </c>
      <c r="B39" s="17" t="s">
        <v>18</v>
      </c>
      <c r="C39" s="18">
        <v>25000</v>
      </c>
      <c r="D39" s="18">
        <f t="shared" si="4"/>
        <v>25000</v>
      </c>
      <c r="E39" s="18">
        <v>28440</v>
      </c>
      <c r="F39" s="18">
        <f>+E39</f>
        <v>28440</v>
      </c>
      <c r="G39" s="19">
        <f t="shared" si="0"/>
        <v>1.1375999999999999</v>
      </c>
      <c r="H39" s="19">
        <f t="shared" si="0"/>
        <v>1.1375999999999999</v>
      </c>
    </row>
    <row r="40" spans="1:8" ht="19.149999999999999" customHeight="1">
      <c r="A40" s="24">
        <v>11</v>
      </c>
      <c r="B40" s="17" t="s">
        <v>19</v>
      </c>
      <c r="C40" s="18">
        <v>100000</v>
      </c>
      <c r="D40" s="18">
        <f t="shared" si="4"/>
        <v>100000</v>
      </c>
      <c r="E40" s="18">
        <v>174036</v>
      </c>
      <c r="F40" s="18">
        <f>+E40</f>
        <v>174036</v>
      </c>
      <c r="G40" s="19">
        <f t="shared" si="0"/>
        <v>1.7403599999999999</v>
      </c>
      <c r="H40" s="19">
        <f t="shared" si="0"/>
        <v>1.7403599999999999</v>
      </c>
    </row>
    <row r="41" spans="1:8" ht="31.5" customHeight="1">
      <c r="A41" s="24">
        <v>12</v>
      </c>
      <c r="B41" s="17" t="s">
        <v>20</v>
      </c>
      <c r="C41" s="18">
        <v>800</v>
      </c>
      <c r="D41" s="18">
        <v>800</v>
      </c>
      <c r="E41" s="18">
        <v>1494</v>
      </c>
      <c r="F41" s="18">
        <v>1494</v>
      </c>
      <c r="G41" s="19">
        <f t="shared" si="0"/>
        <v>1.8674999999999999</v>
      </c>
      <c r="H41" s="19"/>
    </row>
    <row r="42" spans="1:8" ht="19.149999999999999" customHeight="1">
      <c r="A42" s="16">
        <v>13</v>
      </c>
      <c r="B42" s="17" t="s">
        <v>21</v>
      </c>
      <c r="C42" s="18">
        <v>11000</v>
      </c>
      <c r="D42" s="18">
        <v>11000</v>
      </c>
      <c r="E42" s="18">
        <v>12068</v>
      </c>
      <c r="F42" s="18">
        <f>+E42</f>
        <v>12068</v>
      </c>
      <c r="G42" s="19">
        <f t="shared" si="0"/>
        <v>1.0970909090909091</v>
      </c>
      <c r="H42" s="19">
        <f t="shared" si="0"/>
        <v>1.0970909090909091</v>
      </c>
    </row>
    <row r="43" spans="1:8" ht="19.149999999999999" customHeight="1">
      <c r="A43" s="24">
        <v>14</v>
      </c>
      <c r="B43" s="17" t="s">
        <v>22</v>
      </c>
      <c r="C43" s="18">
        <v>38000</v>
      </c>
      <c r="D43" s="18">
        <v>27710</v>
      </c>
      <c r="E43" s="18">
        <v>18438</v>
      </c>
      <c r="F43" s="18">
        <v>12896</v>
      </c>
      <c r="G43" s="19">
        <f t="shared" si="0"/>
        <v>0.48521052631578948</v>
      </c>
      <c r="H43" s="19">
        <f t="shared" si="0"/>
        <v>0.46539155539516419</v>
      </c>
    </row>
    <row r="44" spans="1:8" ht="19.149999999999999" customHeight="1">
      <c r="A44" s="24">
        <v>15</v>
      </c>
      <c r="B44" s="17" t="s">
        <v>23</v>
      </c>
      <c r="C44" s="18">
        <v>23000</v>
      </c>
      <c r="D44" s="18">
        <v>13200</v>
      </c>
      <c r="E44" s="18">
        <v>66212</v>
      </c>
      <c r="F44" s="18">
        <v>49879</v>
      </c>
      <c r="G44" s="19">
        <f t="shared" si="0"/>
        <v>2.8787826086956523</v>
      </c>
      <c r="H44" s="19">
        <f t="shared" si="0"/>
        <v>3.7787121212121213</v>
      </c>
    </row>
    <row r="45" spans="1:8" ht="19.149999999999999" customHeight="1">
      <c r="A45" s="24">
        <v>16</v>
      </c>
      <c r="B45" s="17" t="s">
        <v>24</v>
      </c>
      <c r="C45" s="18"/>
      <c r="D45" s="18"/>
      <c r="E45" s="18"/>
      <c r="F45" s="18"/>
      <c r="G45" s="19"/>
      <c r="H45" s="19"/>
    </row>
    <row r="46" spans="1:8" ht="19.149999999999999" customHeight="1">
      <c r="A46" s="24">
        <v>17</v>
      </c>
      <c r="B46" s="26" t="s">
        <v>54</v>
      </c>
      <c r="C46" s="18">
        <v>0</v>
      </c>
      <c r="D46" s="18">
        <f>C46</f>
        <v>0</v>
      </c>
      <c r="E46" s="18">
        <v>0</v>
      </c>
      <c r="F46" s="18">
        <v>0</v>
      </c>
      <c r="G46" s="19"/>
      <c r="H46" s="19"/>
    </row>
    <row r="47" spans="1:8" s="10" customFormat="1" ht="21" customHeight="1">
      <c r="A47" s="27" t="s">
        <v>4</v>
      </c>
      <c r="B47" s="28" t="s">
        <v>26</v>
      </c>
      <c r="C47" s="29"/>
      <c r="D47" s="29"/>
      <c r="E47" s="29"/>
      <c r="F47" s="29"/>
      <c r="G47" s="30"/>
      <c r="H47" s="30"/>
    </row>
    <row r="48" spans="1:8" s="10" customFormat="1" ht="27" customHeight="1">
      <c r="A48" s="27" t="s">
        <v>5</v>
      </c>
      <c r="B48" s="28" t="s">
        <v>55</v>
      </c>
      <c r="C48" s="29">
        <v>165000</v>
      </c>
      <c r="D48" s="29">
        <v>0</v>
      </c>
      <c r="E48" s="29">
        <v>205333</v>
      </c>
      <c r="F48" s="29">
        <f>F49</f>
        <v>0</v>
      </c>
      <c r="G48" s="30">
        <f t="shared" si="0"/>
        <v>1.2444424242424243</v>
      </c>
      <c r="H48" s="30"/>
    </row>
    <row r="49" spans="1:8" ht="19.149999999999999" customHeight="1">
      <c r="A49" s="24">
        <v>1</v>
      </c>
      <c r="B49" s="17" t="s">
        <v>25</v>
      </c>
      <c r="C49" s="18">
        <v>135000</v>
      </c>
      <c r="D49" s="18">
        <v>131642</v>
      </c>
      <c r="E49" s="18">
        <v>131642</v>
      </c>
      <c r="F49" s="18">
        <v>0</v>
      </c>
      <c r="G49" s="19"/>
      <c r="H49" s="19"/>
    </row>
    <row r="50" spans="1:8" s="10" customFormat="1" ht="27.75" customHeight="1">
      <c r="A50" s="31" t="s">
        <v>6</v>
      </c>
      <c r="B50" s="32" t="s">
        <v>56</v>
      </c>
      <c r="C50" s="33"/>
      <c r="D50" s="33"/>
      <c r="E50" s="33">
        <v>5647</v>
      </c>
      <c r="F50" s="33">
        <f>+E50</f>
        <v>5647</v>
      </c>
      <c r="G50" s="34"/>
      <c r="H50" s="34"/>
    </row>
    <row r="51" spans="1:8" s="10" customFormat="1">
      <c r="A51" s="5" t="s">
        <v>2</v>
      </c>
      <c r="B51" s="11" t="s">
        <v>28</v>
      </c>
      <c r="C51" s="12"/>
      <c r="D51" s="12"/>
      <c r="E51" s="12">
        <v>0</v>
      </c>
      <c r="F51" s="12">
        <v>0</v>
      </c>
      <c r="G51" s="13"/>
      <c r="H51" s="13"/>
    </row>
    <row r="52" spans="1:8" s="10" customFormat="1" ht="22.5" customHeight="1">
      <c r="A52" s="5" t="s">
        <v>7</v>
      </c>
      <c r="B52" s="11" t="s">
        <v>29</v>
      </c>
      <c r="C52" s="12"/>
      <c r="D52" s="12"/>
      <c r="E52" s="12">
        <v>7442</v>
      </c>
      <c r="F52" s="12">
        <f>+E52</f>
        <v>7442</v>
      </c>
      <c r="G52" s="13"/>
      <c r="H52" s="13"/>
    </row>
    <row r="53" spans="1:8" s="10" customFormat="1" ht="29.25" customHeight="1">
      <c r="A53" s="5" t="s">
        <v>8</v>
      </c>
      <c r="B53" s="11" t="s">
        <v>30</v>
      </c>
      <c r="C53" s="12"/>
      <c r="D53" s="12"/>
      <c r="E53" s="12">
        <v>956641</v>
      </c>
      <c r="F53" s="12">
        <f>+E53</f>
        <v>956641</v>
      </c>
      <c r="G53" s="13"/>
      <c r="H53" s="13"/>
    </row>
    <row r="55" spans="1:8" ht="15.75">
      <c r="D55" s="42"/>
      <c r="E55" s="42"/>
      <c r="F55" s="42"/>
      <c r="G55" s="42"/>
      <c r="H55" s="42"/>
    </row>
    <row r="56" spans="1:8" ht="15.75">
      <c r="D56" s="43"/>
      <c r="E56" s="43"/>
      <c r="F56" s="43"/>
      <c r="G56" s="43"/>
      <c r="H56" s="43"/>
    </row>
    <row r="57" spans="1:8" ht="15.75">
      <c r="D57" s="43"/>
      <c r="E57" s="43"/>
      <c r="F57" s="43"/>
      <c r="G57" s="43"/>
      <c r="H57" s="43"/>
    </row>
    <row r="58" spans="1:8" ht="15.75">
      <c r="D58" s="44"/>
      <c r="E58" s="44"/>
      <c r="F58" s="44"/>
      <c r="G58" s="44"/>
      <c r="H58" s="44"/>
    </row>
    <row r="59" spans="1:8">
      <c r="E59" s="35"/>
      <c r="F59" s="35"/>
      <c r="G59" s="35"/>
      <c r="H59" s="35"/>
    </row>
    <row r="63" spans="1:8" ht="22.5" customHeight="1"/>
    <row r="65" spans="3:6">
      <c r="C65" s="2"/>
      <c r="D65" s="2"/>
      <c r="E65" s="2"/>
      <c r="F65" s="2"/>
    </row>
    <row r="66" spans="3:6">
      <c r="C66" s="2"/>
      <c r="D66" s="2"/>
      <c r="E66" s="2"/>
      <c r="F66" s="2"/>
    </row>
    <row r="67" spans="3:6">
      <c r="C67" s="2"/>
      <c r="D67" s="2"/>
      <c r="E67" s="2"/>
      <c r="F67" s="2"/>
    </row>
  </sheetData>
  <mergeCells count="14">
    <mergeCell ref="D55:H55"/>
    <mergeCell ref="D56:H56"/>
    <mergeCell ref="D57:H57"/>
    <mergeCell ref="D58:H58"/>
    <mergeCell ref="A1:B1"/>
    <mergeCell ref="F1:H1"/>
    <mergeCell ref="A2:H2"/>
    <mergeCell ref="A4:H4"/>
    <mergeCell ref="A6:A7"/>
    <mergeCell ref="B6:B7"/>
    <mergeCell ref="C6:D6"/>
    <mergeCell ref="E6:F6"/>
    <mergeCell ref="G6:H6"/>
    <mergeCell ref="A3:H3"/>
  </mergeCells>
  <pageMargins left="0.2" right="0.2" top="0.3" bottom="0.32" header="0.3" footer="0.21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796DA64-4006-4AC6-A125-AC682F352B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7F7405-843F-48AD-BFE0-E9D2A3E44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BEBC3E-BB78-44FD-841B-539FCBA13D9D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HP</cp:lastModifiedBy>
  <cp:lastPrinted>2020-06-09T08:15:09Z</cp:lastPrinted>
  <dcterms:created xsi:type="dcterms:W3CDTF">2018-08-22T07:49:45Z</dcterms:created>
  <dcterms:modified xsi:type="dcterms:W3CDTF">2020-06-26T01:31:26Z</dcterms:modified>
</cp:coreProperties>
</file>