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2760" yWindow="32760" windowWidth="19200" windowHeight="1138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9" i="1"/>
  <c r="P9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30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61"/>
  <c r="Q62"/>
  <c r="Q63"/>
  <c r="Q64"/>
  <c r="Q65"/>
  <c r="Q66"/>
  <c r="Q67"/>
  <c r="Q78"/>
  <c r="Q79"/>
  <c r="Q80"/>
  <c r="P13"/>
  <c r="P19"/>
  <c r="P21"/>
  <c r="P26"/>
  <c r="P27"/>
  <c r="P28"/>
  <c r="P29"/>
  <c r="P30"/>
  <c r="P31"/>
  <c r="P32"/>
  <c r="P34"/>
  <c r="P61"/>
  <c r="P62"/>
  <c r="P63"/>
  <c r="P64"/>
  <c r="P65"/>
  <c r="P66"/>
  <c r="P72"/>
  <c r="P73"/>
  <c r="P74"/>
  <c r="P75"/>
  <c r="Q8"/>
  <c r="P8"/>
  <c r="D9"/>
  <c r="E9"/>
  <c r="F9"/>
  <c r="O9"/>
  <c r="H9"/>
  <c r="I9"/>
  <c r="J9"/>
  <c r="K9"/>
  <c r="L9"/>
  <c r="M9"/>
  <c r="N9"/>
  <c r="C9"/>
  <c r="F83"/>
  <c r="C83"/>
  <c r="C82"/>
  <c r="F81"/>
  <c r="C81"/>
  <c r="F80"/>
  <c r="C80"/>
  <c r="F79"/>
  <c r="O79"/>
  <c r="C79"/>
  <c r="F78"/>
  <c r="C78"/>
  <c r="O78"/>
  <c r="O80"/>
  <c r="O8"/>
  <c r="K77"/>
  <c r="F77"/>
  <c r="C77"/>
  <c r="K76"/>
  <c r="F76"/>
  <c r="C76"/>
  <c r="K75"/>
  <c r="F75"/>
  <c r="O75"/>
  <c r="C75"/>
  <c r="K74"/>
  <c r="G74"/>
  <c r="F74"/>
  <c r="O74"/>
  <c r="C74"/>
  <c r="K73"/>
  <c r="F73"/>
  <c r="O73"/>
  <c r="C73"/>
  <c r="K72"/>
  <c r="F72"/>
  <c r="O72"/>
  <c r="C72"/>
  <c r="K71"/>
  <c r="F71"/>
  <c r="C71"/>
  <c r="K70"/>
  <c r="F70"/>
  <c r="C70"/>
  <c r="K69"/>
  <c r="F69"/>
  <c r="C69"/>
  <c r="K68"/>
  <c r="F68"/>
  <c r="C68"/>
  <c r="K67"/>
  <c r="F67"/>
  <c r="C67"/>
  <c r="O67"/>
  <c r="K66"/>
  <c r="F66"/>
  <c r="O66"/>
  <c r="C66"/>
  <c r="K65"/>
  <c r="F65"/>
  <c r="O65"/>
  <c r="E65"/>
  <c r="C65"/>
  <c r="K64"/>
  <c r="H64"/>
  <c r="F64"/>
  <c r="O64"/>
  <c r="C64"/>
  <c r="K63"/>
  <c r="H63"/>
  <c r="F63"/>
  <c r="O63"/>
  <c r="C63"/>
  <c r="K62"/>
  <c r="F62"/>
  <c r="O62"/>
  <c r="C62"/>
  <c r="K61"/>
  <c r="F61"/>
  <c r="O61"/>
  <c r="C61"/>
  <c r="K60"/>
  <c r="F60"/>
  <c r="C60"/>
  <c r="K59"/>
  <c r="F59"/>
  <c r="C59"/>
  <c r="K58"/>
  <c r="F58"/>
  <c r="O58"/>
  <c r="C58"/>
  <c r="K57"/>
  <c r="F57"/>
  <c r="O57"/>
  <c r="C57"/>
  <c r="K56"/>
  <c r="F56"/>
  <c r="O56"/>
  <c r="C56"/>
  <c r="K55"/>
  <c r="F55"/>
  <c r="O55"/>
  <c r="C55"/>
  <c r="K54"/>
  <c r="F54"/>
  <c r="O54"/>
  <c r="C54"/>
  <c r="K53"/>
  <c r="F53"/>
  <c r="O53"/>
  <c r="C53"/>
  <c r="K52"/>
  <c r="F52"/>
  <c r="O52"/>
  <c r="C52"/>
  <c r="K51"/>
  <c r="F51"/>
  <c r="O51"/>
  <c r="C51"/>
  <c r="K50"/>
  <c r="F50"/>
  <c r="O50"/>
  <c r="C50"/>
  <c r="K49"/>
  <c r="F49"/>
  <c r="O49"/>
  <c r="C49"/>
  <c r="K48"/>
  <c r="F48"/>
  <c r="O48"/>
  <c r="C48"/>
  <c r="K47"/>
  <c r="F47"/>
  <c r="O47"/>
  <c r="C47"/>
  <c r="K46"/>
  <c r="F46"/>
  <c r="O46"/>
  <c r="C46"/>
  <c r="K45"/>
  <c r="F45"/>
  <c r="O45"/>
  <c r="C45"/>
  <c r="K44"/>
  <c r="F44"/>
  <c r="O44"/>
  <c r="C44"/>
  <c r="K43"/>
  <c r="H43"/>
  <c r="F43"/>
  <c r="O43"/>
  <c r="C43"/>
  <c r="K42"/>
  <c r="H42"/>
  <c r="C42"/>
  <c r="K41"/>
  <c r="H41"/>
  <c r="F41"/>
  <c r="O41"/>
  <c r="C41"/>
  <c r="K40"/>
  <c r="H40"/>
  <c r="C40"/>
  <c r="K39"/>
  <c r="H39"/>
  <c r="F39"/>
  <c r="O39"/>
  <c r="C39"/>
  <c r="K38"/>
  <c r="H38"/>
  <c r="C38"/>
  <c r="K37"/>
  <c r="F37"/>
  <c r="O37"/>
  <c r="C37"/>
  <c r="K36"/>
  <c r="F36"/>
  <c r="O36"/>
  <c r="C36"/>
  <c r="K35"/>
  <c r="H35"/>
  <c r="C35"/>
  <c r="K34"/>
  <c r="H34"/>
  <c r="F34"/>
  <c r="O34"/>
  <c r="C34"/>
  <c r="K33"/>
  <c r="F33"/>
  <c r="O33"/>
  <c r="C33"/>
  <c r="M32"/>
  <c r="K32"/>
  <c r="H32"/>
  <c r="C32"/>
  <c r="K31"/>
  <c r="F31"/>
  <c r="O31"/>
  <c r="C31"/>
  <c r="K30"/>
  <c r="H30"/>
  <c r="C30"/>
  <c r="K29"/>
  <c r="F29"/>
  <c r="O29"/>
  <c r="C29"/>
  <c r="K28"/>
  <c r="H28"/>
  <c r="F28"/>
  <c r="O28"/>
  <c r="C28"/>
  <c r="K27"/>
  <c r="H27"/>
  <c r="C27"/>
  <c r="K26"/>
  <c r="F26"/>
  <c r="O26"/>
  <c r="C26"/>
  <c r="K25"/>
  <c r="F25"/>
  <c r="O25"/>
  <c r="C25"/>
  <c r="K24"/>
  <c r="F24"/>
  <c r="O24"/>
  <c r="C24"/>
  <c r="K23"/>
  <c r="F23"/>
  <c r="O23"/>
  <c r="C23"/>
  <c r="K22"/>
  <c r="F22"/>
  <c r="O22"/>
  <c r="C22"/>
  <c r="K21"/>
  <c r="F21"/>
  <c r="O21"/>
  <c r="C21"/>
  <c r="K20"/>
  <c r="F20"/>
  <c r="O20"/>
  <c r="C20"/>
  <c r="K19"/>
  <c r="F19"/>
  <c r="O19"/>
  <c r="C19"/>
  <c r="K18"/>
  <c r="F18"/>
  <c r="O18"/>
  <c r="C18"/>
  <c r="K17"/>
  <c r="F17"/>
  <c r="O17"/>
  <c r="C17"/>
  <c r="K16"/>
  <c r="H16"/>
  <c r="C16"/>
  <c r="K15"/>
  <c r="F15"/>
  <c r="O15"/>
  <c r="C15"/>
  <c r="K14"/>
  <c r="F14"/>
  <c r="O14"/>
  <c r="C14"/>
  <c r="K13"/>
  <c r="H13"/>
  <c r="C13"/>
  <c r="K12"/>
  <c r="F12"/>
  <c r="O12"/>
  <c r="C12"/>
  <c r="K11"/>
  <c r="H11"/>
  <c r="F11"/>
  <c r="O11"/>
  <c r="C11"/>
  <c r="K10"/>
  <c r="F10"/>
  <c r="O10"/>
  <c r="C10"/>
  <c r="F13"/>
  <c r="O13"/>
  <c r="F16"/>
  <c r="O16"/>
  <c r="F27"/>
  <c r="O27"/>
  <c r="F30"/>
  <c r="O30"/>
  <c r="F35"/>
  <c r="O35"/>
  <c r="F38"/>
  <c r="O38"/>
  <c r="F40"/>
  <c r="O40"/>
  <c r="F42"/>
  <c r="O42"/>
  <c r="F32"/>
  <c r="O32"/>
</calcChain>
</file>

<file path=xl/sharedStrings.xml><?xml version="1.0" encoding="utf-8"?>
<sst xmlns="http://schemas.openxmlformats.org/spreadsheetml/2006/main" count="109" uniqueCount="99">
  <si>
    <t>Đơn vị: Triệu đồng</t>
  </si>
  <si>
    <t>STT</t>
  </si>
  <si>
    <t>I</t>
  </si>
  <si>
    <t>II</t>
  </si>
  <si>
    <t>III</t>
  </si>
  <si>
    <t>IV</t>
  </si>
  <si>
    <t>V</t>
  </si>
  <si>
    <t>SO SÁNH (%)</t>
  </si>
  <si>
    <t>VI</t>
  </si>
  <si>
    <t>DỰ TOÁN</t>
  </si>
  <si>
    <t>TÊN ĐƠN VỊ</t>
  </si>
  <si>
    <t>TỔNG SỐ</t>
  </si>
  <si>
    <t>CHI TRẢ NỢ LÃI CÁC KHOẢN DO CHÍNH QUYỀN ĐỊA PHƯƠNG VAY</t>
  </si>
  <si>
    <t>CHI BỔ SUNG QUỸ DỰ TRỮ TÀI CHÍNH</t>
  </si>
  <si>
    <t>CHI DỰ PHÒNG NGÂN SÁCH</t>
  </si>
  <si>
    <t>CHI TẠO NGUỒN, ĐIỀU CHỈNH TIỀN LƯƠNG</t>
  </si>
  <si>
    <t>CHI CHƯƠNG TRÌNH MTQG</t>
  </si>
  <si>
    <t>CHI CHUYỂN NGUỒN SANG NGÂN SÁCH NĂM SAU</t>
  </si>
  <si>
    <t>TỔNG SỔ</t>
  </si>
  <si>
    <t>CHI ĐẨU TƯ PHÁT TRIỂN</t>
  </si>
  <si>
    <t>CHI THƯỜNG XUYÊN</t>
  </si>
  <si>
    <t>CÁC CƠ QUAN, TỔ CHỨC</t>
  </si>
  <si>
    <t>CHI BỔ SUNG CÓ MỤC TIÊU CHO NGÂN SÁCH HUYỆN</t>
  </si>
  <si>
    <t>VII</t>
  </si>
  <si>
    <t>(Quyết toán đã được Hội đồng nhân dân phê chuẩn)</t>
  </si>
  <si>
    <t>QUYẾT TOÁN</t>
  </si>
  <si>
    <t>Biểu số 66/CK-NSNN</t>
  </si>
  <si>
    <t>CHI ĐẦU TƯ PHÁT TRIỂN  (KHÔNG KỂ CHƯƠNG TRÌNH MTQG)</t>
  </si>
  <si>
    <t>CHI THƯỜNG XUYÊN (KHÔNG KỂ CHƯƠNG TRÌNH MTQG)</t>
  </si>
  <si>
    <t>Văn phòng Hội đồng nhân dân tỉnh</t>
  </si>
  <si>
    <t>Văn phòng UBND tỉnh</t>
  </si>
  <si>
    <t>Trung tâm Tin học</t>
  </si>
  <si>
    <t>Sở Nông nghiệp- Phát triển nông thôn và các đơn vị trực thuộc</t>
  </si>
  <si>
    <t>Sở Kế hoạch và Đầu tư</t>
  </si>
  <si>
    <t>T.Tâm hỗ trợ DN nhỏ và vừa</t>
  </si>
  <si>
    <t>Sở Tư pháp</t>
  </si>
  <si>
    <t>T.Tâm Trợ giúp Pháp lý Nhà nước</t>
  </si>
  <si>
    <t>T.Tâm Dịch vụ Bán đấu giá tài sản</t>
  </si>
  <si>
    <t>Sở Công thương và các đơn vị trực thuộc</t>
  </si>
  <si>
    <t>Ban Quản lý khu kinh tế</t>
  </si>
  <si>
    <t>Sở Khoa học CN và các đơn vị trực thuộc</t>
  </si>
  <si>
    <t>Sở Tài chính</t>
  </si>
  <si>
    <t>Sở Xây dựng</t>
  </si>
  <si>
    <t>Thanh tra xây dựng</t>
  </si>
  <si>
    <t>Chi cục giám định xây dựng</t>
  </si>
  <si>
    <t>Sở Giao thông Vận tải và các đơn vị trực thuộc</t>
  </si>
  <si>
    <t>Sở Giáo dục- Đào tạo và các đơn vị trực thuộc</t>
  </si>
  <si>
    <t>Sở Y tế và các đơn vị trực thuộc</t>
  </si>
  <si>
    <t xml:space="preserve"> +Bệnh viện Đa khoa tỉnh</t>
  </si>
  <si>
    <t>Sở Lao động TB &amp; XH và các đơn vị trực thuộc</t>
  </si>
  <si>
    <t xml:space="preserve"> +Trường Cao đẳng nghề Long An</t>
  </si>
  <si>
    <t>Sở Văn hóa, thể thao, du lịch và các đơn vị trực thuộc</t>
  </si>
  <si>
    <t>Sở Tài nguyên &amp; Môi trường và các đơn vị trực thuộc</t>
  </si>
  <si>
    <t>Sở Thông tin và Truyền thông</t>
  </si>
  <si>
    <t>Sở Nội vụ và các đơn vị trực thuộc</t>
  </si>
  <si>
    <t>Thanh Tra tỉnh</t>
  </si>
  <si>
    <t>Sở Ngoại vụ</t>
  </si>
  <si>
    <t>Mặt Trận Tổ quốc</t>
  </si>
  <si>
    <t>Tỉnh Đoàn</t>
  </si>
  <si>
    <t>Hội Liên hiệp Phụ nữ</t>
  </si>
  <si>
    <t>Hội Nông dân</t>
  </si>
  <si>
    <t>Hội Cựu chiến binh</t>
  </si>
  <si>
    <t>Liên Minh hợp tác xã</t>
  </si>
  <si>
    <t>Hội Liên hiệp Văn học Nghệ thuật</t>
  </si>
  <si>
    <t>Hội Đông Y</t>
  </si>
  <si>
    <t>Hội Người mù</t>
  </si>
  <si>
    <t>Hội Chữ thập đỏ</t>
  </si>
  <si>
    <t>Hội Nhà báo</t>
  </si>
  <si>
    <t>Liên hiệp các Tổ chức hữu nghị</t>
  </si>
  <si>
    <t>Liên hiệp các Hội Khoa học kỹ thuật</t>
  </si>
  <si>
    <t>Hội Cựu thanh niên xung phong</t>
  </si>
  <si>
    <t>Hội Khuyến học</t>
  </si>
  <si>
    <t>Hội Nạn nhân chất độc da cam</t>
  </si>
  <si>
    <t>Ban Đại diện Hội người cao tuổi</t>
  </si>
  <si>
    <t>Hội Luật gia</t>
  </si>
  <si>
    <t>Hội bảo vệ QLNTD</t>
  </si>
  <si>
    <t>Hội Thân nhân kiều bào</t>
  </si>
  <si>
    <t>Hội Cựu giáo chức</t>
  </si>
  <si>
    <t>Hội làm vườn</t>
  </si>
  <si>
    <t>Hội Sinh vật cảnh</t>
  </si>
  <si>
    <t>Ban QLDA ĐTXD công trình dân dụng và công nghiệp</t>
  </si>
  <si>
    <t>Đài phát thanh truyền hình</t>
  </si>
  <si>
    <t>Văn phòng Tỉnh Ủy</t>
  </si>
  <si>
    <t>Công an tỉnh</t>
  </si>
  <si>
    <t>Bộ chỉ huy quân sự tỉnh</t>
  </si>
  <si>
    <t xml:space="preserve">Bộ CH Bộ đội Biên phòng </t>
  </si>
  <si>
    <t>Câu lạc bộ hưu trí</t>
  </si>
  <si>
    <t>Bảo hiểm xã hội tỉnh Long An</t>
  </si>
  <si>
    <t>Quỹ Bảo trì đường bộ</t>
  </si>
  <si>
    <t>Quỹ hỗ trợ phát triển Hợp tác xã</t>
  </si>
  <si>
    <t>Liên đoàn lao động</t>
  </si>
  <si>
    <t>Tòa án Nhân dân tỉnh</t>
  </si>
  <si>
    <t>Viện Kiểm sát Nhân dân tỉnh</t>
  </si>
  <si>
    <t>Các huyện, thị xã Kiến Tường, TP Tân An</t>
  </si>
  <si>
    <t>BCH Quân sự (vốn chuẩn bị động viên)</t>
  </si>
  <si>
    <t>Cục Thuế (Ghi thu-ghi chi tiền sử dụng đất)</t>
  </si>
  <si>
    <t>Các đơn vị khác</t>
  </si>
  <si>
    <t>QUYẾT TOÁN CHI NGÂN SÁCH CẤP TỈNH CHO TỪNG CƠ QUAN, TỔ CHỨC NĂM 2017</t>
  </si>
  <si>
    <t>UBND TỈNH LONG AN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</si>
</sst>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,###,###"/>
    <numFmt numFmtId="165" formatCode="#,###;\-#,###;&quot;&quot;;_(@_)"/>
  </numFmts>
  <fonts count="21">
    <font>
      <sz val="11"/>
      <color theme="1"/>
      <name val="Calibri"/>
      <family val="2"/>
      <scheme val="minor"/>
    </font>
    <font>
      <sz val="12"/>
      <name val=".VnArial Narrow"/>
      <family val="2"/>
    </font>
    <font>
      <sz val="12"/>
      <name val=".VnArial Narrow"/>
      <family val="2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sz val="12"/>
      <name val=".VnTime"/>
      <family val="2"/>
    </font>
    <font>
      <sz val="10"/>
      <name val="Arial"/>
      <family val="2"/>
      <charset val="163"/>
    </font>
    <font>
      <sz val="13"/>
      <name val=".VnTime"/>
      <family val="2"/>
    </font>
    <font>
      <sz val="11"/>
      <name val="Times New Roman"/>
      <family val="1"/>
      <charset val="163"/>
    </font>
    <font>
      <sz val="10"/>
      <name val="Times New Roman"/>
      <family val="1"/>
    </font>
    <font>
      <u/>
      <sz val="12"/>
      <name val="Times New Roman"/>
      <family val="1"/>
    </font>
    <font>
      <b/>
      <u/>
      <sz val="10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u/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1" fillId="0" borderId="0"/>
    <xf numFmtId="0" fontId="12" fillId="0" borderId="0"/>
    <xf numFmtId="0" fontId="2" fillId="0" borderId="0"/>
    <xf numFmtId="0" fontId="18" fillId="0" borderId="0"/>
    <xf numFmtId="0" fontId="11" fillId="0" borderId="0"/>
    <xf numFmtId="0" fontId="14" fillId="0" borderId="0"/>
    <xf numFmtId="0" fontId="1" fillId="0" borderId="0"/>
  </cellStyleXfs>
  <cellXfs count="79">
    <xf numFmtId="0" fontId="0" fillId="0" borderId="0" xfId="0"/>
    <xf numFmtId="0" fontId="9" fillId="0" borderId="0" xfId="4" applyFont="1" applyFill="1"/>
    <xf numFmtId="0" fontId="3" fillId="0" borderId="0" xfId="4" applyFont="1" applyFill="1"/>
    <xf numFmtId="0" fontId="10" fillId="0" borderId="0" xfId="4" applyFont="1" applyFill="1" applyAlignment="1">
      <alignment horizontal="centerContinuous"/>
    </xf>
    <xf numFmtId="0" fontId="8" fillId="0" borderId="0" xfId="4" applyFont="1" applyFill="1"/>
    <xf numFmtId="0" fontId="7" fillId="0" borderId="0" xfId="4" applyFont="1" applyFill="1" applyAlignment="1">
      <alignment horizontal="right"/>
    </xf>
    <xf numFmtId="0" fontId="8" fillId="0" borderId="0" xfId="4" applyFont="1" applyFill="1" applyBorder="1" applyAlignment="1"/>
    <xf numFmtId="0" fontId="4" fillId="0" borderId="0" xfId="0" applyFont="1" applyFill="1" applyAlignment="1"/>
    <xf numFmtId="0" fontId="3" fillId="0" borderId="0" xfId="0" applyFont="1" applyFill="1"/>
    <xf numFmtId="0" fontId="8" fillId="0" borderId="0" xfId="0" applyFont="1" applyFill="1"/>
    <xf numFmtId="0" fontId="15" fillId="0" borderId="0" xfId="0" applyFont="1" applyFill="1"/>
    <xf numFmtId="164" fontId="6" fillId="0" borderId="0" xfId="0" applyNumberFormat="1" applyFont="1" applyFill="1" applyAlignment="1">
      <alignment vertical="center" wrapText="1"/>
    </xf>
    <xf numFmtId="0" fontId="16" fillId="0" borderId="0" xfId="0" applyFont="1" applyFill="1" applyAlignment="1">
      <alignment vertical="center"/>
    </xf>
    <xf numFmtId="0" fontId="17" fillId="0" borderId="0" xfId="0" applyFont="1" applyFill="1"/>
    <xf numFmtId="0" fontId="3" fillId="0" borderId="0" xfId="0" applyFont="1" applyFill="1" applyAlignment="1">
      <alignment vertical="center" wrapText="1"/>
    </xf>
    <xf numFmtId="0" fontId="5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3" fillId="0" borderId="0" xfId="4" applyFont="1" applyFill="1" applyAlignment="1">
      <alignment horizontal="right" vertical="center" wrapText="1"/>
    </xf>
    <xf numFmtId="0" fontId="3" fillId="0" borderId="0" xfId="4" applyFont="1" applyFill="1" applyAlignment="1">
      <alignment horizontal="centerContinuous" vertical="center" wrapText="1"/>
    </xf>
    <xf numFmtId="0" fontId="7" fillId="0" borderId="0" xfId="4" applyFont="1" applyFill="1" applyAlignment="1">
      <alignment horizontal="right" vertical="center" wrapText="1"/>
    </xf>
    <xf numFmtId="0" fontId="8" fillId="0" borderId="0" xfId="4" applyFont="1" applyFill="1" applyAlignment="1">
      <alignment horizontal="left" vertical="center" wrapText="1"/>
    </xf>
    <xf numFmtId="0" fontId="9" fillId="0" borderId="0" xfId="4" applyFont="1" applyFill="1" applyAlignment="1">
      <alignment vertical="center" wrapText="1"/>
    </xf>
    <xf numFmtId="0" fontId="8" fillId="0" borderId="0" xfId="4" applyFont="1" applyFill="1" applyBorder="1" applyAlignment="1">
      <alignment vertical="center" wrapText="1"/>
    </xf>
    <xf numFmtId="164" fontId="19" fillId="0" borderId="4" xfId="0" applyNumberFormat="1" applyFont="1" applyFill="1" applyBorder="1" applyAlignment="1" applyProtection="1">
      <alignment horizontal="center" vertical="center" wrapText="1"/>
    </xf>
    <xf numFmtId="164" fontId="4" fillId="0" borderId="4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horizontal="right" vertical="center" wrapText="1"/>
    </xf>
    <xf numFmtId="9" fontId="4" fillId="0" borderId="4" xfId="0" applyNumberFormat="1" applyFont="1" applyFill="1" applyBorder="1" applyAlignment="1">
      <alignment horizontal="righ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vertical="center" wrapText="1"/>
    </xf>
    <xf numFmtId="3" fontId="4" fillId="0" borderId="2" xfId="0" applyNumberFormat="1" applyFont="1" applyFill="1" applyBorder="1" applyAlignment="1" applyProtection="1">
      <alignment horizontal="right" vertical="center" wrapText="1"/>
    </xf>
    <xf numFmtId="9" fontId="4" fillId="0" borderId="2" xfId="0" applyNumberFormat="1" applyFont="1" applyFill="1" applyBorder="1" applyAlignment="1" applyProtection="1">
      <alignment horizontal="right" vertical="center" wrapText="1"/>
    </xf>
    <xf numFmtId="3" fontId="3" fillId="0" borderId="2" xfId="0" applyNumberFormat="1" applyFont="1" applyFill="1" applyBorder="1" applyAlignment="1">
      <alignment horizontal="center" vertical="center" wrapText="1"/>
    </xf>
    <xf numFmtId="3" fontId="3" fillId="0" borderId="2" xfId="0" applyNumberFormat="1" applyFont="1" applyFill="1" applyBorder="1" applyAlignment="1">
      <alignment horizontal="left" vertical="center" wrapText="1"/>
    </xf>
    <xf numFmtId="3" fontId="4" fillId="0" borderId="2" xfId="0" applyNumberFormat="1" applyFont="1" applyFill="1" applyBorder="1" applyAlignment="1">
      <alignment horizontal="right" vertical="center" wrapText="1"/>
    </xf>
    <xf numFmtId="3" fontId="3" fillId="0" borderId="2" xfId="0" applyNumberFormat="1" applyFont="1" applyFill="1" applyBorder="1" applyAlignment="1">
      <alignment horizontal="right" vertical="center" wrapText="1"/>
    </xf>
    <xf numFmtId="3" fontId="4" fillId="0" borderId="6" xfId="0" applyNumberFormat="1" applyFont="1" applyFill="1" applyBorder="1" applyAlignment="1">
      <alignment horizontal="right" vertical="center" wrapText="1"/>
    </xf>
    <xf numFmtId="3" fontId="3" fillId="0" borderId="6" xfId="0" applyNumberFormat="1" applyFont="1" applyFill="1" applyBorder="1" applyAlignment="1">
      <alignment horizontal="right" vertical="center" wrapText="1"/>
    </xf>
    <xf numFmtId="3" fontId="3" fillId="0" borderId="2" xfId="0" applyNumberFormat="1" applyFont="1" applyFill="1" applyBorder="1" applyAlignment="1">
      <alignment vertical="center" wrapText="1"/>
    </xf>
    <xf numFmtId="3" fontId="3" fillId="0" borderId="5" xfId="0" applyNumberFormat="1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>
      <alignment vertical="center" wrapText="1"/>
    </xf>
    <xf numFmtId="3" fontId="4" fillId="0" borderId="7" xfId="0" applyNumberFormat="1" applyFont="1" applyFill="1" applyBorder="1" applyAlignment="1">
      <alignment horizontal="right" vertical="center" wrapText="1"/>
    </xf>
    <xf numFmtId="3" fontId="3" fillId="0" borderId="7" xfId="0" applyNumberFormat="1" applyFont="1" applyFill="1" applyBorder="1" applyAlignment="1">
      <alignment horizontal="right" vertical="center" wrapText="1"/>
    </xf>
    <xf numFmtId="3" fontId="4" fillId="0" borderId="5" xfId="0" applyNumberFormat="1" applyFont="1" applyFill="1" applyBorder="1" applyAlignment="1">
      <alignment horizontal="right" vertical="center" wrapText="1"/>
    </xf>
    <xf numFmtId="3" fontId="3" fillId="0" borderId="5" xfId="0" applyNumberFormat="1" applyFont="1" applyFill="1" applyBorder="1" applyAlignment="1">
      <alignment horizontal="right" vertical="center" wrapText="1"/>
    </xf>
    <xf numFmtId="3" fontId="3" fillId="0" borderId="6" xfId="0" applyNumberFormat="1" applyFont="1" applyFill="1" applyBorder="1" applyAlignment="1">
      <alignment horizontal="center" vertical="center" wrapText="1"/>
    </xf>
    <xf numFmtId="3" fontId="3" fillId="0" borderId="6" xfId="0" applyNumberFormat="1" applyFont="1" applyFill="1" applyBorder="1" applyAlignment="1">
      <alignment vertical="center" wrapText="1"/>
    </xf>
    <xf numFmtId="3" fontId="3" fillId="0" borderId="7" xfId="0" applyNumberFormat="1" applyFont="1" applyFill="1" applyBorder="1" applyAlignment="1">
      <alignment horizontal="center" vertical="center" wrapText="1"/>
    </xf>
    <xf numFmtId="3" fontId="3" fillId="0" borderId="7" xfId="0" applyNumberFormat="1" applyFont="1" applyFill="1" applyBorder="1" applyAlignment="1">
      <alignment vertical="center" wrapText="1"/>
    </xf>
    <xf numFmtId="3" fontId="20" fillId="0" borderId="5" xfId="0" applyNumberFormat="1" applyFont="1" applyFill="1" applyBorder="1" applyAlignment="1">
      <alignment horizontal="right" vertical="center" wrapText="1"/>
    </xf>
    <xf numFmtId="3" fontId="20" fillId="0" borderId="6" xfId="0" applyNumberFormat="1" applyFont="1" applyFill="1" applyBorder="1" applyAlignment="1">
      <alignment horizontal="right" vertical="center" wrapText="1"/>
    </xf>
    <xf numFmtId="3" fontId="3" fillId="0" borderId="6" xfId="0" applyNumberFormat="1" applyFont="1" applyBorder="1" applyAlignment="1">
      <alignment vertical="center" wrapText="1"/>
    </xf>
    <xf numFmtId="3" fontId="3" fillId="0" borderId="2" xfId="0" applyNumberFormat="1" applyFont="1" applyBorder="1" applyAlignment="1">
      <alignment vertical="center" wrapText="1"/>
    </xf>
    <xf numFmtId="3" fontId="20" fillId="0" borderId="2" xfId="0" applyNumberFormat="1" applyFont="1" applyFill="1" applyBorder="1" applyAlignment="1">
      <alignment horizontal="right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 applyProtection="1">
      <alignment horizontal="justify" vertical="center" wrapText="1"/>
    </xf>
    <xf numFmtId="3" fontId="4" fillId="0" borderId="2" xfId="0" applyNumberFormat="1" applyFont="1" applyFill="1" applyBorder="1" applyAlignment="1">
      <alignment horizontal="right" vertical="center"/>
    </xf>
    <xf numFmtId="3" fontId="4" fillId="0" borderId="6" xfId="0" applyNumberFormat="1" applyFont="1" applyFill="1" applyBorder="1" applyAlignment="1">
      <alignment horizontal="right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 applyProtection="1">
      <alignment horizontal="justify" vertical="center" wrapText="1"/>
    </xf>
    <xf numFmtId="3" fontId="4" fillId="0" borderId="3" xfId="0" applyNumberFormat="1" applyFont="1" applyFill="1" applyBorder="1" applyAlignment="1">
      <alignment horizontal="right" vertical="center"/>
    </xf>
    <xf numFmtId="9" fontId="4" fillId="0" borderId="3" xfId="0" applyNumberFormat="1" applyFont="1" applyFill="1" applyBorder="1" applyAlignment="1" applyProtection="1">
      <alignment horizontal="right" vertical="center" wrapText="1"/>
    </xf>
    <xf numFmtId="3" fontId="3" fillId="0" borderId="4" xfId="0" applyNumberFormat="1" applyFont="1" applyFill="1" applyBorder="1" applyAlignment="1">
      <alignment horizontal="right" vertical="center" wrapText="1"/>
    </xf>
    <xf numFmtId="3" fontId="3" fillId="0" borderId="2" xfId="0" applyNumberFormat="1" applyFont="1" applyFill="1" applyBorder="1" applyAlignment="1" applyProtection="1">
      <alignment horizontal="right" vertical="center" wrapText="1"/>
    </xf>
    <xf numFmtId="3" fontId="3" fillId="0" borderId="3" xfId="0" applyNumberFormat="1" applyFont="1" applyFill="1" applyBorder="1" applyAlignment="1">
      <alignment horizontal="right" vertical="center"/>
    </xf>
    <xf numFmtId="9" fontId="3" fillId="0" borderId="2" xfId="0" applyNumberFormat="1" applyFont="1" applyFill="1" applyBorder="1" applyAlignment="1" applyProtection="1">
      <alignment horizontal="right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4" fontId="4" fillId="0" borderId="8" xfId="0" applyNumberFormat="1" applyFont="1" applyFill="1" applyBorder="1" applyAlignment="1" applyProtection="1">
      <alignment horizontal="center" vertical="center" wrapText="1"/>
    </xf>
    <xf numFmtId="164" fontId="4" fillId="0" borderId="9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4" applyFont="1" applyFill="1" applyAlignment="1">
      <alignment horizontal="center" vertical="center" wrapText="1"/>
    </xf>
    <xf numFmtId="0" fontId="5" fillId="0" borderId="13" xfId="4" applyFont="1" applyFill="1" applyBorder="1" applyAlignment="1">
      <alignment horizontal="right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10" xfId="4" applyFont="1" applyFill="1" applyBorder="1" applyAlignment="1">
      <alignment horizontal="center" vertical="center" wrapText="1"/>
    </xf>
    <xf numFmtId="0" fontId="4" fillId="0" borderId="11" xfId="4" applyFont="1" applyFill="1" applyBorder="1" applyAlignment="1">
      <alignment horizontal="center" vertical="center" wrapText="1"/>
    </xf>
    <xf numFmtId="0" fontId="4" fillId="0" borderId="12" xfId="4" applyFont="1" applyFill="1" applyBorder="1" applyAlignment="1">
      <alignment horizontal="center" vertical="center" wrapText="1"/>
    </xf>
  </cellXfs>
  <cellStyles count="11">
    <cellStyle name="Comma 2" xfId="1"/>
    <cellStyle name="Currency 2" xfId="2"/>
    <cellStyle name="HAI" xfId="3"/>
    <cellStyle name="Normal" xfId="0" builtinId="0"/>
    <cellStyle name="Normal 2" xfId="4"/>
    <cellStyle name="Normal 3" xfId="5"/>
    <cellStyle name="Normal 4" xfId="6"/>
    <cellStyle name="Normal 5" xfId="7"/>
    <cellStyle name="Normal 6" xfId="8"/>
    <cellStyle name="Normal 7" xfId="9"/>
    <cellStyle name="Normal 8" xf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99"/>
  <sheetViews>
    <sheetView tabSelected="1" workbookViewId="0">
      <selection activeCell="N12" sqref="N12"/>
    </sheetView>
  </sheetViews>
  <sheetFormatPr defaultColWidth="12.85546875" defaultRowHeight="15.75"/>
  <cols>
    <col min="1" max="1" width="7.7109375" style="2" customWidth="1"/>
    <col min="2" max="2" width="34" style="2" customWidth="1"/>
    <col min="3" max="6" width="11.5703125" style="2" customWidth="1"/>
    <col min="7" max="14" width="11.7109375" style="2" customWidth="1"/>
    <col min="15" max="17" width="11.5703125" style="2" customWidth="1"/>
    <col min="18" max="18" width="11.7109375" style="2" customWidth="1"/>
    <col min="19" max="16384" width="12.85546875" style="2"/>
  </cols>
  <sheetData>
    <row r="1" spans="1:19" ht="18.75">
      <c r="A1" s="71" t="s">
        <v>98</v>
      </c>
      <c r="B1" s="71"/>
      <c r="C1" s="16"/>
      <c r="D1" s="16"/>
      <c r="E1" s="16"/>
      <c r="F1" s="16"/>
      <c r="G1" s="17"/>
      <c r="H1" s="18"/>
      <c r="I1" s="18"/>
      <c r="J1" s="19"/>
      <c r="K1" s="17"/>
      <c r="L1" s="18"/>
      <c r="M1" s="18"/>
      <c r="N1" s="18"/>
      <c r="O1" s="16"/>
      <c r="P1" s="71" t="s">
        <v>26</v>
      </c>
      <c r="Q1" s="71"/>
      <c r="R1" s="5"/>
      <c r="S1" s="7"/>
    </row>
    <row r="2" spans="1:19" ht="20.25">
      <c r="A2" s="72" t="s">
        <v>97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3"/>
    </row>
    <row r="3" spans="1:19">
      <c r="A3" s="74" t="s">
        <v>24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15"/>
    </row>
    <row r="4" spans="1:19" ht="18.75">
      <c r="A4" s="20"/>
      <c r="B4" s="20"/>
      <c r="C4" s="20"/>
      <c r="D4" s="20"/>
      <c r="E4" s="20"/>
      <c r="F4" s="21"/>
      <c r="G4" s="22"/>
      <c r="H4" s="22"/>
      <c r="I4" s="22"/>
      <c r="J4" s="22"/>
      <c r="K4" s="22"/>
      <c r="L4" s="22"/>
      <c r="M4" s="22"/>
      <c r="N4" s="22"/>
      <c r="O4" s="73" t="s">
        <v>0</v>
      </c>
      <c r="P4" s="73"/>
      <c r="Q4" s="73"/>
      <c r="R4" s="6"/>
    </row>
    <row r="5" spans="1:19" ht="18.75">
      <c r="A5" s="69" t="s">
        <v>1</v>
      </c>
      <c r="B5" s="69" t="s">
        <v>10</v>
      </c>
      <c r="C5" s="76" t="s">
        <v>9</v>
      </c>
      <c r="D5" s="77"/>
      <c r="E5" s="78"/>
      <c r="F5" s="76" t="s">
        <v>25</v>
      </c>
      <c r="G5" s="77"/>
      <c r="H5" s="77"/>
      <c r="I5" s="77"/>
      <c r="J5" s="77"/>
      <c r="K5" s="77"/>
      <c r="L5" s="77"/>
      <c r="M5" s="77"/>
      <c r="N5" s="78"/>
      <c r="O5" s="76" t="s">
        <v>7</v>
      </c>
      <c r="P5" s="77"/>
      <c r="Q5" s="78"/>
      <c r="R5" s="6"/>
    </row>
    <row r="6" spans="1:19" s="10" customFormat="1">
      <c r="A6" s="75"/>
      <c r="B6" s="75"/>
      <c r="C6" s="69" t="s">
        <v>11</v>
      </c>
      <c r="D6" s="69" t="s">
        <v>27</v>
      </c>
      <c r="E6" s="69" t="s">
        <v>20</v>
      </c>
      <c r="F6" s="69" t="s">
        <v>11</v>
      </c>
      <c r="G6" s="69" t="s">
        <v>27</v>
      </c>
      <c r="H6" s="66" t="s">
        <v>28</v>
      </c>
      <c r="I6" s="66" t="s">
        <v>12</v>
      </c>
      <c r="J6" s="67" t="s">
        <v>13</v>
      </c>
      <c r="K6" s="68" t="s">
        <v>16</v>
      </c>
      <c r="L6" s="68"/>
      <c r="M6" s="68"/>
      <c r="N6" s="68" t="s">
        <v>17</v>
      </c>
      <c r="O6" s="69" t="s">
        <v>11</v>
      </c>
      <c r="P6" s="69" t="s">
        <v>27</v>
      </c>
      <c r="Q6" s="69" t="s">
        <v>20</v>
      </c>
    </row>
    <row r="7" spans="1:19" s="11" customFormat="1" ht="47.25">
      <c r="A7" s="70"/>
      <c r="B7" s="70"/>
      <c r="C7" s="70"/>
      <c r="D7" s="70"/>
      <c r="E7" s="70"/>
      <c r="F7" s="70"/>
      <c r="G7" s="70"/>
      <c r="H7" s="66"/>
      <c r="I7" s="66"/>
      <c r="J7" s="67"/>
      <c r="K7" s="65" t="s">
        <v>18</v>
      </c>
      <c r="L7" s="65" t="s">
        <v>19</v>
      </c>
      <c r="M7" s="65" t="s">
        <v>20</v>
      </c>
      <c r="N7" s="68"/>
      <c r="O7" s="70"/>
      <c r="P7" s="70"/>
      <c r="Q7" s="70"/>
    </row>
    <row r="8" spans="1:19" s="12" customFormat="1">
      <c r="A8" s="23"/>
      <c r="B8" s="24" t="s">
        <v>11</v>
      </c>
      <c r="C8" s="25">
        <v>5010769</v>
      </c>
      <c r="D8" s="25">
        <v>2792432</v>
      </c>
      <c r="E8" s="25">
        <v>2218337</v>
      </c>
      <c r="F8" s="25">
        <v>8116722</v>
      </c>
      <c r="G8" s="61">
        <v>2705817</v>
      </c>
      <c r="H8" s="61">
        <v>2428301</v>
      </c>
      <c r="I8" s="61">
        <v>5783</v>
      </c>
      <c r="J8" s="61">
        <v>1260</v>
      </c>
      <c r="K8" s="25">
        <v>77480</v>
      </c>
      <c r="L8" s="61">
        <v>62183</v>
      </c>
      <c r="M8" s="61">
        <v>15297</v>
      </c>
      <c r="N8" s="61">
        <v>2368385</v>
      </c>
      <c r="O8" s="26">
        <f>F8/C8</f>
        <v>1.6198555551054139</v>
      </c>
      <c r="P8" s="26">
        <f>(G8+L8)/D8</f>
        <v>0.99125063743718733</v>
      </c>
      <c r="Q8" s="26">
        <f>(H8+M8)/E8</f>
        <v>1.1015449861765818</v>
      </c>
    </row>
    <row r="9" spans="1:19" s="13" customFormat="1">
      <c r="A9" s="27" t="s">
        <v>2</v>
      </c>
      <c r="B9" s="28" t="s">
        <v>21</v>
      </c>
      <c r="C9" s="29">
        <f>SUM(C10:C77)</f>
        <v>5010767</v>
      </c>
      <c r="D9" s="29">
        <f t="shared" ref="D9:N9" si="0">SUM(D10:D77)</f>
        <v>2792430</v>
      </c>
      <c r="E9" s="29">
        <f t="shared" si="0"/>
        <v>2218337</v>
      </c>
      <c r="F9" s="29">
        <f t="shared" si="0"/>
        <v>5211599</v>
      </c>
      <c r="G9" s="62">
        <f>SUM(G10:G77)-1</f>
        <v>2705817</v>
      </c>
      <c r="H9" s="62">
        <f t="shared" si="0"/>
        <v>2428301</v>
      </c>
      <c r="I9" s="62">
        <f t="shared" si="0"/>
        <v>0</v>
      </c>
      <c r="J9" s="62">
        <f t="shared" si="0"/>
        <v>0</v>
      </c>
      <c r="K9" s="29">
        <f t="shared" si="0"/>
        <v>77480</v>
      </c>
      <c r="L9" s="62">
        <f t="shared" si="0"/>
        <v>62183</v>
      </c>
      <c r="M9" s="62">
        <f t="shared" si="0"/>
        <v>15297</v>
      </c>
      <c r="N9" s="62">
        <f t="shared" si="0"/>
        <v>0</v>
      </c>
      <c r="O9" s="30">
        <f t="shared" ref="O9:O72" si="1">F9/C9</f>
        <v>1.0400800915308974</v>
      </c>
      <c r="P9" s="30">
        <f>(G9+L9)/D9</f>
        <v>0.99125134739277265</v>
      </c>
      <c r="Q9" s="30">
        <f t="shared" ref="Q9:Q67" si="2">(H9+M9)/E9</f>
        <v>1.1015449861765818</v>
      </c>
    </row>
    <row r="10" spans="1:19" s="13" customFormat="1">
      <c r="A10" s="31">
        <v>1</v>
      </c>
      <c r="B10" s="32" t="s">
        <v>29</v>
      </c>
      <c r="C10" s="33">
        <f>+D10+E10</f>
        <v>9617</v>
      </c>
      <c r="D10" s="33"/>
      <c r="E10" s="34">
        <v>9617</v>
      </c>
      <c r="F10" s="35">
        <f t="shared" ref="F10:F73" si="3">+G10+H10+I10+J10+K10+N10</f>
        <v>9284</v>
      </c>
      <c r="G10" s="34"/>
      <c r="H10" s="36">
        <v>9284</v>
      </c>
      <c r="I10" s="34"/>
      <c r="J10" s="36"/>
      <c r="K10" s="36">
        <f t="shared" ref="K10:K73" si="4">+L10+M10</f>
        <v>0</v>
      </c>
      <c r="L10" s="34"/>
      <c r="M10" s="36"/>
      <c r="N10" s="34"/>
      <c r="O10" s="30">
        <f t="shared" si="1"/>
        <v>0.96537381719871063</v>
      </c>
      <c r="P10" s="64"/>
      <c r="Q10" s="64">
        <f t="shared" si="2"/>
        <v>0.96537381719871063</v>
      </c>
    </row>
    <row r="11" spans="1:19" s="13" customFormat="1">
      <c r="A11" s="31">
        <v>2</v>
      </c>
      <c r="B11" s="37" t="s">
        <v>30</v>
      </c>
      <c r="C11" s="33">
        <f t="shared" ref="C11:C74" si="5">+D11+E11</f>
        <v>18205</v>
      </c>
      <c r="D11" s="34"/>
      <c r="E11" s="34">
        <v>18205</v>
      </c>
      <c r="F11" s="35">
        <f t="shared" si="3"/>
        <v>18083</v>
      </c>
      <c r="G11" s="34"/>
      <c r="H11" s="36">
        <f>18083-M11</f>
        <v>17799</v>
      </c>
      <c r="I11" s="34"/>
      <c r="J11" s="36"/>
      <c r="K11" s="36">
        <f t="shared" si="4"/>
        <v>284</v>
      </c>
      <c r="L11" s="34"/>
      <c r="M11" s="36">
        <v>284</v>
      </c>
      <c r="N11" s="34"/>
      <c r="O11" s="30">
        <f t="shared" si="1"/>
        <v>0.99329854435594622</v>
      </c>
      <c r="P11" s="64"/>
      <c r="Q11" s="64">
        <f t="shared" si="2"/>
        <v>0.99329854435594622</v>
      </c>
    </row>
    <row r="12" spans="1:19" s="13" customFormat="1">
      <c r="A12" s="31">
        <v>3</v>
      </c>
      <c r="B12" s="37" t="s">
        <v>31</v>
      </c>
      <c r="C12" s="33">
        <f t="shared" si="5"/>
        <v>1169</v>
      </c>
      <c r="D12" s="34"/>
      <c r="E12" s="34">
        <v>1169</v>
      </c>
      <c r="F12" s="35">
        <f t="shared" si="3"/>
        <v>1071</v>
      </c>
      <c r="G12" s="34"/>
      <c r="H12" s="36">
        <v>1071</v>
      </c>
      <c r="I12" s="34"/>
      <c r="J12" s="36"/>
      <c r="K12" s="36">
        <f t="shared" si="4"/>
        <v>0</v>
      </c>
      <c r="L12" s="34"/>
      <c r="M12" s="36"/>
      <c r="N12" s="34"/>
      <c r="O12" s="30">
        <f t="shared" si="1"/>
        <v>0.91616766467065869</v>
      </c>
      <c r="P12" s="64"/>
      <c r="Q12" s="64">
        <f t="shared" si="2"/>
        <v>0.91616766467065869</v>
      </c>
    </row>
    <row r="13" spans="1:19" s="13" customFormat="1" ht="31.5">
      <c r="A13" s="31">
        <v>4</v>
      </c>
      <c r="B13" s="37" t="s">
        <v>32</v>
      </c>
      <c r="C13" s="33">
        <f t="shared" si="5"/>
        <v>601943</v>
      </c>
      <c r="D13" s="34">
        <v>124595</v>
      </c>
      <c r="E13" s="34">
        <v>477348</v>
      </c>
      <c r="F13" s="35">
        <f t="shared" si="3"/>
        <v>514030</v>
      </c>
      <c r="G13" s="34">
        <v>105597</v>
      </c>
      <c r="H13" s="36">
        <f>408433-M13</f>
        <v>403572</v>
      </c>
      <c r="I13" s="34"/>
      <c r="J13" s="36"/>
      <c r="K13" s="36">
        <f t="shared" si="4"/>
        <v>4861</v>
      </c>
      <c r="L13" s="34"/>
      <c r="M13" s="36">
        <v>4861</v>
      </c>
      <c r="N13" s="34"/>
      <c r="O13" s="30">
        <f t="shared" si="1"/>
        <v>0.85395128774651419</v>
      </c>
      <c r="P13" s="64">
        <f>(G13+L13)/D13</f>
        <v>0.84752197118664474</v>
      </c>
      <c r="Q13" s="64">
        <f t="shared" si="2"/>
        <v>0.85562943596705132</v>
      </c>
    </row>
    <row r="14" spans="1:19" s="13" customFormat="1">
      <c r="A14" s="31">
        <v>5</v>
      </c>
      <c r="B14" s="37" t="s">
        <v>33</v>
      </c>
      <c r="C14" s="33">
        <f t="shared" si="5"/>
        <v>7613</v>
      </c>
      <c r="D14" s="34"/>
      <c r="E14" s="34">
        <v>7613</v>
      </c>
      <c r="F14" s="35">
        <f t="shared" si="3"/>
        <v>7186</v>
      </c>
      <c r="G14" s="34"/>
      <c r="H14" s="36">
        <v>7186</v>
      </c>
      <c r="I14" s="34"/>
      <c r="J14" s="36"/>
      <c r="K14" s="36">
        <f t="shared" si="4"/>
        <v>0</v>
      </c>
      <c r="L14" s="34"/>
      <c r="M14" s="36"/>
      <c r="N14" s="34"/>
      <c r="O14" s="30">
        <f t="shared" si="1"/>
        <v>0.94391172993563643</v>
      </c>
      <c r="P14" s="64"/>
      <c r="Q14" s="64">
        <f t="shared" si="2"/>
        <v>0.94391172993563643</v>
      </c>
    </row>
    <row r="15" spans="1:19" s="13" customFormat="1">
      <c r="A15" s="31">
        <v>6</v>
      </c>
      <c r="B15" s="37" t="s">
        <v>34</v>
      </c>
      <c r="C15" s="33">
        <f t="shared" si="5"/>
        <v>835</v>
      </c>
      <c r="D15" s="34"/>
      <c r="E15" s="34">
        <v>835</v>
      </c>
      <c r="F15" s="35">
        <f t="shared" si="3"/>
        <v>782</v>
      </c>
      <c r="G15" s="34"/>
      <c r="H15" s="36">
        <v>782</v>
      </c>
      <c r="I15" s="34"/>
      <c r="J15" s="36"/>
      <c r="K15" s="36">
        <f t="shared" si="4"/>
        <v>0</v>
      </c>
      <c r="L15" s="34"/>
      <c r="M15" s="36"/>
      <c r="N15" s="34"/>
      <c r="O15" s="30">
        <f t="shared" si="1"/>
        <v>0.93652694610778442</v>
      </c>
      <c r="P15" s="64"/>
      <c r="Q15" s="64">
        <f t="shared" si="2"/>
        <v>0.93652694610778442</v>
      </c>
    </row>
    <row r="16" spans="1:19" s="13" customFormat="1">
      <c r="A16" s="31">
        <v>7</v>
      </c>
      <c r="B16" s="37" t="s">
        <v>35</v>
      </c>
      <c r="C16" s="33">
        <f t="shared" si="5"/>
        <v>7225</v>
      </c>
      <c r="D16" s="34"/>
      <c r="E16" s="34">
        <v>7225</v>
      </c>
      <c r="F16" s="35">
        <f t="shared" si="3"/>
        <v>6916</v>
      </c>
      <c r="G16" s="34"/>
      <c r="H16" s="36">
        <f>6916-M16</f>
        <v>6836</v>
      </c>
      <c r="I16" s="34"/>
      <c r="J16" s="36"/>
      <c r="K16" s="36">
        <f t="shared" si="4"/>
        <v>80</v>
      </c>
      <c r="L16" s="34"/>
      <c r="M16" s="36">
        <v>80</v>
      </c>
      <c r="N16" s="34"/>
      <c r="O16" s="30">
        <f t="shared" si="1"/>
        <v>0.95723183391003464</v>
      </c>
      <c r="P16" s="64"/>
      <c r="Q16" s="64">
        <f t="shared" si="2"/>
        <v>0.95723183391003464</v>
      </c>
    </row>
    <row r="17" spans="1:17" s="13" customFormat="1">
      <c r="A17" s="31">
        <v>8</v>
      </c>
      <c r="B17" s="37" t="s">
        <v>36</v>
      </c>
      <c r="C17" s="33">
        <f t="shared" si="5"/>
        <v>1931</v>
      </c>
      <c r="D17" s="34"/>
      <c r="E17" s="34">
        <v>1931</v>
      </c>
      <c r="F17" s="33">
        <f t="shared" si="3"/>
        <v>1739</v>
      </c>
      <c r="G17" s="34"/>
      <c r="H17" s="34">
        <v>1739</v>
      </c>
      <c r="I17" s="34"/>
      <c r="J17" s="34"/>
      <c r="K17" s="34">
        <f t="shared" si="4"/>
        <v>0</v>
      </c>
      <c r="L17" s="34"/>
      <c r="M17" s="34"/>
      <c r="N17" s="34"/>
      <c r="O17" s="30">
        <f t="shared" si="1"/>
        <v>0.90056965302951841</v>
      </c>
      <c r="P17" s="64"/>
      <c r="Q17" s="64">
        <f t="shared" si="2"/>
        <v>0.90056965302951841</v>
      </c>
    </row>
    <row r="18" spans="1:17" s="13" customFormat="1">
      <c r="A18" s="31">
        <v>9</v>
      </c>
      <c r="B18" s="37" t="s">
        <v>37</v>
      </c>
      <c r="C18" s="33">
        <f t="shared" si="5"/>
        <v>627</v>
      </c>
      <c r="D18" s="34"/>
      <c r="E18" s="34">
        <v>627</v>
      </c>
      <c r="F18" s="33">
        <f t="shared" si="3"/>
        <v>617</v>
      </c>
      <c r="G18" s="34"/>
      <c r="H18" s="34">
        <v>617</v>
      </c>
      <c r="I18" s="34"/>
      <c r="J18" s="34"/>
      <c r="K18" s="34">
        <f t="shared" si="4"/>
        <v>0</v>
      </c>
      <c r="L18" s="34"/>
      <c r="M18" s="34"/>
      <c r="N18" s="34"/>
      <c r="O18" s="30">
        <f t="shared" si="1"/>
        <v>0.98405103668261562</v>
      </c>
      <c r="P18" s="64"/>
      <c r="Q18" s="64">
        <f t="shared" si="2"/>
        <v>0.98405103668261562</v>
      </c>
    </row>
    <row r="19" spans="1:17" s="13" customFormat="1" ht="31.5">
      <c r="A19" s="38">
        <v>10</v>
      </c>
      <c r="B19" s="39" t="s">
        <v>38</v>
      </c>
      <c r="C19" s="40">
        <f t="shared" si="5"/>
        <v>38019</v>
      </c>
      <c r="D19" s="41">
        <v>3202</v>
      </c>
      <c r="E19" s="41">
        <v>34817</v>
      </c>
      <c r="F19" s="42">
        <f t="shared" si="3"/>
        <v>40078</v>
      </c>
      <c r="G19" s="41">
        <v>2019</v>
      </c>
      <c r="H19" s="43">
        <v>38059</v>
      </c>
      <c r="I19" s="41"/>
      <c r="J19" s="43"/>
      <c r="K19" s="43">
        <f t="shared" si="4"/>
        <v>0</v>
      </c>
      <c r="L19" s="41"/>
      <c r="M19" s="43"/>
      <c r="N19" s="41"/>
      <c r="O19" s="30">
        <f t="shared" si="1"/>
        <v>1.0541571319603356</v>
      </c>
      <c r="P19" s="64">
        <f>(G19+L19)/D19</f>
        <v>0.63054341036851969</v>
      </c>
      <c r="Q19" s="64">
        <f t="shared" si="2"/>
        <v>1.0931154321164949</v>
      </c>
    </row>
    <row r="20" spans="1:17" s="13" customFormat="1">
      <c r="A20" s="44">
        <v>11</v>
      </c>
      <c r="B20" s="45" t="s">
        <v>39</v>
      </c>
      <c r="C20" s="33">
        <f t="shared" si="5"/>
        <v>12938</v>
      </c>
      <c r="D20" s="34"/>
      <c r="E20" s="34">
        <v>12938</v>
      </c>
      <c r="F20" s="35">
        <f t="shared" si="3"/>
        <v>5514</v>
      </c>
      <c r="G20" s="34"/>
      <c r="H20" s="36">
        <v>5514</v>
      </c>
      <c r="I20" s="34"/>
      <c r="J20" s="36"/>
      <c r="K20" s="36">
        <f t="shared" si="4"/>
        <v>0</v>
      </c>
      <c r="L20" s="34"/>
      <c r="M20" s="36"/>
      <c r="N20" s="34"/>
      <c r="O20" s="30">
        <f t="shared" si="1"/>
        <v>0.42618642757767816</v>
      </c>
      <c r="P20" s="64"/>
      <c r="Q20" s="64">
        <f t="shared" si="2"/>
        <v>0.42618642757767816</v>
      </c>
    </row>
    <row r="21" spans="1:17" s="13" customFormat="1" ht="31.5">
      <c r="A21" s="44">
        <v>12</v>
      </c>
      <c r="B21" s="45" t="s">
        <v>40</v>
      </c>
      <c r="C21" s="33">
        <f t="shared" si="5"/>
        <v>33525</v>
      </c>
      <c r="D21" s="34">
        <v>2131</v>
      </c>
      <c r="E21" s="34">
        <v>31394</v>
      </c>
      <c r="F21" s="35">
        <f t="shared" si="3"/>
        <v>33807</v>
      </c>
      <c r="G21" s="34">
        <v>2131</v>
      </c>
      <c r="H21" s="36">
        <v>31676</v>
      </c>
      <c r="I21" s="34"/>
      <c r="J21" s="36"/>
      <c r="K21" s="36">
        <f t="shared" si="4"/>
        <v>0</v>
      </c>
      <c r="L21" s="34"/>
      <c r="M21" s="36"/>
      <c r="N21" s="34"/>
      <c r="O21" s="30">
        <f t="shared" si="1"/>
        <v>1.0084116331096198</v>
      </c>
      <c r="P21" s="64">
        <f>(G21+L21)/D21</f>
        <v>1</v>
      </c>
      <c r="Q21" s="64">
        <f t="shared" si="2"/>
        <v>1.0089826081416831</v>
      </c>
    </row>
    <row r="22" spans="1:17" s="13" customFormat="1">
      <c r="A22" s="44">
        <v>13</v>
      </c>
      <c r="B22" s="45" t="s">
        <v>41</v>
      </c>
      <c r="C22" s="33">
        <f t="shared" si="5"/>
        <v>13618</v>
      </c>
      <c r="D22" s="34"/>
      <c r="E22" s="36">
        <v>13618</v>
      </c>
      <c r="F22" s="35">
        <f t="shared" si="3"/>
        <v>12990</v>
      </c>
      <c r="G22" s="34"/>
      <c r="H22" s="36">
        <v>12990</v>
      </c>
      <c r="I22" s="34"/>
      <c r="J22" s="36"/>
      <c r="K22" s="36">
        <f t="shared" si="4"/>
        <v>0</v>
      </c>
      <c r="L22" s="34"/>
      <c r="M22" s="36"/>
      <c r="N22" s="34"/>
      <c r="O22" s="30">
        <f t="shared" si="1"/>
        <v>0.95388456454692316</v>
      </c>
      <c r="P22" s="64"/>
      <c r="Q22" s="64">
        <f t="shared" si="2"/>
        <v>0.95388456454692316</v>
      </c>
    </row>
    <row r="23" spans="1:17" s="13" customFormat="1">
      <c r="A23" s="31">
        <v>14</v>
      </c>
      <c r="B23" s="37" t="s">
        <v>42</v>
      </c>
      <c r="C23" s="33">
        <f t="shared" si="5"/>
        <v>6011</v>
      </c>
      <c r="D23" s="34"/>
      <c r="E23" s="34">
        <v>6011</v>
      </c>
      <c r="F23" s="35">
        <f t="shared" si="3"/>
        <v>5619</v>
      </c>
      <c r="G23" s="34"/>
      <c r="H23" s="36">
        <v>5619</v>
      </c>
      <c r="I23" s="34"/>
      <c r="J23" s="36"/>
      <c r="K23" s="36">
        <f t="shared" si="4"/>
        <v>0</v>
      </c>
      <c r="L23" s="34"/>
      <c r="M23" s="36"/>
      <c r="N23" s="34"/>
      <c r="O23" s="30">
        <f t="shared" si="1"/>
        <v>0.93478622525370159</v>
      </c>
      <c r="P23" s="64"/>
      <c r="Q23" s="64">
        <f t="shared" si="2"/>
        <v>0.93478622525370159</v>
      </c>
    </row>
    <row r="24" spans="1:17" s="13" customFormat="1">
      <c r="A24" s="31">
        <v>15</v>
      </c>
      <c r="B24" s="37" t="s">
        <v>43</v>
      </c>
      <c r="C24" s="33">
        <f t="shared" si="5"/>
        <v>2501</v>
      </c>
      <c r="D24" s="34"/>
      <c r="E24" s="34">
        <v>2501</v>
      </c>
      <c r="F24" s="35">
        <f t="shared" si="3"/>
        <v>2367</v>
      </c>
      <c r="G24" s="34"/>
      <c r="H24" s="36">
        <v>2367</v>
      </c>
      <c r="I24" s="34"/>
      <c r="J24" s="36"/>
      <c r="K24" s="36">
        <f t="shared" si="4"/>
        <v>0</v>
      </c>
      <c r="L24" s="34"/>
      <c r="M24" s="36"/>
      <c r="N24" s="34"/>
      <c r="O24" s="30">
        <f t="shared" si="1"/>
        <v>0.94642143142742907</v>
      </c>
      <c r="P24" s="64"/>
      <c r="Q24" s="64">
        <f t="shared" si="2"/>
        <v>0.94642143142742907</v>
      </c>
    </row>
    <row r="25" spans="1:17" s="13" customFormat="1">
      <c r="A25" s="31">
        <v>16</v>
      </c>
      <c r="B25" s="37" t="s">
        <v>44</v>
      </c>
      <c r="C25" s="33">
        <f t="shared" si="5"/>
        <v>220</v>
      </c>
      <c r="D25" s="34"/>
      <c r="E25" s="34">
        <v>220</v>
      </c>
      <c r="F25" s="35">
        <f t="shared" si="3"/>
        <v>220</v>
      </c>
      <c r="G25" s="34"/>
      <c r="H25" s="36">
        <v>220</v>
      </c>
      <c r="I25" s="34"/>
      <c r="J25" s="36"/>
      <c r="K25" s="36">
        <f t="shared" si="4"/>
        <v>0</v>
      </c>
      <c r="L25" s="34"/>
      <c r="M25" s="36"/>
      <c r="N25" s="34"/>
      <c r="O25" s="30">
        <f t="shared" si="1"/>
        <v>1</v>
      </c>
      <c r="P25" s="64"/>
      <c r="Q25" s="64">
        <f t="shared" si="2"/>
        <v>1</v>
      </c>
    </row>
    <row r="26" spans="1:17" s="13" customFormat="1" ht="31.5">
      <c r="A26" s="31">
        <v>17</v>
      </c>
      <c r="B26" s="37" t="s">
        <v>45</v>
      </c>
      <c r="C26" s="33">
        <f t="shared" si="5"/>
        <v>1030866</v>
      </c>
      <c r="D26" s="34">
        <v>974222</v>
      </c>
      <c r="E26" s="34">
        <v>56644</v>
      </c>
      <c r="F26" s="35">
        <f t="shared" si="3"/>
        <v>874485</v>
      </c>
      <c r="G26" s="34">
        <v>819620</v>
      </c>
      <c r="H26" s="36">
        <v>54865</v>
      </c>
      <c r="I26" s="34"/>
      <c r="J26" s="36"/>
      <c r="K26" s="36">
        <f t="shared" si="4"/>
        <v>0</v>
      </c>
      <c r="L26" s="34"/>
      <c r="M26" s="36"/>
      <c r="N26" s="34"/>
      <c r="O26" s="30">
        <f t="shared" si="1"/>
        <v>0.84830133111384021</v>
      </c>
      <c r="P26" s="64">
        <f t="shared" ref="P26:P32" si="6">(G26+L26)/D26</f>
        <v>0.84130721745146386</v>
      </c>
      <c r="Q26" s="64">
        <f t="shared" si="2"/>
        <v>0.96859331968081352</v>
      </c>
    </row>
    <row r="27" spans="1:17" s="13" customFormat="1" ht="31.5">
      <c r="A27" s="31">
        <v>18</v>
      </c>
      <c r="B27" s="37" t="s">
        <v>46</v>
      </c>
      <c r="C27" s="33">
        <f t="shared" si="5"/>
        <v>554656</v>
      </c>
      <c r="D27" s="34">
        <v>128578</v>
      </c>
      <c r="E27" s="34">
        <v>426078</v>
      </c>
      <c r="F27" s="35">
        <f t="shared" si="3"/>
        <v>446047</v>
      </c>
      <c r="G27" s="34">
        <v>71680</v>
      </c>
      <c r="H27" s="36">
        <f>374367-M27</f>
        <v>369504</v>
      </c>
      <c r="I27" s="34"/>
      <c r="J27" s="36"/>
      <c r="K27" s="36">
        <f t="shared" si="4"/>
        <v>4863</v>
      </c>
      <c r="L27" s="34"/>
      <c r="M27" s="36">
        <v>4863</v>
      </c>
      <c r="N27" s="34"/>
      <c r="O27" s="30">
        <f t="shared" si="1"/>
        <v>0.80418673916806094</v>
      </c>
      <c r="P27" s="64">
        <f t="shared" si="6"/>
        <v>0.55748261755510276</v>
      </c>
      <c r="Q27" s="64">
        <f t="shared" si="2"/>
        <v>0.87863489783560755</v>
      </c>
    </row>
    <row r="28" spans="1:17" s="13" customFormat="1">
      <c r="A28" s="31">
        <v>19</v>
      </c>
      <c r="B28" s="37" t="s">
        <v>47</v>
      </c>
      <c r="C28" s="33">
        <f t="shared" si="5"/>
        <v>444994</v>
      </c>
      <c r="D28" s="34">
        <v>13932</v>
      </c>
      <c r="E28" s="34">
        <v>431062</v>
      </c>
      <c r="F28" s="35">
        <f t="shared" si="3"/>
        <v>406507</v>
      </c>
      <c r="G28" s="34">
        <v>17441</v>
      </c>
      <c r="H28" s="36">
        <f>389066-M28</f>
        <v>388595</v>
      </c>
      <c r="I28" s="34"/>
      <c r="J28" s="36"/>
      <c r="K28" s="36">
        <f t="shared" si="4"/>
        <v>471</v>
      </c>
      <c r="L28" s="34"/>
      <c r="M28" s="36">
        <v>471</v>
      </c>
      <c r="N28" s="34"/>
      <c r="O28" s="30">
        <f t="shared" si="1"/>
        <v>0.91351119340934939</v>
      </c>
      <c r="P28" s="64">
        <f t="shared" si="6"/>
        <v>1.2518662072925639</v>
      </c>
      <c r="Q28" s="64">
        <f t="shared" si="2"/>
        <v>0.90257549958010685</v>
      </c>
    </row>
    <row r="29" spans="1:17" s="13" customFormat="1">
      <c r="A29" s="31"/>
      <c r="B29" s="37" t="s">
        <v>48</v>
      </c>
      <c r="C29" s="33">
        <f t="shared" si="5"/>
        <v>22000</v>
      </c>
      <c r="D29" s="34">
        <v>22000</v>
      </c>
      <c r="E29" s="34"/>
      <c r="F29" s="35">
        <f t="shared" si="3"/>
        <v>23221</v>
      </c>
      <c r="G29" s="34">
        <v>23221</v>
      </c>
      <c r="H29" s="36"/>
      <c r="I29" s="34"/>
      <c r="J29" s="36"/>
      <c r="K29" s="36">
        <f t="shared" si="4"/>
        <v>0</v>
      </c>
      <c r="L29" s="34"/>
      <c r="M29" s="36"/>
      <c r="N29" s="34"/>
      <c r="O29" s="30">
        <f t="shared" si="1"/>
        <v>1.0555000000000001</v>
      </c>
      <c r="P29" s="64">
        <f t="shared" si="6"/>
        <v>1.0555000000000001</v>
      </c>
      <c r="Q29" s="64"/>
    </row>
    <row r="30" spans="1:17" s="13" customFormat="1" ht="31.5">
      <c r="A30" s="31">
        <v>20</v>
      </c>
      <c r="B30" s="37" t="s">
        <v>49</v>
      </c>
      <c r="C30" s="33">
        <f t="shared" si="5"/>
        <v>138448</v>
      </c>
      <c r="D30" s="34">
        <v>18277</v>
      </c>
      <c r="E30" s="34">
        <v>120171</v>
      </c>
      <c r="F30" s="35">
        <f t="shared" si="3"/>
        <v>135990</v>
      </c>
      <c r="G30" s="34">
        <v>20576</v>
      </c>
      <c r="H30" s="36">
        <f>115414-M30</f>
        <v>113591</v>
      </c>
      <c r="I30" s="34"/>
      <c r="J30" s="36"/>
      <c r="K30" s="36">
        <f t="shared" si="4"/>
        <v>1823</v>
      </c>
      <c r="L30" s="34"/>
      <c r="M30" s="36">
        <v>1823</v>
      </c>
      <c r="N30" s="34"/>
      <c r="O30" s="30">
        <f t="shared" si="1"/>
        <v>0.9822460418352017</v>
      </c>
      <c r="P30" s="64">
        <f t="shared" si="6"/>
        <v>1.1257865076325437</v>
      </c>
      <c r="Q30" s="64">
        <f t="shared" si="2"/>
        <v>0.96041474232551949</v>
      </c>
    </row>
    <row r="31" spans="1:17" s="13" customFormat="1">
      <c r="A31" s="31"/>
      <c r="B31" s="37" t="s">
        <v>50</v>
      </c>
      <c r="C31" s="33">
        <f t="shared" si="5"/>
        <v>53000</v>
      </c>
      <c r="D31" s="34">
        <v>53000</v>
      </c>
      <c r="E31" s="34"/>
      <c r="F31" s="33">
        <f t="shared" si="3"/>
        <v>50157</v>
      </c>
      <c r="G31" s="34">
        <v>50157</v>
      </c>
      <c r="H31" s="34"/>
      <c r="I31" s="34"/>
      <c r="J31" s="34"/>
      <c r="K31" s="34">
        <f t="shared" si="4"/>
        <v>0</v>
      </c>
      <c r="L31" s="34"/>
      <c r="M31" s="34"/>
      <c r="N31" s="34"/>
      <c r="O31" s="30">
        <f t="shared" si="1"/>
        <v>0.94635849056603771</v>
      </c>
      <c r="P31" s="64">
        <f t="shared" si="6"/>
        <v>0.94635849056603771</v>
      </c>
      <c r="Q31" s="64"/>
    </row>
    <row r="32" spans="1:17" s="13" customFormat="1" ht="31.5">
      <c r="A32" s="31">
        <v>21</v>
      </c>
      <c r="B32" s="37" t="s">
        <v>51</v>
      </c>
      <c r="C32" s="33">
        <f t="shared" si="5"/>
        <v>99259</v>
      </c>
      <c r="D32" s="34">
        <v>28621</v>
      </c>
      <c r="E32" s="34">
        <v>70638</v>
      </c>
      <c r="F32" s="33">
        <f t="shared" si="3"/>
        <v>96039</v>
      </c>
      <c r="G32" s="34">
        <v>26831</v>
      </c>
      <c r="H32" s="34">
        <f>69208-M32</f>
        <v>67965</v>
      </c>
      <c r="I32" s="34"/>
      <c r="J32" s="34"/>
      <c r="K32" s="34">
        <f t="shared" si="4"/>
        <v>1243</v>
      </c>
      <c r="L32" s="34"/>
      <c r="M32" s="34">
        <f>1149+94</f>
        <v>1243</v>
      </c>
      <c r="N32" s="34"/>
      <c r="O32" s="30">
        <f t="shared" si="1"/>
        <v>0.96755961676019298</v>
      </c>
      <c r="P32" s="64">
        <f t="shared" si="6"/>
        <v>0.9374585094860417</v>
      </c>
      <c r="Q32" s="64">
        <f t="shared" si="2"/>
        <v>0.97975593872986211</v>
      </c>
    </row>
    <row r="33" spans="1:17" s="13" customFormat="1" ht="31.5">
      <c r="A33" s="31">
        <v>22</v>
      </c>
      <c r="B33" s="37" t="s">
        <v>52</v>
      </c>
      <c r="C33" s="33">
        <f t="shared" si="5"/>
        <v>72397</v>
      </c>
      <c r="D33" s="34"/>
      <c r="E33" s="34">
        <v>72397</v>
      </c>
      <c r="F33" s="35">
        <f t="shared" si="3"/>
        <v>57597</v>
      </c>
      <c r="G33" s="34"/>
      <c r="H33" s="36">
        <v>57597</v>
      </c>
      <c r="I33" s="34"/>
      <c r="J33" s="36"/>
      <c r="K33" s="36">
        <f t="shared" si="4"/>
        <v>0</v>
      </c>
      <c r="L33" s="34"/>
      <c r="M33" s="36"/>
      <c r="N33" s="34"/>
      <c r="O33" s="30">
        <f t="shared" si="1"/>
        <v>0.79557163970882772</v>
      </c>
      <c r="P33" s="64"/>
      <c r="Q33" s="64">
        <f t="shared" si="2"/>
        <v>0.79557163970882772</v>
      </c>
    </row>
    <row r="34" spans="1:17" s="13" customFormat="1">
      <c r="A34" s="31">
        <v>23</v>
      </c>
      <c r="B34" s="37" t="s">
        <v>53</v>
      </c>
      <c r="C34" s="33">
        <f t="shared" si="5"/>
        <v>19978</v>
      </c>
      <c r="D34" s="34">
        <v>10950</v>
      </c>
      <c r="E34" s="34">
        <v>9028</v>
      </c>
      <c r="F34" s="35">
        <f t="shared" si="3"/>
        <v>11990</v>
      </c>
      <c r="G34" s="34">
        <v>4002</v>
      </c>
      <c r="H34" s="36">
        <f>7988-M34</f>
        <v>7622</v>
      </c>
      <c r="I34" s="34"/>
      <c r="J34" s="36"/>
      <c r="K34" s="36">
        <f t="shared" si="4"/>
        <v>366</v>
      </c>
      <c r="L34" s="34"/>
      <c r="M34" s="36">
        <v>366</v>
      </c>
      <c r="N34" s="34"/>
      <c r="O34" s="30">
        <f t="shared" si="1"/>
        <v>0.60016017619381323</v>
      </c>
      <c r="P34" s="64">
        <f>(G34+L34)/D34</f>
        <v>0.36547945205479454</v>
      </c>
      <c r="Q34" s="64">
        <f t="shared" si="2"/>
        <v>0.88480283562250772</v>
      </c>
    </row>
    <row r="35" spans="1:17" s="13" customFormat="1">
      <c r="A35" s="31">
        <v>24</v>
      </c>
      <c r="B35" s="37" t="s">
        <v>54</v>
      </c>
      <c r="C35" s="33">
        <f t="shared" si="5"/>
        <v>74085</v>
      </c>
      <c r="D35" s="34"/>
      <c r="E35" s="34">
        <v>74085</v>
      </c>
      <c r="F35" s="33">
        <f t="shared" si="3"/>
        <v>69281</v>
      </c>
      <c r="G35" s="34"/>
      <c r="H35" s="34">
        <f>69281-M35</f>
        <v>68859</v>
      </c>
      <c r="I35" s="34"/>
      <c r="J35" s="34"/>
      <c r="K35" s="34">
        <f t="shared" si="4"/>
        <v>422</v>
      </c>
      <c r="L35" s="34"/>
      <c r="M35" s="34">
        <v>422</v>
      </c>
      <c r="N35" s="34"/>
      <c r="O35" s="30">
        <f t="shared" si="1"/>
        <v>0.93515556455422821</v>
      </c>
      <c r="P35" s="64"/>
      <c r="Q35" s="64">
        <f t="shared" si="2"/>
        <v>0.93515556455422821</v>
      </c>
    </row>
    <row r="36" spans="1:17" s="13" customFormat="1">
      <c r="A36" s="46">
        <v>25</v>
      </c>
      <c r="B36" s="47" t="s">
        <v>55</v>
      </c>
      <c r="C36" s="40">
        <f t="shared" si="5"/>
        <v>6526</v>
      </c>
      <c r="D36" s="41"/>
      <c r="E36" s="41">
        <v>6526</v>
      </c>
      <c r="F36" s="42">
        <f t="shared" si="3"/>
        <v>6202</v>
      </c>
      <c r="G36" s="41"/>
      <c r="H36" s="43">
        <v>6202</v>
      </c>
      <c r="I36" s="41"/>
      <c r="J36" s="43"/>
      <c r="K36" s="43">
        <f t="shared" si="4"/>
        <v>0</v>
      </c>
      <c r="L36" s="41"/>
      <c r="M36" s="43"/>
      <c r="N36" s="41"/>
      <c r="O36" s="30">
        <f t="shared" si="1"/>
        <v>0.95035243640821332</v>
      </c>
      <c r="P36" s="64"/>
      <c r="Q36" s="64">
        <f t="shared" si="2"/>
        <v>0.95035243640821332</v>
      </c>
    </row>
    <row r="37" spans="1:17" s="13" customFormat="1">
      <c r="A37" s="31">
        <v>26</v>
      </c>
      <c r="B37" s="37" t="s">
        <v>56</v>
      </c>
      <c r="C37" s="33">
        <f t="shared" si="5"/>
        <v>15287</v>
      </c>
      <c r="D37" s="34"/>
      <c r="E37" s="34">
        <v>15287</v>
      </c>
      <c r="F37" s="35">
        <f t="shared" si="3"/>
        <v>12143</v>
      </c>
      <c r="G37" s="34"/>
      <c r="H37" s="36">
        <v>12143</v>
      </c>
      <c r="I37" s="34"/>
      <c r="J37" s="36"/>
      <c r="K37" s="36">
        <f t="shared" si="4"/>
        <v>0</v>
      </c>
      <c r="L37" s="34"/>
      <c r="M37" s="36"/>
      <c r="N37" s="34"/>
      <c r="O37" s="30">
        <f t="shared" si="1"/>
        <v>0.79433505592987508</v>
      </c>
      <c r="P37" s="64"/>
      <c r="Q37" s="64">
        <f t="shared" si="2"/>
        <v>0.79433505592987508</v>
      </c>
    </row>
    <row r="38" spans="1:17" s="13" customFormat="1">
      <c r="A38" s="31">
        <v>27</v>
      </c>
      <c r="B38" s="37" t="s">
        <v>57</v>
      </c>
      <c r="C38" s="33">
        <f t="shared" si="5"/>
        <v>5606</v>
      </c>
      <c r="D38" s="34"/>
      <c r="E38" s="34">
        <v>5606</v>
      </c>
      <c r="F38" s="35">
        <f t="shared" si="3"/>
        <v>4395</v>
      </c>
      <c r="G38" s="34"/>
      <c r="H38" s="36">
        <f>4395-M38</f>
        <v>4239</v>
      </c>
      <c r="I38" s="34"/>
      <c r="J38" s="36"/>
      <c r="K38" s="36">
        <f t="shared" si="4"/>
        <v>156</v>
      </c>
      <c r="L38" s="34"/>
      <c r="M38" s="36">
        <v>156</v>
      </c>
      <c r="N38" s="34"/>
      <c r="O38" s="30">
        <f t="shared" si="1"/>
        <v>0.78398144844809137</v>
      </c>
      <c r="P38" s="64"/>
      <c r="Q38" s="64">
        <f t="shared" si="2"/>
        <v>0.78398144844809137</v>
      </c>
    </row>
    <row r="39" spans="1:17" s="13" customFormat="1">
      <c r="A39" s="31">
        <v>28</v>
      </c>
      <c r="B39" s="37" t="s">
        <v>58</v>
      </c>
      <c r="C39" s="33">
        <f t="shared" si="5"/>
        <v>6430</v>
      </c>
      <c r="D39" s="34"/>
      <c r="E39" s="34">
        <v>6430</v>
      </c>
      <c r="F39" s="35">
        <f t="shared" si="3"/>
        <v>8643</v>
      </c>
      <c r="G39" s="34"/>
      <c r="H39" s="36">
        <f>8643-M39</f>
        <v>8593</v>
      </c>
      <c r="I39" s="34"/>
      <c r="J39" s="36"/>
      <c r="K39" s="36">
        <f t="shared" si="4"/>
        <v>50</v>
      </c>
      <c r="L39" s="34"/>
      <c r="M39" s="36">
        <v>50</v>
      </c>
      <c r="N39" s="34"/>
      <c r="O39" s="30">
        <f t="shared" si="1"/>
        <v>1.3441679626749612</v>
      </c>
      <c r="P39" s="64"/>
      <c r="Q39" s="64">
        <f t="shared" si="2"/>
        <v>1.3441679626749612</v>
      </c>
    </row>
    <row r="40" spans="1:17" s="13" customFormat="1">
      <c r="A40" s="31">
        <v>29</v>
      </c>
      <c r="B40" s="37" t="s">
        <v>59</v>
      </c>
      <c r="C40" s="33">
        <f t="shared" si="5"/>
        <v>4154</v>
      </c>
      <c r="D40" s="34"/>
      <c r="E40" s="34">
        <v>4154</v>
      </c>
      <c r="F40" s="35">
        <f t="shared" si="3"/>
        <v>3895</v>
      </c>
      <c r="G40" s="34"/>
      <c r="H40" s="36">
        <f>3895-M40</f>
        <v>3795</v>
      </c>
      <c r="I40" s="34"/>
      <c r="J40" s="36"/>
      <c r="K40" s="36">
        <f t="shared" si="4"/>
        <v>100</v>
      </c>
      <c r="L40" s="34"/>
      <c r="M40" s="36">
        <v>100</v>
      </c>
      <c r="N40" s="34"/>
      <c r="O40" s="30">
        <f t="shared" si="1"/>
        <v>0.93765045739046704</v>
      </c>
      <c r="P40" s="64"/>
      <c r="Q40" s="64">
        <f t="shared" si="2"/>
        <v>0.93765045739046704</v>
      </c>
    </row>
    <row r="41" spans="1:17" s="13" customFormat="1">
      <c r="A41" s="31">
        <v>30</v>
      </c>
      <c r="B41" s="37" t="s">
        <v>60</v>
      </c>
      <c r="C41" s="33">
        <f t="shared" si="5"/>
        <v>4552</v>
      </c>
      <c r="D41" s="34"/>
      <c r="E41" s="34">
        <v>4552</v>
      </c>
      <c r="F41" s="35">
        <f t="shared" si="3"/>
        <v>5089</v>
      </c>
      <c r="G41" s="34"/>
      <c r="H41" s="36">
        <f>5089-M41</f>
        <v>5001</v>
      </c>
      <c r="I41" s="34"/>
      <c r="J41" s="36"/>
      <c r="K41" s="36">
        <f t="shared" si="4"/>
        <v>88</v>
      </c>
      <c r="L41" s="34"/>
      <c r="M41" s="36">
        <v>88</v>
      </c>
      <c r="N41" s="34"/>
      <c r="O41" s="30">
        <f t="shared" si="1"/>
        <v>1.1179701230228472</v>
      </c>
      <c r="P41" s="64"/>
      <c r="Q41" s="64">
        <f t="shared" si="2"/>
        <v>1.1179701230228472</v>
      </c>
    </row>
    <row r="42" spans="1:17" s="13" customFormat="1">
      <c r="A42" s="31">
        <v>31</v>
      </c>
      <c r="B42" s="37" t="s">
        <v>61</v>
      </c>
      <c r="C42" s="33">
        <f t="shared" si="5"/>
        <v>3210</v>
      </c>
      <c r="D42" s="34"/>
      <c r="E42" s="34">
        <v>3210</v>
      </c>
      <c r="F42" s="35">
        <f t="shared" si="3"/>
        <v>2460</v>
      </c>
      <c r="G42" s="34"/>
      <c r="H42" s="36">
        <f>2460-M42</f>
        <v>2410</v>
      </c>
      <c r="I42" s="34"/>
      <c r="J42" s="36"/>
      <c r="K42" s="36">
        <f t="shared" si="4"/>
        <v>50</v>
      </c>
      <c r="L42" s="34"/>
      <c r="M42" s="36">
        <v>50</v>
      </c>
      <c r="N42" s="34"/>
      <c r="O42" s="30">
        <f t="shared" si="1"/>
        <v>0.76635514018691586</v>
      </c>
      <c r="P42" s="64"/>
      <c r="Q42" s="64">
        <f t="shared" si="2"/>
        <v>0.76635514018691586</v>
      </c>
    </row>
    <row r="43" spans="1:17" s="13" customFormat="1">
      <c r="A43" s="31">
        <v>32</v>
      </c>
      <c r="B43" s="37" t="s">
        <v>62</v>
      </c>
      <c r="C43" s="33">
        <f t="shared" si="5"/>
        <v>2459</v>
      </c>
      <c r="D43" s="34"/>
      <c r="E43" s="34">
        <v>2459</v>
      </c>
      <c r="F43" s="35">
        <f t="shared" si="3"/>
        <v>2263</v>
      </c>
      <c r="G43" s="34"/>
      <c r="H43" s="36">
        <f>2263-M43</f>
        <v>1973</v>
      </c>
      <c r="I43" s="34"/>
      <c r="J43" s="36"/>
      <c r="K43" s="36">
        <f t="shared" si="4"/>
        <v>290</v>
      </c>
      <c r="L43" s="34"/>
      <c r="M43" s="36">
        <v>290</v>
      </c>
      <c r="N43" s="34"/>
      <c r="O43" s="30">
        <f t="shared" si="1"/>
        <v>0.92029280195201302</v>
      </c>
      <c r="P43" s="64"/>
      <c r="Q43" s="64">
        <f t="shared" si="2"/>
        <v>0.92029280195201302</v>
      </c>
    </row>
    <row r="44" spans="1:17" s="13" customFormat="1">
      <c r="A44" s="31">
        <v>33</v>
      </c>
      <c r="B44" s="37" t="s">
        <v>63</v>
      </c>
      <c r="C44" s="33">
        <f t="shared" si="5"/>
        <v>1999</v>
      </c>
      <c r="D44" s="34"/>
      <c r="E44" s="34">
        <v>1999</v>
      </c>
      <c r="F44" s="35">
        <f t="shared" si="3"/>
        <v>1535</v>
      </c>
      <c r="G44" s="34"/>
      <c r="H44" s="36">
        <v>1535</v>
      </c>
      <c r="I44" s="34"/>
      <c r="J44" s="36"/>
      <c r="K44" s="36">
        <f t="shared" si="4"/>
        <v>0</v>
      </c>
      <c r="L44" s="34"/>
      <c r="M44" s="36"/>
      <c r="N44" s="34"/>
      <c r="O44" s="30">
        <f t="shared" si="1"/>
        <v>0.76788394197098553</v>
      </c>
      <c r="P44" s="64"/>
      <c r="Q44" s="64">
        <f t="shared" si="2"/>
        <v>0.76788394197098553</v>
      </c>
    </row>
    <row r="45" spans="1:17" s="13" customFormat="1">
      <c r="A45" s="31">
        <v>34</v>
      </c>
      <c r="B45" s="37" t="s">
        <v>64</v>
      </c>
      <c r="C45" s="33">
        <f t="shared" si="5"/>
        <v>1006</v>
      </c>
      <c r="D45" s="34"/>
      <c r="E45" s="34">
        <v>1006</v>
      </c>
      <c r="F45" s="35">
        <f t="shared" si="3"/>
        <v>952</v>
      </c>
      <c r="G45" s="34"/>
      <c r="H45" s="36">
        <v>952</v>
      </c>
      <c r="I45" s="34"/>
      <c r="J45" s="36"/>
      <c r="K45" s="36">
        <f t="shared" si="4"/>
        <v>0</v>
      </c>
      <c r="L45" s="34"/>
      <c r="M45" s="36"/>
      <c r="N45" s="34"/>
      <c r="O45" s="30">
        <f t="shared" si="1"/>
        <v>0.94632206759443338</v>
      </c>
      <c r="P45" s="64"/>
      <c r="Q45" s="64">
        <f t="shared" si="2"/>
        <v>0.94632206759443338</v>
      </c>
    </row>
    <row r="46" spans="1:17" s="13" customFormat="1">
      <c r="A46" s="31">
        <v>35</v>
      </c>
      <c r="B46" s="37" t="s">
        <v>65</v>
      </c>
      <c r="C46" s="33">
        <f t="shared" si="5"/>
        <v>886</v>
      </c>
      <c r="D46" s="34"/>
      <c r="E46" s="34">
        <v>886</v>
      </c>
      <c r="F46" s="33">
        <f t="shared" si="3"/>
        <v>838</v>
      </c>
      <c r="G46" s="34"/>
      <c r="H46" s="34">
        <v>838</v>
      </c>
      <c r="I46" s="34"/>
      <c r="J46" s="34"/>
      <c r="K46" s="34">
        <f t="shared" si="4"/>
        <v>0</v>
      </c>
      <c r="L46" s="34"/>
      <c r="M46" s="34"/>
      <c r="N46" s="34"/>
      <c r="O46" s="30">
        <f t="shared" si="1"/>
        <v>0.94582392776523705</v>
      </c>
      <c r="P46" s="64"/>
      <c r="Q46" s="64">
        <f t="shared" si="2"/>
        <v>0.94582392776523705</v>
      </c>
    </row>
    <row r="47" spans="1:17" s="13" customFormat="1">
      <c r="A47" s="31">
        <v>36</v>
      </c>
      <c r="B47" s="37" t="s">
        <v>66</v>
      </c>
      <c r="C47" s="33">
        <f t="shared" si="5"/>
        <v>1450</v>
      </c>
      <c r="D47" s="34"/>
      <c r="E47" s="34">
        <v>1450</v>
      </c>
      <c r="F47" s="35">
        <f t="shared" si="3"/>
        <v>9439</v>
      </c>
      <c r="G47" s="34"/>
      <c r="H47" s="36">
        <v>9439</v>
      </c>
      <c r="I47" s="34"/>
      <c r="J47" s="36"/>
      <c r="K47" s="36">
        <f t="shared" si="4"/>
        <v>0</v>
      </c>
      <c r="L47" s="34"/>
      <c r="M47" s="36"/>
      <c r="N47" s="34"/>
      <c r="O47" s="30">
        <f t="shared" si="1"/>
        <v>6.509655172413793</v>
      </c>
      <c r="P47" s="64"/>
      <c r="Q47" s="64">
        <f t="shared" si="2"/>
        <v>6.509655172413793</v>
      </c>
    </row>
    <row r="48" spans="1:17" s="13" customFormat="1">
      <c r="A48" s="31">
        <v>37</v>
      </c>
      <c r="B48" s="37" t="s">
        <v>67</v>
      </c>
      <c r="C48" s="33">
        <f t="shared" si="5"/>
        <v>1045</v>
      </c>
      <c r="D48" s="34"/>
      <c r="E48" s="34">
        <v>1045</v>
      </c>
      <c r="F48" s="33">
        <f t="shared" si="3"/>
        <v>910</v>
      </c>
      <c r="G48" s="34"/>
      <c r="H48" s="34">
        <v>910</v>
      </c>
      <c r="I48" s="34"/>
      <c r="J48" s="34"/>
      <c r="K48" s="34">
        <f t="shared" si="4"/>
        <v>0</v>
      </c>
      <c r="L48" s="34"/>
      <c r="M48" s="34"/>
      <c r="N48" s="34"/>
      <c r="O48" s="30">
        <f t="shared" si="1"/>
        <v>0.87081339712918659</v>
      </c>
      <c r="P48" s="64"/>
      <c r="Q48" s="64">
        <f t="shared" si="2"/>
        <v>0.87081339712918659</v>
      </c>
    </row>
    <row r="49" spans="1:17" s="13" customFormat="1">
      <c r="A49" s="31">
        <v>38</v>
      </c>
      <c r="B49" s="37" t="s">
        <v>68</v>
      </c>
      <c r="C49" s="33">
        <f t="shared" si="5"/>
        <v>1912</v>
      </c>
      <c r="D49" s="34"/>
      <c r="E49" s="34">
        <v>1912</v>
      </c>
      <c r="F49" s="35">
        <f t="shared" si="3"/>
        <v>1886</v>
      </c>
      <c r="G49" s="34"/>
      <c r="H49" s="36">
        <v>1886</v>
      </c>
      <c r="I49" s="34"/>
      <c r="J49" s="36"/>
      <c r="K49" s="36">
        <f t="shared" si="4"/>
        <v>0</v>
      </c>
      <c r="L49" s="34"/>
      <c r="M49" s="36"/>
      <c r="N49" s="34"/>
      <c r="O49" s="30">
        <f t="shared" si="1"/>
        <v>0.9864016736401674</v>
      </c>
      <c r="P49" s="64"/>
      <c r="Q49" s="64">
        <f t="shared" si="2"/>
        <v>0.9864016736401674</v>
      </c>
    </row>
    <row r="50" spans="1:17" s="13" customFormat="1">
      <c r="A50" s="31">
        <v>39</v>
      </c>
      <c r="B50" s="37" t="s">
        <v>69</v>
      </c>
      <c r="C50" s="33">
        <f t="shared" si="5"/>
        <v>525</v>
      </c>
      <c r="D50" s="34"/>
      <c r="E50" s="34">
        <v>525</v>
      </c>
      <c r="F50" s="35">
        <f t="shared" si="3"/>
        <v>445</v>
      </c>
      <c r="G50" s="34"/>
      <c r="H50" s="36">
        <v>445</v>
      </c>
      <c r="I50" s="34"/>
      <c r="J50" s="36"/>
      <c r="K50" s="36">
        <f t="shared" si="4"/>
        <v>0</v>
      </c>
      <c r="L50" s="34"/>
      <c r="M50" s="36"/>
      <c r="N50" s="34"/>
      <c r="O50" s="30">
        <f t="shared" si="1"/>
        <v>0.84761904761904761</v>
      </c>
      <c r="P50" s="64"/>
      <c r="Q50" s="64">
        <f t="shared" si="2"/>
        <v>0.84761904761904761</v>
      </c>
    </row>
    <row r="51" spans="1:17" s="13" customFormat="1">
      <c r="A51" s="31">
        <v>40</v>
      </c>
      <c r="B51" s="37" t="s">
        <v>70</v>
      </c>
      <c r="C51" s="33">
        <f t="shared" si="5"/>
        <v>328</v>
      </c>
      <c r="D51" s="34"/>
      <c r="E51" s="34">
        <v>328</v>
      </c>
      <c r="F51" s="35">
        <f t="shared" si="3"/>
        <v>294</v>
      </c>
      <c r="G51" s="34"/>
      <c r="H51" s="36">
        <v>294</v>
      </c>
      <c r="I51" s="34"/>
      <c r="J51" s="36"/>
      <c r="K51" s="36">
        <f t="shared" si="4"/>
        <v>0</v>
      </c>
      <c r="L51" s="34"/>
      <c r="M51" s="36"/>
      <c r="N51" s="34"/>
      <c r="O51" s="30">
        <f t="shared" si="1"/>
        <v>0.89634146341463417</v>
      </c>
      <c r="P51" s="64"/>
      <c r="Q51" s="64">
        <f t="shared" si="2"/>
        <v>0.89634146341463417</v>
      </c>
    </row>
    <row r="52" spans="1:17" s="13" customFormat="1">
      <c r="A52" s="31">
        <v>41</v>
      </c>
      <c r="B52" s="37" t="s">
        <v>71</v>
      </c>
      <c r="C52" s="33">
        <f t="shared" si="5"/>
        <v>588</v>
      </c>
      <c r="D52" s="34"/>
      <c r="E52" s="34">
        <v>588</v>
      </c>
      <c r="F52" s="33">
        <f t="shared" si="3"/>
        <v>567</v>
      </c>
      <c r="G52" s="34"/>
      <c r="H52" s="34">
        <v>567</v>
      </c>
      <c r="I52" s="34"/>
      <c r="J52" s="34"/>
      <c r="K52" s="34">
        <f t="shared" si="4"/>
        <v>0</v>
      </c>
      <c r="L52" s="34"/>
      <c r="M52" s="34"/>
      <c r="N52" s="34"/>
      <c r="O52" s="30">
        <f t="shared" si="1"/>
        <v>0.9642857142857143</v>
      </c>
      <c r="P52" s="64"/>
      <c r="Q52" s="64">
        <f t="shared" si="2"/>
        <v>0.9642857142857143</v>
      </c>
    </row>
    <row r="53" spans="1:17" s="13" customFormat="1">
      <c r="A53" s="46">
        <v>42</v>
      </c>
      <c r="B53" s="47" t="s">
        <v>72</v>
      </c>
      <c r="C53" s="40">
        <f t="shared" si="5"/>
        <v>318</v>
      </c>
      <c r="D53" s="41"/>
      <c r="E53" s="41">
        <v>318</v>
      </c>
      <c r="F53" s="42">
        <f t="shared" si="3"/>
        <v>318</v>
      </c>
      <c r="G53" s="41"/>
      <c r="H53" s="43">
        <v>318</v>
      </c>
      <c r="I53" s="41"/>
      <c r="J53" s="43"/>
      <c r="K53" s="43">
        <f t="shared" si="4"/>
        <v>0</v>
      </c>
      <c r="L53" s="41"/>
      <c r="M53" s="43"/>
      <c r="N53" s="41"/>
      <c r="O53" s="30">
        <f t="shared" si="1"/>
        <v>1</v>
      </c>
      <c r="P53" s="64"/>
      <c r="Q53" s="64">
        <f t="shared" si="2"/>
        <v>1</v>
      </c>
    </row>
    <row r="54" spans="1:17" s="13" customFormat="1">
      <c r="A54" s="31">
        <v>43</v>
      </c>
      <c r="B54" s="37" t="s">
        <v>73</v>
      </c>
      <c r="C54" s="33">
        <f t="shared" si="5"/>
        <v>397</v>
      </c>
      <c r="D54" s="34"/>
      <c r="E54" s="34">
        <v>397</v>
      </c>
      <c r="F54" s="35">
        <f t="shared" si="3"/>
        <v>376</v>
      </c>
      <c r="G54" s="34"/>
      <c r="H54" s="36">
        <v>376</v>
      </c>
      <c r="I54" s="34"/>
      <c r="J54" s="36"/>
      <c r="K54" s="36">
        <f t="shared" si="4"/>
        <v>0</v>
      </c>
      <c r="L54" s="34"/>
      <c r="M54" s="36"/>
      <c r="N54" s="34"/>
      <c r="O54" s="30">
        <f t="shared" si="1"/>
        <v>0.94710327455919396</v>
      </c>
      <c r="P54" s="64"/>
      <c r="Q54" s="64">
        <f t="shared" si="2"/>
        <v>0.94710327455919396</v>
      </c>
    </row>
    <row r="55" spans="1:17" s="13" customFormat="1">
      <c r="A55" s="31">
        <v>44</v>
      </c>
      <c r="B55" s="37" t="s">
        <v>74</v>
      </c>
      <c r="C55" s="33">
        <f t="shared" si="5"/>
        <v>351</v>
      </c>
      <c r="D55" s="34"/>
      <c r="E55" s="34">
        <v>351</v>
      </c>
      <c r="F55" s="35">
        <f t="shared" si="3"/>
        <v>345</v>
      </c>
      <c r="G55" s="34"/>
      <c r="H55" s="36">
        <v>345</v>
      </c>
      <c r="I55" s="34"/>
      <c r="J55" s="36"/>
      <c r="K55" s="36">
        <f t="shared" si="4"/>
        <v>0</v>
      </c>
      <c r="L55" s="34"/>
      <c r="M55" s="36"/>
      <c r="N55" s="34"/>
      <c r="O55" s="30">
        <f t="shared" si="1"/>
        <v>0.98290598290598286</v>
      </c>
      <c r="P55" s="64"/>
      <c r="Q55" s="64">
        <f t="shared" si="2"/>
        <v>0.98290598290598286</v>
      </c>
    </row>
    <row r="56" spans="1:17" s="13" customFormat="1">
      <c r="A56" s="31">
        <v>45</v>
      </c>
      <c r="B56" s="37" t="s">
        <v>75</v>
      </c>
      <c r="C56" s="33">
        <f t="shared" si="5"/>
        <v>220</v>
      </c>
      <c r="D56" s="34"/>
      <c r="E56" s="34">
        <v>220</v>
      </c>
      <c r="F56" s="35">
        <f t="shared" si="3"/>
        <v>214</v>
      </c>
      <c r="G56" s="34"/>
      <c r="H56" s="36">
        <v>214</v>
      </c>
      <c r="I56" s="34"/>
      <c r="J56" s="36"/>
      <c r="K56" s="36">
        <f t="shared" si="4"/>
        <v>0</v>
      </c>
      <c r="L56" s="34"/>
      <c r="M56" s="36"/>
      <c r="N56" s="34"/>
      <c r="O56" s="30">
        <f t="shared" si="1"/>
        <v>0.97272727272727277</v>
      </c>
      <c r="P56" s="64"/>
      <c r="Q56" s="64">
        <f t="shared" si="2"/>
        <v>0.97272727272727277</v>
      </c>
    </row>
    <row r="57" spans="1:17" s="13" customFormat="1">
      <c r="A57" s="31">
        <v>46</v>
      </c>
      <c r="B57" s="37" t="s">
        <v>76</v>
      </c>
      <c r="C57" s="33">
        <f t="shared" si="5"/>
        <v>194</v>
      </c>
      <c r="D57" s="34"/>
      <c r="E57" s="34">
        <v>194</v>
      </c>
      <c r="F57" s="35">
        <f t="shared" si="3"/>
        <v>194</v>
      </c>
      <c r="G57" s="34"/>
      <c r="H57" s="36">
        <v>194</v>
      </c>
      <c r="I57" s="34"/>
      <c r="J57" s="36"/>
      <c r="K57" s="36">
        <f t="shared" si="4"/>
        <v>0</v>
      </c>
      <c r="L57" s="34"/>
      <c r="M57" s="36"/>
      <c r="N57" s="34"/>
      <c r="O57" s="30">
        <f t="shared" si="1"/>
        <v>1</v>
      </c>
      <c r="P57" s="64"/>
      <c r="Q57" s="64">
        <f t="shared" si="2"/>
        <v>1</v>
      </c>
    </row>
    <row r="58" spans="1:17" s="13" customFormat="1">
      <c r="A58" s="31">
        <v>47</v>
      </c>
      <c r="B58" s="37" t="s">
        <v>77</v>
      </c>
      <c r="C58" s="33">
        <f t="shared" si="5"/>
        <v>416</v>
      </c>
      <c r="D58" s="34"/>
      <c r="E58" s="34">
        <v>416</v>
      </c>
      <c r="F58" s="35">
        <f t="shared" si="3"/>
        <v>400</v>
      </c>
      <c r="G58" s="34"/>
      <c r="H58" s="36">
        <v>400</v>
      </c>
      <c r="I58" s="34"/>
      <c r="J58" s="36"/>
      <c r="K58" s="36">
        <f t="shared" si="4"/>
        <v>0</v>
      </c>
      <c r="L58" s="34"/>
      <c r="M58" s="36"/>
      <c r="N58" s="34"/>
      <c r="O58" s="30">
        <f t="shared" si="1"/>
        <v>0.96153846153846156</v>
      </c>
      <c r="P58" s="64"/>
      <c r="Q58" s="64">
        <f t="shared" si="2"/>
        <v>0.96153846153846156</v>
      </c>
    </row>
    <row r="59" spans="1:17" s="13" customFormat="1">
      <c r="A59" s="31">
        <v>48</v>
      </c>
      <c r="B59" s="37" t="s">
        <v>78</v>
      </c>
      <c r="C59" s="33">
        <f t="shared" si="5"/>
        <v>0</v>
      </c>
      <c r="D59" s="34"/>
      <c r="E59" s="34"/>
      <c r="F59" s="35">
        <f t="shared" si="3"/>
        <v>35</v>
      </c>
      <c r="G59" s="34"/>
      <c r="H59" s="36">
        <v>35</v>
      </c>
      <c r="I59" s="34"/>
      <c r="J59" s="36"/>
      <c r="K59" s="36">
        <f t="shared" si="4"/>
        <v>0</v>
      </c>
      <c r="L59" s="34"/>
      <c r="M59" s="36"/>
      <c r="N59" s="34"/>
      <c r="O59" s="30"/>
      <c r="P59" s="64"/>
      <c r="Q59" s="64"/>
    </row>
    <row r="60" spans="1:17" s="13" customFormat="1">
      <c r="A60" s="31">
        <v>49</v>
      </c>
      <c r="B60" s="37" t="s">
        <v>79</v>
      </c>
      <c r="C60" s="33">
        <f t="shared" si="5"/>
        <v>0</v>
      </c>
      <c r="D60" s="34"/>
      <c r="E60" s="34"/>
      <c r="F60" s="35">
        <f t="shared" si="3"/>
        <v>12</v>
      </c>
      <c r="G60" s="34"/>
      <c r="H60" s="36">
        <v>12</v>
      </c>
      <c r="I60" s="34"/>
      <c r="J60" s="36"/>
      <c r="K60" s="36">
        <f t="shared" si="4"/>
        <v>0</v>
      </c>
      <c r="L60" s="34"/>
      <c r="M60" s="36"/>
      <c r="N60" s="34"/>
      <c r="O60" s="30"/>
      <c r="P60" s="64"/>
      <c r="Q60" s="64"/>
    </row>
    <row r="61" spans="1:17" s="13" customFormat="1" ht="31.5">
      <c r="A61" s="31">
        <v>50</v>
      </c>
      <c r="B61" s="37" t="s">
        <v>80</v>
      </c>
      <c r="C61" s="33">
        <f t="shared" si="5"/>
        <v>517513</v>
      </c>
      <c r="D61" s="34">
        <v>509334</v>
      </c>
      <c r="E61" s="34">
        <v>8179</v>
      </c>
      <c r="F61" s="33">
        <f t="shared" si="3"/>
        <v>494909</v>
      </c>
      <c r="G61" s="34">
        <v>486730</v>
      </c>
      <c r="H61" s="34">
        <v>8179</v>
      </c>
      <c r="I61" s="34"/>
      <c r="J61" s="34"/>
      <c r="K61" s="34">
        <f t="shared" si="4"/>
        <v>0</v>
      </c>
      <c r="L61" s="34"/>
      <c r="M61" s="34"/>
      <c r="N61" s="34"/>
      <c r="O61" s="30">
        <f t="shared" si="1"/>
        <v>0.95632187017524195</v>
      </c>
      <c r="P61" s="64">
        <f t="shared" ref="P61:P66" si="7">(G61+L61)/D61</f>
        <v>0.9556204769365485</v>
      </c>
      <c r="Q61" s="64">
        <f t="shared" si="2"/>
        <v>1</v>
      </c>
    </row>
    <row r="62" spans="1:17" s="13" customFormat="1">
      <c r="A62" s="31">
        <v>51</v>
      </c>
      <c r="B62" s="37" t="s">
        <v>81</v>
      </c>
      <c r="C62" s="33">
        <f t="shared" si="5"/>
        <v>12427</v>
      </c>
      <c r="D62" s="34">
        <v>2695</v>
      </c>
      <c r="E62" s="34">
        <v>9732</v>
      </c>
      <c r="F62" s="35">
        <f t="shared" si="3"/>
        <v>12278</v>
      </c>
      <c r="G62" s="34">
        <v>2695</v>
      </c>
      <c r="H62" s="36">
        <v>9583</v>
      </c>
      <c r="I62" s="34"/>
      <c r="J62" s="36"/>
      <c r="K62" s="36">
        <f t="shared" si="4"/>
        <v>0</v>
      </c>
      <c r="L62" s="34"/>
      <c r="M62" s="36"/>
      <c r="N62" s="34"/>
      <c r="O62" s="30">
        <f t="shared" si="1"/>
        <v>0.98800997827311499</v>
      </c>
      <c r="P62" s="64">
        <f t="shared" si="7"/>
        <v>1</v>
      </c>
      <c r="Q62" s="64">
        <f t="shared" si="2"/>
        <v>0.98468968351829023</v>
      </c>
    </row>
    <row r="63" spans="1:17" s="13" customFormat="1">
      <c r="A63" s="31">
        <v>52</v>
      </c>
      <c r="B63" s="37" t="s">
        <v>82</v>
      </c>
      <c r="C63" s="33">
        <f t="shared" si="5"/>
        <v>198791</v>
      </c>
      <c r="D63" s="34">
        <v>10000</v>
      </c>
      <c r="E63" s="34">
        <v>188791</v>
      </c>
      <c r="F63" s="35">
        <f t="shared" si="3"/>
        <v>208635</v>
      </c>
      <c r="G63" s="34">
        <v>8711</v>
      </c>
      <c r="H63" s="36">
        <f>199924-M63</f>
        <v>199824</v>
      </c>
      <c r="I63" s="34"/>
      <c r="J63" s="36"/>
      <c r="K63" s="36">
        <f t="shared" si="4"/>
        <v>100</v>
      </c>
      <c r="L63" s="34"/>
      <c r="M63" s="36">
        <v>100</v>
      </c>
      <c r="N63" s="34"/>
      <c r="O63" s="30">
        <f t="shared" si="1"/>
        <v>1.0495193444371225</v>
      </c>
      <c r="P63" s="64">
        <f t="shared" si="7"/>
        <v>0.87109999999999999</v>
      </c>
      <c r="Q63" s="64">
        <f t="shared" si="2"/>
        <v>1.0589699720855337</v>
      </c>
    </row>
    <row r="64" spans="1:17" s="13" customFormat="1">
      <c r="A64" s="31">
        <v>53</v>
      </c>
      <c r="B64" s="37" t="s">
        <v>83</v>
      </c>
      <c r="C64" s="33">
        <f t="shared" si="5"/>
        <v>30043</v>
      </c>
      <c r="D64" s="34">
        <v>19063</v>
      </c>
      <c r="E64" s="34">
        <v>10980</v>
      </c>
      <c r="F64" s="33">
        <f t="shared" si="3"/>
        <v>30732</v>
      </c>
      <c r="G64" s="34">
        <v>19063</v>
      </c>
      <c r="H64" s="34">
        <f>11669-M64</f>
        <v>11619</v>
      </c>
      <c r="I64" s="34"/>
      <c r="J64" s="34"/>
      <c r="K64" s="34">
        <f t="shared" si="4"/>
        <v>50</v>
      </c>
      <c r="L64" s="34"/>
      <c r="M64" s="34">
        <v>50</v>
      </c>
      <c r="N64" s="34"/>
      <c r="O64" s="30">
        <f t="shared" si="1"/>
        <v>1.0229337948939854</v>
      </c>
      <c r="P64" s="64">
        <f t="shared" si="7"/>
        <v>1</v>
      </c>
      <c r="Q64" s="64">
        <f t="shared" si="2"/>
        <v>1.0627504553734062</v>
      </c>
    </row>
    <row r="65" spans="1:17" s="13" customFormat="1">
      <c r="A65" s="31">
        <v>54</v>
      </c>
      <c r="B65" s="37" t="s">
        <v>84</v>
      </c>
      <c r="C65" s="33">
        <f t="shared" si="5"/>
        <v>66839</v>
      </c>
      <c r="D65" s="34">
        <v>16570</v>
      </c>
      <c r="E65" s="34">
        <f>46335+3934</f>
        <v>50269</v>
      </c>
      <c r="F65" s="35">
        <f t="shared" si="3"/>
        <v>78076</v>
      </c>
      <c r="G65" s="34">
        <v>20351</v>
      </c>
      <c r="H65" s="36">
        <v>57725</v>
      </c>
      <c r="I65" s="34"/>
      <c r="J65" s="36"/>
      <c r="K65" s="36">
        <f t="shared" si="4"/>
        <v>0</v>
      </c>
      <c r="L65" s="34"/>
      <c r="M65" s="36"/>
      <c r="N65" s="34"/>
      <c r="O65" s="30">
        <f t="shared" si="1"/>
        <v>1.1681204087433983</v>
      </c>
      <c r="P65" s="64">
        <f t="shared" si="7"/>
        <v>1.228183464091732</v>
      </c>
      <c r="Q65" s="64">
        <f t="shared" si="2"/>
        <v>1.1483220274920924</v>
      </c>
    </row>
    <row r="66" spans="1:17" s="13" customFormat="1">
      <c r="A66" s="31">
        <v>55</v>
      </c>
      <c r="B66" s="37" t="s">
        <v>85</v>
      </c>
      <c r="C66" s="33">
        <f t="shared" si="5"/>
        <v>12657</v>
      </c>
      <c r="D66" s="34">
        <v>8723</v>
      </c>
      <c r="E66" s="34">
        <v>3934</v>
      </c>
      <c r="F66" s="35">
        <f t="shared" si="3"/>
        <v>18228</v>
      </c>
      <c r="G66" s="34">
        <v>8723</v>
      </c>
      <c r="H66" s="36">
        <v>9505</v>
      </c>
      <c r="I66" s="34"/>
      <c r="J66" s="36"/>
      <c r="K66" s="36">
        <f t="shared" si="4"/>
        <v>0</v>
      </c>
      <c r="L66" s="34"/>
      <c r="M66" s="36"/>
      <c r="N66" s="34"/>
      <c r="O66" s="30">
        <f t="shared" si="1"/>
        <v>1.4401516947143873</v>
      </c>
      <c r="P66" s="64">
        <f t="shared" si="7"/>
        <v>1</v>
      </c>
      <c r="Q66" s="64">
        <f t="shared" si="2"/>
        <v>2.4161159125571938</v>
      </c>
    </row>
    <row r="67" spans="1:17" s="13" customFormat="1">
      <c r="A67" s="31">
        <v>56</v>
      </c>
      <c r="B67" s="37" t="s">
        <v>86</v>
      </c>
      <c r="C67" s="33">
        <f t="shared" si="5"/>
        <v>421</v>
      </c>
      <c r="D67" s="34"/>
      <c r="E67" s="34">
        <v>421</v>
      </c>
      <c r="F67" s="35">
        <f t="shared" si="3"/>
        <v>411</v>
      </c>
      <c r="G67" s="34"/>
      <c r="H67" s="36">
        <v>411</v>
      </c>
      <c r="I67" s="34"/>
      <c r="J67" s="36"/>
      <c r="K67" s="36">
        <f t="shared" si="4"/>
        <v>0</v>
      </c>
      <c r="L67" s="34"/>
      <c r="M67" s="36"/>
      <c r="N67" s="34"/>
      <c r="O67" s="30">
        <f t="shared" si="1"/>
        <v>0.97624703087885989</v>
      </c>
      <c r="P67" s="64"/>
      <c r="Q67" s="64">
        <f t="shared" si="2"/>
        <v>0.97624703087885989</v>
      </c>
    </row>
    <row r="68" spans="1:17" s="13" customFormat="1">
      <c r="A68" s="31">
        <v>57</v>
      </c>
      <c r="B68" s="37" t="s">
        <v>87</v>
      </c>
      <c r="C68" s="33">
        <f t="shared" si="5"/>
        <v>0</v>
      </c>
      <c r="D68" s="34"/>
      <c r="E68" s="34"/>
      <c r="F68" s="33">
        <f t="shared" si="3"/>
        <v>262183</v>
      </c>
      <c r="G68" s="34"/>
      <c r="H68" s="34">
        <v>262183</v>
      </c>
      <c r="I68" s="34"/>
      <c r="J68" s="34"/>
      <c r="K68" s="34">
        <f t="shared" si="4"/>
        <v>0</v>
      </c>
      <c r="L68" s="34"/>
      <c r="M68" s="34"/>
      <c r="N68" s="34"/>
      <c r="O68" s="30"/>
      <c r="P68" s="64"/>
      <c r="Q68" s="64"/>
    </row>
    <row r="69" spans="1:17" s="13" customFormat="1">
      <c r="A69" s="46">
        <v>58</v>
      </c>
      <c r="B69" s="47" t="s">
        <v>88</v>
      </c>
      <c r="C69" s="40">
        <f t="shared" si="5"/>
        <v>0</v>
      </c>
      <c r="D69" s="41"/>
      <c r="E69" s="41"/>
      <c r="F69" s="42">
        <f t="shared" si="3"/>
        <v>68211</v>
      </c>
      <c r="G69" s="41"/>
      <c r="H69" s="43">
        <v>68211</v>
      </c>
      <c r="I69" s="41"/>
      <c r="J69" s="43"/>
      <c r="K69" s="43">
        <f t="shared" si="4"/>
        <v>0</v>
      </c>
      <c r="L69" s="41"/>
      <c r="M69" s="48"/>
      <c r="N69" s="41"/>
      <c r="O69" s="30"/>
      <c r="P69" s="64"/>
      <c r="Q69" s="64"/>
    </row>
    <row r="70" spans="1:17" s="13" customFormat="1">
      <c r="A70" s="31">
        <v>59</v>
      </c>
      <c r="B70" s="37" t="s">
        <v>89</v>
      </c>
      <c r="C70" s="33">
        <f t="shared" si="5"/>
        <v>0</v>
      </c>
      <c r="D70" s="34"/>
      <c r="E70" s="34"/>
      <c r="F70" s="35">
        <f t="shared" si="3"/>
        <v>5000</v>
      </c>
      <c r="G70" s="34"/>
      <c r="H70" s="36">
        <v>5000</v>
      </c>
      <c r="I70" s="34"/>
      <c r="J70" s="36"/>
      <c r="K70" s="36">
        <f t="shared" si="4"/>
        <v>0</v>
      </c>
      <c r="L70" s="34"/>
      <c r="M70" s="49"/>
      <c r="N70" s="34"/>
      <c r="O70" s="30"/>
      <c r="P70" s="64"/>
      <c r="Q70" s="64"/>
    </row>
    <row r="71" spans="1:17" s="13" customFormat="1">
      <c r="A71" s="31">
        <v>60</v>
      </c>
      <c r="B71" s="37" t="s">
        <v>90</v>
      </c>
      <c r="C71" s="33">
        <f t="shared" si="5"/>
        <v>0</v>
      </c>
      <c r="D71" s="34"/>
      <c r="E71" s="34"/>
      <c r="F71" s="35">
        <f t="shared" si="3"/>
        <v>1106</v>
      </c>
      <c r="G71" s="34"/>
      <c r="H71" s="36">
        <v>1106</v>
      </c>
      <c r="I71" s="34"/>
      <c r="J71" s="36"/>
      <c r="K71" s="36">
        <f t="shared" si="4"/>
        <v>0</v>
      </c>
      <c r="L71" s="34"/>
      <c r="M71" s="49"/>
      <c r="N71" s="34"/>
      <c r="O71" s="30"/>
      <c r="P71" s="64"/>
      <c r="Q71" s="64"/>
    </row>
    <row r="72" spans="1:17" s="13" customFormat="1">
      <c r="A72" s="31">
        <v>61</v>
      </c>
      <c r="B72" s="45" t="s">
        <v>91</v>
      </c>
      <c r="C72" s="33">
        <f t="shared" si="5"/>
        <v>10689</v>
      </c>
      <c r="D72" s="34">
        <v>10689</v>
      </c>
      <c r="E72" s="36"/>
      <c r="F72" s="35">
        <f t="shared" si="3"/>
        <v>4169</v>
      </c>
      <c r="G72" s="34">
        <v>4169</v>
      </c>
      <c r="H72" s="36"/>
      <c r="I72" s="34"/>
      <c r="J72" s="36"/>
      <c r="K72" s="36">
        <f t="shared" si="4"/>
        <v>0</v>
      </c>
      <c r="L72" s="34"/>
      <c r="M72" s="49"/>
      <c r="N72" s="34"/>
      <c r="O72" s="30">
        <f t="shared" si="1"/>
        <v>0.39002713069510714</v>
      </c>
      <c r="P72" s="64">
        <f>(G72+L72)/D72</f>
        <v>0.39002713069510714</v>
      </c>
      <c r="Q72" s="64"/>
    </row>
    <row r="73" spans="1:17" s="13" customFormat="1">
      <c r="A73" s="31">
        <v>62</v>
      </c>
      <c r="B73" s="45" t="s">
        <v>92</v>
      </c>
      <c r="C73" s="33">
        <f t="shared" si="5"/>
        <v>5046</v>
      </c>
      <c r="D73" s="34">
        <v>5046</v>
      </c>
      <c r="E73" s="36"/>
      <c r="F73" s="35">
        <f t="shared" si="3"/>
        <v>1077</v>
      </c>
      <c r="G73" s="34">
        <v>1077</v>
      </c>
      <c r="H73" s="36"/>
      <c r="I73" s="34"/>
      <c r="J73" s="36"/>
      <c r="K73" s="36">
        <f t="shared" si="4"/>
        <v>0</v>
      </c>
      <c r="L73" s="34"/>
      <c r="M73" s="49"/>
      <c r="N73" s="34"/>
      <c r="O73" s="30">
        <f>F73/C73</f>
        <v>0.21343638525564804</v>
      </c>
      <c r="P73" s="64">
        <f>(G73+L73)/D73</f>
        <v>0.21343638525564804</v>
      </c>
      <c r="Q73" s="64"/>
    </row>
    <row r="74" spans="1:17" s="13" customFormat="1" ht="31.5">
      <c r="A74" s="31">
        <v>63</v>
      </c>
      <c r="B74" s="45" t="s">
        <v>93</v>
      </c>
      <c r="C74" s="33">
        <f t="shared" si="5"/>
        <v>820802</v>
      </c>
      <c r="D74" s="34">
        <v>820802</v>
      </c>
      <c r="E74" s="36"/>
      <c r="F74" s="35">
        <f>+G74+H74+I74+J74+K74+N74</f>
        <v>828347</v>
      </c>
      <c r="G74" s="34">
        <f>828347-L74</f>
        <v>766164</v>
      </c>
      <c r="H74" s="36"/>
      <c r="I74" s="34"/>
      <c r="J74" s="36"/>
      <c r="K74" s="36">
        <f>+L74+M74</f>
        <v>62183</v>
      </c>
      <c r="L74" s="34">
        <v>62183</v>
      </c>
      <c r="M74" s="49"/>
      <c r="N74" s="34"/>
      <c r="O74" s="30">
        <f>F74/C74</f>
        <v>1.0091922290637694</v>
      </c>
      <c r="P74" s="64">
        <f>(G74+L74)/D74</f>
        <v>1.0091922290637694</v>
      </c>
      <c r="Q74" s="64"/>
    </row>
    <row r="75" spans="1:17" s="13" customFormat="1" ht="31.5">
      <c r="A75" s="31">
        <v>64</v>
      </c>
      <c r="B75" s="50" t="s">
        <v>94</v>
      </c>
      <c r="C75" s="33">
        <f>+D75+E75</f>
        <v>10000</v>
      </c>
      <c r="D75" s="34">
        <v>10000</v>
      </c>
      <c r="E75" s="36"/>
      <c r="F75" s="35">
        <f>+G75+H75+I75+J75+K75+N75</f>
        <v>90</v>
      </c>
      <c r="G75" s="34">
        <v>90</v>
      </c>
      <c r="H75" s="36"/>
      <c r="I75" s="34"/>
      <c r="J75" s="36"/>
      <c r="K75" s="36">
        <f>+L75+M75</f>
        <v>0</v>
      </c>
      <c r="L75" s="34"/>
      <c r="M75" s="49"/>
      <c r="N75" s="34"/>
      <c r="O75" s="30">
        <f>F75/C75</f>
        <v>8.9999999999999993E-3</v>
      </c>
      <c r="P75" s="64">
        <f>(G75+L75)/D75</f>
        <v>8.9999999999999993E-3</v>
      </c>
      <c r="Q75" s="64"/>
    </row>
    <row r="76" spans="1:17" s="13" customFormat="1" ht="31.5">
      <c r="A76" s="31">
        <v>65</v>
      </c>
      <c r="B76" s="51" t="s">
        <v>95</v>
      </c>
      <c r="C76" s="33">
        <f>+D76+E76</f>
        <v>0</v>
      </c>
      <c r="D76" s="34"/>
      <c r="E76" s="34"/>
      <c r="F76" s="33">
        <f>+G76+H76+I76+J76+K76+N76</f>
        <v>244770</v>
      </c>
      <c r="G76" s="34">
        <v>244770</v>
      </c>
      <c r="H76" s="34"/>
      <c r="I76" s="34"/>
      <c r="J76" s="34"/>
      <c r="K76" s="34">
        <f>+L76+M76</f>
        <v>0</v>
      </c>
      <c r="L76" s="34"/>
      <c r="M76" s="52"/>
      <c r="N76" s="34"/>
      <c r="O76" s="30"/>
      <c r="P76" s="64"/>
      <c r="Q76" s="64"/>
    </row>
    <row r="77" spans="1:17" s="13" customFormat="1">
      <c r="A77" s="31">
        <v>66</v>
      </c>
      <c r="B77" s="39" t="s">
        <v>96</v>
      </c>
      <c r="C77" s="33">
        <f>+D77+E77</f>
        <v>0</v>
      </c>
      <c r="D77" s="34"/>
      <c r="E77" s="36"/>
      <c r="F77" s="35">
        <f>+G77+H77+I77+J77+K77+N77</f>
        <v>57910</v>
      </c>
      <c r="G77" s="34"/>
      <c r="H77" s="36">
        <v>57910</v>
      </c>
      <c r="I77" s="34"/>
      <c r="J77" s="36"/>
      <c r="K77" s="36">
        <f>+L77+M77</f>
        <v>0</v>
      </c>
      <c r="L77" s="34"/>
      <c r="M77" s="49"/>
      <c r="N77" s="34"/>
      <c r="O77" s="30"/>
      <c r="P77" s="30"/>
      <c r="Q77" s="30"/>
    </row>
    <row r="78" spans="1:17" s="10" customFormat="1" ht="47.25">
      <c r="A78" s="53" t="s">
        <v>3</v>
      </c>
      <c r="B78" s="54" t="s">
        <v>12</v>
      </c>
      <c r="C78" s="55">
        <f>+D78+E78</f>
        <v>2916</v>
      </c>
      <c r="D78" s="55"/>
      <c r="E78" s="55">
        <v>2916</v>
      </c>
      <c r="F78" s="55">
        <f t="shared" ref="F78:F83" si="8">+G78+H78+I78+J78+K78+N78</f>
        <v>5783</v>
      </c>
      <c r="G78" s="55"/>
      <c r="H78" s="55"/>
      <c r="I78" s="55">
        <v>5783</v>
      </c>
      <c r="J78" s="56"/>
      <c r="K78" s="56"/>
      <c r="L78" s="55"/>
      <c r="M78" s="56"/>
      <c r="N78" s="55"/>
      <c r="O78" s="30">
        <f>F78/C78</f>
        <v>1.983196159122085</v>
      </c>
      <c r="P78" s="30"/>
      <c r="Q78" s="30">
        <f>(H78+M78)/E78</f>
        <v>0</v>
      </c>
    </row>
    <row r="79" spans="1:17" s="10" customFormat="1" ht="31.5">
      <c r="A79" s="53" t="s">
        <v>4</v>
      </c>
      <c r="B79" s="54" t="s">
        <v>13</v>
      </c>
      <c r="C79" s="55">
        <f>SUM(D79:E79)</f>
        <v>1260</v>
      </c>
      <c r="D79" s="56"/>
      <c r="E79" s="56">
        <v>1260</v>
      </c>
      <c r="F79" s="55">
        <f t="shared" si="8"/>
        <v>1260</v>
      </c>
      <c r="G79" s="55"/>
      <c r="H79" s="55"/>
      <c r="I79" s="55"/>
      <c r="J79" s="56">
        <v>1260</v>
      </c>
      <c r="K79" s="56"/>
      <c r="L79" s="55"/>
      <c r="M79" s="56"/>
      <c r="N79" s="55"/>
      <c r="O79" s="30">
        <f>F79/C79</f>
        <v>1</v>
      </c>
      <c r="P79" s="30"/>
      <c r="Q79" s="30">
        <f>(H79+M79)/E79</f>
        <v>0</v>
      </c>
    </row>
    <row r="80" spans="1:17" s="8" customFormat="1">
      <c r="A80" s="53" t="s">
        <v>5</v>
      </c>
      <c r="B80" s="54" t="s">
        <v>14</v>
      </c>
      <c r="C80" s="55">
        <f>SUM(D80:E80)</f>
        <v>93508</v>
      </c>
      <c r="D80" s="55"/>
      <c r="E80" s="55">
        <v>93508</v>
      </c>
      <c r="F80" s="55">
        <f t="shared" si="8"/>
        <v>0</v>
      </c>
      <c r="G80" s="55"/>
      <c r="H80" s="55"/>
      <c r="I80" s="55"/>
      <c r="J80" s="55"/>
      <c r="K80" s="55"/>
      <c r="L80" s="55"/>
      <c r="M80" s="55"/>
      <c r="N80" s="55"/>
      <c r="O80" s="30">
        <f>F80/C80</f>
        <v>0</v>
      </c>
      <c r="P80" s="30"/>
      <c r="Q80" s="30">
        <f>(H80+M80)/E80</f>
        <v>0</v>
      </c>
    </row>
    <row r="81" spans="1:18" s="14" customFormat="1" ht="31.5">
      <c r="A81" s="53" t="s">
        <v>6</v>
      </c>
      <c r="B81" s="54" t="s">
        <v>15</v>
      </c>
      <c r="C81" s="55">
        <f>SUM(D81:E81)</f>
        <v>0</v>
      </c>
      <c r="D81" s="56"/>
      <c r="E81" s="56"/>
      <c r="F81" s="55">
        <f t="shared" si="8"/>
        <v>0</v>
      </c>
      <c r="G81" s="55"/>
      <c r="H81" s="55"/>
      <c r="I81" s="55"/>
      <c r="J81" s="56"/>
      <c r="K81" s="56"/>
      <c r="L81" s="55"/>
      <c r="M81" s="56"/>
      <c r="N81" s="55"/>
      <c r="O81" s="30"/>
      <c r="P81" s="30"/>
      <c r="Q81" s="30"/>
    </row>
    <row r="82" spans="1:18" s="8" customFormat="1" ht="31.5">
      <c r="A82" s="53" t="s">
        <v>8</v>
      </c>
      <c r="B82" s="54" t="s">
        <v>22</v>
      </c>
      <c r="C82" s="55">
        <f>SUM(D82:E82)</f>
        <v>0</v>
      </c>
      <c r="D82" s="56"/>
      <c r="E82" s="56"/>
      <c r="F82" s="55">
        <v>529696</v>
      </c>
      <c r="G82" s="55"/>
      <c r="H82" s="55"/>
      <c r="I82" s="55"/>
      <c r="J82" s="56"/>
      <c r="K82" s="56"/>
      <c r="L82" s="55"/>
      <c r="M82" s="56"/>
      <c r="N82" s="55"/>
      <c r="O82" s="30"/>
      <c r="P82" s="30"/>
      <c r="Q82" s="30"/>
    </row>
    <row r="83" spans="1:18" s="8" customFormat="1" ht="31.5">
      <c r="A83" s="57" t="s">
        <v>23</v>
      </c>
      <c r="B83" s="58" t="s">
        <v>17</v>
      </c>
      <c r="C83" s="59">
        <f>SUM(D83:E83)</f>
        <v>0</v>
      </c>
      <c r="D83" s="59"/>
      <c r="E83" s="59"/>
      <c r="F83" s="59">
        <f t="shared" si="8"/>
        <v>2368385</v>
      </c>
      <c r="G83" s="63"/>
      <c r="H83" s="63"/>
      <c r="I83" s="63"/>
      <c r="J83" s="63"/>
      <c r="K83" s="59"/>
      <c r="L83" s="59"/>
      <c r="M83" s="59"/>
      <c r="N83" s="59">
        <v>2368385</v>
      </c>
      <c r="O83" s="60"/>
      <c r="P83" s="60"/>
      <c r="Q83" s="60"/>
    </row>
    <row r="84" spans="1:18" ht="19.5" customHeight="1">
      <c r="A84" s="9"/>
      <c r="B84" s="4"/>
      <c r="C84" s="4"/>
      <c r="D84" s="4"/>
      <c r="E84" s="4"/>
      <c r="F84" s="1"/>
      <c r="G84" s="1"/>
      <c r="H84" s="1"/>
      <c r="I84" s="1"/>
      <c r="J84" s="1"/>
      <c r="K84" s="1"/>
      <c r="L84" s="1"/>
      <c r="M84" s="1"/>
      <c r="N84" s="1"/>
      <c r="O84" s="4"/>
      <c r="P84" s="4"/>
      <c r="Q84" s="4"/>
      <c r="R84" s="1"/>
    </row>
    <row r="85" spans="1:18" ht="18.75">
      <c r="A85" s="1"/>
      <c r="B85" s="9"/>
      <c r="C85" s="9"/>
      <c r="D85" s="9"/>
      <c r="E85" s="9"/>
      <c r="F85" s="1"/>
      <c r="G85" s="1"/>
      <c r="H85" s="1"/>
      <c r="I85" s="1"/>
      <c r="J85" s="1"/>
      <c r="K85" s="1"/>
      <c r="L85" s="1"/>
      <c r="M85" s="1"/>
      <c r="N85" s="1"/>
      <c r="O85" s="9"/>
      <c r="P85" s="9"/>
      <c r="Q85" s="9"/>
      <c r="R85" s="1"/>
    </row>
    <row r="86" spans="1:18" ht="18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8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8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8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8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8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8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8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8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22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8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8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8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8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</sheetData>
  <mergeCells count="23">
    <mergeCell ref="O5:Q5"/>
    <mergeCell ref="P1:Q1"/>
    <mergeCell ref="A1:B1"/>
    <mergeCell ref="O6:O7"/>
    <mergeCell ref="P6:P7"/>
    <mergeCell ref="Q6:Q7"/>
    <mergeCell ref="G6:G7"/>
    <mergeCell ref="H6:H7"/>
    <mergeCell ref="F6:F7"/>
    <mergeCell ref="A2:Q2"/>
    <mergeCell ref="O4:Q4"/>
    <mergeCell ref="N6:N7"/>
    <mergeCell ref="A3:Q3"/>
    <mergeCell ref="A5:A7"/>
    <mergeCell ref="B5:B7"/>
    <mergeCell ref="C5:E5"/>
    <mergeCell ref="F5:N5"/>
    <mergeCell ref="I6:I7"/>
    <mergeCell ref="J6:J7"/>
    <mergeCell ref="K6:M6"/>
    <mergeCell ref="C6:C7"/>
    <mergeCell ref="D6:D7"/>
    <mergeCell ref="E6:E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213C93-DCEE-43B7-8502-7F9436C40B90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399B1BA-5DE5-4830-8810-5BDDC2AFE1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E1987E-C58B-4EEC-AAC9-ECFAACE109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Lương Xuân</dc:creator>
  <cp:lastModifiedBy>TTCNTT</cp:lastModifiedBy>
  <dcterms:created xsi:type="dcterms:W3CDTF">2018-08-22T07:49:45Z</dcterms:created>
  <dcterms:modified xsi:type="dcterms:W3CDTF">2020-01-10T02:59:29Z</dcterms:modified>
</cp:coreProperties>
</file>