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2760" yWindow="32760" windowWidth="19200" windowHeight="1138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10" i="1"/>
  <c r="E11"/>
  <c r="E8" s="1"/>
  <c r="E12"/>
  <c r="E13"/>
  <c r="E14"/>
  <c r="E15"/>
  <c r="E16"/>
  <c r="E17"/>
  <c r="E18"/>
  <c r="E19"/>
  <c r="E20"/>
  <c r="E21"/>
  <c r="C21" s="1"/>
  <c r="O21" s="1"/>
  <c r="E22"/>
  <c r="E23"/>
  <c r="C23" s="1"/>
  <c r="O23" s="1"/>
  <c r="E9"/>
  <c r="D8"/>
  <c r="F8"/>
  <c r="G8"/>
  <c r="H8"/>
  <c r="I8"/>
  <c r="J8"/>
  <c r="K8"/>
  <c r="L8"/>
  <c r="M8"/>
  <c r="N8"/>
  <c r="A11"/>
  <c r="A12"/>
  <c r="A13"/>
  <c r="A14"/>
  <c r="A15"/>
  <c r="A16"/>
  <c r="A17"/>
  <c r="A18"/>
  <c r="A19"/>
  <c r="A20"/>
  <c r="A21"/>
  <c r="A22"/>
  <c r="A23"/>
  <c r="A10"/>
  <c r="P9"/>
  <c r="P10"/>
  <c r="P11"/>
  <c r="P12"/>
  <c r="P13"/>
  <c r="P14"/>
  <c r="P15"/>
  <c r="P16"/>
  <c r="P17"/>
  <c r="P18"/>
  <c r="P19"/>
  <c r="P23"/>
  <c r="P20"/>
  <c r="P21"/>
  <c r="P8"/>
  <c r="C9"/>
  <c r="C10"/>
  <c r="C11"/>
  <c r="O11" s="1"/>
  <c r="C12"/>
  <c r="C13"/>
  <c r="O13" s="1"/>
  <c r="C14"/>
  <c r="C15"/>
  <c r="O15" s="1"/>
  <c r="C16"/>
  <c r="C17"/>
  <c r="C18"/>
  <c r="C19"/>
  <c r="O19" s="1"/>
  <c r="C20"/>
  <c r="C22"/>
  <c r="P22"/>
  <c r="M21"/>
  <c r="K21"/>
  <c r="I21"/>
  <c r="M20"/>
  <c r="L20"/>
  <c r="M23"/>
  <c r="K23"/>
  <c r="I23"/>
  <c r="M19"/>
  <c r="K19"/>
  <c r="I19"/>
  <c r="M18"/>
  <c r="K18"/>
  <c r="I18"/>
  <c r="O18"/>
  <c r="M17"/>
  <c r="K17"/>
  <c r="I17"/>
  <c r="M16"/>
  <c r="K16"/>
  <c r="I16"/>
  <c r="O16"/>
  <c r="L16"/>
  <c r="M15"/>
  <c r="L15"/>
  <c r="M14"/>
  <c r="K14"/>
  <c r="I14"/>
  <c r="O14"/>
  <c r="L14"/>
  <c r="M13"/>
  <c r="K13"/>
  <c r="I13"/>
  <c r="M12"/>
  <c r="K12"/>
  <c r="I12"/>
  <c r="O12"/>
  <c r="M11"/>
  <c r="K11"/>
  <c r="I11"/>
  <c r="M10"/>
  <c r="K10"/>
  <c r="I10"/>
  <c r="O10"/>
  <c r="M9"/>
  <c r="M22"/>
  <c r="K22"/>
  <c r="I22"/>
  <c r="K20"/>
  <c r="I20"/>
  <c r="O20"/>
  <c r="K15"/>
  <c r="I15"/>
  <c r="O17"/>
  <c r="O22"/>
  <c r="K9"/>
  <c r="I9"/>
  <c r="O9"/>
  <c r="C8" l="1"/>
  <c r="O8" s="1"/>
</calcChain>
</file>

<file path=xl/sharedStrings.xml><?xml version="1.0" encoding="utf-8"?>
<sst xmlns="http://schemas.openxmlformats.org/spreadsheetml/2006/main" count="47" uniqueCount="32">
  <si>
    <t>Đơn vị: Triệu đồng</t>
  </si>
  <si>
    <t>STT</t>
  </si>
  <si>
    <t>TỔNG SỐ</t>
  </si>
  <si>
    <t>Tên đơn vị</t>
  </si>
  <si>
    <t>Tổng số</t>
  </si>
  <si>
    <t>(Quyết toán đã được Hội đồng nhân dân phê chuẩn)</t>
  </si>
  <si>
    <t>Biểu số 67/CK-NSNN</t>
  </si>
  <si>
    <t>Dự toán</t>
  </si>
  <si>
    <t>Quyết toán</t>
  </si>
  <si>
    <t>So sánh (%)</t>
  </si>
  <si>
    <t>Bổ sung cân đối</t>
  </si>
  <si>
    <t>Bổ sung có mục tiêu</t>
  </si>
  <si>
    <t>Vốn đầu tư để thực hiện các chương trình mục tiêu, nhiệm vụ</t>
  </si>
  <si>
    <t>Vốn sự nghiệp để thực hiện các chế độ, chính sách, nhiệm vụ</t>
  </si>
  <si>
    <t>Vốn thực hiện các chương trình mục tiêu quốc gia</t>
  </si>
  <si>
    <t>Tân An</t>
  </si>
  <si>
    <t>Châu Thành</t>
  </si>
  <si>
    <t>Tân Trụ</t>
  </si>
  <si>
    <t>Thủ Thừa</t>
  </si>
  <si>
    <t>Bến Lức</t>
  </si>
  <si>
    <t>Đức Hòa</t>
  </si>
  <si>
    <t>Đức Huệ</t>
  </si>
  <si>
    <t xml:space="preserve">Cần Đước </t>
  </si>
  <si>
    <t>Cần Giuộc</t>
  </si>
  <si>
    <t>Thạnh Hóa</t>
  </si>
  <si>
    <t>Tân Thạnh</t>
  </si>
  <si>
    <t>Mộc Hóa</t>
  </si>
  <si>
    <t>Kiến Tường</t>
  </si>
  <si>
    <t>Vĩnh Hưng</t>
  </si>
  <si>
    <t>Tân Hưng</t>
  </si>
  <si>
    <t>QUYẾT TOÁN CHI BỔ SUNG TỪ NGÂN SÁCH CẤP TỈNH CHO NGÂN SÁCH HUYỆN NĂM 2017</t>
  </si>
  <si>
    <t xml:space="preserve">      ỦY BAN NHÂN DÂN
          TỈNH LONG 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</si>
</sst>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#;\-#,###;&quot;&quot;;_(@_)"/>
    <numFmt numFmtId="165" formatCode="0.0%"/>
  </numFmts>
  <fonts count="18">
    <font>
      <sz val="11"/>
      <color theme="1"/>
      <name val="Calibri"/>
      <family val="2"/>
      <scheme val="minor"/>
    </font>
    <font>
      <sz val="12"/>
      <name val=".VnArial Narrow"/>
    </font>
    <font>
      <sz val="12"/>
      <name val=".VnArial Narrow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2"/>
      <name val=".VnTime"/>
      <family val="2"/>
    </font>
    <font>
      <sz val="10"/>
      <name val="Arial"/>
      <family val="2"/>
      <charset val="163"/>
    </font>
    <font>
      <sz val="13"/>
      <name val=".VnTime"/>
      <family val="2"/>
    </font>
    <font>
      <sz val="11"/>
      <name val="Times New Roman"/>
      <family val="1"/>
      <charset val="163"/>
    </font>
    <font>
      <sz val="10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6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" fillId="0" borderId="0"/>
    <xf numFmtId="0" fontId="11" fillId="0" borderId="0"/>
    <xf numFmtId="0" fontId="2" fillId="0" borderId="0"/>
    <xf numFmtId="0" fontId="15" fillId="0" borderId="0"/>
    <xf numFmtId="0" fontId="10" fillId="0" borderId="0"/>
    <xf numFmtId="0" fontId="13" fillId="0" borderId="0"/>
    <xf numFmtId="0" fontId="1" fillId="0" borderId="0"/>
    <xf numFmtId="9" fontId="14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0" applyFont="1" applyFill="1" applyAlignment="1"/>
    <xf numFmtId="0" fontId="3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6" fillId="0" borderId="0" xfId="0" applyFont="1" applyFill="1"/>
    <xf numFmtId="0" fontId="5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/>
    <xf numFmtId="0" fontId="7" fillId="0" borderId="0" xfId="0" applyFont="1" applyFill="1"/>
    <xf numFmtId="0" fontId="4" fillId="0" borderId="0" xfId="0" applyFont="1" applyFill="1"/>
    <xf numFmtId="0" fontId="7" fillId="0" borderId="0" xfId="0" applyFont="1" applyFill="1" applyAlignment="1">
      <alignment horizontal="centerContinuous" vertical="center" wrapText="1"/>
    </xf>
    <xf numFmtId="0" fontId="3" fillId="0" borderId="0" xfId="0" applyFont="1" applyFill="1" applyAlignment="1">
      <alignment horizontal="centerContinuous" vertical="center" wrapText="1"/>
    </xf>
    <xf numFmtId="0" fontId="4" fillId="0" borderId="0" xfId="0" applyFont="1" applyFill="1" applyAlignment="1">
      <alignment horizontal="centerContinuous"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3" fontId="4" fillId="0" borderId="6" xfId="0" applyNumberFormat="1" applyFont="1" applyFill="1" applyBorder="1" applyAlignment="1">
      <alignment vertical="center" wrapText="1"/>
    </xf>
    <xf numFmtId="165" fontId="4" fillId="0" borderId="6" xfId="0" applyNumberFormat="1" applyFont="1" applyFill="1" applyBorder="1" applyAlignment="1">
      <alignment vertical="center" wrapText="1"/>
    </xf>
    <xf numFmtId="3" fontId="3" fillId="0" borderId="6" xfId="0" applyNumberFormat="1" applyFont="1" applyFill="1" applyBorder="1" applyAlignment="1">
      <alignment vertical="center" wrapText="1"/>
    </xf>
    <xf numFmtId="3" fontId="3" fillId="0" borderId="7" xfId="0" applyNumberFormat="1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vertical="center" wrapText="1"/>
    </xf>
    <xf numFmtId="3" fontId="4" fillId="0" borderId="7" xfId="0" applyNumberFormat="1" applyFont="1" applyFill="1" applyBorder="1" applyAlignment="1">
      <alignment vertical="center" wrapText="1"/>
    </xf>
    <xf numFmtId="3" fontId="3" fillId="0" borderId="7" xfId="0" applyNumberFormat="1" applyFont="1" applyFill="1" applyBorder="1" applyAlignment="1">
      <alignment vertical="center" wrapText="1"/>
    </xf>
    <xf numFmtId="3" fontId="3" fillId="0" borderId="7" xfId="11" applyNumberFormat="1" applyFont="1" applyBorder="1" applyAlignment="1">
      <alignment vertical="center" wrapText="1"/>
    </xf>
    <xf numFmtId="165" fontId="4" fillId="0" borderId="7" xfId="0" applyNumberFormat="1" applyFont="1" applyFill="1" applyBorder="1" applyAlignment="1">
      <alignment vertical="center" wrapText="1"/>
    </xf>
    <xf numFmtId="3" fontId="3" fillId="0" borderId="8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vertical="center" wrapText="1"/>
    </xf>
    <xf numFmtId="3" fontId="4" fillId="0" borderId="8" xfId="0" applyNumberFormat="1" applyFont="1" applyFill="1" applyBorder="1" applyAlignment="1">
      <alignment vertical="center" wrapText="1"/>
    </xf>
    <xf numFmtId="3" fontId="3" fillId="0" borderId="8" xfId="0" applyNumberFormat="1" applyFont="1" applyFill="1" applyBorder="1" applyAlignment="1">
      <alignment vertical="center" wrapText="1"/>
    </xf>
    <xf numFmtId="3" fontId="3" fillId="0" borderId="8" xfId="11" applyNumberFormat="1" applyFont="1" applyBorder="1" applyAlignment="1">
      <alignment vertical="center" wrapText="1"/>
    </xf>
    <xf numFmtId="165" fontId="4" fillId="0" borderId="8" xfId="0" applyNumberFormat="1" applyFont="1" applyFill="1" applyBorder="1" applyAlignment="1">
      <alignment vertical="center" wrapText="1"/>
    </xf>
    <xf numFmtId="165" fontId="3" fillId="0" borderId="7" xfId="0" applyNumberFormat="1" applyFont="1" applyFill="1" applyBorder="1" applyAlignment="1">
      <alignment vertical="center" wrapText="1"/>
    </xf>
    <xf numFmtId="165" fontId="3" fillId="0" borderId="8" xfId="0" applyNumberFormat="1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right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16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left" vertical="center" wrapText="1"/>
    </xf>
  </cellXfs>
  <cellStyles count="12">
    <cellStyle name="Comma 2" xfId="1"/>
    <cellStyle name="Currency 2" xfId="2"/>
    <cellStyle name="HAI" xfId="3"/>
    <cellStyle name="Normal" xfId="0" builtinId="0"/>
    <cellStyle name="Normal 2" xfId="4"/>
    <cellStyle name="Normal 3" xfId="5"/>
    <cellStyle name="Normal 4" xfId="6"/>
    <cellStyle name="Normal 5" xfId="7"/>
    <cellStyle name="Normal 6" xfId="8"/>
    <cellStyle name="Normal 7" xfId="9"/>
    <cellStyle name="Normal 8" xfId="10"/>
    <cellStyle name="Percent 2 2" xf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495300</xdr:rowOff>
    </xdr:from>
    <xdr:to>
      <xdr:col>1</xdr:col>
      <xdr:colOff>847725</xdr:colOff>
      <xdr:row>0</xdr:row>
      <xdr:rowOff>496888</xdr:rowOff>
    </xdr:to>
    <xdr:cxnSp macro="">
      <xdr:nvCxnSpPr>
        <xdr:cNvPr id="3" name="Straight Connector 2"/>
        <xdr:cNvCxnSpPr/>
      </xdr:nvCxnSpPr>
      <xdr:spPr>
        <a:xfrm>
          <a:off x="581025" y="495300"/>
          <a:ext cx="7524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tabSelected="1" workbookViewId="0">
      <selection sqref="A1:E1"/>
    </sheetView>
  </sheetViews>
  <sheetFormatPr defaultColWidth="12.85546875" defaultRowHeight="15.75"/>
  <cols>
    <col min="1" max="1" width="7.28515625" style="2" customWidth="1"/>
    <col min="2" max="2" width="21.42578125" style="2" customWidth="1"/>
    <col min="3" max="4" width="11.42578125" style="2" customWidth="1"/>
    <col min="5" max="5" width="7.42578125" style="2" customWidth="1"/>
    <col min="6" max="8" width="12.42578125" style="2" customWidth="1"/>
    <col min="9" max="11" width="12" style="2" customWidth="1"/>
    <col min="12" max="14" width="12.42578125" style="2" customWidth="1"/>
    <col min="15" max="15" width="12.42578125" style="11" customWidth="1"/>
    <col min="16" max="16" width="7.28515625" style="11" customWidth="1"/>
    <col min="17" max="17" width="7" style="2" customWidth="1"/>
    <col min="18" max="20" width="12.42578125" style="2" customWidth="1"/>
    <col min="21" max="16384" width="12.85546875" style="2"/>
  </cols>
  <sheetData>
    <row r="1" spans="1:24" ht="45" customHeight="1">
      <c r="A1" s="48" t="s">
        <v>31</v>
      </c>
      <c r="B1" s="48"/>
      <c r="C1" s="48"/>
      <c r="D1" s="48"/>
      <c r="E1" s="48"/>
      <c r="F1" s="12"/>
      <c r="G1" s="12"/>
      <c r="H1" s="13"/>
      <c r="I1" s="13"/>
      <c r="J1" s="13"/>
      <c r="K1" s="13"/>
      <c r="L1" s="12"/>
      <c r="M1" s="12"/>
      <c r="N1" s="13"/>
      <c r="O1" s="14"/>
      <c r="P1" s="12"/>
      <c r="Q1" s="12"/>
      <c r="R1" s="43" t="s">
        <v>6</v>
      </c>
      <c r="S1" s="43"/>
      <c r="T1" s="43"/>
      <c r="U1" s="1"/>
      <c r="V1" s="1"/>
      <c r="W1" s="1"/>
    </row>
    <row r="2" spans="1:24" ht="34.9" customHeight="1">
      <c r="A2" s="47" t="s">
        <v>30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</row>
    <row r="3" spans="1:24" ht="17.45" customHeight="1">
      <c r="A3" s="44" t="s">
        <v>5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8"/>
      <c r="V3" s="8"/>
      <c r="W3" s="8"/>
      <c r="X3" s="8"/>
    </row>
    <row r="4" spans="1:24" ht="28.15" customHeight="1">
      <c r="A4" s="15"/>
      <c r="B4" s="15"/>
      <c r="C4" s="16"/>
      <c r="D4" s="16"/>
      <c r="E4" s="16"/>
      <c r="F4" s="45"/>
      <c r="G4" s="45"/>
      <c r="H4" s="45"/>
      <c r="I4" s="16"/>
      <c r="J4" s="16"/>
      <c r="K4" s="16"/>
      <c r="L4" s="45"/>
      <c r="M4" s="45"/>
      <c r="N4" s="45"/>
      <c r="O4" s="17"/>
      <c r="P4" s="46" t="s">
        <v>0</v>
      </c>
      <c r="Q4" s="46"/>
      <c r="R4" s="46"/>
      <c r="S4" s="46"/>
      <c r="T4" s="46"/>
    </row>
    <row r="5" spans="1:24" s="7" customFormat="1" ht="25.5" customHeight="1">
      <c r="A5" s="38" t="s">
        <v>1</v>
      </c>
      <c r="B5" s="38" t="s">
        <v>3</v>
      </c>
      <c r="C5" s="38" t="s">
        <v>7</v>
      </c>
      <c r="D5" s="38"/>
      <c r="E5" s="38"/>
      <c r="F5" s="38"/>
      <c r="G5" s="38"/>
      <c r="H5" s="38"/>
      <c r="I5" s="38" t="s">
        <v>8</v>
      </c>
      <c r="J5" s="38"/>
      <c r="K5" s="38"/>
      <c r="L5" s="38"/>
      <c r="M5" s="38"/>
      <c r="N5" s="38"/>
      <c r="O5" s="40" t="s">
        <v>9</v>
      </c>
      <c r="P5" s="41"/>
      <c r="Q5" s="41"/>
      <c r="R5" s="41"/>
      <c r="S5" s="41"/>
      <c r="T5" s="42"/>
    </row>
    <row r="6" spans="1:24" s="7" customFormat="1" ht="25.5" customHeight="1">
      <c r="A6" s="39"/>
      <c r="B6" s="39"/>
      <c r="C6" s="38" t="s">
        <v>4</v>
      </c>
      <c r="D6" s="38" t="s">
        <v>10</v>
      </c>
      <c r="E6" s="40" t="s">
        <v>11</v>
      </c>
      <c r="F6" s="41"/>
      <c r="G6" s="41"/>
      <c r="H6" s="42"/>
      <c r="I6" s="38" t="s">
        <v>4</v>
      </c>
      <c r="J6" s="38" t="s">
        <v>10</v>
      </c>
      <c r="K6" s="40" t="s">
        <v>11</v>
      </c>
      <c r="L6" s="41"/>
      <c r="M6" s="41"/>
      <c r="N6" s="42"/>
      <c r="O6" s="38" t="s">
        <v>4</v>
      </c>
      <c r="P6" s="38" t="s">
        <v>10</v>
      </c>
      <c r="Q6" s="40" t="s">
        <v>11</v>
      </c>
      <c r="R6" s="41"/>
      <c r="S6" s="41"/>
      <c r="T6" s="42"/>
    </row>
    <row r="7" spans="1:24" s="7" customFormat="1" ht="99.75" customHeight="1">
      <c r="A7" s="39"/>
      <c r="B7" s="39"/>
      <c r="C7" s="39"/>
      <c r="D7" s="39"/>
      <c r="E7" s="5" t="s">
        <v>4</v>
      </c>
      <c r="F7" s="37" t="s">
        <v>12</v>
      </c>
      <c r="G7" s="37" t="s">
        <v>13</v>
      </c>
      <c r="H7" s="37" t="s">
        <v>14</v>
      </c>
      <c r="I7" s="39"/>
      <c r="J7" s="39"/>
      <c r="K7" s="5" t="s">
        <v>4</v>
      </c>
      <c r="L7" s="37" t="s">
        <v>12</v>
      </c>
      <c r="M7" s="37" t="s">
        <v>13</v>
      </c>
      <c r="N7" s="37" t="s">
        <v>14</v>
      </c>
      <c r="O7" s="38"/>
      <c r="P7" s="38"/>
      <c r="Q7" s="5" t="s">
        <v>4</v>
      </c>
      <c r="R7" s="37" t="s">
        <v>12</v>
      </c>
      <c r="S7" s="37" t="s">
        <v>13</v>
      </c>
      <c r="T7" s="37" t="s">
        <v>14</v>
      </c>
    </row>
    <row r="8" spans="1:24" s="4" customFormat="1" ht="23.45" customHeight="1">
      <c r="A8" s="18"/>
      <c r="B8" s="19" t="s">
        <v>2</v>
      </c>
      <c r="C8" s="20">
        <f>SUM(C9:C23)</f>
        <v>2918024</v>
      </c>
      <c r="D8" s="20">
        <f t="shared" ref="D8:N8" si="0">SUM(D9:D23)</f>
        <v>2918024</v>
      </c>
      <c r="E8" s="20">
        <f t="shared" si="0"/>
        <v>0</v>
      </c>
      <c r="F8" s="20">
        <f t="shared" si="0"/>
        <v>0</v>
      </c>
      <c r="G8" s="20">
        <f t="shared" si="0"/>
        <v>0</v>
      </c>
      <c r="H8" s="20">
        <f t="shared" si="0"/>
        <v>0</v>
      </c>
      <c r="I8" s="20">
        <f t="shared" si="0"/>
        <v>3411936</v>
      </c>
      <c r="J8" s="20">
        <f t="shared" si="0"/>
        <v>2882240</v>
      </c>
      <c r="K8" s="20">
        <f t="shared" si="0"/>
        <v>529696</v>
      </c>
      <c r="L8" s="20">
        <f t="shared" si="0"/>
        <v>125032</v>
      </c>
      <c r="M8" s="20">
        <f t="shared" si="0"/>
        <v>243949</v>
      </c>
      <c r="N8" s="20">
        <f t="shared" si="0"/>
        <v>160715</v>
      </c>
      <c r="O8" s="21">
        <f>I8/C8</f>
        <v>1.1692624872173771</v>
      </c>
      <c r="P8" s="21">
        <f>J8/D8</f>
        <v>0.98773690689315785</v>
      </c>
      <c r="Q8" s="22"/>
      <c r="R8" s="22"/>
      <c r="S8" s="22"/>
      <c r="T8" s="22"/>
    </row>
    <row r="9" spans="1:24" s="4" customFormat="1" ht="23.45" customHeight="1">
      <c r="A9" s="23">
        <v>1</v>
      </c>
      <c r="B9" s="24" t="s">
        <v>16</v>
      </c>
      <c r="C9" s="25">
        <f t="shared" ref="C9:C21" si="1">D9+E9</f>
        <v>250263</v>
      </c>
      <c r="D9" s="24">
        <v>250263</v>
      </c>
      <c r="E9" s="25">
        <f>F9+G9+H9</f>
        <v>0</v>
      </c>
      <c r="F9" s="26">
        <v>0</v>
      </c>
      <c r="G9" s="26">
        <v>0</v>
      </c>
      <c r="H9" s="26">
        <v>0</v>
      </c>
      <c r="I9" s="25">
        <f t="shared" ref="I9:I21" si="2">J9+K9</f>
        <v>288682</v>
      </c>
      <c r="J9" s="24">
        <v>250004</v>
      </c>
      <c r="K9" s="25">
        <f t="shared" ref="K9:K21" si="3">L9+M9+N9</f>
        <v>38678</v>
      </c>
      <c r="L9" s="27">
        <v>6160</v>
      </c>
      <c r="M9" s="24">
        <f>38678-N9-L9</f>
        <v>14515</v>
      </c>
      <c r="N9" s="24">
        <v>18003</v>
      </c>
      <c r="O9" s="28">
        <f t="shared" ref="O9:O21" si="4">I9/C9</f>
        <v>1.1535145027431142</v>
      </c>
      <c r="P9" s="35">
        <f t="shared" ref="P9:P21" si="5">J9/D9</f>
        <v>0.99896508872665957</v>
      </c>
      <c r="Q9" s="26"/>
      <c r="R9" s="26"/>
      <c r="S9" s="26"/>
      <c r="T9" s="26"/>
    </row>
    <row r="10" spans="1:24" s="4" customFormat="1" ht="23.45" customHeight="1">
      <c r="A10" s="23">
        <f>A9+1</f>
        <v>2</v>
      </c>
      <c r="B10" s="24" t="s">
        <v>17</v>
      </c>
      <c r="C10" s="25">
        <f t="shared" si="1"/>
        <v>198146</v>
      </c>
      <c r="D10" s="24">
        <v>198146</v>
      </c>
      <c r="E10" s="25">
        <f t="shared" ref="E10:E23" si="6">F10+G10+H10</f>
        <v>0</v>
      </c>
      <c r="F10" s="26">
        <v>0</v>
      </c>
      <c r="G10" s="26">
        <v>0</v>
      </c>
      <c r="H10" s="26">
        <v>0</v>
      </c>
      <c r="I10" s="25">
        <f t="shared" si="2"/>
        <v>224400</v>
      </c>
      <c r="J10" s="24">
        <v>197814</v>
      </c>
      <c r="K10" s="25">
        <f t="shared" si="3"/>
        <v>26586</v>
      </c>
      <c r="L10" s="27">
        <v>7160</v>
      </c>
      <c r="M10" s="24">
        <f>26586-N10-L10</f>
        <v>10177</v>
      </c>
      <c r="N10" s="24">
        <v>9249</v>
      </c>
      <c r="O10" s="28">
        <f t="shared" si="4"/>
        <v>1.1324982588596288</v>
      </c>
      <c r="P10" s="35">
        <f t="shared" si="5"/>
        <v>0.9983244678166604</v>
      </c>
      <c r="Q10" s="26"/>
      <c r="R10" s="26"/>
      <c r="S10" s="26"/>
      <c r="T10" s="26"/>
    </row>
    <row r="11" spans="1:24" s="4" customFormat="1" ht="23.45" customHeight="1">
      <c r="A11" s="23">
        <f t="shared" ref="A11:A23" si="7">A10+1</f>
        <v>3</v>
      </c>
      <c r="B11" s="24" t="s">
        <v>18</v>
      </c>
      <c r="C11" s="25">
        <f t="shared" si="1"/>
        <v>214749</v>
      </c>
      <c r="D11" s="24">
        <v>214749</v>
      </c>
      <c r="E11" s="25">
        <f t="shared" si="6"/>
        <v>0</v>
      </c>
      <c r="F11" s="26">
        <v>0</v>
      </c>
      <c r="G11" s="26">
        <v>0</v>
      </c>
      <c r="H11" s="26">
        <v>0</v>
      </c>
      <c r="I11" s="25">
        <f t="shared" si="2"/>
        <v>244850</v>
      </c>
      <c r="J11" s="24">
        <v>214389</v>
      </c>
      <c r="K11" s="25">
        <f t="shared" si="3"/>
        <v>30461</v>
      </c>
      <c r="L11" s="27">
        <v>9390</v>
      </c>
      <c r="M11" s="24">
        <f>30461-N11-L11</f>
        <v>14809</v>
      </c>
      <c r="N11" s="24">
        <v>6262</v>
      </c>
      <c r="O11" s="28">
        <f t="shared" si="4"/>
        <v>1.1401682894914529</v>
      </c>
      <c r="P11" s="35">
        <f t="shared" si="5"/>
        <v>0.99832362432421107</v>
      </c>
      <c r="Q11" s="26"/>
      <c r="R11" s="26"/>
      <c r="S11" s="26"/>
      <c r="T11" s="26"/>
    </row>
    <row r="12" spans="1:24" s="4" customFormat="1" ht="23.45" customHeight="1">
      <c r="A12" s="23">
        <f t="shared" si="7"/>
        <v>4</v>
      </c>
      <c r="B12" s="24" t="s">
        <v>19</v>
      </c>
      <c r="C12" s="25">
        <f t="shared" si="1"/>
        <v>51172</v>
      </c>
      <c r="D12" s="24">
        <v>51172</v>
      </c>
      <c r="E12" s="25">
        <f t="shared" si="6"/>
        <v>0</v>
      </c>
      <c r="F12" s="26">
        <v>0</v>
      </c>
      <c r="G12" s="26">
        <v>0</v>
      </c>
      <c r="H12" s="26">
        <v>0</v>
      </c>
      <c r="I12" s="25">
        <f t="shared" si="2"/>
        <v>89485</v>
      </c>
      <c r="J12" s="24">
        <v>50866</v>
      </c>
      <c r="K12" s="25">
        <f t="shared" si="3"/>
        <v>38619</v>
      </c>
      <c r="L12" s="27">
        <v>5400</v>
      </c>
      <c r="M12" s="24">
        <f>38619-N12-L12</f>
        <v>25243</v>
      </c>
      <c r="N12" s="24">
        <v>7976</v>
      </c>
      <c r="O12" s="28">
        <f t="shared" si="4"/>
        <v>1.7487102321582115</v>
      </c>
      <c r="P12" s="35">
        <f t="shared" si="5"/>
        <v>0.99402016727898068</v>
      </c>
      <c r="Q12" s="26"/>
      <c r="R12" s="26"/>
      <c r="S12" s="26"/>
      <c r="T12" s="26"/>
    </row>
    <row r="13" spans="1:24" s="4" customFormat="1" ht="23.45" customHeight="1">
      <c r="A13" s="23">
        <f t="shared" si="7"/>
        <v>5</v>
      </c>
      <c r="B13" s="24" t="s">
        <v>20</v>
      </c>
      <c r="C13" s="25">
        <f t="shared" si="1"/>
        <v>222648</v>
      </c>
      <c r="D13" s="24">
        <v>222648</v>
      </c>
      <c r="E13" s="25">
        <f t="shared" si="6"/>
        <v>0</v>
      </c>
      <c r="F13" s="26">
        <v>0</v>
      </c>
      <c r="G13" s="26">
        <v>0</v>
      </c>
      <c r="H13" s="26">
        <v>0</v>
      </c>
      <c r="I13" s="25">
        <f t="shared" si="2"/>
        <v>268796</v>
      </c>
      <c r="J13" s="24">
        <v>222274</v>
      </c>
      <c r="K13" s="25">
        <f t="shared" si="3"/>
        <v>46522</v>
      </c>
      <c r="L13" s="27">
        <v>7930</v>
      </c>
      <c r="M13" s="24">
        <f>46522-N13-L13</f>
        <v>24995</v>
      </c>
      <c r="N13" s="24">
        <v>13597</v>
      </c>
      <c r="O13" s="28">
        <f t="shared" si="4"/>
        <v>1.2072688728396392</v>
      </c>
      <c r="P13" s="35">
        <f t="shared" si="5"/>
        <v>0.99832021846142793</v>
      </c>
      <c r="Q13" s="26"/>
      <c r="R13" s="26"/>
      <c r="S13" s="26"/>
      <c r="T13" s="26"/>
    </row>
    <row r="14" spans="1:24" s="4" customFormat="1" ht="23.45" customHeight="1">
      <c r="A14" s="23">
        <f t="shared" si="7"/>
        <v>6</v>
      </c>
      <c r="B14" s="24" t="s">
        <v>21</v>
      </c>
      <c r="C14" s="25">
        <f t="shared" si="1"/>
        <v>237770</v>
      </c>
      <c r="D14" s="24">
        <v>237770</v>
      </c>
      <c r="E14" s="25">
        <f t="shared" si="6"/>
        <v>0</v>
      </c>
      <c r="F14" s="26">
        <v>0</v>
      </c>
      <c r="G14" s="26">
        <v>0</v>
      </c>
      <c r="H14" s="26">
        <v>0</v>
      </c>
      <c r="I14" s="25">
        <f t="shared" si="2"/>
        <v>273440</v>
      </c>
      <c r="J14" s="24">
        <v>232470</v>
      </c>
      <c r="K14" s="25">
        <f t="shared" si="3"/>
        <v>40970</v>
      </c>
      <c r="L14" s="27">
        <f>2299+9590</f>
        <v>11889</v>
      </c>
      <c r="M14" s="24">
        <f>40970-N14-L14</f>
        <v>13909</v>
      </c>
      <c r="N14" s="24">
        <v>15172</v>
      </c>
      <c r="O14" s="28">
        <f t="shared" si="4"/>
        <v>1.1500189258527147</v>
      </c>
      <c r="P14" s="35">
        <f t="shared" si="5"/>
        <v>0.97770955124700343</v>
      </c>
      <c r="Q14" s="26"/>
      <c r="R14" s="26"/>
      <c r="S14" s="26"/>
      <c r="T14" s="26"/>
    </row>
    <row r="15" spans="1:24" s="4" customFormat="1" ht="23.45" customHeight="1">
      <c r="A15" s="23">
        <f t="shared" si="7"/>
        <v>7</v>
      </c>
      <c r="B15" s="24" t="s">
        <v>22</v>
      </c>
      <c r="C15" s="25">
        <f t="shared" si="1"/>
        <v>285544</v>
      </c>
      <c r="D15" s="24">
        <v>285544</v>
      </c>
      <c r="E15" s="25">
        <f t="shared" si="6"/>
        <v>0</v>
      </c>
      <c r="F15" s="26">
        <v>0</v>
      </c>
      <c r="G15" s="26">
        <v>0</v>
      </c>
      <c r="H15" s="26">
        <v>0</v>
      </c>
      <c r="I15" s="25">
        <f t="shared" si="2"/>
        <v>341041</v>
      </c>
      <c r="J15" s="24">
        <v>285260</v>
      </c>
      <c r="K15" s="25">
        <f t="shared" si="3"/>
        <v>55781</v>
      </c>
      <c r="L15" s="27">
        <f>10839+7130</f>
        <v>17969</v>
      </c>
      <c r="M15" s="24">
        <f>55781-N15-L15</f>
        <v>24839</v>
      </c>
      <c r="N15" s="24">
        <v>12973</v>
      </c>
      <c r="O15" s="28">
        <f t="shared" si="4"/>
        <v>1.1943553357801249</v>
      </c>
      <c r="P15" s="35">
        <f t="shared" si="5"/>
        <v>0.9990054072227047</v>
      </c>
      <c r="Q15" s="26"/>
      <c r="R15" s="26"/>
      <c r="S15" s="26"/>
      <c r="T15" s="26"/>
    </row>
    <row r="16" spans="1:24" s="4" customFormat="1" ht="23.45" customHeight="1">
      <c r="A16" s="23">
        <f t="shared" si="7"/>
        <v>8</v>
      </c>
      <c r="B16" s="24" t="s">
        <v>23</v>
      </c>
      <c r="C16" s="25">
        <f t="shared" si="1"/>
        <v>222825</v>
      </c>
      <c r="D16" s="24">
        <v>222825</v>
      </c>
      <c r="E16" s="25">
        <f t="shared" si="6"/>
        <v>0</v>
      </c>
      <c r="F16" s="26">
        <v>0</v>
      </c>
      <c r="G16" s="26">
        <v>0</v>
      </c>
      <c r="H16" s="26">
        <v>0</v>
      </c>
      <c r="I16" s="25">
        <f t="shared" si="2"/>
        <v>271137</v>
      </c>
      <c r="J16" s="24">
        <v>222539</v>
      </c>
      <c r="K16" s="25">
        <f t="shared" si="3"/>
        <v>48598</v>
      </c>
      <c r="L16" s="27">
        <f>9577+7430</f>
        <v>17007</v>
      </c>
      <c r="M16" s="24">
        <f>48598-N16-L16</f>
        <v>15118</v>
      </c>
      <c r="N16" s="24">
        <v>16473</v>
      </c>
      <c r="O16" s="28">
        <f t="shared" si="4"/>
        <v>1.2168158869067653</v>
      </c>
      <c r="P16" s="35">
        <f t="shared" si="5"/>
        <v>0.99871648154381243</v>
      </c>
      <c r="Q16" s="26"/>
      <c r="R16" s="26"/>
      <c r="S16" s="26"/>
      <c r="T16" s="26"/>
    </row>
    <row r="17" spans="1:20" s="4" customFormat="1" ht="23.45" customHeight="1">
      <c r="A17" s="23">
        <f t="shared" si="7"/>
        <v>9</v>
      </c>
      <c r="B17" s="24" t="s">
        <v>24</v>
      </c>
      <c r="C17" s="25">
        <f t="shared" si="1"/>
        <v>213509</v>
      </c>
      <c r="D17" s="24">
        <v>213509</v>
      </c>
      <c r="E17" s="25">
        <f t="shared" si="6"/>
        <v>0</v>
      </c>
      <c r="F17" s="26">
        <v>0</v>
      </c>
      <c r="G17" s="26">
        <v>0</v>
      </c>
      <c r="H17" s="26">
        <v>0</v>
      </c>
      <c r="I17" s="25">
        <f t="shared" si="2"/>
        <v>241205</v>
      </c>
      <c r="J17" s="24">
        <v>209425</v>
      </c>
      <c r="K17" s="25">
        <f t="shared" si="3"/>
        <v>31780</v>
      </c>
      <c r="L17" s="27">
        <v>7770</v>
      </c>
      <c r="M17" s="24">
        <f>31780-N17-L17</f>
        <v>11283</v>
      </c>
      <c r="N17" s="24">
        <v>12727</v>
      </c>
      <c r="O17" s="28">
        <f t="shared" si="4"/>
        <v>1.1297181851818894</v>
      </c>
      <c r="P17" s="35">
        <f t="shared" si="5"/>
        <v>0.98087200071191383</v>
      </c>
      <c r="Q17" s="26"/>
      <c r="R17" s="26"/>
      <c r="S17" s="26"/>
      <c r="T17" s="26"/>
    </row>
    <row r="18" spans="1:20" s="4" customFormat="1" ht="23.45" customHeight="1">
      <c r="A18" s="23">
        <f t="shared" si="7"/>
        <v>10</v>
      </c>
      <c r="B18" s="24" t="s">
        <v>25</v>
      </c>
      <c r="C18" s="25">
        <f t="shared" si="1"/>
        <v>241521</v>
      </c>
      <c r="D18" s="24">
        <v>241521</v>
      </c>
      <c r="E18" s="25">
        <f t="shared" si="6"/>
        <v>0</v>
      </c>
      <c r="F18" s="26">
        <v>0</v>
      </c>
      <c r="G18" s="26">
        <v>0</v>
      </c>
      <c r="H18" s="26">
        <v>0</v>
      </c>
      <c r="I18" s="25">
        <f t="shared" si="2"/>
        <v>272230</v>
      </c>
      <c r="J18" s="24">
        <v>240971</v>
      </c>
      <c r="K18" s="25">
        <f t="shared" si="3"/>
        <v>31259</v>
      </c>
      <c r="L18" s="27">
        <v>7860</v>
      </c>
      <c r="M18" s="24">
        <f>31259-N18-L18</f>
        <v>13128</v>
      </c>
      <c r="N18" s="24">
        <v>10271</v>
      </c>
      <c r="O18" s="28">
        <f t="shared" si="4"/>
        <v>1.1271483639103845</v>
      </c>
      <c r="P18" s="35">
        <f t="shared" si="5"/>
        <v>0.99772276530819271</v>
      </c>
      <c r="Q18" s="26"/>
      <c r="R18" s="26"/>
      <c r="S18" s="26"/>
      <c r="T18" s="26"/>
    </row>
    <row r="19" spans="1:20" s="4" customFormat="1" ht="23.45" customHeight="1">
      <c r="A19" s="23">
        <f t="shared" si="7"/>
        <v>11</v>
      </c>
      <c r="B19" s="24" t="s">
        <v>26</v>
      </c>
      <c r="C19" s="25">
        <f t="shared" si="1"/>
        <v>141377</v>
      </c>
      <c r="D19" s="24">
        <v>141377</v>
      </c>
      <c r="E19" s="25">
        <f t="shared" si="6"/>
        <v>0</v>
      </c>
      <c r="F19" s="26">
        <v>0</v>
      </c>
      <c r="G19" s="26">
        <v>0</v>
      </c>
      <c r="H19" s="26">
        <v>0</v>
      </c>
      <c r="I19" s="25">
        <f t="shared" si="2"/>
        <v>163882</v>
      </c>
      <c r="J19" s="24">
        <v>138794</v>
      </c>
      <c r="K19" s="25">
        <f t="shared" si="3"/>
        <v>25088</v>
      </c>
      <c r="L19" s="27">
        <v>1800</v>
      </c>
      <c r="M19" s="24">
        <f>25088-N19-L19</f>
        <v>16421</v>
      </c>
      <c r="N19" s="24">
        <v>6867</v>
      </c>
      <c r="O19" s="28">
        <f t="shared" si="4"/>
        <v>1.1591843086216287</v>
      </c>
      <c r="P19" s="35">
        <f t="shared" si="5"/>
        <v>0.98172970143658445</v>
      </c>
      <c r="Q19" s="26"/>
      <c r="R19" s="26"/>
      <c r="S19" s="26"/>
      <c r="T19" s="26"/>
    </row>
    <row r="20" spans="1:20" s="4" customFormat="1" ht="23.45" customHeight="1">
      <c r="A20" s="23">
        <f t="shared" si="7"/>
        <v>12</v>
      </c>
      <c r="B20" s="24" t="s">
        <v>28</v>
      </c>
      <c r="C20" s="25">
        <f t="shared" si="1"/>
        <v>230728</v>
      </c>
      <c r="D20" s="24">
        <v>230728</v>
      </c>
      <c r="E20" s="25">
        <f t="shared" si="6"/>
        <v>0</v>
      </c>
      <c r="F20" s="26">
        <v>0</v>
      </c>
      <c r="G20" s="26">
        <v>0</v>
      </c>
      <c r="H20" s="26">
        <v>0</v>
      </c>
      <c r="I20" s="25">
        <f t="shared" si="2"/>
        <v>255899</v>
      </c>
      <c r="J20" s="24">
        <v>222008</v>
      </c>
      <c r="K20" s="25">
        <f t="shared" si="3"/>
        <v>33891</v>
      </c>
      <c r="L20" s="27">
        <f>2317+5330</f>
        <v>7647</v>
      </c>
      <c r="M20" s="24">
        <f>33891-N20-L20</f>
        <v>14775</v>
      </c>
      <c r="N20" s="24">
        <v>11469</v>
      </c>
      <c r="O20" s="28">
        <f t="shared" si="4"/>
        <v>1.1090938247633577</v>
      </c>
      <c r="P20" s="35">
        <f t="shared" si="5"/>
        <v>0.96220658090912248</v>
      </c>
      <c r="Q20" s="26"/>
      <c r="R20" s="26"/>
      <c r="S20" s="26"/>
      <c r="T20" s="26"/>
    </row>
    <row r="21" spans="1:20" s="4" customFormat="1" ht="23.45" customHeight="1">
      <c r="A21" s="23">
        <f t="shared" si="7"/>
        <v>13</v>
      </c>
      <c r="B21" s="24" t="s">
        <v>29</v>
      </c>
      <c r="C21" s="25">
        <f t="shared" si="1"/>
        <v>217589</v>
      </c>
      <c r="D21" s="24">
        <v>217589</v>
      </c>
      <c r="E21" s="25">
        <f t="shared" si="6"/>
        <v>0</v>
      </c>
      <c r="F21" s="26">
        <v>0</v>
      </c>
      <c r="G21" s="26">
        <v>0</v>
      </c>
      <c r="H21" s="26">
        <v>0</v>
      </c>
      <c r="I21" s="25">
        <f t="shared" si="2"/>
        <v>242495</v>
      </c>
      <c r="J21" s="24">
        <v>211293</v>
      </c>
      <c r="K21" s="25">
        <f t="shared" si="3"/>
        <v>31202</v>
      </c>
      <c r="L21" s="27">
        <v>6330</v>
      </c>
      <c r="M21" s="24">
        <f>31202-N21-L21</f>
        <v>14355</v>
      </c>
      <c r="N21" s="24">
        <v>10517</v>
      </c>
      <c r="O21" s="28">
        <f t="shared" si="4"/>
        <v>1.1144635068868372</v>
      </c>
      <c r="P21" s="35">
        <f t="shared" si="5"/>
        <v>0.97106471374931635</v>
      </c>
      <c r="Q21" s="26"/>
      <c r="R21" s="26"/>
      <c r="S21" s="26"/>
      <c r="T21" s="26"/>
    </row>
    <row r="22" spans="1:20" s="4" customFormat="1" ht="23.45" customHeight="1">
      <c r="A22" s="23">
        <f t="shared" si="7"/>
        <v>14</v>
      </c>
      <c r="B22" s="24" t="s">
        <v>15</v>
      </c>
      <c r="C22" s="25">
        <f>D22+E22</f>
        <v>14998</v>
      </c>
      <c r="D22" s="24">
        <v>14998</v>
      </c>
      <c r="E22" s="25">
        <f t="shared" si="6"/>
        <v>0</v>
      </c>
      <c r="F22" s="26">
        <v>0</v>
      </c>
      <c r="G22" s="26">
        <v>0</v>
      </c>
      <c r="H22" s="26">
        <v>0</v>
      </c>
      <c r="I22" s="25">
        <f>J22+K22</f>
        <v>46001</v>
      </c>
      <c r="J22" s="24">
        <v>14599</v>
      </c>
      <c r="K22" s="25">
        <f>L22+M22+N22</f>
        <v>31402</v>
      </c>
      <c r="L22" s="27">
        <v>2630</v>
      </c>
      <c r="M22" s="24">
        <f>31402-N22-L22</f>
        <v>25695</v>
      </c>
      <c r="N22" s="24">
        <v>3077</v>
      </c>
      <c r="O22" s="28">
        <f>I22/C22</f>
        <v>3.0671422856380852</v>
      </c>
      <c r="P22" s="35">
        <f>J22/D22</f>
        <v>0.97339645286038134</v>
      </c>
      <c r="Q22" s="26"/>
      <c r="R22" s="26"/>
      <c r="S22" s="26"/>
      <c r="T22" s="26"/>
    </row>
    <row r="23" spans="1:20" s="4" customFormat="1" ht="23.45" customHeight="1">
      <c r="A23" s="29">
        <f t="shared" si="7"/>
        <v>15</v>
      </c>
      <c r="B23" s="30" t="s">
        <v>27</v>
      </c>
      <c r="C23" s="31">
        <f>D23+E23</f>
        <v>175185</v>
      </c>
      <c r="D23" s="30">
        <v>175185</v>
      </c>
      <c r="E23" s="31">
        <f t="shared" si="6"/>
        <v>0</v>
      </c>
      <c r="F23" s="32">
        <v>0</v>
      </c>
      <c r="G23" s="32">
        <v>0</v>
      </c>
      <c r="H23" s="32">
        <v>0</v>
      </c>
      <c r="I23" s="31">
        <f>J23+K23</f>
        <v>188393</v>
      </c>
      <c r="J23" s="30">
        <v>169534</v>
      </c>
      <c r="K23" s="31">
        <f>L23+M23+N23</f>
        <v>18859</v>
      </c>
      <c r="L23" s="33">
        <v>8090</v>
      </c>
      <c r="M23" s="30">
        <f>18859-N23-L23</f>
        <v>4687</v>
      </c>
      <c r="N23" s="30">
        <v>6082</v>
      </c>
      <c r="O23" s="34">
        <f>I23/C23</f>
        <v>1.0753945828695379</v>
      </c>
      <c r="P23" s="36">
        <f>J23/D23</f>
        <v>0.96774267203242281</v>
      </c>
      <c r="Q23" s="32"/>
      <c r="R23" s="32"/>
      <c r="S23" s="32"/>
      <c r="T23" s="32"/>
    </row>
    <row r="24" spans="1:20" ht="19.5" customHeight="1">
      <c r="A24" s="6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0"/>
      <c r="P24" s="10"/>
      <c r="Q24" s="4"/>
      <c r="R24" s="4"/>
      <c r="S24" s="4"/>
      <c r="T24" s="4"/>
    </row>
    <row r="25" spans="1:20" ht="18.75">
      <c r="A25" s="6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0"/>
      <c r="P25" s="10"/>
      <c r="Q25" s="4"/>
      <c r="R25" s="4"/>
      <c r="S25" s="4"/>
      <c r="T25" s="4"/>
    </row>
    <row r="26" spans="1:20" ht="18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0"/>
      <c r="P26" s="10"/>
      <c r="Q26" s="4"/>
      <c r="R26" s="4"/>
      <c r="S26" s="4"/>
      <c r="T26" s="4"/>
    </row>
    <row r="27" spans="1:20" ht="18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0"/>
      <c r="P27" s="10"/>
      <c r="Q27" s="4"/>
      <c r="R27" s="4"/>
      <c r="S27" s="4"/>
      <c r="T27" s="4"/>
    </row>
    <row r="28" spans="1:20" ht="18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0"/>
      <c r="P28" s="10"/>
      <c r="Q28" s="4"/>
      <c r="R28" s="4"/>
      <c r="S28" s="4"/>
      <c r="T28" s="4"/>
    </row>
    <row r="29" spans="1:20" ht="18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0"/>
      <c r="P29" s="10"/>
      <c r="Q29" s="4"/>
      <c r="R29" s="4"/>
      <c r="S29" s="4"/>
      <c r="T29" s="4"/>
    </row>
    <row r="30" spans="1:20" ht="18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0"/>
      <c r="P30" s="10"/>
      <c r="Q30" s="4"/>
      <c r="R30" s="4"/>
      <c r="S30" s="4"/>
      <c r="T30" s="4"/>
    </row>
    <row r="31" spans="1:20" ht="18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0"/>
      <c r="P31" s="10"/>
      <c r="Q31" s="4"/>
      <c r="R31" s="4"/>
      <c r="S31" s="4"/>
      <c r="T31" s="4"/>
    </row>
    <row r="32" spans="1:20" ht="18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0"/>
      <c r="P32" s="10"/>
      <c r="Q32" s="4"/>
      <c r="R32" s="4"/>
      <c r="S32" s="4"/>
      <c r="T32" s="4"/>
    </row>
    <row r="33" spans="1:20" ht="18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10"/>
      <c r="P33" s="10"/>
      <c r="Q33" s="4"/>
      <c r="R33" s="4"/>
      <c r="S33" s="4"/>
      <c r="T33" s="4"/>
    </row>
    <row r="34" spans="1:20" ht="18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10"/>
      <c r="P34" s="10"/>
      <c r="Q34" s="4"/>
      <c r="R34" s="4"/>
      <c r="S34" s="4"/>
      <c r="T34" s="4"/>
    </row>
    <row r="35" spans="1:20" ht="22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10"/>
      <c r="P35" s="10"/>
      <c r="Q35" s="4"/>
      <c r="R35" s="4"/>
      <c r="S35" s="4"/>
      <c r="T35" s="4"/>
    </row>
    <row r="36" spans="1:20" ht="18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0"/>
      <c r="P36" s="10"/>
      <c r="Q36" s="4"/>
      <c r="R36" s="4"/>
      <c r="S36" s="4"/>
      <c r="T36" s="4"/>
    </row>
    <row r="37" spans="1:20" ht="18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0"/>
      <c r="P37" s="10"/>
      <c r="Q37" s="4"/>
      <c r="R37" s="4"/>
      <c r="S37" s="4"/>
      <c r="T37" s="4"/>
    </row>
    <row r="38" spans="1:20" ht="18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0"/>
      <c r="P38" s="10"/>
      <c r="Q38" s="4"/>
      <c r="R38" s="4"/>
      <c r="S38" s="4"/>
      <c r="T38" s="4"/>
    </row>
    <row r="39" spans="1:20" ht="18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0"/>
      <c r="P39" s="10"/>
      <c r="Q39" s="4"/>
      <c r="R39" s="4"/>
      <c r="S39" s="4"/>
      <c r="T39" s="4"/>
    </row>
  </sheetData>
  <mergeCells count="21">
    <mergeCell ref="P6:P7"/>
    <mergeCell ref="A5:A7"/>
    <mergeCell ref="B5:B7"/>
    <mergeCell ref="C5:H5"/>
    <mergeCell ref="C6:C7"/>
    <mergeCell ref="I6:I7"/>
    <mergeCell ref="D6:D7"/>
    <mergeCell ref="E6:H6"/>
    <mergeCell ref="R1:T1"/>
    <mergeCell ref="A3:T3"/>
    <mergeCell ref="L4:N4"/>
    <mergeCell ref="P4:T4"/>
    <mergeCell ref="I5:N5"/>
    <mergeCell ref="O5:T5"/>
    <mergeCell ref="F4:H4"/>
    <mergeCell ref="Q6:T6"/>
    <mergeCell ref="A2:T2"/>
    <mergeCell ref="A1:E1"/>
    <mergeCell ref="J6:J7"/>
    <mergeCell ref="K6:N6"/>
    <mergeCell ref="O6:O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53D31B-636B-4930-ACB2-595B18C9C806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D165339-AA83-44E7-9C44-DA37E1C15F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87AE24-6BE4-4852-8C8A-B9AD2490F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Lương Xuân</dc:creator>
  <cp:lastModifiedBy>TTCNTT</cp:lastModifiedBy>
  <dcterms:created xsi:type="dcterms:W3CDTF">2018-08-22T07:49:45Z</dcterms:created>
  <dcterms:modified xsi:type="dcterms:W3CDTF">2020-01-10T03:00:57Z</dcterms:modified>
</cp:coreProperties>
</file>