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67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T22" i="1" l="1"/>
  <c r="Q22" i="1"/>
  <c r="O22" i="1" s="1"/>
  <c r="P22" i="1"/>
  <c r="J22" i="1"/>
  <c r="Z22" i="1" s="1"/>
  <c r="T21" i="1"/>
  <c r="Q21" i="1"/>
  <c r="Y21" i="1" s="1"/>
  <c r="P21" i="1"/>
  <c r="O21" i="1" s="1"/>
  <c r="J21" i="1"/>
  <c r="Z21" i="1" s="1"/>
  <c r="T20" i="1"/>
  <c r="Q20" i="1"/>
  <c r="Y20" i="1" s="1"/>
  <c r="P20" i="1"/>
  <c r="X20" i="1" s="1"/>
  <c r="J20" i="1"/>
  <c r="Z20" i="1" s="1"/>
  <c r="T19" i="1"/>
  <c r="Q19" i="1"/>
  <c r="Q12" i="1" s="1"/>
  <c r="Y12" i="1" s="1"/>
  <c r="P19" i="1"/>
  <c r="X19" i="1" s="1"/>
  <c r="J19" i="1"/>
  <c r="Z19" i="1" s="1"/>
  <c r="Y18" i="1"/>
  <c r="T18" i="1"/>
  <c r="Q18" i="1"/>
  <c r="P18" i="1"/>
  <c r="O18" i="1"/>
  <c r="J18" i="1"/>
  <c r="Z18" i="1" s="1"/>
  <c r="Y17" i="1"/>
  <c r="T17" i="1"/>
  <c r="Q17" i="1"/>
  <c r="P17" i="1"/>
  <c r="X17" i="1" s="1"/>
  <c r="O17" i="1"/>
  <c r="W17" i="1" s="1"/>
  <c r="J17" i="1"/>
  <c r="J12" i="1" s="1"/>
  <c r="G17" i="1"/>
  <c r="E17" i="1" s="1"/>
  <c r="C17" i="1" s="1"/>
  <c r="Z16" i="1"/>
  <c r="Y16" i="1"/>
  <c r="T16" i="1"/>
  <c r="Q16" i="1"/>
  <c r="P16" i="1"/>
  <c r="O16" i="1"/>
  <c r="W16" i="1" s="1"/>
  <c r="M16" i="1"/>
  <c r="U16" i="1" s="1"/>
  <c r="J16" i="1"/>
  <c r="G16" i="1"/>
  <c r="E16" i="1"/>
  <c r="C16" i="1" s="1"/>
  <c r="Y15" i="1"/>
  <c r="X15" i="1"/>
  <c r="T15" i="1"/>
  <c r="Q15" i="1"/>
  <c r="P15" i="1"/>
  <c r="O15" i="1"/>
  <c r="W15" i="1" s="1"/>
  <c r="M15" i="1"/>
  <c r="U15" i="1" s="1"/>
  <c r="J15" i="1"/>
  <c r="Z15" i="1" s="1"/>
  <c r="G15" i="1"/>
  <c r="E15" i="1"/>
  <c r="C15" i="1" s="1"/>
  <c r="Y14" i="1"/>
  <c r="X14" i="1"/>
  <c r="T14" i="1"/>
  <c r="Q14" i="1"/>
  <c r="P14" i="1"/>
  <c r="O14" i="1"/>
  <c r="W14" i="1" s="1"/>
  <c r="M14" i="1"/>
  <c r="U14" i="1" s="1"/>
  <c r="J14" i="1"/>
  <c r="Z14" i="1" s="1"/>
  <c r="G14" i="1"/>
  <c r="E14" i="1"/>
  <c r="X12" i="1"/>
  <c r="R12" i="1"/>
  <c r="Z12" i="1" s="1"/>
  <c r="P12" i="1"/>
  <c r="N12" i="1"/>
  <c r="L12" i="1"/>
  <c r="T12" i="1" s="1"/>
  <c r="I12" i="1"/>
  <c r="H12" i="1"/>
  <c r="F12" i="1"/>
  <c r="D12" i="1"/>
  <c r="M21" i="1" l="1"/>
  <c r="M22" i="1"/>
  <c r="W18" i="1"/>
  <c r="Z17" i="1"/>
  <c r="C14" i="1"/>
  <c r="K14" i="1"/>
  <c r="K15" i="1"/>
  <c r="S15" i="1" s="1"/>
  <c r="K16" i="1"/>
  <c r="S16" i="1" s="1"/>
  <c r="M17" i="1"/>
  <c r="M18" i="1"/>
  <c r="G19" i="1"/>
  <c r="E19" i="1" s="1"/>
  <c r="C19" i="1" s="1"/>
  <c r="O19" i="1"/>
  <c r="Y19" i="1"/>
  <c r="G20" i="1"/>
  <c r="E20" i="1" s="1"/>
  <c r="C20" i="1" s="1"/>
  <c r="O20" i="1"/>
  <c r="G21" i="1"/>
  <c r="E21" i="1" s="1"/>
  <c r="C21" i="1" s="1"/>
  <c r="G18" i="1"/>
  <c r="Y22" i="1"/>
  <c r="G22" i="1"/>
  <c r="E22" i="1" s="1"/>
  <c r="C22" i="1" s="1"/>
  <c r="M19" i="1" l="1"/>
  <c r="W19" i="1"/>
  <c r="O12" i="1"/>
  <c r="W12" i="1" s="1"/>
  <c r="W21" i="1"/>
  <c r="M20" i="1"/>
  <c r="W20" i="1"/>
  <c r="K21" i="1"/>
  <c r="S21" i="1" s="1"/>
  <c r="U21" i="1"/>
  <c r="K18" i="1"/>
  <c r="S14" i="1"/>
  <c r="W22" i="1"/>
  <c r="G12" i="1"/>
  <c r="E18" i="1"/>
  <c r="K17" i="1"/>
  <c r="S17" i="1" s="1"/>
  <c r="U17" i="1"/>
  <c r="K22" i="1"/>
  <c r="S22" i="1" s="1"/>
  <c r="U22" i="1"/>
  <c r="C18" i="1" l="1"/>
  <c r="C12" i="1" s="1"/>
  <c r="E12" i="1"/>
  <c r="U18" i="1"/>
  <c r="K20" i="1"/>
  <c r="S20" i="1" s="1"/>
  <c r="U20" i="1"/>
  <c r="K19" i="1"/>
  <c r="U19" i="1"/>
  <c r="M12" i="1"/>
  <c r="S19" i="1" l="1"/>
  <c r="K12" i="1"/>
  <c r="S12" i="1" s="1"/>
  <c r="U12" i="1"/>
  <c r="S18" i="1"/>
</calcChain>
</file>

<file path=xl/sharedStrings.xml><?xml version="1.0" encoding="utf-8"?>
<sst xmlns="http://schemas.openxmlformats.org/spreadsheetml/2006/main" count="62" uniqueCount="41">
  <si>
    <t>UBND TỈNH PHÚ YÊN</t>
  </si>
  <si>
    <t>Biểu số 67/CK-NSNN kèm theo Thông tư số 343/2016/TT-BTC</t>
  </si>
  <si>
    <t>QUYẾT TOÁN CHI BỔ SUNG TỪ NGÂN SÁCH CẤP TỈNH CHO NGÂN SÁCH HUYỆN NĂM 2017</t>
  </si>
  <si>
    <t>(Kèm theo Quyết định số         /QĐ-UBND ngày       /01/2019 của UBND tỉnh Phú Yên)</t>
  </si>
  <si>
    <t>Đơn vị: Triệu đồng</t>
  </si>
  <si>
    <t>STT</t>
  </si>
  <si>
    <t>Tên đơn vị</t>
  </si>
  <si>
    <t>Dự toán</t>
  </si>
  <si>
    <t>Quyết toán</t>
  </si>
  <si>
    <t>So sánh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</si>
  <si>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</si>
  <si>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</si>
  <si>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</si>
  <si>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</si>
  <si>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</si>
  <si>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</si>
  <si>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QG</t>
  </si>
  <si>
    <t>Vốn ngoài nước</t>
  </si>
  <si>
    <t>Vốn trong nước</t>
  </si>
  <si>
    <t>A</t>
  </si>
  <si>
    <t>B</t>
  </si>
  <si>
    <t>3 = 4+5</t>
  </si>
  <si>
    <t>11=12+13</t>
  </si>
  <si>
    <t>17=9/1</t>
  </si>
  <si>
    <t>18 = 10/2</t>
  </si>
  <si>
    <t>19=11/3</t>
  </si>
  <si>
    <t>20=12/4</t>
  </si>
  <si>
    <t>21=13/5</t>
  </si>
  <si>
    <t>22 = 14/6</t>
  </si>
  <si>
    <t>23=15/7</t>
  </si>
  <si>
    <t>24=16/8</t>
  </si>
  <si>
    <t>Tổng cộng</t>
  </si>
  <si>
    <t>Thành phố Tuy Hoà</t>
  </si>
  <si>
    <t>Huyện Phú Hoà</t>
  </si>
  <si>
    <t>Huyện Đông Hoà</t>
  </si>
  <si>
    <t>Huyện Tây Hoà</t>
  </si>
  <si>
    <t>Huyện Tuy An</t>
  </si>
  <si>
    <t>Thị xã Sông Cầu</t>
  </si>
  <si>
    <t>Huyện Đồng Xuân</t>
  </si>
  <si>
    <t>Huyện Sơn Hoà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</si>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</sst>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6"/>
      <name val="Times New Roman"/>
      <family val="1"/>
    </font>
    <font>
      <i/>
      <sz val="12"/>
      <color theme="1"/>
      <name val="Times New Roman"/>
      <family val="1"/>
    </font>
    <font>
      <sz val="11"/>
      <color indexed="8"/>
      <name val="Calibri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color indexed="8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0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8" xfId="0" applyBorder="1"/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/>
    <xf numFmtId="2" fontId="6" fillId="0" borderId="9" xfId="0" applyNumberFormat="1" applyFont="1" applyBorder="1"/>
    <xf numFmtId="1" fontId="6" fillId="0" borderId="9" xfId="0" applyNumberFormat="1" applyFont="1" applyBorder="1"/>
    <xf numFmtId="3" fontId="0" fillId="0" borderId="9" xfId="0" applyNumberFormat="1" applyBorder="1"/>
    <xf numFmtId="2" fontId="0" fillId="0" borderId="9" xfId="0" applyNumberFormat="1" applyBorder="1"/>
    <xf numFmtId="1" fontId="0" fillId="0" borderId="9" xfId="0" applyNumberForma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0" fillId="0" borderId="6" xfId="0" applyBorder="1"/>
    <xf numFmtId="0" fontId="0" fillId="0" borderId="10" xfId="0" applyBorder="1"/>
  </cellXfs>
  <cellStyles count="8">
    <cellStyle name="Comma 2 2" xfId="1"/>
    <cellStyle name="Normal" xfId="0" builtinId="0"/>
    <cellStyle name="Normal 10" xfId="2"/>
    <cellStyle name="Normal 2" xfId="3"/>
    <cellStyle name="Normal 2 2" xfId="4"/>
    <cellStyle name="Normal 3 2" xfId="5"/>
    <cellStyle name="Normal 4_SYT-PL6-Bieu28-XDDT2017" xfId="6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lieu/Tam/Quyet%20toan%202017/Nghi%20dinh%2031/2018-Quyet%20toan%20Nghi%20dinh%2031%20nam%202017%20-%20Bieu%2050-58-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50"/>
      <sheetName val="Bieu58"/>
      <sheetName val="Bieu59"/>
      <sheetName val="Bieu60"/>
      <sheetName val="Bieu61"/>
    </sheetNames>
    <sheetDataSet>
      <sheetData sheetId="0"/>
      <sheetData sheetId="1">
        <row r="14">
          <cell r="F14">
            <v>2270</v>
          </cell>
        </row>
        <row r="15">
          <cell r="F15">
            <v>6237</v>
          </cell>
        </row>
        <row r="16">
          <cell r="F16">
            <v>7941</v>
          </cell>
        </row>
        <row r="17">
          <cell r="F17">
            <v>6510</v>
          </cell>
        </row>
        <row r="18">
          <cell r="F18">
            <v>22586</v>
          </cell>
        </row>
        <row r="19">
          <cell r="F19">
            <v>20689</v>
          </cell>
        </row>
        <row r="20">
          <cell r="F20">
            <v>35826</v>
          </cell>
        </row>
        <row r="21">
          <cell r="F21">
            <v>26455</v>
          </cell>
        </row>
        <row r="22">
          <cell r="F22">
            <v>37705</v>
          </cell>
        </row>
      </sheetData>
      <sheetData sheetId="2"/>
      <sheetData sheetId="3"/>
      <sheetData sheetId="4">
        <row r="32">
          <cell r="Q32">
            <v>1618.5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90" zoomScaleNormal="90" workbookViewId="0">
      <selection activeCell="K7" sqref="K7:K9"/>
    </sheetView>
  </sheetViews>
  <sheetFormatPr defaultRowHeight="15.75"/>
  <cols>
    <col min="1" max="1" width="4.75" customWidth="1"/>
    <col min="2" max="2" width="18.875" customWidth="1"/>
    <col min="3" max="3" width="9" customWidth="1"/>
    <col min="4" max="4" width="8.875" customWidth="1"/>
    <col min="5" max="5" width="8" customWidth="1"/>
    <col min="6" max="6" width="5.5" customWidth="1"/>
    <col min="7" max="7" width="8" customWidth="1"/>
    <col min="8" max="8" width="9.75" customWidth="1"/>
    <col min="9" max="9" width="10.25" customWidth="1"/>
    <col min="10" max="10" width="7.875" customWidth="1"/>
    <col min="12" max="12" width="9.125" customWidth="1"/>
    <col min="13" max="13" width="9.25" customWidth="1"/>
    <col min="14" max="14" width="5.5" customWidth="1"/>
    <col min="16" max="16" width="9.25" customWidth="1"/>
    <col min="17" max="17" width="10.125" customWidth="1"/>
    <col min="18" max="18" width="7.75" customWidth="1"/>
    <col min="19" max="19" width="7.5" customWidth="1"/>
    <col min="20" max="20" width="7.625" customWidth="1"/>
    <col min="21" max="21" width="7.375" customWidth="1"/>
    <col min="22" max="22" width="7.25" customWidth="1"/>
    <col min="23" max="23" width="7.75" customWidth="1"/>
    <col min="24" max="24" width="9.25" customWidth="1"/>
    <col min="25" max="25" width="9.875" customWidth="1"/>
    <col min="26" max="26" width="8.125" customWidth="1"/>
  </cols>
  <sheetData>
    <row r="1" spans="1:26" s="6" customFormat="1" ht="20.2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4"/>
      <c r="V1" s="4"/>
      <c r="W1" s="5" t="s">
        <v>1</v>
      </c>
      <c r="X1" s="5"/>
      <c r="Y1" s="5"/>
      <c r="Z1" s="5"/>
    </row>
    <row r="2" spans="1:26">
      <c r="S2" s="7"/>
      <c r="T2" s="7"/>
      <c r="U2" s="7"/>
      <c r="V2" s="7"/>
      <c r="W2" s="5"/>
      <c r="X2" s="5"/>
      <c r="Y2" s="5"/>
      <c r="Z2" s="5"/>
    </row>
    <row r="3" spans="1:26" ht="22.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1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Y5" s="10" t="s">
        <v>4</v>
      </c>
    </row>
    <row r="6" spans="1:26" s="18" customFormat="1" ht="16.899999999999999" customHeight="1">
      <c r="A6" s="11" t="s">
        <v>5</v>
      </c>
      <c r="B6" s="11" t="s">
        <v>6</v>
      </c>
      <c r="C6" s="12" t="s">
        <v>7</v>
      </c>
      <c r="D6" s="13"/>
      <c r="E6" s="13"/>
      <c r="F6" s="13"/>
      <c r="G6" s="13"/>
      <c r="H6" s="13"/>
      <c r="I6" s="13"/>
      <c r="J6" s="14"/>
      <c r="K6" s="15" t="s">
        <v>8</v>
      </c>
      <c r="L6" s="16"/>
      <c r="M6" s="16"/>
      <c r="N6" s="16"/>
      <c r="O6" s="16"/>
      <c r="P6" s="16"/>
      <c r="Q6" s="16"/>
      <c r="R6" s="17"/>
      <c r="S6" s="15" t="s">
        <v>9</v>
      </c>
      <c r="T6" s="16"/>
      <c r="U6" s="16"/>
      <c r="V6" s="16"/>
      <c r="W6" s="16"/>
      <c r="X6" s="16"/>
      <c r="Y6" s="16"/>
      <c r="Z6" s="17"/>
    </row>
    <row r="7" spans="1:26" s="18" customFormat="1" ht="20.45" customHeight="1">
      <c r="A7" s="19"/>
      <c r="B7" s="19"/>
      <c r="C7" s="20" t="s">
        <v>10</v>
      </c>
      <c r="D7" s="20" t="s">
        <v>11</v>
      </c>
      <c r="E7" s="12" t="s">
        <v>12</v>
      </c>
      <c r="F7" s="13"/>
      <c r="G7" s="13"/>
      <c r="H7" s="13"/>
      <c r="I7" s="13"/>
      <c r="J7" s="14"/>
      <c r="K7" s="11" t="s">
        <v>10</v>
      </c>
      <c r="L7" s="20" t="s">
        <v>11</v>
      </c>
      <c r="M7" s="12" t="s">
        <v>12</v>
      </c>
      <c r="N7" s="13"/>
      <c r="O7" s="13"/>
      <c r="P7" s="13"/>
      <c r="Q7" s="13"/>
      <c r="R7" s="14"/>
      <c r="S7" s="11" t="s">
        <v>10</v>
      </c>
      <c r="T7" s="20" t="s">
        <v>11</v>
      </c>
      <c r="U7" s="12" t="s">
        <v>12</v>
      </c>
      <c r="V7" s="13"/>
      <c r="W7" s="13"/>
      <c r="X7" s="13"/>
      <c r="Y7" s="13"/>
      <c r="Z7" s="14"/>
    </row>
    <row r="8" spans="1:26" s="18" customFormat="1" ht="15.6" customHeight="1">
      <c r="A8" s="19"/>
      <c r="B8" s="19"/>
      <c r="C8" s="20"/>
      <c r="D8" s="20"/>
      <c r="E8" s="21" t="s">
        <v>10</v>
      </c>
      <c r="F8" s="12" t="s">
        <v>13</v>
      </c>
      <c r="G8" s="14"/>
      <c r="H8" s="21" t="s">
        <v>14</v>
      </c>
      <c r="I8" s="21" t="s">
        <v>15</v>
      </c>
      <c r="J8" s="21" t="s">
        <v>16</v>
      </c>
      <c r="K8" s="19"/>
      <c r="L8" s="20"/>
      <c r="M8" s="21" t="s">
        <v>10</v>
      </c>
      <c r="N8" s="12" t="s">
        <v>13</v>
      </c>
      <c r="O8" s="14"/>
      <c r="P8" s="21" t="s">
        <v>14</v>
      </c>
      <c r="Q8" s="21" t="s">
        <v>15</v>
      </c>
      <c r="R8" s="21" t="s">
        <v>16</v>
      </c>
      <c r="S8" s="19"/>
      <c r="T8" s="20"/>
      <c r="U8" s="21" t="s">
        <v>10</v>
      </c>
      <c r="V8" s="12" t="s">
        <v>13</v>
      </c>
      <c r="W8" s="14"/>
      <c r="X8" s="21" t="s">
        <v>14</v>
      </c>
      <c r="Y8" s="21" t="s">
        <v>15</v>
      </c>
      <c r="Z8" s="21" t="s">
        <v>16</v>
      </c>
    </row>
    <row r="9" spans="1:26" s="18" customFormat="1" ht="78.599999999999994" customHeight="1">
      <c r="A9" s="22"/>
      <c r="B9" s="22"/>
      <c r="C9" s="23"/>
      <c r="D9" s="23"/>
      <c r="E9" s="24"/>
      <c r="F9" s="25" t="s">
        <v>17</v>
      </c>
      <c r="G9" s="25" t="s">
        <v>18</v>
      </c>
      <c r="H9" s="23"/>
      <c r="I9" s="23"/>
      <c r="J9" s="23"/>
      <c r="K9" s="22"/>
      <c r="L9" s="23"/>
      <c r="M9" s="24"/>
      <c r="N9" s="25" t="s">
        <v>17</v>
      </c>
      <c r="O9" s="25" t="s">
        <v>18</v>
      </c>
      <c r="P9" s="23"/>
      <c r="Q9" s="23"/>
      <c r="R9" s="23"/>
      <c r="S9" s="22"/>
      <c r="T9" s="23"/>
      <c r="U9" s="24"/>
      <c r="V9" s="25" t="s">
        <v>17</v>
      </c>
      <c r="W9" s="25" t="s">
        <v>18</v>
      </c>
      <c r="X9" s="23"/>
      <c r="Y9" s="23"/>
      <c r="Z9" s="23"/>
    </row>
    <row r="10" spans="1:26" s="27" customFormat="1">
      <c r="A10" s="26" t="s">
        <v>19</v>
      </c>
      <c r="B10" s="26" t="s">
        <v>20</v>
      </c>
      <c r="C10" s="26">
        <v>1</v>
      </c>
      <c r="D10" s="26">
        <v>2</v>
      </c>
      <c r="E10" s="26" t="s">
        <v>21</v>
      </c>
      <c r="F10" s="26">
        <v>4</v>
      </c>
      <c r="G10" s="26">
        <v>5</v>
      </c>
      <c r="H10" s="26">
        <v>6</v>
      </c>
      <c r="I10" s="26">
        <v>7</v>
      </c>
      <c r="J10" s="26">
        <v>8</v>
      </c>
      <c r="K10" s="26">
        <v>9</v>
      </c>
      <c r="L10" s="26">
        <v>10</v>
      </c>
      <c r="M10" s="26" t="s">
        <v>22</v>
      </c>
      <c r="N10" s="26">
        <v>12</v>
      </c>
      <c r="O10" s="26">
        <v>13</v>
      </c>
      <c r="P10" s="26">
        <v>14</v>
      </c>
      <c r="Q10" s="26">
        <v>15</v>
      </c>
      <c r="R10" s="26">
        <v>16</v>
      </c>
      <c r="S10" s="26" t="s">
        <v>23</v>
      </c>
      <c r="T10" s="26" t="s">
        <v>24</v>
      </c>
      <c r="U10" s="26" t="s">
        <v>25</v>
      </c>
      <c r="V10" s="26" t="s">
        <v>26</v>
      </c>
      <c r="W10" s="26" t="s">
        <v>27</v>
      </c>
      <c r="X10" s="26" t="s">
        <v>28</v>
      </c>
      <c r="Y10" s="26" t="s">
        <v>29</v>
      </c>
      <c r="Z10" s="26" t="s">
        <v>30</v>
      </c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9"/>
      <c r="Y11" s="29"/>
      <c r="Z11" s="29"/>
    </row>
    <row r="12" spans="1:26">
      <c r="A12" s="30"/>
      <c r="B12" s="30" t="s">
        <v>31</v>
      </c>
      <c r="C12" s="31">
        <f>SUM(C14:C22)</f>
        <v>2837019</v>
      </c>
      <c r="D12" s="31">
        <f t="shared" ref="D12:R12" si="0">SUM(D14:D22)</f>
        <v>2067538</v>
      </c>
      <c r="E12" s="31">
        <f t="shared" si="0"/>
        <v>769481</v>
      </c>
      <c r="F12" s="31">
        <f t="shared" si="0"/>
        <v>0</v>
      </c>
      <c r="G12" s="31">
        <f t="shared" si="0"/>
        <v>769481</v>
      </c>
      <c r="H12" s="31">
        <f t="shared" si="0"/>
        <v>56061</v>
      </c>
      <c r="I12" s="31">
        <f t="shared" si="0"/>
        <v>547201</v>
      </c>
      <c r="J12" s="31">
        <f t="shared" si="0"/>
        <v>166219</v>
      </c>
      <c r="K12" s="31">
        <f t="shared" si="0"/>
        <v>3318245</v>
      </c>
      <c r="L12" s="31">
        <f t="shared" si="0"/>
        <v>2067538</v>
      </c>
      <c r="M12" s="31">
        <f t="shared" si="0"/>
        <v>1250707</v>
      </c>
      <c r="N12" s="31">
        <f t="shared" si="0"/>
        <v>1919</v>
      </c>
      <c r="O12" s="31">
        <f t="shared" si="0"/>
        <v>1248788</v>
      </c>
      <c r="P12" s="31">
        <f t="shared" si="0"/>
        <v>285076</v>
      </c>
      <c r="Q12" s="31">
        <f t="shared" si="0"/>
        <v>763224</v>
      </c>
      <c r="R12" s="31">
        <f t="shared" si="0"/>
        <v>202407</v>
      </c>
      <c r="S12" s="32">
        <f>K12/C12*100</f>
        <v>116.96238199321189</v>
      </c>
      <c r="T12" s="33">
        <f>L12/D12*100</f>
        <v>100</v>
      </c>
      <c r="U12" s="32">
        <f>M12/E12*100</f>
        <v>162.53903605157242</v>
      </c>
      <c r="V12" s="32"/>
      <c r="W12" s="32">
        <f t="shared" ref="W12:Z12" si="1">O12/G12*100</f>
        <v>162.28964717777308</v>
      </c>
      <c r="X12" s="32">
        <f t="shared" si="1"/>
        <v>508.5103726298139</v>
      </c>
      <c r="Y12" s="32">
        <f t="shared" si="1"/>
        <v>139.47781528177032</v>
      </c>
      <c r="Z12" s="32">
        <f t="shared" si="1"/>
        <v>121.77127765177266</v>
      </c>
    </row>
    <row r="13" spans="1:26">
      <c r="A13" s="30"/>
      <c r="B13" s="30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5"/>
      <c r="T13" s="36"/>
      <c r="U13" s="35"/>
      <c r="V13" s="35"/>
      <c r="W13" s="35"/>
      <c r="X13" s="35"/>
      <c r="Y13" s="35"/>
      <c r="Z13" s="35"/>
    </row>
    <row r="14" spans="1:26">
      <c r="A14" s="37">
        <v>1</v>
      </c>
      <c r="B14" s="38" t="s">
        <v>32</v>
      </c>
      <c r="C14" s="34">
        <f>SUM(D14:E14)</f>
        <v>305233</v>
      </c>
      <c r="D14" s="34">
        <v>117722</v>
      </c>
      <c r="E14" s="34">
        <f>SUM(F14:G14)</f>
        <v>187511</v>
      </c>
      <c r="F14" s="34"/>
      <c r="G14" s="34">
        <f>SUM(H14:J14)</f>
        <v>187511</v>
      </c>
      <c r="H14" s="34">
        <v>46450</v>
      </c>
      <c r="I14" s="34">
        <v>138791</v>
      </c>
      <c r="J14" s="34">
        <f>SUM([1]Bieu58!F14)</f>
        <v>2270</v>
      </c>
      <c r="K14" s="34">
        <f>SUM(L14,M14)</f>
        <v>358021</v>
      </c>
      <c r="L14" s="34">
        <v>117722</v>
      </c>
      <c r="M14" s="34">
        <f>SUM(N14:O14)</f>
        <v>240299</v>
      </c>
      <c r="N14" s="34"/>
      <c r="O14" s="34">
        <f>SUM(P14:R14)</f>
        <v>240299</v>
      </c>
      <c r="P14" s="34">
        <f>H14+14924</f>
        <v>61374</v>
      </c>
      <c r="Q14" s="34">
        <f>I14+36421</f>
        <v>175212</v>
      </c>
      <c r="R14" s="34">
        <v>3713</v>
      </c>
      <c r="S14" s="35">
        <f t="shared" ref="S14:U22" si="2">K14/C14*100</f>
        <v>117.29432925011385</v>
      </c>
      <c r="T14" s="36">
        <f t="shared" si="2"/>
        <v>100</v>
      </c>
      <c r="U14" s="35">
        <f t="shared" si="2"/>
        <v>128.1519484190261</v>
      </c>
      <c r="V14" s="35"/>
      <c r="W14" s="35">
        <f t="shared" ref="W14:Z22" si="3">O14/G14*100</f>
        <v>128.1519484190261</v>
      </c>
      <c r="X14" s="35">
        <f t="shared" si="3"/>
        <v>132.12917115177609</v>
      </c>
      <c r="Y14" s="35">
        <f t="shared" si="3"/>
        <v>126.24161509031566</v>
      </c>
      <c r="Z14" s="35">
        <f t="shared" si="3"/>
        <v>163.56828193832601</v>
      </c>
    </row>
    <row r="15" spans="1:26">
      <c r="A15" s="37">
        <v>2</v>
      </c>
      <c r="B15" s="38" t="s">
        <v>33</v>
      </c>
      <c r="C15" s="34">
        <f t="shared" ref="C15:C22" si="4">SUM(D15:E15)</f>
        <v>271369</v>
      </c>
      <c r="D15" s="34">
        <v>215459</v>
      </c>
      <c r="E15" s="34">
        <f t="shared" ref="E15:E22" si="5">SUM(F15:G15)</f>
        <v>55910</v>
      </c>
      <c r="F15" s="34"/>
      <c r="G15" s="34">
        <f t="shared" ref="G15:G22" si="6">SUM(H15:J15)</f>
        <v>55910</v>
      </c>
      <c r="H15" s="34">
        <v>2026</v>
      </c>
      <c r="I15" s="34">
        <v>47647</v>
      </c>
      <c r="J15" s="34">
        <f>SUM([1]Bieu58!F15)</f>
        <v>6237</v>
      </c>
      <c r="K15" s="34">
        <f t="shared" ref="K15:K22" si="7">SUM(L15,M15)</f>
        <v>294454</v>
      </c>
      <c r="L15" s="34">
        <v>215459</v>
      </c>
      <c r="M15" s="34">
        <f t="shared" ref="M15:M22" si="8">SUM(N15:O15)</f>
        <v>78995</v>
      </c>
      <c r="N15" s="34"/>
      <c r="O15" s="34">
        <f>SUM(P15:R15)</f>
        <v>78995</v>
      </c>
      <c r="P15" s="34">
        <f>H15+4405+4550</f>
        <v>10981</v>
      </c>
      <c r="Q15" s="34">
        <f>I15+13097</f>
        <v>60744</v>
      </c>
      <c r="R15" s="34">
        <v>7270</v>
      </c>
      <c r="S15" s="35">
        <f t="shared" si="2"/>
        <v>108.50686703344891</v>
      </c>
      <c r="T15" s="36">
        <f t="shared" si="2"/>
        <v>100</v>
      </c>
      <c r="U15" s="35">
        <f t="shared" si="2"/>
        <v>141.28957252727599</v>
      </c>
      <c r="V15" s="35"/>
      <c r="W15" s="35">
        <f t="shared" si="3"/>
        <v>141.28957252727599</v>
      </c>
      <c r="X15" s="35">
        <f t="shared" si="3"/>
        <v>542.00394866732472</v>
      </c>
      <c r="Y15" s="35">
        <f t="shared" si="3"/>
        <v>127.4875647994627</v>
      </c>
      <c r="Z15" s="35">
        <f t="shared" si="3"/>
        <v>116.56244989578323</v>
      </c>
    </row>
    <row r="16" spans="1:26">
      <c r="A16" s="37">
        <v>3</v>
      </c>
      <c r="B16" s="38" t="s">
        <v>34</v>
      </c>
      <c r="C16" s="34">
        <f t="shared" si="4"/>
        <v>327735</v>
      </c>
      <c r="D16" s="34">
        <v>246289</v>
      </c>
      <c r="E16" s="34">
        <f t="shared" si="5"/>
        <v>81446</v>
      </c>
      <c r="F16" s="34"/>
      <c r="G16" s="34">
        <f t="shared" si="6"/>
        <v>81446</v>
      </c>
      <c r="H16" s="34"/>
      <c r="I16" s="34">
        <v>73505</v>
      </c>
      <c r="J16" s="34">
        <f>SUM([1]Bieu58!F16)</f>
        <v>7941</v>
      </c>
      <c r="K16" s="34">
        <f t="shared" si="7"/>
        <v>392808</v>
      </c>
      <c r="L16" s="34">
        <v>246289</v>
      </c>
      <c r="M16" s="34">
        <f t="shared" si="8"/>
        <v>146519</v>
      </c>
      <c r="N16" s="34"/>
      <c r="O16" s="34">
        <f t="shared" ref="O16:O22" si="9">SUM(P16:R16)</f>
        <v>146519</v>
      </c>
      <c r="P16" s="34">
        <f>H16+23900+4300+17531</f>
        <v>45731</v>
      </c>
      <c r="Q16" s="34">
        <f>I16+17042</f>
        <v>90547</v>
      </c>
      <c r="R16" s="34">
        <v>10241</v>
      </c>
      <c r="S16" s="35">
        <f t="shared" si="2"/>
        <v>119.85537095519246</v>
      </c>
      <c r="T16" s="36">
        <f t="shared" si="2"/>
        <v>100</v>
      </c>
      <c r="U16" s="35">
        <f t="shared" si="2"/>
        <v>179.89710974142378</v>
      </c>
      <c r="V16" s="35"/>
      <c r="W16" s="35">
        <f t="shared" si="3"/>
        <v>179.89710974142378</v>
      </c>
      <c r="X16" s="35"/>
      <c r="Y16" s="35">
        <f t="shared" si="3"/>
        <v>123.18481735936331</v>
      </c>
      <c r="Z16" s="35">
        <f t="shared" si="3"/>
        <v>128.96360659866514</v>
      </c>
    </row>
    <row r="17" spans="1:26">
      <c r="A17" s="37">
        <v>4</v>
      </c>
      <c r="B17" s="38" t="s">
        <v>35</v>
      </c>
      <c r="C17" s="34">
        <f t="shared" si="4"/>
        <v>352342</v>
      </c>
      <c r="D17" s="34">
        <v>287746</v>
      </c>
      <c r="E17" s="34">
        <f t="shared" si="5"/>
        <v>64596</v>
      </c>
      <c r="F17" s="34"/>
      <c r="G17" s="34">
        <f t="shared" si="6"/>
        <v>64596</v>
      </c>
      <c r="H17" s="34">
        <v>1979</v>
      </c>
      <c r="I17" s="34">
        <v>56107</v>
      </c>
      <c r="J17" s="34">
        <f>SUM([1]Bieu58!F17)</f>
        <v>6510</v>
      </c>
      <c r="K17" s="34">
        <f t="shared" si="7"/>
        <v>391585</v>
      </c>
      <c r="L17" s="34">
        <v>287746</v>
      </c>
      <c r="M17" s="34">
        <f t="shared" si="8"/>
        <v>103839</v>
      </c>
      <c r="N17" s="34"/>
      <c r="O17" s="34">
        <f t="shared" si="9"/>
        <v>103839</v>
      </c>
      <c r="P17" s="34">
        <f>H17+1847+2000+3897</f>
        <v>9723</v>
      </c>
      <c r="Q17" s="34">
        <f>I17+29201</f>
        <v>85308</v>
      </c>
      <c r="R17" s="34">
        <v>8808</v>
      </c>
      <c r="S17" s="35">
        <f t="shared" si="2"/>
        <v>111.13775820083896</v>
      </c>
      <c r="T17" s="36">
        <f t="shared" si="2"/>
        <v>100</v>
      </c>
      <c r="U17" s="35">
        <f t="shared" si="2"/>
        <v>160.75143971762958</v>
      </c>
      <c r="V17" s="35"/>
      <c r="W17" s="35">
        <f t="shared" si="3"/>
        <v>160.75143971762958</v>
      </c>
      <c r="X17" s="35">
        <f t="shared" si="3"/>
        <v>491.30874178878219</v>
      </c>
      <c r="Y17" s="35">
        <f t="shared" si="3"/>
        <v>152.0451993512396</v>
      </c>
      <c r="Z17" s="35">
        <f t="shared" si="3"/>
        <v>135.29953917050693</v>
      </c>
    </row>
    <row r="18" spans="1:26">
      <c r="A18" s="37">
        <v>5</v>
      </c>
      <c r="B18" s="38" t="s">
        <v>36</v>
      </c>
      <c r="C18" s="34">
        <f t="shared" si="4"/>
        <v>407689</v>
      </c>
      <c r="D18" s="34">
        <v>325425</v>
      </c>
      <c r="E18" s="34">
        <f t="shared" si="5"/>
        <v>82264</v>
      </c>
      <c r="F18" s="34"/>
      <c r="G18" s="34">
        <f t="shared" si="6"/>
        <v>82264</v>
      </c>
      <c r="H18" s="34"/>
      <c r="I18" s="34">
        <v>59678</v>
      </c>
      <c r="J18" s="34">
        <f>SUM([1]Bieu58!F18)</f>
        <v>22586</v>
      </c>
      <c r="K18" s="34">
        <f t="shared" si="7"/>
        <v>480874</v>
      </c>
      <c r="L18" s="34">
        <v>325425</v>
      </c>
      <c r="M18" s="34">
        <f t="shared" si="8"/>
        <v>155449</v>
      </c>
      <c r="N18" s="34"/>
      <c r="O18" s="34">
        <f t="shared" si="9"/>
        <v>155449</v>
      </c>
      <c r="P18" s="34">
        <f>24101</f>
        <v>24101</v>
      </c>
      <c r="Q18" s="34">
        <f>I18+43721</f>
        <v>103399</v>
      </c>
      <c r="R18" s="34">
        <v>27949</v>
      </c>
      <c r="S18" s="35">
        <f t="shared" si="2"/>
        <v>117.95118337752552</v>
      </c>
      <c r="T18" s="36">
        <f t="shared" si="2"/>
        <v>100</v>
      </c>
      <c r="U18" s="35">
        <f t="shared" si="2"/>
        <v>188.96358066712048</v>
      </c>
      <c r="V18" s="35"/>
      <c r="W18" s="35">
        <f t="shared" si="3"/>
        <v>188.96358066712048</v>
      </c>
      <c r="X18" s="35"/>
      <c r="Y18" s="35">
        <f t="shared" si="3"/>
        <v>173.26150340158853</v>
      </c>
      <c r="Z18" s="35">
        <f t="shared" si="3"/>
        <v>123.74479766226867</v>
      </c>
    </row>
    <row r="19" spans="1:26">
      <c r="A19" s="37">
        <v>6</v>
      </c>
      <c r="B19" s="38" t="s">
        <v>37</v>
      </c>
      <c r="C19" s="34">
        <f t="shared" si="4"/>
        <v>320206</v>
      </c>
      <c r="D19" s="34">
        <v>248684</v>
      </c>
      <c r="E19" s="34">
        <f t="shared" si="5"/>
        <v>71522</v>
      </c>
      <c r="F19" s="34"/>
      <c r="G19" s="34">
        <f t="shared" si="6"/>
        <v>71522</v>
      </c>
      <c r="H19" s="34">
        <v>2686</v>
      </c>
      <c r="I19" s="34">
        <v>48147</v>
      </c>
      <c r="J19" s="34">
        <f>SUM([1]Bieu58!F19)</f>
        <v>20689</v>
      </c>
      <c r="K19" s="34">
        <f t="shared" si="7"/>
        <v>388031</v>
      </c>
      <c r="L19" s="34">
        <v>248684</v>
      </c>
      <c r="M19" s="34">
        <f t="shared" si="8"/>
        <v>139347</v>
      </c>
      <c r="N19" s="34"/>
      <c r="O19" s="34">
        <f t="shared" si="9"/>
        <v>139347</v>
      </c>
      <c r="P19" s="34">
        <f>H19+15931+16900</f>
        <v>35517</v>
      </c>
      <c r="Q19" s="34">
        <f>I19+28165</f>
        <v>76312</v>
      </c>
      <c r="R19" s="34">
        <v>27518</v>
      </c>
      <c r="S19" s="35">
        <f t="shared" si="2"/>
        <v>121.18167679556286</v>
      </c>
      <c r="T19" s="36">
        <f t="shared" si="2"/>
        <v>100</v>
      </c>
      <c r="U19" s="35">
        <f t="shared" si="2"/>
        <v>194.83096110287744</v>
      </c>
      <c r="V19" s="35"/>
      <c r="W19" s="35">
        <f t="shared" si="3"/>
        <v>194.83096110287744</v>
      </c>
      <c r="X19" s="35">
        <f t="shared" si="3"/>
        <v>1322.300819061802</v>
      </c>
      <c r="Y19" s="35">
        <f t="shared" si="3"/>
        <v>158.49793341225828</v>
      </c>
      <c r="Z19" s="35">
        <f t="shared" si="3"/>
        <v>133.0078785828218</v>
      </c>
    </row>
    <row r="20" spans="1:26">
      <c r="A20" s="37">
        <v>7</v>
      </c>
      <c r="B20" s="38" t="s">
        <v>38</v>
      </c>
      <c r="C20" s="34">
        <f t="shared" si="4"/>
        <v>324357</v>
      </c>
      <c r="D20" s="34">
        <v>237906</v>
      </c>
      <c r="E20" s="34">
        <f t="shared" si="5"/>
        <v>86451</v>
      </c>
      <c r="F20" s="34"/>
      <c r="G20" s="34">
        <f t="shared" si="6"/>
        <v>86451</v>
      </c>
      <c r="H20" s="34">
        <v>2920</v>
      </c>
      <c r="I20" s="34">
        <v>47705</v>
      </c>
      <c r="J20" s="34">
        <f>SUM([1]Bieu58!F20)</f>
        <v>35826</v>
      </c>
      <c r="K20" s="34">
        <f t="shared" si="7"/>
        <v>391348</v>
      </c>
      <c r="L20" s="34">
        <v>237906</v>
      </c>
      <c r="M20" s="34">
        <f t="shared" si="8"/>
        <v>153442</v>
      </c>
      <c r="N20" s="34"/>
      <c r="O20" s="34">
        <f t="shared" si="9"/>
        <v>153442</v>
      </c>
      <c r="P20" s="34">
        <f>H20+33499</f>
        <v>36419</v>
      </c>
      <c r="Q20" s="34">
        <f>I20+22628</f>
        <v>70333</v>
      </c>
      <c r="R20" s="34">
        <v>46690</v>
      </c>
      <c r="S20" s="35">
        <f t="shared" si="2"/>
        <v>120.65347749547566</v>
      </c>
      <c r="T20" s="36">
        <f t="shared" si="2"/>
        <v>100</v>
      </c>
      <c r="U20" s="35">
        <f t="shared" si="2"/>
        <v>177.49013892262667</v>
      </c>
      <c r="V20" s="35"/>
      <c r="W20" s="35">
        <f t="shared" si="3"/>
        <v>177.49013892262667</v>
      </c>
      <c r="X20" s="35">
        <f t="shared" si="3"/>
        <v>1247.2260273972604</v>
      </c>
      <c r="Y20" s="35">
        <f t="shared" si="3"/>
        <v>147.43318310449638</v>
      </c>
      <c r="Z20" s="35">
        <f t="shared" si="3"/>
        <v>130.32434544744041</v>
      </c>
    </row>
    <row r="21" spans="1:26">
      <c r="A21" s="37">
        <v>8</v>
      </c>
      <c r="B21" s="38" t="s">
        <v>39</v>
      </c>
      <c r="C21" s="34">
        <f t="shared" si="4"/>
        <v>279469</v>
      </c>
      <c r="D21" s="34">
        <v>216738</v>
      </c>
      <c r="E21" s="34">
        <f t="shared" si="5"/>
        <v>62731</v>
      </c>
      <c r="F21" s="34"/>
      <c r="G21" s="34">
        <f t="shared" si="6"/>
        <v>62731</v>
      </c>
      <c r="H21" s="34"/>
      <c r="I21" s="34">
        <v>36276</v>
      </c>
      <c r="J21" s="34">
        <f>SUM([1]Bieu58!F21)</f>
        <v>26455</v>
      </c>
      <c r="K21" s="34">
        <f t="shared" si="7"/>
        <v>320866</v>
      </c>
      <c r="L21" s="34">
        <v>216738</v>
      </c>
      <c r="M21" s="34">
        <f t="shared" si="8"/>
        <v>104128</v>
      </c>
      <c r="N21" s="34">
        <v>1919</v>
      </c>
      <c r="O21" s="34">
        <f>SUM(P21:R21)-N21</f>
        <v>102209</v>
      </c>
      <c r="P21" s="34">
        <f>5500+3000+20291+1919</f>
        <v>30710</v>
      </c>
      <c r="Q21" s="34">
        <f>I21+9086</f>
        <v>45362</v>
      </c>
      <c r="R21" s="34">
        <v>28056</v>
      </c>
      <c r="S21" s="35">
        <f t="shared" si="2"/>
        <v>114.81273414940476</v>
      </c>
      <c r="T21" s="36">
        <f t="shared" si="2"/>
        <v>100</v>
      </c>
      <c r="U21" s="35">
        <f t="shared" si="2"/>
        <v>165.99129616935807</v>
      </c>
      <c r="V21" s="35"/>
      <c r="W21" s="35">
        <f t="shared" si="3"/>
        <v>162.93220257926703</v>
      </c>
      <c r="X21" s="35"/>
      <c r="Y21" s="35">
        <f t="shared" si="3"/>
        <v>125.04686293968463</v>
      </c>
      <c r="Z21" s="35">
        <f t="shared" si="3"/>
        <v>106.05178605178605</v>
      </c>
    </row>
    <row r="22" spans="1:26">
      <c r="A22" s="37">
        <v>9</v>
      </c>
      <c r="B22" s="38" t="s">
        <v>40</v>
      </c>
      <c r="C22" s="34">
        <f t="shared" si="4"/>
        <v>248619</v>
      </c>
      <c r="D22" s="34">
        <v>171569</v>
      </c>
      <c r="E22" s="34">
        <f t="shared" si="5"/>
        <v>77050</v>
      </c>
      <c r="F22" s="34"/>
      <c r="G22" s="34">
        <f t="shared" si="6"/>
        <v>77050</v>
      </c>
      <c r="H22" s="34"/>
      <c r="I22" s="34">
        <v>39345</v>
      </c>
      <c r="J22" s="34">
        <f>SUM([1]Bieu58!F22)</f>
        <v>37705</v>
      </c>
      <c r="K22" s="34">
        <f t="shared" si="7"/>
        <v>300258</v>
      </c>
      <c r="L22" s="34">
        <v>171569</v>
      </c>
      <c r="M22" s="34">
        <f t="shared" si="8"/>
        <v>128689</v>
      </c>
      <c r="N22" s="34"/>
      <c r="O22" s="34">
        <f t="shared" si="9"/>
        <v>128689</v>
      </c>
      <c r="P22" s="34">
        <f>7999+22521</f>
        <v>30520</v>
      </c>
      <c r="Q22" s="34">
        <f>I22+16662</f>
        <v>56007</v>
      </c>
      <c r="R22" s="34">
        <v>42162</v>
      </c>
      <c r="S22" s="35">
        <f t="shared" si="2"/>
        <v>120.77033533237605</v>
      </c>
      <c r="T22" s="36">
        <f t="shared" si="2"/>
        <v>100</v>
      </c>
      <c r="U22" s="35">
        <f t="shared" si="2"/>
        <v>167.02011680726801</v>
      </c>
      <c r="V22" s="35"/>
      <c r="W22" s="35">
        <f t="shared" si="3"/>
        <v>167.02011680726801</v>
      </c>
      <c r="X22" s="35"/>
      <c r="Y22" s="35">
        <f t="shared" si="3"/>
        <v>142.34845596645062</v>
      </c>
      <c r="Z22" s="35">
        <f t="shared" si="3"/>
        <v>111.82071343323167</v>
      </c>
    </row>
    <row r="23" spans="1:26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40"/>
      <c r="Y23" s="40"/>
      <c r="Z23" s="40"/>
    </row>
  </sheetData>
  <mergeCells count="33">
    <mergeCell ref="U8:U9"/>
    <mergeCell ref="V8:W8"/>
    <mergeCell ref="X8:X9"/>
    <mergeCell ref="Y8:Y9"/>
    <mergeCell ref="Z8:Z9"/>
    <mergeCell ref="T7:T9"/>
    <mergeCell ref="U7:Z7"/>
    <mergeCell ref="E8:E9"/>
    <mergeCell ref="F8:G8"/>
    <mergeCell ref="H8:H9"/>
    <mergeCell ref="I8:I9"/>
    <mergeCell ref="J8:J9"/>
    <mergeCell ref="M8:M9"/>
    <mergeCell ref="N8:O8"/>
    <mergeCell ref="P8:P9"/>
    <mergeCell ref="D7:D9"/>
    <mergeCell ref="E7:J7"/>
    <mergeCell ref="K7:K9"/>
    <mergeCell ref="L7:L9"/>
    <mergeCell ref="M7:R7"/>
    <mergeCell ref="S7:S9"/>
    <mergeCell ref="Q8:Q9"/>
    <mergeCell ref="R8:R9"/>
    <mergeCell ref="A1:B1"/>
    <mergeCell ref="W1:Z2"/>
    <mergeCell ref="A3:Z3"/>
    <mergeCell ref="A4:Z4"/>
    <mergeCell ref="A6:A9"/>
    <mergeCell ref="B6:B9"/>
    <mergeCell ref="C6:J6"/>
    <mergeCell ref="K6:R6"/>
    <mergeCell ref="S6:Z6"/>
    <mergeCell ref="C7:C9"/>
  </mergeCells>
  <printOptions horizontalCentered="1"/>
  <pageMargins left="0" right="0" top="0.74803149606299213" bottom="0.55118110236220474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9D3E9E-1122-4CCD-B04B-EB2749B4E561}"/>
</file>

<file path=customXml/itemProps2.xml><?xml version="1.0" encoding="utf-8"?>
<ds:datastoreItem xmlns:ds="http://schemas.openxmlformats.org/officeDocument/2006/customXml" ds:itemID="{9D4116B7-01A1-4C89-A905-417DEE3D8067}"/>
</file>

<file path=customXml/itemProps3.xml><?xml version="1.0" encoding="utf-8"?>
<ds:datastoreItem xmlns:ds="http://schemas.openxmlformats.org/officeDocument/2006/customXml" ds:itemID="{9C162718-74C6-47FE-9129-14E76B34E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2020-01-07T00:51:16Z</dcterms:created>
  <dcterms:modified xsi:type="dcterms:W3CDTF">2020-01-07T00:51:21Z</dcterms:modified>
</cp:coreProperties>
</file>