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31.192.7\SoTaiChinh\CacPhongBan\TrungTamTinHoc\PhongKiThuat\DuongTrungDuc\CONG KHAI DU TOAN\CKNS-QT2017\"/>
    </mc:Choice>
  </mc:AlternateContent>
  <bookViews>
    <workbookView xWindow="0" yWindow="0" windowWidth="19200" windowHeight="11595" tabRatio="880"/>
  </bookViews>
  <sheets>
    <sheet name="Bao cao" sheetId="49" r:id="rId1"/>
  </sheets>
  <externalReferences>
    <externalReference r:id="rId2"/>
    <externalReference r:id="rId3"/>
    <externalReference r:id="rId4"/>
    <externalReference r:id="rId5"/>
  </externalReferences>
  <definedNames>
    <definedName name="ADP">#REF!</definedName>
    <definedName name="AKHAC">#REF!</definedName>
    <definedName name="ALTINH">#REF!</definedName>
    <definedName name="Anguon">'[4]Dt 2001'!#REF!</definedName>
    <definedName name="ANN">#REF!</definedName>
    <definedName name="ANQD">#REF!</definedName>
    <definedName name="ANQQH">'[4]Dt 2001'!#REF!</definedName>
    <definedName name="ANSNN">'[4]Dt 2001'!#REF!</definedName>
    <definedName name="ANSNNxnk">'[4]Dt 2001'!#REF!</definedName>
    <definedName name="APC">'[4]Dt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'[4]Dt 2001'!#REF!</definedName>
    <definedName name="NSNN">'[4]Dt 2001'!#REF!</definedName>
    <definedName name="PC">'[4]Dt 2001'!#REF!</definedName>
    <definedName name="Phan_cap">#REF!</definedName>
    <definedName name="Phi_le_phi">#REF!</definedName>
    <definedName name="_xlnm.Print_Area" localSheetId="0">'Bao cao'!$A$1:$E$42</definedName>
    <definedName name="_xlnm.Print_Area">#REF!</definedName>
    <definedName name="PRINT_AREA_MI">#REF!</definedName>
    <definedName name="_xlnm.Print_Titles" localSheetId="0">'Bao cao'!$9:$12</definedName>
    <definedName name="TW">#REF!</definedName>
  </definedNames>
  <calcPr calcId="152511" calcMode="manual"/>
</workbook>
</file>

<file path=xl/calcChain.xml><?xml version="1.0" encoding="utf-8"?>
<calcChain xmlns="http://schemas.openxmlformats.org/spreadsheetml/2006/main">
  <c r="D12" i="49" l="1"/>
  <c r="C13" i="49"/>
  <c r="D13" i="49"/>
  <c r="E13" i="49"/>
  <c r="D14" i="49"/>
  <c r="C15" i="49"/>
  <c r="E15" i="49" s="1"/>
  <c r="D15" i="49"/>
  <c r="C16" i="49"/>
  <c r="D16" i="49"/>
  <c r="E16" i="49" s="1"/>
  <c r="D18" i="49"/>
  <c r="D19" i="49"/>
  <c r="D20" i="49"/>
  <c r="D21" i="49"/>
  <c r="C24" i="49"/>
  <c r="E24" i="49" s="1"/>
  <c r="D24" i="49"/>
  <c r="C25" i="49"/>
  <c r="D25" i="49"/>
  <c r="E25" i="49" s="1"/>
  <c r="D26" i="49"/>
  <c r="D23" i="49" s="1"/>
  <c r="C27" i="49"/>
  <c r="E27" i="49" s="1"/>
  <c r="D27" i="49"/>
  <c r="C28" i="49"/>
  <c r="C30" i="49"/>
  <c r="D31" i="49"/>
  <c r="D30" i="49" s="1"/>
  <c r="C32" i="49"/>
  <c r="D33" i="49"/>
  <c r="D34" i="49"/>
  <c r="D36" i="49"/>
  <c r="D38" i="49"/>
  <c r="D39" i="49"/>
  <c r="E39" i="49"/>
  <c r="C41" i="49"/>
  <c r="D41" i="49"/>
  <c r="C42" i="49"/>
  <c r="E42" i="49" s="1"/>
  <c r="D42" i="49"/>
  <c r="D22" i="49" l="1"/>
  <c r="E26" i="49"/>
  <c r="C23" i="49"/>
  <c r="C22" i="49" s="1"/>
  <c r="C14" i="49"/>
  <c r="E14" i="49" s="1"/>
  <c r="D11" i="49"/>
  <c r="C12" i="49" l="1"/>
  <c r="D10" i="49"/>
  <c r="E23" i="49"/>
  <c r="E22" i="49"/>
  <c r="D35" i="49" l="1"/>
  <c r="C11" i="49"/>
  <c r="E12" i="49"/>
  <c r="C10" i="49" l="1"/>
  <c r="E11" i="49"/>
  <c r="C35" i="49" l="1"/>
  <c r="E10" i="49"/>
  <c r="C36" i="49" l="1"/>
  <c r="E35" i="49"/>
  <c r="C38" i="49" l="1"/>
  <c r="E36" i="49"/>
</calcChain>
</file>

<file path=xl/sharedStrings.xml><?xml version="1.0" encoding="utf-8"?>
<sst xmlns="http://schemas.openxmlformats.org/spreadsheetml/2006/main" count="70" uniqueCount="59">
  <si>
    <t>STT</t>
  </si>
  <si>
    <t>A</t>
  </si>
  <si>
    <t>B</t>
  </si>
  <si>
    <t>II</t>
  </si>
  <si>
    <t>III</t>
  </si>
  <si>
    <t>C</t>
  </si>
  <si>
    <t>I</t>
  </si>
  <si>
    <t>D</t>
  </si>
  <si>
    <t>TỔNG CHI NSĐP</t>
  </si>
  <si>
    <t>Chi thường xuyên</t>
  </si>
  <si>
    <t>Chi trả nợ lãi các khoản do chính quyền địa phương vay</t>
  </si>
  <si>
    <t>E</t>
  </si>
  <si>
    <t>G</t>
  </si>
  <si>
    <t>Từ nguồn vay để trả nợ gốc</t>
  </si>
  <si>
    <t>Vay để bù đắp bội chi</t>
  </si>
  <si>
    <t>Vay để trả nợ gốc</t>
  </si>
  <si>
    <t>TỔNG NGUỒN THU NSĐP</t>
  </si>
  <si>
    <t>Chi bổ sung quỹ dự trữ tài chính</t>
  </si>
  <si>
    <t>Dự phòng ngân sách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</si>
  <si>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</si>
  <si>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</si>
  <si>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</si>
  <si>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</si>
  <si>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Từ nguồn bội thu, tăng thu, tiết kiệm chi, kết dư ngân sách cấp tỉnh</t>
  </si>
  <si>
    <t>Thu kết dư</t>
  </si>
  <si>
    <t>Chi đầu tư phát triển</t>
  </si>
  <si>
    <t>TỔNG MỨC VAY CỦA NSĐP</t>
  </si>
  <si>
    <t>Dự toán</t>
  </si>
  <si>
    <t>Quyết toán</t>
  </si>
  <si>
    <t xml:space="preserve">Tổng chi cân đối NSĐP </t>
  </si>
  <si>
    <t>BỘI CHI NSĐP/BỘI THU NSĐP/KẾT DƯ NSĐP</t>
  </si>
  <si>
    <t>CHI TRẢ NỢ GỐC CỦA NSĐP</t>
  </si>
  <si>
    <t>TỔNG MỨC DƯ NỢ VAY CUỐI NĂM CỦA NSĐP</t>
  </si>
  <si>
    <t>Chi nộp ngân sách cấp trên</t>
  </si>
  <si>
    <t xml:space="preserve">Nội dung </t>
  </si>
  <si>
    <t>Biểu số 62/CK-NSNN</t>
  </si>
  <si>
    <t>IV</t>
  </si>
  <si>
    <t>Chi tạo nguồn, điều chỉnh tiền lương</t>
  </si>
  <si>
    <t>Thu ngân sách cấp dưới nộp lên</t>
  </si>
  <si>
    <t>VII</t>
  </si>
  <si>
    <t>Thu viện trợ</t>
  </si>
  <si>
    <t>VI</t>
  </si>
  <si>
    <t>Thu chuyển nguồn từ năm trước chuyển sang</t>
  </si>
  <si>
    <t>V</t>
  </si>
  <si>
    <t>Thu từ quỹ dự trữ tài chính</t>
  </si>
  <si>
    <t>Thu bổ sung có mục tiêu</t>
  </si>
  <si>
    <t>Thu bổ sung cân đối ngân sách</t>
  </si>
  <si>
    <t xml:space="preserve">Thu bổ sung từ ngân sách cấp trên </t>
  </si>
  <si>
    <t>Thu NSĐP hưởng từ các khoản thu phân chia</t>
  </si>
  <si>
    <t>-</t>
  </si>
  <si>
    <t>Thu NSĐP hưởng 100%</t>
  </si>
  <si>
    <t>Thu NSĐP được hưởng theo phân cấp</t>
  </si>
  <si>
    <t>4=2/1</t>
  </si>
  <si>
    <t>So sánh</t>
  </si>
  <si>
    <t>Đơn vị: Đồng</t>
  </si>
  <si>
    <t>(Kèm theo Quyết định số            /QĐ-UBND ngày         tháng      năm 2019 của UBND tỉnh Quảng Bình)</t>
  </si>
  <si>
    <t>(Quyết toán đã được Hội đồng nhân dân phê chuẩn)</t>
  </si>
  <si>
    <t>CÂN ĐỐI NGÂN SÁCH ĐỊA PHƯƠNG NĂM 2017</t>
  </si>
  <si>
    <t>UBND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</si>
</sst>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2"/>
      <name val=".VnArial Narrow"/>
      <family val="2"/>
    </font>
    <font>
      <sz val="10"/>
      <name val="Arial"/>
      <family val="2"/>
    </font>
    <font>
      <sz val="14"/>
      <name val=".VnTime"/>
      <family val="2"/>
    </font>
    <font>
      <sz val="12"/>
      <name val=".VnArial Narrow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5" applyFont="1"/>
    <xf numFmtId="9" fontId="1" fillId="0" borderId="0" xfId="5" applyNumberFormat="1" applyFont="1"/>
    <xf numFmtId="165" fontId="1" fillId="0" borderId="0" xfId="6" applyNumberFormat="1" applyFont="1"/>
    <xf numFmtId="0" fontId="6" fillId="0" borderId="4" xfId="5" applyFont="1" applyBorder="1" applyAlignment="1">
      <alignment horizontal="left" vertical="center" wrapText="1"/>
    </xf>
    <xf numFmtId="9" fontId="7" fillId="0" borderId="1" xfId="5" applyNumberFormat="1" applyFont="1" applyBorder="1" applyAlignment="1">
      <alignment horizontal="center" vertical="center" wrapText="1"/>
    </xf>
    <xf numFmtId="165" fontId="7" fillId="0" borderId="1" xfId="6" applyNumberFormat="1" applyFont="1" applyBorder="1" applyAlignment="1">
      <alignment horizontal="center" vertical="center" wrapText="1"/>
    </xf>
    <xf numFmtId="0" fontId="7" fillId="0" borderId="1" xfId="5" applyFont="1" applyBorder="1" applyAlignment="1">
      <alignment vertical="center" wrapText="1"/>
    </xf>
    <xf numFmtId="0" fontId="7" fillId="0" borderId="1" xfId="5" applyFont="1" applyBorder="1" applyAlignment="1">
      <alignment horizontal="center" vertical="center" wrapText="1"/>
    </xf>
    <xf numFmtId="9" fontId="8" fillId="0" borderId="1" xfId="5" applyNumberFormat="1" applyFont="1" applyBorder="1" applyAlignment="1">
      <alignment horizontal="center" vertical="center" wrapText="1"/>
    </xf>
    <xf numFmtId="165" fontId="8" fillId="0" borderId="1" xfId="6" applyNumberFormat="1" applyFont="1" applyBorder="1" applyAlignment="1">
      <alignment horizontal="center" vertical="center" wrapText="1"/>
    </xf>
    <xf numFmtId="0" fontId="9" fillId="0" borderId="0" xfId="5" applyFont="1"/>
    <xf numFmtId="0" fontId="8" fillId="0" borderId="1" xfId="5" applyFont="1" applyBorder="1" applyAlignment="1">
      <alignment vertical="center" wrapText="1"/>
    </xf>
    <xf numFmtId="0" fontId="8" fillId="0" borderId="1" xfId="5" applyFont="1" applyBorder="1" applyAlignment="1">
      <alignment horizontal="center" vertical="center" wrapText="1"/>
    </xf>
    <xf numFmtId="0" fontId="1" fillId="0" borderId="0" xfId="5" applyFont="1" applyAlignment="1">
      <alignment horizontal="center"/>
    </xf>
    <xf numFmtId="0" fontId="7" fillId="0" borderId="3" xfId="5" applyFont="1" applyBorder="1" applyAlignment="1">
      <alignment horizontal="center" vertical="center" wrapText="1"/>
    </xf>
    <xf numFmtId="165" fontId="7" fillId="0" borderId="1" xfId="6" applyNumberFormat="1" applyFont="1" applyBorder="1" applyAlignment="1">
      <alignment horizontal="center" vertical="center" wrapText="1"/>
    </xf>
    <xf numFmtId="0" fontId="7" fillId="0" borderId="1" xfId="5" applyFont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9" fontId="10" fillId="0" borderId="0" xfId="5" applyNumberFormat="1" applyFont="1" applyAlignment="1">
      <alignment horizontal="right" vertical="center"/>
    </xf>
    <xf numFmtId="0" fontId="1" fillId="0" borderId="0" xfId="5" applyFont="1" applyFill="1"/>
    <xf numFmtId="0" fontId="11" fillId="0" borderId="0" xfId="5" quotePrefix="1" applyFont="1" applyFill="1" applyAlignment="1">
      <alignment horizontal="center"/>
    </xf>
    <xf numFmtId="0" fontId="11" fillId="0" borderId="0" xfId="5" applyFont="1" applyFill="1" applyAlignment="1">
      <alignment horizontal="center"/>
    </xf>
    <xf numFmtId="0" fontId="11" fillId="0" borderId="0" xfId="5" applyNumberFormat="1" applyFont="1" applyFill="1" applyBorder="1" applyAlignment="1">
      <alignment vertical="center" wrapText="1"/>
    </xf>
    <xf numFmtId="0" fontId="11" fillId="0" borderId="0" xfId="5" applyNumberFormat="1" applyFont="1" applyFill="1" applyBorder="1" applyAlignment="1">
      <alignment horizontal="center" vertical="center" wrapText="1"/>
    </xf>
    <xf numFmtId="0" fontId="9" fillId="0" borderId="0" xfId="5" applyFont="1" applyFill="1" applyAlignment="1">
      <alignment horizontal="center"/>
    </xf>
    <xf numFmtId="0" fontId="1" fillId="0" borderId="0" xfId="5" applyFont="1" applyFill="1" applyAlignment="1">
      <alignment horizontal="center"/>
    </xf>
    <xf numFmtId="0" fontId="1" fillId="0" borderId="0" xfId="5" applyFont="1" applyFill="1" applyAlignment="1">
      <alignment horizontal="centerContinuous"/>
    </xf>
    <xf numFmtId="0" fontId="9" fillId="0" borderId="0" xfId="5" applyFont="1" applyFill="1" applyAlignment="1">
      <alignment horizontal="left"/>
    </xf>
    <xf numFmtId="0" fontId="9" fillId="0" borderId="0" xfId="5" applyFont="1" applyFill="1" applyAlignment="1"/>
    <xf numFmtId="0" fontId="9" fillId="0" borderId="0" xfId="5" applyFont="1" applyFill="1" applyAlignment="1">
      <alignment horizontal="right"/>
    </xf>
  </cellXfs>
  <cellStyles count="7">
    <cellStyle name="Comma [0] 2" xfId="1"/>
    <cellStyle name="Comma 10 2" xfId="3"/>
    <cellStyle name="Comma 2" xfId="6"/>
    <cellStyle name="Comma 2 2 2 10" xfId="2"/>
    <cellStyle name="Normal" xfId="0" builtinId="0"/>
    <cellStyle name="Normal 10" xfId="4"/>
    <cellStyle name="Normal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GAN%20SACH/tong%20hop%20nguon/VAY/TONG%20HOP%20NO%20VAY%20KCHK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GAN%20SACH/QUYET%20TOAN/2017/t&#7893;ng%20quy&#7871;t%20to&#225;n/TONGQUYETTOAN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quyet%20387%20va%20ND%2073/NQ%20387%20hoan%20thien%20trinh%20Bo%20lan%202%20(20042016)/Bieu%2013_PL%20Danh%20gia%20thu%20NSNN%20theo%20sac%20thue_FIXED%20(P&#272;P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nợ"/>
      <sheetName val="KH tra no NHPT"/>
      <sheetName val="cac huyen"/>
      <sheetName val="Sheet1"/>
      <sheetName val="Sheet2"/>
      <sheetName val="Sheet3"/>
    </sheetNames>
    <sheetDataSet>
      <sheetData sheetId="0">
        <row r="24">
          <cell r="J24">
            <v>235892.98629299994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quang"/>
      <sheetName val="59.31quang"/>
      <sheetName val="60.31quang"/>
      <sheetName val="61.31quang"/>
      <sheetName val="62.31"/>
      <sheetName val="63.31"/>
      <sheetName val="64.31"/>
      <sheetName val="60.342"/>
      <sheetName val="61.342"/>
      <sheetName val="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</sheetNames>
    <sheetDataSet>
      <sheetData sheetId="0" refreshError="1"/>
      <sheetData sheetId="1" refreshError="1"/>
      <sheetData sheetId="2" refreshError="1"/>
      <sheetData sheetId="3" refreshError="1">
        <row r="9">
          <cell r="D9">
            <v>2839984306469</v>
          </cell>
        </row>
        <row r="20">
          <cell r="D20">
            <v>6187433573197</v>
          </cell>
        </row>
        <row r="30">
          <cell r="D30">
            <v>236564871331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1">
          <cell r="C11">
            <v>2201346195507</v>
          </cell>
        </row>
        <row r="12">
          <cell r="C12">
            <v>1149698161691</v>
          </cell>
        </row>
        <row r="14">
          <cell r="C14">
            <v>187389409944</v>
          </cell>
          <cell r="I14">
            <v>4529250000</v>
          </cell>
        </row>
        <row r="15">
          <cell r="C15">
            <v>1441508118817</v>
          </cell>
        </row>
        <row r="16">
          <cell r="C16">
            <v>702889963</v>
          </cell>
          <cell r="I16">
            <v>1000000000</v>
          </cell>
        </row>
        <row r="17">
          <cell r="C17">
            <v>143499464172</v>
          </cell>
        </row>
        <row r="19">
          <cell r="D19">
            <v>4456742000000</v>
          </cell>
          <cell r="I19">
            <v>1836547319177</v>
          </cell>
        </row>
        <row r="20">
          <cell r="D20">
            <v>2425873095027</v>
          </cell>
          <cell r="I20">
            <v>167445074172</v>
          </cell>
        </row>
        <row r="23">
          <cell r="D23">
            <v>2992636000</v>
          </cell>
          <cell r="I23">
            <v>399600000000</v>
          </cell>
        </row>
      </sheetData>
      <sheetData sheetId="18" refreshError="1">
        <row r="11">
          <cell r="C11">
            <v>128700000000</v>
          </cell>
          <cell r="D11">
            <v>128700000000</v>
          </cell>
        </row>
        <row r="13">
          <cell r="D13">
            <v>6000000000</v>
          </cell>
        </row>
        <row r="20">
          <cell r="D20">
            <v>43700000000</v>
          </cell>
        </row>
        <row r="21">
          <cell r="D21">
            <v>12000000000</v>
          </cell>
        </row>
        <row r="22">
          <cell r="D22">
            <v>99000000000</v>
          </cell>
        </row>
        <row r="27">
          <cell r="D27">
            <v>4700000000</v>
          </cell>
        </row>
        <row r="29">
          <cell r="D29">
            <v>4300000000</v>
          </cell>
        </row>
        <row r="40">
          <cell r="D40">
            <v>489200000000</v>
          </cell>
        </row>
        <row r="41">
          <cell r="D41">
            <v>42800000000</v>
          </cell>
        </row>
        <row r="42">
          <cell r="D42">
            <v>1200000000</v>
          </cell>
        </row>
        <row r="50">
          <cell r="D50">
            <v>75000000000</v>
          </cell>
        </row>
        <row r="53">
          <cell r="D53">
            <v>137700000000</v>
          </cell>
        </row>
        <row r="122">
          <cell r="D122">
            <v>4456742000000</v>
          </cell>
        </row>
        <row r="123">
          <cell r="D123">
            <v>943138000000</v>
          </cell>
        </row>
      </sheetData>
      <sheetData sheetId="19" refreshError="1"/>
      <sheetData sheetId="20" refreshError="1">
        <row r="13">
          <cell r="D13">
            <v>1225800000000</v>
          </cell>
        </row>
        <row r="27">
          <cell r="D27">
            <v>1000000000</v>
          </cell>
        </row>
        <row r="30">
          <cell r="D30">
            <v>5605820000000</v>
          </cell>
        </row>
        <row r="44">
          <cell r="D44">
            <v>139590000000</v>
          </cell>
        </row>
        <row r="45">
          <cell r="D45">
            <v>1000000000</v>
          </cell>
        </row>
        <row r="47">
          <cell r="D47">
            <v>214000000000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C12" sqref="C12"/>
    </sheetView>
  </sheetViews>
  <sheetFormatPr defaultColWidth="10" defaultRowHeight="15.75" x14ac:dyDescent="0.25"/>
  <cols>
    <col min="1" max="1" width="5.7109375" style="1" customWidth="1"/>
    <col min="2" max="2" width="51.85546875" style="1" customWidth="1"/>
    <col min="3" max="3" width="19.85546875" style="3" bestFit="1" customWidth="1"/>
    <col min="4" max="4" width="20.7109375" style="3" bestFit="1" customWidth="1"/>
    <col min="5" max="5" width="11.28515625" style="2" bestFit="1" customWidth="1"/>
    <col min="6" max="16384" width="10" style="1"/>
  </cols>
  <sheetData>
    <row r="1" spans="1:8" s="20" customFormat="1" ht="21" customHeight="1" x14ac:dyDescent="0.25">
      <c r="A1" s="29" t="s">
        <v>58</v>
      </c>
      <c r="B1" s="29"/>
      <c r="C1" s="29"/>
      <c r="D1" s="30" t="s">
        <v>35</v>
      </c>
      <c r="E1" s="25"/>
      <c r="F1" s="29"/>
    </row>
    <row r="2" spans="1:8" s="20" customFormat="1" ht="5.25" customHeight="1" x14ac:dyDescent="0.25">
      <c r="A2" s="28"/>
      <c r="B2" s="28"/>
      <c r="C2" s="27"/>
      <c r="D2" s="27"/>
      <c r="E2" s="26"/>
    </row>
    <row r="3" spans="1:8" s="20" customFormat="1" ht="21" customHeight="1" x14ac:dyDescent="0.25">
      <c r="A3" s="25" t="s">
        <v>57</v>
      </c>
      <c r="B3" s="25"/>
      <c r="C3" s="25"/>
      <c r="D3" s="25"/>
      <c r="E3" s="25"/>
    </row>
    <row r="4" spans="1:8" s="20" customFormat="1" ht="21" customHeight="1" x14ac:dyDescent="0.25">
      <c r="A4" s="24" t="s">
        <v>56</v>
      </c>
      <c r="B4" s="24"/>
      <c r="C4" s="24"/>
      <c r="D4" s="24"/>
      <c r="E4" s="24"/>
      <c r="F4" s="23"/>
      <c r="G4" s="23"/>
      <c r="H4" s="23"/>
    </row>
    <row r="5" spans="1:8" s="20" customFormat="1" x14ac:dyDescent="0.25">
      <c r="A5" s="22" t="s">
        <v>55</v>
      </c>
      <c r="B5" s="21"/>
      <c r="C5" s="21"/>
      <c r="D5" s="21"/>
      <c r="E5" s="21"/>
    </row>
    <row r="6" spans="1:8" ht="21" customHeight="1" x14ac:dyDescent="0.25">
      <c r="E6" s="19" t="s">
        <v>54</v>
      </c>
    </row>
    <row r="7" spans="1:8" x14ac:dyDescent="0.25">
      <c r="A7" s="17" t="s">
        <v>0</v>
      </c>
      <c r="B7" s="17" t="s">
        <v>34</v>
      </c>
      <c r="C7" s="16" t="s">
        <v>27</v>
      </c>
      <c r="D7" s="16" t="s">
        <v>28</v>
      </c>
      <c r="E7" s="18" t="s">
        <v>53</v>
      </c>
    </row>
    <row r="8" spans="1:8" ht="19.5" customHeight="1" x14ac:dyDescent="0.25">
      <c r="A8" s="17"/>
      <c r="B8" s="17"/>
      <c r="C8" s="16"/>
      <c r="D8" s="16"/>
      <c r="E8" s="15"/>
    </row>
    <row r="9" spans="1:8" s="14" customFormat="1" ht="15.75" customHeight="1" x14ac:dyDescent="0.25">
      <c r="A9" s="13" t="s">
        <v>1</v>
      </c>
      <c r="B9" s="13" t="s">
        <v>2</v>
      </c>
      <c r="C9" s="10">
        <v>1</v>
      </c>
      <c r="D9" s="10">
        <v>2</v>
      </c>
      <c r="E9" s="9" t="s">
        <v>52</v>
      </c>
    </row>
    <row r="10" spans="1:8" s="11" customFormat="1" x14ac:dyDescent="0.25">
      <c r="A10" s="8" t="s">
        <v>1</v>
      </c>
      <c r="B10" s="7" t="s">
        <v>16</v>
      </c>
      <c r="C10" s="6">
        <f>C11+C14+C18+C17+C19+C20+C21</f>
        <v>8249948000000</v>
      </c>
      <c r="D10" s="6">
        <f>D11+D14+D18+D17+D19+D20+D21+D39</f>
        <v>12009751971121</v>
      </c>
      <c r="E10" s="5">
        <f>D10/C10</f>
        <v>1.4557366872034829</v>
      </c>
    </row>
    <row r="11" spans="1:8" s="11" customFormat="1" ht="14.25" customHeight="1" x14ac:dyDescent="0.25">
      <c r="A11" s="8" t="s">
        <v>6</v>
      </c>
      <c r="B11" s="7" t="s">
        <v>51</v>
      </c>
      <c r="C11" s="6">
        <f>C12+C13</f>
        <v>2850068000000</v>
      </c>
      <c r="D11" s="6">
        <f>D12+D13</f>
        <v>3351044357198</v>
      </c>
      <c r="E11" s="5">
        <f>D11/C11</f>
        <v>1.1757769839870487</v>
      </c>
    </row>
    <row r="12" spans="1:8" ht="17.45" customHeight="1" x14ac:dyDescent="0.25">
      <c r="A12" s="13" t="s">
        <v>49</v>
      </c>
      <c r="B12" s="12" t="s">
        <v>50</v>
      </c>
      <c r="C12" s="3">
        <f>8249948000000-C13-C14</f>
        <v>1805768000000</v>
      </c>
      <c r="D12" s="10">
        <f>'[2]60.342'!C11</f>
        <v>2201346195507</v>
      </c>
      <c r="E12" s="9">
        <f>D12/C12</f>
        <v>1.219063686756549</v>
      </c>
    </row>
    <row r="13" spans="1:8" ht="19.5" customHeight="1" x14ac:dyDescent="0.25">
      <c r="A13" s="13" t="s">
        <v>49</v>
      </c>
      <c r="B13" s="12" t="s">
        <v>48</v>
      </c>
      <c r="C13" s="10">
        <f>'[2]61.342'!D11+'[2]61.342'!D13+'[2]61.342'!D20+'[2]61.342'!D21+'[2]61.342'!D22+'[2]61.342'!D27+'[2]61.342'!D29+'[2]61.342'!D40+'[2]61.342'!D41+'[2]61.342'!D42+'[2]61.342'!D50+'[2]61.342'!D53</f>
        <v>1044300000000</v>
      </c>
      <c r="D13" s="10">
        <f>'[2]60.342'!C12</f>
        <v>1149698161691</v>
      </c>
      <c r="E13" s="9">
        <f>D13/C13</f>
        <v>1.100927091535957</v>
      </c>
    </row>
    <row r="14" spans="1:8" s="11" customFormat="1" ht="19.5" customHeight="1" x14ac:dyDescent="0.25">
      <c r="A14" s="8" t="s">
        <v>3</v>
      </c>
      <c r="B14" s="7" t="s">
        <v>47</v>
      </c>
      <c r="C14" s="6">
        <f>C15+C16</f>
        <v>5399880000000</v>
      </c>
      <c r="D14" s="6">
        <f>D15+D16</f>
        <v>6882615095027</v>
      </c>
      <c r="E14" s="5">
        <f>D14/C14</f>
        <v>1.2745866750792609</v>
      </c>
    </row>
    <row r="15" spans="1:8" ht="19.5" customHeight="1" x14ac:dyDescent="0.25">
      <c r="A15" s="13">
        <v>1</v>
      </c>
      <c r="B15" s="12" t="s">
        <v>46</v>
      </c>
      <c r="C15" s="10">
        <f>'[2]61.342'!D122</f>
        <v>4456742000000</v>
      </c>
      <c r="D15" s="10">
        <f>'[2]60.342'!D19</f>
        <v>4456742000000</v>
      </c>
      <c r="E15" s="9">
        <f>D15/C15</f>
        <v>1</v>
      </c>
    </row>
    <row r="16" spans="1:8" ht="19.5" customHeight="1" x14ac:dyDescent="0.25">
      <c r="A16" s="13">
        <v>2</v>
      </c>
      <c r="B16" s="12" t="s">
        <v>45</v>
      </c>
      <c r="C16" s="10">
        <f>'[2]61.342'!D123</f>
        <v>943138000000</v>
      </c>
      <c r="D16" s="10">
        <f>'[2]60.342'!D20</f>
        <v>2425873095027</v>
      </c>
      <c r="E16" s="9">
        <f>D16/C16</f>
        <v>2.5721295240219351</v>
      </c>
    </row>
    <row r="17" spans="1:5" s="11" customFormat="1" ht="19.5" customHeight="1" x14ac:dyDescent="0.25">
      <c r="A17" s="8" t="s">
        <v>4</v>
      </c>
      <c r="B17" s="7" t="s">
        <v>44</v>
      </c>
      <c r="C17" s="6"/>
      <c r="D17" s="6"/>
      <c r="E17" s="5"/>
    </row>
    <row r="18" spans="1:5" s="11" customFormat="1" ht="19.5" customHeight="1" x14ac:dyDescent="0.25">
      <c r="A18" s="8" t="s">
        <v>36</v>
      </c>
      <c r="B18" s="7" t="s">
        <v>24</v>
      </c>
      <c r="C18" s="6"/>
      <c r="D18" s="6">
        <f>'[2]60.342'!C14</f>
        <v>187389409944</v>
      </c>
      <c r="E18" s="5"/>
    </row>
    <row r="19" spans="1:5" s="11" customFormat="1" ht="19.5" customHeight="1" x14ac:dyDescent="0.25">
      <c r="A19" s="8" t="s">
        <v>43</v>
      </c>
      <c r="B19" s="7" t="s">
        <v>42</v>
      </c>
      <c r="C19" s="6"/>
      <c r="D19" s="6">
        <f>'[2]60.342'!C15</f>
        <v>1441508118817</v>
      </c>
      <c r="E19" s="5"/>
    </row>
    <row r="20" spans="1:5" s="11" customFormat="1" ht="19.5" customHeight="1" x14ac:dyDescent="0.25">
      <c r="A20" s="8" t="s">
        <v>41</v>
      </c>
      <c r="B20" s="7" t="s">
        <v>40</v>
      </c>
      <c r="C20" s="6"/>
      <c r="D20" s="6">
        <f>'[2]60.342'!C16</f>
        <v>702889963</v>
      </c>
      <c r="E20" s="5"/>
    </row>
    <row r="21" spans="1:5" s="11" customFormat="1" ht="19.5" customHeight="1" x14ac:dyDescent="0.25">
      <c r="A21" s="8" t="s">
        <v>39</v>
      </c>
      <c r="B21" s="7" t="s">
        <v>38</v>
      </c>
      <c r="C21" s="6"/>
      <c r="D21" s="6">
        <f>'[2]60.342'!C17</f>
        <v>143499464172</v>
      </c>
      <c r="E21" s="5"/>
    </row>
    <row r="22" spans="1:5" s="11" customFormat="1" ht="19.5" customHeight="1" x14ac:dyDescent="0.25">
      <c r="A22" s="8" t="s">
        <v>2</v>
      </c>
      <c r="B22" s="7" t="s">
        <v>8</v>
      </c>
      <c r="C22" s="6">
        <f>C23+C30</f>
        <v>8130348000000</v>
      </c>
      <c r="D22" s="6">
        <f>D23+D30+D33+D34</f>
        <v>11273504394346</v>
      </c>
      <c r="E22" s="5">
        <f>D22/C22</f>
        <v>1.3865955546239841</v>
      </c>
    </row>
    <row r="23" spans="1:5" s="11" customFormat="1" ht="19.5" customHeight="1" x14ac:dyDescent="0.25">
      <c r="A23" s="8" t="s">
        <v>6</v>
      </c>
      <c r="B23" s="7" t="s">
        <v>29</v>
      </c>
      <c r="C23" s="6">
        <f>SUM(C24:C29)</f>
        <v>7187210000000</v>
      </c>
      <c r="D23" s="6">
        <f>SUM(D24:D29)</f>
        <v>9032947129666</v>
      </c>
      <c r="E23" s="5">
        <f>D23/C23</f>
        <v>1.2568085710123957</v>
      </c>
    </row>
    <row r="24" spans="1:5" ht="19.5" customHeight="1" x14ac:dyDescent="0.25">
      <c r="A24" s="13">
        <v>1</v>
      </c>
      <c r="B24" s="12" t="s">
        <v>25</v>
      </c>
      <c r="C24" s="10">
        <f>'[2]62.342'!D13+'[2]62.342'!D27</f>
        <v>1226800000000</v>
      </c>
      <c r="D24" s="10">
        <f>'[2]51.31'!D9</f>
        <v>2839984306469</v>
      </c>
      <c r="E24" s="9">
        <f>D24/C24</f>
        <v>2.3149529723418651</v>
      </c>
    </row>
    <row r="25" spans="1:5" ht="19.5" customHeight="1" x14ac:dyDescent="0.25">
      <c r="A25" s="13">
        <v>2</v>
      </c>
      <c r="B25" s="12" t="s">
        <v>9</v>
      </c>
      <c r="C25" s="10">
        <f>'[2]62.342'!D30-C26+'[2]62.342'!D47</f>
        <v>5817820000000</v>
      </c>
      <c r="D25" s="10">
        <f>'[2]51.31'!D20</f>
        <v>6187433573197</v>
      </c>
      <c r="E25" s="9">
        <f>D25/C25</f>
        <v>1.0635312837449422</v>
      </c>
    </row>
    <row r="26" spans="1:5" ht="19.5" customHeight="1" x14ac:dyDescent="0.25">
      <c r="A26" s="13">
        <v>3</v>
      </c>
      <c r="B26" s="12" t="s">
        <v>10</v>
      </c>
      <c r="C26" s="10">
        <v>2000000000</v>
      </c>
      <c r="D26" s="10">
        <f>'[2]60.342'!I14</f>
        <v>4529250000</v>
      </c>
      <c r="E26" s="9">
        <f>D26/C26</f>
        <v>2.2646250000000001</v>
      </c>
    </row>
    <row r="27" spans="1:5" ht="19.5" customHeight="1" x14ac:dyDescent="0.25">
      <c r="A27" s="13">
        <v>4</v>
      </c>
      <c r="B27" s="12" t="s">
        <v>17</v>
      </c>
      <c r="C27" s="10">
        <f>'[2]62.342'!D45</f>
        <v>1000000000</v>
      </c>
      <c r="D27" s="10">
        <f>'[2]60.342'!I16</f>
        <v>1000000000</v>
      </c>
      <c r="E27" s="9">
        <f>D27/C27</f>
        <v>1</v>
      </c>
    </row>
    <row r="28" spans="1:5" ht="19.5" customHeight="1" x14ac:dyDescent="0.25">
      <c r="A28" s="13">
        <v>5</v>
      </c>
      <c r="B28" s="12" t="s">
        <v>18</v>
      </c>
      <c r="C28" s="10">
        <f>'[2]62.342'!D44</f>
        <v>139590000000</v>
      </c>
      <c r="D28" s="10"/>
      <c r="E28" s="9"/>
    </row>
    <row r="29" spans="1:5" ht="19.5" customHeight="1" x14ac:dyDescent="0.25">
      <c r="A29" s="13">
        <v>6</v>
      </c>
      <c r="B29" s="12" t="s">
        <v>37</v>
      </c>
      <c r="C29" s="10"/>
      <c r="D29" s="10"/>
      <c r="E29" s="9"/>
    </row>
    <row r="30" spans="1:5" s="11" customFormat="1" ht="19.5" customHeight="1" x14ac:dyDescent="0.25">
      <c r="A30" s="8" t="s">
        <v>3</v>
      </c>
      <c r="B30" s="7" t="s">
        <v>19</v>
      </c>
      <c r="C30" s="6">
        <f>SUM(C31:C32)</f>
        <v>943138000000</v>
      </c>
      <c r="D30" s="6">
        <f>SUM(D31:D32)</f>
        <v>236564871331</v>
      </c>
      <c r="E30" s="5"/>
    </row>
    <row r="31" spans="1:5" ht="19.5" customHeight="1" x14ac:dyDescent="0.25">
      <c r="A31" s="13">
        <v>1</v>
      </c>
      <c r="B31" s="12" t="s">
        <v>20</v>
      </c>
      <c r="C31" s="10">
        <v>262631000000</v>
      </c>
      <c r="D31" s="10">
        <f>'[2]51.31'!D30</f>
        <v>236564871331</v>
      </c>
      <c r="E31" s="9"/>
    </row>
    <row r="32" spans="1:5" ht="19.5" customHeight="1" x14ac:dyDescent="0.25">
      <c r="A32" s="13">
        <v>2</v>
      </c>
      <c r="B32" s="12" t="s">
        <v>21</v>
      </c>
      <c r="C32" s="10">
        <f>195644000000+404080000000+80783000000</f>
        <v>680507000000</v>
      </c>
      <c r="D32" s="10"/>
      <c r="E32" s="9"/>
    </row>
    <row r="33" spans="1:5" s="11" customFormat="1" ht="19.5" customHeight="1" x14ac:dyDescent="0.25">
      <c r="A33" s="8" t="s">
        <v>4</v>
      </c>
      <c r="B33" s="7" t="s">
        <v>22</v>
      </c>
      <c r="C33" s="6"/>
      <c r="D33" s="6">
        <f>'[2]60.342'!I19</f>
        <v>1836547319177</v>
      </c>
      <c r="E33" s="5"/>
    </row>
    <row r="34" spans="1:5" s="11" customFormat="1" ht="19.5" customHeight="1" x14ac:dyDescent="0.25">
      <c r="A34" s="8" t="s">
        <v>36</v>
      </c>
      <c r="B34" s="7" t="s">
        <v>33</v>
      </c>
      <c r="C34" s="6"/>
      <c r="D34" s="6">
        <f>'[2]60.342'!I20</f>
        <v>167445074172</v>
      </c>
      <c r="E34" s="5"/>
    </row>
    <row r="35" spans="1:5" ht="19.5" customHeight="1" x14ac:dyDescent="0.25">
      <c r="A35" s="8" t="s">
        <v>5</v>
      </c>
      <c r="B35" s="7" t="s">
        <v>30</v>
      </c>
      <c r="C35" s="6">
        <f>C10-C22</f>
        <v>119600000000</v>
      </c>
      <c r="D35" s="6">
        <f>D10-D22-D36</f>
        <v>336647576775</v>
      </c>
      <c r="E35" s="5">
        <f>D35/C35</f>
        <v>2.8147790700250837</v>
      </c>
    </row>
    <row r="36" spans="1:5" ht="19.5" customHeight="1" x14ac:dyDescent="0.25">
      <c r="A36" s="8" t="s">
        <v>7</v>
      </c>
      <c r="B36" s="7" t="s">
        <v>31</v>
      </c>
      <c r="C36" s="6">
        <f>C35</f>
        <v>119600000000</v>
      </c>
      <c r="D36" s="6">
        <f>SUM(D37:D38)</f>
        <v>399600000000</v>
      </c>
      <c r="E36" s="5">
        <f>D36/C36</f>
        <v>3.3411371237458196</v>
      </c>
    </row>
    <row r="37" spans="1:5" ht="19.5" customHeight="1" x14ac:dyDescent="0.25">
      <c r="A37" s="8" t="s">
        <v>6</v>
      </c>
      <c r="B37" s="7" t="s">
        <v>13</v>
      </c>
      <c r="C37" s="10">
        <v>14060000000</v>
      </c>
      <c r="D37" s="10"/>
      <c r="E37" s="9"/>
    </row>
    <row r="38" spans="1:5" ht="19.5" customHeight="1" x14ac:dyDescent="0.25">
      <c r="A38" s="8" t="s">
        <v>3</v>
      </c>
      <c r="B38" s="7" t="s">
        <v>23</v>
      </c>
      <c r="C38" s="10">
        <f>C36-C37</f>
        <v>105540000000</v>
      </c>
      <c r="D38" s="10">
        <f>'[2]60.342'!I23</f>
        <v>399600000000</v>
      </c>
      <c r="E38" s="9"/>
    </row>
    <row r="39" spans="1:5" ht="23.25" customHeight="1" x14ac:dyDescent="0.25">
      <c r="A39" s="8" t="s">
        <v>11</v>
      </c>
      <c r="B39" s="7" t="s">
        <v>26</v>
      </c>
      <c r="C39" s="6">
        <v>14060000000</v>
      </c>
      <c r="D39" s="6">
        <f>D41</f>
        <v>2992636000</v>
      </c>
      <c r="E39" s="5">
        <f>D39/C39</f>
        <v>0.21284751066856331</v>
      </c>
    </row>
    <row r="40" spans="1:5" ht="19.5" customHeight="1" x14ac:dyDescent="0.25">
      <c r="A40" s="8" t="s">
        <v>6</v>
      </c>
      <c r="B40" s="7" t="s">
        <v>14</v>
      </c>
      <c r="C40" s="10"/>
      <c r="D40" s="10"/>
      <c r="E40" s="9"/>
    </row>
    <row r="41" spans="1:5" ht="19.5" customHeight="1" x14ac:dyDescent="0.25">
      <c r="A41" s="8" t="s">
        <v>3</v>
      </c>
      <c r="B41" s="7" t="s">
        <v>15</v>
      </c>
      <c r="C41" s="10">
        <f>C39</f>
        <v>14060000000</v>
      </c>
      <c r="D41" s="10">
        <f>'[2]60.342'!D23</f>
        <v>2992636000</v>
      </c>
      <c r="E41" s="9"/>
    </row>
    <row r="42" spans="1:5" ht="31.9" customHeight="1" x14ac:dyDescent="0.25">
      <c r="A42" s="8" t="s">
        <v>12</v>
      </c>
      <c r="B42" s="7" t="s">
        <v>32</v>
      </c>
      <c r="C42" s="6">
        <f>'[1]TH nợ'!$J$24*1000000+280000000000</f>
        <v>515892986292.99994</v>
      </c>
      <c r="D42" s="6">
        <f>'[1]TH nợ'!$J$24*1000000</f>
        <v>235892986292.99994</v>
      </c>
      <c r="E42" s="5">
        <f>D42/C42</f>
        <v>0.4572517800407257</v>
      </c>
    </row>
    <row r="43" spans="1:5" ht="19.5" customHeight="1" x14ac:dyDescent="0.25">
      <c r="A43" s="4"/>
      <c r="B43" s="4"/>
      <c r="C43" s="4"/>
      <c r="D43" s="4"/>
      <c r="E43" s="4"/>
    </row>
    <row r="44" spans="1:5" ht="19.5" customHeight="1" x14ac:dyDescent="0.25"/>
    <row r="45" spans="1:5" ht="19.5" customHeight="1" x14ac:dyDescent="0.25"/>
    <row r="46" spans="1:5" ht="19.5" customHeight="1" x14ac:dyDescent="0.25"/>
  </sheetData>
  <mergeCells count="10">
    <mergeCell ref="A43:E43"/>
    <mergeCell ref="E7:E8"/>
    <mergeCell ref="D1:E1"/>
    <mergeCell ref="A3:E3"/>
    <mergeCell ref="A4:E4"/>
    <mergeCell ref="A5:E5"/>
    <mergeCell ref="A7:A8"/>
    <mergeCell ref="B7:B8"/>
    <mergeCell ref="C7:C8"/>
    <mergeCell ref="D7:D8"/>
  </mergeCells>
  <printOptions horizontalCentered="1"/>
  <pageMargins left="0.23622047244094491" right="0.23622047244094491" top="0.47244094488188981" bottom="0.27559055118110237" header="0.15748031496062992" footer="0.15748031496062992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B251108C330488A1A42BE8AE39165" ma:contentTypeVersion="1" ma:contentTypeDescription="Create a new document." ma:contentTypeScope="" ma:versionID="962f7dc7f0c6a03cdd1b43444bfab3f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BD00B-8209-48C4-864F-DF374E909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95A6B2-7EAA-4B0F-8F22-22DDE13FDE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96FEBBF-EBF4-4D35-AF72-E5E5A36F1D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AutoBVT</cp:lastModifiedBy>
  <cp:lastPrinted>2019-01-07T07:03:42Z</cp:lastPrinted>
  <dcterms:created xsi:type="dcterms:W3CDTF">2017-04-26T02:19:00Z</dcterms:created>
  <dcterms:modified xsi:type="dcterms:W3CDTF">2019-05-02T08:49:37Z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0x010100CDAB251108C330488A1A42BE8AE39165</vt:lpwstr>
  </property>
</Properties>
</file>