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400" windowHeight="7740"/>
  </bookViews>
  <sheets>
    <sheet name="66" sheetId="1" r:id="rId1"/>
  </sheets>
  <externalReferences>
    <externalReference r:id="rId2"/>
    <externalReference r:id="rId3"/>
    <externalReference r:id="rId4"/>
    <externalReference r:id="rId5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hk1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2">#REF!</definedName>
    <definedName name="_Fill" hidden="1">#REF!</definedName>
    <definedName name="_xlnm._FilterDatabase" localSheetId="0" hidden="1">'66'!$A$13:$AA$169</definedName>
    <definedName name="_gon4">#REF!</definedName>
    <definedName name="_h1" hidden="1">{"'Sheet1'!$L$16"}</definedName>
    <definedName name="_hom2">#REF!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1">#REF!</definedName>
    <definedName name="_L2">#REF!</definedName>
    <definedName name="_lap1">#REF!</definedName>
    <definedName name="_lap2">#REF!</definedName>
    <definedName name="_Lvc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3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B1">#REF!</definedName>
    <definedName name="_TH1">#REF!</definedName>
    <definedName name="_TH2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">#N/A</definedName>
    <definedName name="Address">#REF!</definedName>
    <definedName name="ADEQ">#REF!</definedName>
    <definedName name="ADP" localSheetId="0">#REF!</definedName>
    <definedName name="ADP">#REF!</definedName>
    <definedName name="Ag_">#REF!</definedName>
    <definedName name="ag15F80">#REF!</definedName>
    <definedName name="ah">#REF!</definedName>
    <definedName name="AKHAC" localSheetId="0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 localSheetId="0">#REF!</definedName>
    <definedName name="ALTINH">#REF!</definedName>
    <definedName name="am.">#REF!</definedName>
    <definedName name="Anguon" localSheetId="0">'[4]Dt 2001'!#REF!</definedName>
    <definedName name="Anguon">'[4]Dt 2001'!#REF!</definedName>
    <definedName name="ANN" localSheetId="0">#REF!</definedName>
    <definedName name="ANN">#REF!</definedName>
    <definedName name="anpha">#REF!</definedName>
    <definedName name="ANQD" localSheetId="0">#REF!</definedName>
    <definedName name="ANQD">#REF!</definedName>
    <definedName name="ANQQH" localSheetId="0">'[4]Dt 2001'!#REF!</definedName>
    <definedName name="ANQQH">'[4]Dt 2001'!#REF!</definedName>
    <definedName name="ANSNN" localSheetId="0">'[4]Dt 2001'!#REF!</definedName>
    <definedName name="ANSNN">'[4]Dt 2001'!#REF!</definedName>
    <definedName name="ANSNNxnk" localSheetId="0">'[4]Dt 2001'!#REF!</definedName>
    <definedName name="ANSNNxnk">'[4]Dt 2001'!#REF!</definedName>
    <definedName name="APC" localSheetId="0">'[4]Dt 2001'!#REF!</definedName>
    <definedName name="APC">'[4]Dt 2001'!#REF!</definedName>
    <definedName name="Aptomat">#REF!</definedName>
    <definedName name="AQ">#REF!</definedName>
    <definedName name="As_">#REF!</definedName>
    <definedName name="ATW" localSheetId="0">#REF!</definedName>
    <definedName name="ATW">#REF!</definedName>
    <definedName name="b1_">#REF!</definedName>
    <definedName name="b2_">#REF!</definedName>
    <definedName name="b3_">#REF!</definedName>
    <definedName name="b4_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r">#REF!</definedName>
    <definedName name="BarData">#REF!</definedName>
    <definedName name="BB">#REF!</definedName>
    <definedName name="bbbbbbbbbbbbbb" hidden="1">{"'Sheet1'!$L$16"}</definedName>
    <definedName name="Bbm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k">#REF!</definedName>
    <definedName name="blkh">#REF!</definedName>
    <definedName name="blkh1">#REF!</definedName>
    <definedName name="Bng">#REF!</definedName>
    <definedName name="Book2">#REF!</definedName>
    <definedName name="BOQ">#REF!</definedName>
    <definedName name="Bqd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.1111">#REF!</definedName>
    <definedName name="ca.1111.th">#REF!</definedName>
    <definedName name="CACAU">298161</definedName>
    <definedName name="Can_doi" localSheetId="0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au_nho">#REF!</definedName>
    <definedName name="Caudao">#REF!</definedName>
    <definedName name="CB">#REF!</definedName>
    <definedName name="CCS">#REF!</definedName>
    <definedName name="CDD">#REF!</definedName>
    <definedName name="CDDD1PHA">#REF!</definedName>
    <definedName name="CDDD3PHA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fc">#REF!</definedName>
    <definedName name="CH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K">#REF!</definedName>
    <definedName name="cpmtc">#REF!</definedName>
    <definedName name="cpnc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KSTK">#REF!</definedName>
    <definedName name="ctiep">#REF!</definedName>
    <definedName name="CTIET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L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das">#REF!</definedName>
    <definedName name="dah">#REF!</definedName>
    <definedName name="dahoc">#REF!</definedName>
    <definedName name="dam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BASE">#REF!</definedName>
    <definedName name="DCL_22">12117600</definedName>
    <definedName name="DCL_35">25490000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gbdII">#REF!</definedName>
    <definedName name="DGCT_T.Quy_P.Thuy_Q">#REF!</definedName>
    <definedName name="DGCT_TRAUQUYPHUTHUY_HN">#REF!</definedName>
    <definedName name="DGCTI592">#REF!</definedName>
    <definedName name="dgđg">'[4]Dt 2001'!#REF!</definedName>
    <definedName name="dghp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om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N">#REF!</definedName>
    <definedName name="DNNN" localSheetId="0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T">#REF!</definedName>
    <definedName name="DutoanDongmo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ACTOR">#REF!</definedName>
    <definedName name="Fax">#REF!</definedName>
    <definedName name="fb">#REF!</definedName>
    <definedName name="fc">#REF!</definedName>
    <definedName name="fc_">#REF!</definedName>
    <definedName name="FCode" hidden="1">#REF!</definedName>
    <definedName name="FDR">#REF!</definedName>
    <definedName name="ffgsg">#REF!</definedName>
    <definedName name="Fh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C_DN">#REF!</definedName>
    <definedName name="GC_HT">#REF!</definedName>
    <definedName name="GC_TD">#REF!</definedName>
    <definedName name="GDL">#REF!</definedName>
    <definedName name="geff">#REF!</definedName>
    <definedName name="geo">#REF!</definedName>
    <definedName name="gg">#REF!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VL_TRALY">#REF!</definedName>
    <definedName name="GIAVLIEUTN">#REF!</definedName>
    <definedName name="gIItc">#REF!</definedName>
    <definedName name="gIItt">#REF!</definedName>
    <definedName name="Giocong">#REF!</definedName>
    <definedName name="gkcn">#REF!</definedName>
    <definedName name="gl3p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T">#REF!</definedName>
    <definedName name="Gtb">#REF!</definedName>
    <definedName name="gtbtt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ME_MANP">#REF!</definedName>
    <definedName name="HOMEOFFICE_COST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p">#REF!</definedName>
    <definedName name="IDLAB_COST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ong">#REF!</definedName>
    <definedName name="kecot">#REF!</definedName>
    <definedName name="ketcau">#REF!</definedName>
    <definedName name="kh">#REF!</definedName>
    <definedName name="KH_Chang">#REF!</definedName>
    <definedName name="Khac" localSheetId="0">#REF!</definedName>
    <definedName name="Khac">#REF!</definedName>
    <definedName name="khanang">#REF!</definedName>
    <definedName name="KHldatcat">#REF!</definedName>
    <definedName name="KHOI_LUONG_DAT_DAO_DAP">#REF!</definedName>
    <definedName name="khong">#REF!</definedName>
    <definedName name="Khong_can_doi" localSheetId="0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hto">#REF!</definedName>
    <definedName name="lao_keo_dam_cau">#REF!</definedName>
    <definedName name="LAP_DAT_TBA">#REF!</definedName>
    <definedName name="Lb">#REF!</definedName>
    <definedName name="LBS_22">107800000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Thanh">#REF!</definedName>
    <definedName name="lv..">#REF!</definedName>
    <definedName name="Lvc">#REF!</definedName>
    <definedName name="lvr..">#REF!</definedName>
    <definedName name="m" hidden="1">{"'Sheet1'!$L$16"}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ODIFY">#REF!</definedName>
    <definedName name="mongbang">#REF!</definedName>
    <definedName name="mongdon">#REF!</definedName>
    <definedName name="Morong4054_85">#REF!</definedName>
    <definedName name="morong4054_98">#REF!</definedName>
    <definedName name="Moùng">#REF!</definedName>
    <definedName name="mR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e">#REF!</definedName>
    <definedName name="nc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 localSheetId="0">#REF!</definedName>
    <definedName name="NQD">#REF!</definedName>
    <definedName name="NQQH" localSheetId="0">'[4]Dt 2001'!#REF!</definedName>
    <definedName name="NQQH">'[4]Dt 2001'!#REF!</definedName>
    <definedName name="nsc">#REF!</definedName>
    <definedName name="nsk">#REF!</definedName>
    <definedName name="NSNN" localSheetId="0">'[4]Dt 2001'!#REF!</definedName>
    <definedName name="NSNN">'[4]Dt 2001'!#REF!</definedName>
    <definedName name="nxc">#REF!</definedName>
    <definedName name="nxp">#REF!</definedName>
    <definedName name="ơ" hidden="1">{"'Sheet1'!$L$16"}</definedName>
    <definedName name="O_M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ut">#REF!</definedName>
    <definedName name="PA">#REF!</definedName>
    <definedName name="panen">#REF!</definedName>
    <definedName name="PC" localSheetId="0">'[4]Dt 2001'!#REF!</definedName>
    <definedName name="PC">'[4]Dt 2001'!#REF!</definedName>
    <definedName name="PChe">#REF!</definedName>
    <definedName name="Pd">#REF!</definedName>
    <definedName name="Phan_cap" localSheetId="0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i_le_phi" localSheetId="0">#REF!</definedName>
    <definedName name="Phi_le_phi">#REF!</definedName>
    <definedName name="Phone">#REF!</definedName>
    <definedName name="phu_luc_vua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_xlnm.Print_Area" localSheetId="0">'66'!$A$1:$AA$231</definedName>
    <definedName name="_xlnm.Print_Area">#REF!</definedName>
    <definedName name="PRINT_AREA_MI" localSheetId="0">#REF!</definedName>
    <definedName name="PRINT_AREA_MI">#REF!</definedName>
    <definedName name="_xlnm.Print_Titles" localSheetId="0">'66'!$6:$10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_Soil">#REF!</definedName>
    <definedName name="ProdForm" hidden="1">#REF!</definedName>
    <definedName name="Product" hidden="1">#REF!</definedName>
    <definedName name="PROPOSAL">#REF!</definedName>
    <definedName name="pt">#REF!</definedName>
    <definedName name="PT_Duong">#REF!</definedName>
    <definedName name="ptb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ra11p">#REF!</definedName>
    <definedName name="ra13p">#REF!</definedName>
    <definedName name="rain..">#REF!</definedName>
    <definedName name="rate">14000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LF">#REF!</definedName>
    <definedName name="RLKM">#REF!</definedName>
    <definedName name="RLL">#REF!</definedName>
    <definedName name="RLOM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.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æng_c_ng_suÊt_hiÖn_t_i">"THOP"</definedName>
    <definedName name="tamdan">#REF!</definedName>
    <definedName name="TAMTINH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n_tra_1BTN">#REF!</definedName>
    <definedName name="ten_tra_2BTN">#REF!</definedName>
    <definedName name="ten_tra_3BTN">#REF!</definedName>
    <definedName name="tenck">#REF!</definedName>
    <definedName name="tha" hidden="1">{"'Sheet1'!$L$16"}</definedName>
    <definedName name="Thanh_LC_tayvin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t">#REF!</definedName>
    <definedName name="tru_can">#REF!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d">#REF!</definedName>
    <definedName name="TTDD1P">#REF!</definedName>
    <definedName name="TTDKKH">#REF!</definedName>
    <definedName name="tthi">#REF!</definedName>
    <definedName name="Ttr">#REF!</definedName>
    <definedName name="ttronmk">#REF!</definedName>
    <definedName name="Ttt">#REF!</definedName>
    <definedName name="tung" hidden="1">{"'Sheet1'!$L$16"}</definedName>
    <definedName name="Tuong_chan">#REF!</definedName>
    <definedName name="tv75nc">#REF!</definedName>
    <definedName name="tv75vl">#REF!</definedName>
    <definedName name="Tvk">#REF!</definedName>
    <definedName name="TW" localSheetId="0">#REF!</definedName>
    <definedName name="TW">#REF!</definedName>
    <definedName name="Txk">#REF!</definedName>
    <definedName name="ty_le">#REF!</definedName>
    <definedName name="ty_le_2">#REF!</definedName>
    <definedName name="ty_le_3">#REF!</definedName>
    <definedName name="ty_le_BTN">#REF!</definedName>
    <definedName name="Ty_le1">#REF!</definedName>
    <definedName name="UNL">#REF!</definedName>
    <definedName name="upnoc">#REF!</definedName>
    <definedName name="usd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ot">#REF!</definedName>
    <definedName name="VCD">#REF!</definedName>
    <definedName name="vcdc">#REF!</definedName>
    <definedName name="VCHT">#REF!</definedName>
    <definedName name="vct">#REF!</definedName>
    <definedName name="VCTT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">#REF!</definedName>
    <definedName name="vr3p">#REF!</definedName>
    <definedName name="Vu">#REF!</definedName>
    <definedName name="Vu_">#REF!</definedName>
    <definedName name="vung">#REF!</definedName>
    <definedName name="vvvvvvvvvvvvvvvvvvvvvvvvvvvvvvvvvvvvvvvvv" hidden="1">{"'Sheet1'!$L$16"}</definedName>
    <definedName name="Vxk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S238" i="1" l="1"/>
  <c r="R238" i="1"/>
  <c r="Q238" i="1"/>
  <c r="P238" i="1"/>
  <c r="O238" i="1"/>
  <c r="N238" i="1"/>
  <c r="M238" i="1"/>
  <c r="L238" i="1"/>
  <c r="I238" i="1"/>
  <c r="H238" i="1"/>
  <c r="G238" i="1"/>
  <c r="F238" i="1"/>
  <c r="E238" i="1"/>
  <c r="D238" i="1"/>
  <c r="C238" i="1"/>
  <c r="M236" i="1"/>
  <c r="K236" i="1"/>
  <c r="K238" i="1" s="1"/>
  <c r="J236" i="1"/>
  <c r="J238" i="1" s="1"/>
  <c r="H236" i="1"/>
  <c r="R234" i="1"/>
  <c r="Q234" i="1"/>
  <c r="O234" i="1"/>
  <c r="N234" i="1"/>
  <c r="L234" i="1"/>
  <c r="J234" i="1"/>
  <c r="I234" i="1"/>
  <c r="G234" i="1"/>
  <c r="F234" i="1"/>
  <c r="D234" i="1"/>
  <c r="C232" i="1"/>
  <c r="C231" i="1"/>
  <c r="X230" i="1"/>
  <c r="S230" i="1"/>
  <c r="P230" i="1"/>
  <c r="K230" i="1" s="1"/>
  <c r="H230" i="1"/>
  <c r="C230" i="1"/>
  <c r="P229" i="1"/>
  <c r="M229" i="1"/>
  <c r="H229" i="1"/>
  <c r="E229" i="1"/>
  <c r="C229" i="1"/>
  <c r="S228" i="1"/>
  <c r="P228" i="1"/>
  <c r="M228" i="1"/>
  <c r="H228" i="1"/>
  <c r="E228" i="1"/>
  <c r="C228" i="1" s="1"/>
  <c r="P227" i="1"/>
  <c r="M227" i="1"/>
  <c r="H227" i="1"/>
  <c r="E227" i="1"/>
  <c r="C227" i="1"/>
  <c r="S226" i="1"/>
  <c r="P226" i="1"/>
  <c r="K226" i="1" s="1"/>
  <c r="M226" i="1"/>
  <c r="H226" i="1"/>
  <c r="E226" i="1"/>
  <c r="R225" i="1"/>
  <c r="P225" i="1"/>
  <c r="K225" i="1"/>
  <c r="J225" i="1"/>
  <c r="AA224" i="1"/>
  <c r="Y224" i="1"/>
  <c r="R224" i="1"/>
  <c r="P224" i="1"/>
  <c r="P223" i="1" s="1"/>
  <c r="K224" i="1"/>
  <c r="T224" i="1" s="1"/>
  <c r="J224" i="1"/>
  <c r="H224" i="1"/>
  <c r="C224" i="1"/>
  <c r="AA223" i="1"/>
  <c r="S223" i="1"/>
  <c r="R223" i="1"/>
  <c r="Q223" i="1"/>
  <c r="O223" i="1"/>
  <c r="N223" i="1"/>
  <c r="M223" i="1"/>
  <c r="L223" i="1"/>
  <c r="K223" i="1"/>
  <c r="J223" i="1"/>
  <c r="I223" i="1"/>
  <c r="G223" i="1"/>
  <c r="F223" i="1"/>
  <c r="E223" i="1"/>
  <c r="D223" i="1"/>
  <c r="AA222" i="1"/>
  <c r="R222" i="1"/>
  <c r="P222" i="1"/>
  <c r="J222" i="1"/>
  <c r="H222" i="1"/>
  <c r="C222" i="1" s="1"/>
  <c r="R221" i="1"/>
  <c r="J221" i="1"/>
  <c r="H221" i="1" s="1"/>
  <c r="C221" i="1" s="1"/>
  <c r="R220" i="1"/>
  <c r="P220" i="1"/>
  <c r="K220" i="1"/>
  <c r="J220" i="1"/>
  <c r="AA219" i="1"/>
  <c r="Y219" i="1"/>
  <c r="R219" i="1"/>
  <c r="P219" i="1"/>
  <c r="K219" i="1"/>
  <c r="T219" i="1" s="1"/>
  <c r="J219" i="1"/>
  <c r="H219" i="1"/>
  <c r="C219" i="1"/>
  <c r="AA218" i="1"/>
  <c r="R218" i="1"/>
  <c r="P218" i="1"/>
  <c r="J218" i="1"/>
  <c r="H218" i="1"/>
  <c r="C218" i="1" s="1"/>
  <c r="R217" i="1"/>
  <c r="J217" i="1"/>
  <c r="H217" i="1" s="1"/>
  <c r="C217" i="1" s="1"/>
  <c r="R216" i="1"/>
  <c r="P216" i="1"/>
  <c r="K216" i="1"/>
  <c r="J216" i="1"/>
  <c r="AA215" i="1"/>
  <c r="Y215" i="1"/>
  <c r="R215" i="1"/>
  <c r="P215" i="1"/>
  <c r="K215" i="1"/>
  <c r="T215" i="1" s="1"/>
  <c r="J215" i="1"/>
  <c r="H215" i="1"/>
  <c r="C215" i="1"/>
  <c r="AA214" i="1"/>
  <c r="R214" i="1"/>
  <c r="P214" i="1"/>
  <c r="J214" i="1"/>
  <c r="H214" i="1"/>
  <c r="C214" i="1" s="1"/>
  <c r="S213" i="1"/>
  <c r="P213" i="1"/>
  <c r="M213" i="1"/>
  <c r="K213" i="1" s="1"/>
  <c r="T213" i="1" s="1"/>
  <c r="H213" i="1"/>
  <c r="E213" i="1"/>
  <c r="C213" i="1" s="1"/>
  <c r="S212" i="1"/>
  <c r="P212" i="1"/>
  <c r="M212" i="1"/>
  <c r="V212" i="1" s="1"/>
  <c r="K212" i="1"/>
  <c r="H212" i="1"/>
  <c r="E212" i="1"/>
  <c r="S211" i="1"/>
  <c r="P211" i="1"/>
  <c r="M211" i="1"/>
  <c r="H211" i="1"/>
  <c r="E211" i="1"/>
  <c r="C211" i="1"/>
  <c r="U210" i="1"/>
  <c r="S210" i="1"/>
  <c r="P210" i="1"/>
  <c r="M210" i="1"/>
  <c r="H210" i="1"/>
  <c r="E210" i="1"/>
  <c r="S209" i="1"/>
  <c r="P209" i="1"/>
  <c r="M209" i="1"/>
  <c r="V209" i="1" s="1"/>
  <c r="K209" i="1"/>
  <c r="T209" i="1" s="1"/>
  <c r="H209" i="1"/>
  <c r="E209" i="1"/>
  <c r="C209" i="1" s="1"/>
  <c r="S208" i="1"/>
  <c r="P208" i="1"/>
  <c r="M208" i="1"/>
  <c r="V208" i="1" s="1"/>
  <c r="K208" i="1"/>
  <c r="T208" i="1" s="1"/>
  <c r="H208" i="1"/>
  <c r="E208" i="1"/>
  <c r="C208" i="1"/>
  <c r="V207" i="1"/>
  <c r="S207" i="1"/>
  <c r="P207" i="1"/>
  <c r="M207" i="1"/>
  <c r="H207" i="1"/>
  <c r="E207" i="1"/>
  <c r="C207" i="1"/>
  <c r="S206" i="1"/>
  <c r="P206" i="1"/>
  <c r="M206" i="1"/>
  <c r="H206" i="1"/>
  <c r="E206" i="1"/>
  <c r="S205" i="1"/>
  <c r="P205" i="1"/>
  <c r="M205" i="1"/>
  <c r="V205" i="1" s="1"/>
  <c r="K205" i="1"/>
  <c r="T205" i="1" s="1"/>
  <c r="H205" i="1"/>
  <c r="E205" i="1"/>
  <c r="C205" i="1" s="1"/>
  <c r="S204" i="1"/>
  <c r="P204" i="1"/>
  <c r="M204" i="1"/>
  <c r="V204" i="1" s="1"/>
  <c r="K204" i="1"/>
  <c r="T204" i="1" s="1"/>
  <c r="H204" i="1"/>
  <c r="E204" i="1"/>
  <c r="C204" i="1"/>
  <c r="V203" i="1"/>
  <c r="S203" i="1"/>
  <c r="P203" i="1"/>
  <c r="M203" i="1"/>
  <c r="H203" i="1"/>
  <c r="E203" i="1"/>
  <c r="C203" i="1"/>
  <c r="S202" i="1"/>
  <c r="P202" i="1"/>
  <c r="M202" i="1"/>
  <c r="H202" i="1"/>
  <c r="E202" i="1"/>
  <c r="S201" i="1"/>
  <c r="P201" i="1"/>
  <c r="M201" i="1"/>
  <c r="V201" i="1" s="1"/>
  <c r="K201" i="1"/>
  <c r="T201" i="1" s="1"/>
  <c r="H201" i="1"/>
  <c r="E201" i="1"/>
  <c r="C201" i="1" s="1"/>
  <c r="S200" i="1"/>
  <c r="P200" i="1"/>
  <c r="M200" i="1"/>
  <c r="V200" i="1" s="1"/>
  <c r="K200" i="1"/>
  <c r="T200" i="1" s="1"/>
  <c r="H200" i="1"/>
  <c r="E200" i="1"/>
  <c r="C200" i="1"/>
  <c r="V199" i="1"/>
  <c r="S199" i="1"/>
  <c r="P199" i="1"/>
  <c r="M199" i="1"/>
  <c r="H199" i="1"/>
  <c r="E199" i="1"/>
  <c r="C199" i="1"/>
  <c r="S198" i="1"/>
  <c r="P198" i="1"/>
  <c r="K198" i="1" s="1"/>
  <c r="M198" i="1"/>
  <c r="H198" i="1"/>
  <c r="E198" i="1"/>
  <c r="S197" i="1"/>
  <c r="P197" i="1"/>
  <c r="M197" i="1"/>
  <c r="V197" i="1" s="1"/>
  <c r="K197" i="1"/>
  <c r="T197" i="1" s="1"/>
  <c r="H197" i="1"/>
  <c r="E197" i="1"/>
  <c r="C197" i="1" s="1"/>
  <c r="S196" i="1"/>
  <c r="P196" i="1"/>
  <c r="M196" i="1"/>
  <c r="V196" i="1" s="1"/>
  <c r="K196" i="1"/>
  <c r="T196" i="1" s="1"/>
  <c r="H196" i="1"/>
  <c r="E196" i="1"/>
  <c r="C196" i="1"/>
  <c r="V195" i="1"/>
  <c r="S195" i="1"/>
  <c r="P195" i="1"/>
  <c r="M195" i="1"/>
  <c r="H195" i="1"/>
  <c r="E195" i="1"/>
  <c r="C195" i="1"/>
  <c r="S194" i="1"/>
  <c r="P194" i="1"/>
  <c r="M194" i="1"/>
  <c r="H194" i="1"/>
  <c r="E194" i="1"/>
  <c r="S193" i="1"/>
  <c r="P193" i="1"/>
  <c r="M193" i="1"/>
  <c r="V193" i="1" s="1"/>
  <c r="K193" i="1"/>
  <c r="T193" i="1" s="1"/>
  <c r="H193" i="1"/>
  <c r="E193" i="1"/>
  <c r="C193" i="1" s="1"/>
  <c r="S192" i="1"/>
  <c r="P192" i="1"/>
  <c r="M192" i="1"/>
  <c r="V192" i="1" s="1"/>
  <c r="K192" i="1"/>
  <c r="T192" i="1" s="1"/>
  <c r="H192" i="1"/>
  <c r="E192" i="1"/>
  <c r="C192" i="1"/>
  <c r="V191" i="1"/>
  <c r="S191" i="1"/>
  <c r="P191" i="1"/>
  <c r="M191" i="1"/>
  <c r="H191" i="1"/>
  <c r="E191" i="1"/>
  <c r="C191" i="1"/>
  <c r="S190" i="1"/>
  <c r="P190" i="1"/>
  <c r="K190" i="1" s="1"/>
  <c r="M190" i="1"/>
  <c r="H190" i="1"/>
  <c r="E190" i="1"/>
  <c r="S189" i="1"/>
  <c r="P189" i="1"/>
  <c r="M189" i="1"/>
  <c r="V189" i="1" s="1"/>
  <c r="K189" i="1"/>
  <c r="T189" i="1" s="1"/>
  <c r="H189" i="1"/>
  <c r="E189" i="1"/>
  <c r="C189" i="1" s="1"/>
  <c r="S188" i="1"/>
  <c r="P188" i="1"/>
  <c r="M188" i="1"/>
  <c r="V188" i="1" s="1"/>
  <c r="K188" i="1"/>
  <c r="T188" i="1" s="1"/>
  <c r="H188" i="1"/>
  <c r="E188" i="1"/>
  <c r="C188" i="1"/>
  <c r="V187" i="1"/>
  <c r="S187" i="1"/>
  <c r="P187" i="1"/>
  <c r="M187" i="1"/>
  <c r="K187" i="1" s="1"/>
  <c r="T187" i="1" s="1"/>
  <c r="H187" i="1"/>
  <c r="E187" i="1"/>
  <c r="C187" i="1"/>
  <c r="S186" i="1"/>
  <c r="P186" i="1"/>
  <c r="M186" i="1"/>
  <c r="H186" i="1"/>
  <c r="E186" i="1"/>
  <c r="C186" i="1" s="1"/>
  <c r="S185" i="1"/>
  <c r="P185" i="1"/>
  <c r="M185" i="1"/>
  <c r="V185" i="1" s="1"/>
  <c r="K185" i="1"/>
  <c r="T185" i="1" s="1"/>
  <c r="H185" i="1"/>
  <c r="E185" i="1"/>
  <c r="C185" i="1" s="1"/>
  <c r="AA184" i="1"/>
  <c r="S184" i="1"/>
  <c r="P184" i="1"/>
  <c r="M184" i="1"/>
  <c r="K184" i="1" s="1"/>
  <c r="H184" i="1"/>
  <c r="Y184" i="1" s="1"/>
  <c r="E184" i="1"/>
  <c r="S183" i="1"/>
  <c r="P183" i="1"/>
  <c r="M183" i="1"/>
  <c r="V183" i="1" s="1"/>
  <c r="K183" i="1"/>
  <c r="T183" i="1" s="1"/>
  <c r="H183" i="1"/>
  <c r="E183" i="1"/>
  <c r="C183" i="1" s="1"/>
  <c r="AA182" i="1"/>
  <c r="S182" i="1"/>
  <c r="P182" i="1"/>
  <c r="Y182" i="1" s="1"/>
  <c r="M182" i="1"/>
  <c r="H182" i="1"/>
  <c r="E182" i="1"/>
  <c r="C182" i="1" s="1"/>
  <c r="S181" i="1"/>
  <c r="P181" i="1"/>
  <c r="M181" i="1"/>
  <c r="V181" i="1" s="1"/>
  <c r="K181" i="1"/>
  <c r="T181" i="1" s="1"/>
  <c r="H181" i="1"/>
  <c r="E181" i="1"/>
  <c r="C181" i="1" s="1"/>
  <c r="S180" i="1"/>
  <c r="P180" i="1"/>
  <c r="M180" i="1"/>
  <c r="H180" i="1"/>
  <c r="E180" i="1"/>
  <c r="C180" i="1"/>
  <c r="S179" i="1"/>
  <c r="P179" i="1"/>
  <c r="M179" i="1"/>
  <c r="H179" i="1"/>
  <c r="E179" i="1"/>
  <c r="C179" i="1"/>
  <c r="S178" i="1"/>
  <c r="P178" i="1"/>
  <c r="M178" i="1"/>
  <c r="H178" i="1"/>
  <c r="E178" i="1"/>
  <c r="S177" i="1"/>
  <c r="P177" i="1"/>
  <c r="M177" i="1"/>
  <c r="V177" i="1" s="1"/>
  <c r="K177" i="1"/>
  <c r="T177" i="1" s="1"/>
  <c r="H177" i="1"/>
  <c r="E177" i="1"/>
  <c r="C177" i="1" s="1"/>
  <c r="S176" i="1"/>
  <c r="P176" i="1"/>
  <c r="M176" i="1"/>
  <c r="H176" i="1"/>
  <c r="E176" i="1"/>
  <c r="C176" i="1"/>
  <c r="S175" i="1"/>
  <c r="P175" i="1"/>
  <c r="M175" i="1"/>
  <c r="H175" i="1"/>
  <c r="E175" i="1"/>
  <c r="C175" i="1"/>
  <c r="S174" i="1"/>
  <c r="P174" i="1"/>
  <c r="M174" i="1"/>
  <c r="H174" i="1"/>
  <c r="E174" i="1"/>
  <c r="C174" i="1" s="1"/>
  <c r="S173" i="1"/>
  <c r="P173" i="1"/>
  <c r="M173" i="1"/>
  <c r="V173" i="1" s="1"/>
  <c r="K173" i="1"/>
  <c r="T173" i="1" s="1"/>
  <c r="H173" i="1"/>
  <c r="E173" i="1"/>
  <c r="C173" i="1" s="1"/>
  <c r="S172" i="1"/>
  <c r="P172" i="1"/>
  <c r="M172" i="1"/>
  <c r="H172" i="1"/>
  <c r="E172" i="1"/>
  <c r="C172" i="1"/>
  <c r="S171" i="1"/>
  <c r="P171" i="1"/>
  <c r="M171" i="1"/>
  <c r="H171" i="1"/>
  <c r="E171" i="1"/>
  <c r="C171" i="1"/>
  <c r="S170" i="1"/>
  <c r="P170" i="1"/>
  <c r="M170" i="1"/>
  <c r="H170" i="1"/>
  <c r="E170" i="1"/>
  <c r="C170" i="1" s="1"/>
  <c r="S169" i="1"/>
  <c r="P169" i="1"/>
  <c r="M169" i="1"/>
  <c r="V169" i="1" s="1"/>
  <c r="K169" i="1"/>
  <c r="T169" i="1" s="1"/>
  <c r="H169" i="1"/>
  <c r="E169" i="1"/>
  <c r="C169" i="1" s="1"/>
  <c r="S168" i="1"/>
  <c r="P168" i="1"/>
  <c r="M168" i="1"/>
  <c r="H168" i="1"/>
  <c r="E168" i="1"/>
  <c r="C168" i="1"/>
  <c r="S167" i="1"/>
  <c r="P167" i="1"/>
  <c r="M167" i="1"/>
  <c r="H167" i="1"/>
  <c r="E167" i="1"/>
  <c r="C167" i="1"/>
  <c r="S166" i="1"/>
  <c r="P166" i="1"/>
  <c r="M166" i="1"/>
  <c r="H166" i="1"/>
  <c r="E166" i="1"/>
  <c r="C166" i="1" s="1"/>
  <c r="S165" i="1"/>
  <c r="P165" i="1"/>
  <c r="M165" i="1"/>
  <c r="V165" i="1" s="1"/>
  <c r="K165" i="1"/>
  <c r="T165" i="1" s="1"/>
  <c r="H165" i="1"/>
  <c r="E165" i="1"/>
  <c r="C165" i="1" s="1"/>
  <c r="S164" i="1"/>
  <c r="P164" i="1"/>
  <c r="M164" i="1"/>
  <c r="H164" i="1"/>
  <c r="E164" i="1"/>
  <c r="C164" i="1"/>
  <c r="S163" i="1"/>
  <c r="P163" i="1"/>
  <c r="M163" i="1"/>
  <c r="H163" i="1"/>
  <c r="E163" i="1"/>
  <c r="C163" i="1"/>
  <c r="S162" i="1"/>
  <c r="P162" i="1"/>
  <c r="M162" i="1"/>
  <c r="H162" i="1"/>
  <c r="E162" i="1"/>
  <c r="C162" i="1" s="1"/>
  <c r="S161" i="1"/>
  <c r="P161" i="1"/>
  <c r="K161" i="1" s="1"/>
  <c r="T161" i="1" s="1"/>
  <c r="M161" i="1"/>
  <c r="V161" i="1" s="1"/>
  <c r="H161" i="1"/>
  <c r="E161" i="1"/>
  <c r="C161" i="1" s="1"/>
  <c r="V160" i="1"/>
  <c r="S160" i="1"/>
  <c r="P160" i="1"/>
  <c r="M160" i="1"/>
  <c r="K160" i="1" s="1"/>
  <c r="H160" i="1"/>
  <c r="E160" i="1"/>
  <c r="C160" i="1"/>
  <c r="S159" i="1"/>
  <c r="P159" i="1"/>
  <c r="K159" i="1" s="1"/>
  <c r="T159" i="1" s="1"/>
  <c r="M159" i="1"/>
  <c r="V159" i="1" s="1"/>
  <c r="H159" i="1"/>
  <c r="E159" i="1"/>
  <c r="C159" i="1" s="1"/>
  <c r="S158" i="1"/>
  <c r="P158" i="1"/>
  <c r="M158" i="1"/>
  <c r="H158" i="1"/>
  <c r="E158" i="1"/>
  <c r="S157" i="1"/>
  <c r="P157" i="1"/>
  <c r="K157" i="1" s="1"/>
  <c r="M157" i="1"/>
  <c r="V157" i="1" s="1"/>
  <c r="H157" i="1"/>
  <c r="E157" i="1"/>
  <c r="C157" i="1" s="1"/>
  <c r="S156" i="1"/>
  <c r="P156" i="1"/>
  <c r="M156" i="1"/>
  <c r="K156" i="1" s="1"/>
  <c r="H156" i="1"/>
  <c r="E156" i="1"/>
  <c r="C156" i="1"/>
  <c r="S155" i="1"/>
  <c r="P155" i="1"/>
  <c r="K155" i="1" s="1"/>
  <c r="M155" i="1"/>
  <c r="V155" i="1" s="1"/>
  <c r="H155" i="1"/>
  <c r="E155" i="1"/>
  <c r="C155" i="1" s="1"/>
  <c r="S154" i="1"/>
  <c r="P154" i="1"/>
  <c r="M154" i="1"/>
  <c r="H154" i="1"/>
  <c r="E154" i="1"/>
  <c r="V154" i="1" s="1"/>
  <c r="C154" i="1"/>
  <c r="S153" i="1"/>
  <c r="P153" i="1"/>
  <c r="K153" i="1" s="1"/>
  <c r="M153" i="1"/>
  <c r="H153" i="1"/>
  <c r="E153" i="1"/>
  <c r="C153" i="1" s="1"/>
  <c r="S152" i="1"/>
  <c r="P152" i="1"/>
  <c r="M152" i="1"/>
  <c r="H152" i="1"/>
  <c r="E152" i="1"/>
  <c r="C152" i="1"/>
  <c r="S151" i="1"/>
  <c r="P151" i="1"/>
  <c r="K151" i="1" s="1"/>
  <c r="M151" i="1"/>
  <c r="H151" i="1"/>
  <c r="E151" i="1"/>
  <c r="C151" i="1" s="1"/>
  <c r="S150" i="1"/>
  <c r="P150" i="1"/>
  <c r="M150" i="1"/>
  <c r="H150" i="1"/>
  <c r="E150" i="1"/>
  <c r="V150" i="1" s="1"/>
  <c r="S149" i="1"/>
  <c r="P149" i="1"/>
  <c r="K149" i="1" s="1"/>
  <c r="T149" i="1" s="1"/>
  <c r="M149" i="1"/>
  <c r="H149" i="1"/>
  <c r="E149" i="1"/>
  <c r="C149" i="1" s="1"/>
  <c r="V148" i="1"/>
  <c r="S148" i="1"/>
  <c r="P148" i="1"/>
  <c r="M148" i="1"/>
  <c r="K148" i="1" s="1"/>
  <c r="T148" i="1" s="1"/>
  <c r="H148" i="1"/>
  <c r="E148" i="1"/>
  <c r="C148" i="1"/>
  <c r="S147" i="1"/>
  <c r="P147" i="1"/>
  <c r="K147" i="1" s="1"/>
  <c r="T147" i="1" s="1"/>
  <c r="M147" i="1"/>
  <c r="H147" i="1"/>
  <c r="E147" i="1"/>
  <c r="C147" i="1" s="1"/>
  <c r="S146" i="1"/>
  <c r="P146" i="1"/>
  <c r="M146" i="1"/>
  <c r="H146" i="1"/>
  <c r="E146" i="1"/>
  <c r="S145" i="1"/>
  <c r="P145" i="1"/>
  <c r="K145" i="1" s="1"/>
  <c r="T145" i="1" s="1"/>
  <c r="M145" i="1"/>
  <c r="V145" i="1" s="1"/>
  <c r="H145" i="1"/>
  <c r="E145" i="1"/>
  <c r="C145" i="1" s="1"/>
  <c r="V144" i="1"/>
  <c r="S144" i="1"/>
  <c r="P144" i="1"/>
  <c r="M144" i="1"/>
  <c r="K144" i="1" s="1"/>
  <c r="H144" i="1"/>
  <c r="E144" i="1"/>
  <c r="C144" i="1"/>
  <c r="AA143" i="1"/>
  <c r="S143" i="1"/>
  <c r="P143" i="1"/>
  <c r="M143" i="1"/>
  <c r="V143" i="1" s="1"/>
  <c r="K143" i="1"/>
  <c r="H143" i="1"/>
  <c r="Y143" i="1" s="1"/>
  <c r="E143" i="1"/>
  <c r="AA142" i="1"/>
  <c r="Y142" i="1"/>
  <c r="S142" i="1"/>
  <c r="P142" i="1"/>
  <c r="M142" i="1"/>
  <c r="H142" i="1"/>
  <c r="C142" i="1" s="1"/>
  <c r="E142" i="1"/>
  <c r="S141" i="1"/>
  <c r="P141" i="1"/>
  <c r="M141" i="1"/>
  <c r="V141" i="1" s="1"/>
  <c r="K141" i="1"/>
  <c r="H141" i="1"/>
  <c r="E141" i="1"/>
  <c r="S140" i="1"/>
  <c r="P140" i="1"/>
  <c r="M140" i="1"/>
  <c r="V140" i="1" s="1"/>
  <c r="K140" i="1"/>
  <c r="T140" i="1" s="1"/>
  <c r="H140" i="1"/>
  <c r="C140" i="1" s="1"/>
  <c r="E140" i="1"/>
  <c r="V139" i="1"/>
  <c r="S139" i="1"/>
  <c r="P139" i="1"/>
  <c r="M139" i="1"/>
  <c r="K139" i="1" s="1"/>
  <c r="T139" i="1" s="1"/>
  <c r="H139" i="1"/>
  <c r="E139" i="1"/>
  <c r="C139" i="1"/>
  <c r="S138" i="1"/>
  <c r="P138" i="1"/>
  <c r="M138" i="1"/>
  <c r="H138" i="1"/>
  <c r="C138" i="1" s="1"/>
  <c r="E138" i="1"/>
  <c r="S137" i="1"/>
  <c r="P137" i="1"/>
  <c r="M137" i="1"/>
  <c r="V137" i="1" s="1"/>
  <c r="K137" i="1"/>
  <c r="H137" i="1"/>
  <c r="E137" i="1"/>
  <c r="AA136" i="1"/>
  <c r="Y136" i="1"/>
  <c r="S136" i="1"/>
  <c r="P136" i="1"/>
  <c r="M136" i="1"/>
  <c r="K136" i="1" s="1"/>
  <c r="T136" i="1" s="1"/>
  <c r="H136" i="1"/>
  <c r="C136" i="1" s="1"/>
  <c r="E136" i="1"/>
  <c r="S135" i="1"/>
  <c r="P135" i="1"/>
  <c r="M135" i="1"/>
  <c r="V135" i="1" s="1"/>
  <c r="K135" i="1"/>
  <c r="H135" i="1"/>
  <c r="E135" i="1"/>
  <c r="AA134" i="1"/>
  <c r="V134" i="1"/>
  <c r="S134" i="1"/>
  <c r="P134" i="1"/>
  <c r="M134" i="1"/>
  <c r="K134" i="1" s="1"/>
  <c r="H134" i="1"/>
  <c r="E134" i="1"/>
  <c r="AA133" i="1"/>
  <c r="S133" i="1"/>
  <c r="P133" i="1"/>
  <c r="M133" i="1"/>
  <c r="H133" i="1"/>
  <c r="E133" i="1"/>
  <c r="C133" i="1" s="1"/>
  <c r="AA132" i="1"/>
  <c r="S132" i="1"/>
  <c r="P132" i="1"/>
  <c r="Y132" i="1" s="1"/>
  <c r="M132" i="1"/>
  <c r="K132" i="1" s="1"/>
  <c r="T132" i="1" s="1"/>
  <c r="H132" i="1"/>
  <c r="E132" i="1"/>
  <c r="C132" i="1"/>
  <c r="AA131" i="1"/>
  <c r="S131" i="1"/>
  <c r="S130" i="1" s="1"/>
  <c r="P131" i="1"/>
  <c r="M131" i="1"/>
  <c r="H131" i="1"/>
  <c r="H130" i="1" s="1"/>
  <c r="E131" i="1"/>
  <c r="C131" i="1" s="1"/>
  <c r="C130" i="1" s="1"/>
  <c r="V130" i="1"/>
  <c r="R130" i="1"/>
  <c r="Q130" i="1"/>
  <c r="O130" i="1"/>
  <c r="N130" i="1"/>
  <c r="M130" i="1"/>
  <c r="L130" i="1"/>
  <c r="J130" i="1"/>
  <c r="I130" i="1"/>
  <c r="G130" i="1"/>
  <c r="F130" i="1"/>
  <c r="E130" i="1"/>
  <c r="D130" i="1"/>
  <c r="AA129" i="1"/>
  <c r="Y129" i="1"/>
  <c r="S129" i="1"/>
  <c r="P129" i="1"/>
  <c r="K129" i="1" s="1"/>
  <c r="M129" i="1"/>
  <c r="V129" i="1" s="1"/>
  <c r="H129" i="1"/>
  <c r="E129" i="1"/>
  <c r="C129" i="1" s="1"/>
  <c r="AA128" i="1"/>
  <c r="S128" i="1"/>
  <c r="P128" i="1"/>
  <c r="Y128" i="1" s="1"/>
  <c r="M128" i="1"/>
  <c r="H128" i="1"/>
  <c r="E128" i="1"/>
  <c r="S127" i="1"/>
  <c r="P127" i="1"/>
  <c r="K127" i="1" s="1"/>
  <c r="M127" i="1"/>
  <c r="V127" i="1" s="1"/>
  <c r="H127" i="1"/>
  <c r="E127" i="1"/>
  <c r="C127" i="1" s="1"/>
  <c r="S126" i="1"/>
  <c r="P126" i="1"/>
  <c r="M126" i="1"/>
  <c r="K126" i="1" s="1"/>
  <c r="H126" i="1"/>
  <c r="E126" i="1"/>
  <c r="C126" i="1"/>
  <c r="S125" i="1"/>
  <c r="P125" i="1"/>
  <c r="K125" i="1" s="1"/>
  <c r="M125" i="1"/>
  <c r="V125" i="1" s="1"/>
  <c r="H125" i="1"/>
  <c r="E125" i="1"/>
  <c r="C125" i="1" s="1"/>
  <c r="S124" i="1"/>
  <c r="P124" i="1"/>
  <c r="M124" i="1"/>
  <c r="H124" i="1"/>
  <c r="E124" i="1"/>
  <c r="V124" i="1" s="1"/>
  <c r="C124" i="1"/>
  <c r="S123" i="1"/>
  <c r="P123" i="1"/>
  <c r="K123" i="1" s="1"/>
  <c r="M123" i="1"/>
  <c r="H123" i="1"/>
  <c r="E123" i="1"/>
  <c r="C123" i="1" s="1"/>
  <c r="S122" i="1"/>
  <c r="P122" i="1"/>
  <c r="M122" i="1"/>
  <c r="H122" i="1"/>
  <c r="E122" i="1"/>
  <c r="C122" i="1"/>
  <c r="S121" i="1"/>
  <c r="P121" i="1"/>
  <c r="K121" i="1" s="1"/>
  <c r="M121" i="1"/>
  <c r="H121" i="1"/>
  <c r="E121" i="1"/>
  <c r="C121" i="1" s="1"/>
  <c r="S120" i="1"/>
  <c r="P120" i="1"/>
  <c r="M120" i="1"/>
  <c r="H120" i="1"/>
  <c r="E120" i="1"/>
  <c r="V120" i="1" s="1"/>
  <c r="S119" i="1"/>
  <c r="P119" i="1"/>
  <c r="M119" i="1"/>
  <c r="H119" i="1"/>
  <c r="E119" i="1"/>
  <c r="C119" i="1"/>
  <c r="S118" i="1"/>
  <c r="P118" i="1"/>
  <c r="K118" i="1" s="1"/>
  <c r="M118" i="1"/>
  <c r="V118" i="1" s="1"/>
  <c r="H118" i="1"/>
  <c r="E118" i="1"/>
  <c r="S117" i="1"/>
  <c r="S115" i="1" s="1"/>
  <c r="P117" i="1"/>
  <c r="M117" i="1"/>
  <c r="V117" i="1" s="1"/>
  <c r="K117" i="1"/>
  <c r="H117" i="1"/>
  <c r="E117" i="1"/>
  <c r="S116" i="1"/>
  <c r="P116" i="1"/>
  <c r="P115" i="1" s="1"/>
  <c r="M116" i="1"/>
  <c r="K116" i="1" s="1"/>
  <c r="H116" i="1"/>
  <c r="E116" i="1"/>
  <c r="C116" i="1"/>
  <c r="R115" i="1"/>
  <c r="Q115" i="1"/>
  <c r="O115" i="1"/>
  <c r="N115" i="1"/>
  <c r="M115" i="1"/>
  <c r="V115" i="1" s="1"/>
  <c r="L115" i="1"/>
  <c r="J115" i="1"/>
  <c r="I115" i="1"/>
  <c r="G115" i="1"/>
  <c r="F115" i="1"/>
  <c r="E115" i="1"/>
  <c r="D115" i="1"/>
  <c r="S114" i="1"/>
  <c r="P114" i="1"/>
  <c r="M114" i="1"/>
  <c r="K114" i="1" s="1"/>
  <c r="T114" i="1" s="1"/>
  <c r="H114" i="1"/>
  <c r="E114" i="1"/>
  <c r="C114" i="1"/>
  <c r="S113" i="1"/>
  <c r="P113" i="1"/>
  <c r="M113" i="1"/>
  <c r="H113" i="1"/>
  <c r="E113" i="1"/>
  <c r="C113" i="1" s="1"/>
  <c r="S112" i="1"/>
  <c r="P112" i="1"/>
  <c r="K112" i="1" s="1"/>
  <c r="T112" i="1" s="1"/>
  <c r="M112" i="1"/>
  <c r="H112" i="1"/>
  <c r="E112" i="1"/>
  <c r="C112" i="1" s="1"/>
  <c r="V111" i="1"/>
  <c r="S111" i="1"/>
  <c r="P111" i="1"/>
  <c r="M111" i="1"/>
  <c r="K111" i="1" s="1"/>
  <c r="T111" i="1" s="1"/>
  <c r="H111" i="1"/>
  <c r="E111" i="1"/>
  <c r="C111" i="1"/>
  <c r="S110" i="1"/>
  <c r="P110" i="1"/>
  <c r="M110" i="1"/>
  <c r="H110" i="1"/>
  <c r="E110" i="1"/>
  <c r="C110" i="1" s="1"/>
  <c r="S109" i="1"/>
  <c r="P109" i="1"/>
  <c r="M109" i="1"/>
  <c r="H109" i="1"/>
  <c r="E109" i="1"/>
  <c r="C109" i="1" s="1"/>
  <c r="S108" i="1"/>
  <c r="P108" i="1"/>
  <c r="K108" i="1" s="1"/>
  <c r="T108" i="1" s="1"/>
  <c r="M108" i="1"/>
  <c r="V108" i="1" s="1"/>
  <c r="H108" i="1"/>
  <c r="E108" i="1"/>
  <c r="C108" i="1" s="1"/>
  <c r="AA107" i="1"/>
  <c r="S107" i="1"/>
  <c r="R107" i="1"/>
  <c r="P107" i="1" s="1"/>
  <c r="Y107" i="1" s="1"/>
  <c r="M107" i="1"/>
  <c r="V107" i="1" s="1"/>
  <c r="J107" i="1"/>
  <c r="H107" i="1" s="1"/>
  <c r="E107" i="1"/>
  <c r="C107" i="1"/>
  <c r="Q106" i="1"/>
  <c r="O106" i="1"/>
  <c r="N106" i="1"/>
  <c r="L106" i="1"/>
  <c r="I106" i="1"/>
  <c r="H106" i="1"/>
  <c r="G106" i="1"/>
  <c r="F106" i="1"/>
  <c r="D106" i="1"/>
  <c r="S105" i="1"/>
  <c r="P105" i="1"/>
  <c r="M105" i="1"/>
  <c r="V105" i="1" s="1"/>
  <c r="K105" i="1"/>
  <c r="H105" i="1"/>
  <c r="E105" i="1"/>
  <c r="C105" i="1" s="1"/>
  <c r="S104" i="1"/>
  <c r="P104" i="1"/>
  <c r="M104" i="1"/>
  <c r="V104" i="1" s="1"/>
  <c r="K104" i="1"/>
  <c r="T104" i="1" s="1"/>
  <c r="H104" i="1"/>
  <c r="E104" i="1"/>
  <c r="C104" i="1"/>
  <c r="S103" i="1"/>
  <c r="P103" i="1"/>
  <c r="M103" i="1"/>
  <c r="H103" i="1"/>
  <c r="E103" i="1"/>
  <c r="V103" i="1" s="1"/>
  <c r="AA102" i="1"/>
  <c r="S102" i="1"/>
  <c r="R102" i="1"/>
  <c r="P102" i="1"/>
  <c r="Y102" i="1" s="1"/>
  <c r="M102" i="1"/>
  <c r="H102" i="1"/>
  <c r="E102" i="1"/>
  <c r="C102" i="1"/>
  <c r="AA101" i="1"/>
  <c r="V101" i="1"/>
  <c r="S101" i="1"/>
  <c r="R101" i="1"/>
  <c r="Q101" i="1"/>
  <c r="O101" i="1"/>
  <c r="N101" i="1"/>
  <c r="M101" i="1"/>
  <c r="L101" i="1"/>
  <c r="J101" i="1"/>
  <c r="I101" i="1"/>
  <c r="H101" i="1"/>
  <c r="G101" i="1"/>
  <c r="F101" i="1"/>
  <c r="E101" i="1"/>
  <c r="D101" i="1"/>
  <c r="S100" i="1"/>
  <c r="P100" i="1"/>
  <c r="M100" i="1"/>
  <c r="V100" i="1" s="1"/>
  <c r="K100" i="1"/>
  <c r="H100" i="1"/>
  <c r="E100" i="1"/>
  <c r="C100" i="1" s="1"/>
  <c r="AA99" i="1"/>
  <c r="S99" i="1"/>
  <c r="P99" i="1"/>
  <c r="Y99" i="1" s="1"/>
  <c r="M99" i="1"/>
  <c r="K99" i="1" s="1"/>
  <c r="T99" i="1" s="1"/>
  <c r="H99" i="1"/>
  <c r="E99" i="1"/>
  <c r="C99" i="1" s="1"/>
  <c r="S98" i="1"/>
  <c r="P98" i="1"/>
  <c r="M98" i="1"/>
  <c r="V98" i="1" s="1"/>
  <c r="K98" i="1"/>
  <c r="H98" i="1"/>
  <c r="E98" i="1"/>
  <c r="S97" i="1"/>
  <c r="P97" i="1"/>
  <c r="M97" i="1"/>
  <c r="V97" i="1" s="1"/>
  <c r="K97" i="1"/>
  <c r="T97" i="1" s="1"/>
  <c r="H97" i="1"/>
  <c r="E97" i="1"/>
  <c r="C97" i="1"/>
  <c r="V96" i="1"/>
  <c r="S96" i="1"/>
  <c r="P96" i="1"/>
  <c r="M96" i="1"/>
  <c r="K96" i="1" s="1"/>
  <c r="H96" i="1"/>
  <c r="E96" i="1"/>
  <c r="C96" i="1" s="1"/>
  <c r="S95" i="1"/>
  <c r="P95" i="1"/>
  <c r="M95" i="1"/>
  <c r="K95" i="1" s="1"/>
  <c r="T95" i="1" s="1"/>
  <c r="H95" i="1"/>
  <c r="E95" i="1"/>
  <c r="C95" i="1" s="1"/>
  <c r="S94" i="1"/>
  <c r="P94" i="1"/>
  <c r="M94" i="1"/>
  <c r="V94" i="1" s="1"/>
  <c r="K94" i="1"/>
  <c r="H94" i="1"/>
  <c r="E94" i="1"/>
  <c r="S93" i="1"/>
  <c r="P93" i="1"/>
  <c r="M93" i="1"/>
  <c r="V93" i="1" s="1"/>
  <c r="K93" i="1"/>
  <c r="T93" i="1" s="1"/>
  <c r="E93" i="1"/>
  <c r="C93" i="1" s="1"/>
  <c r="S92" i="1"/>
  <c r="S91" i="1" s="1"/>
  <c r="R92" i="1"/>
  <c r="H92" i="1"/>
  <c r="H91" i="1" s="1"/>
  <c r="E92" i="1"/>
  <c r="C92" i="1" s="1"/>
  <c r="C91" i="1" s="1"/>
  <c r="AA91" i="1"/>
  <c r="R91" i="1"/>
  <c r="M91" i="1" s="1"/>
  <c r="V91" i="1" s="1"/>
  <c r="Q91" i="1"/>
  <c r="O91" i="1"/>
  <c r="N91" i="1"/>
  <c r="L91" i="1"/>
  <c r="J91" i="1"/>
  <c r="E91" i="1" s="1"/>
  <c r="I91" i="1"/>
  <c r="G91" i="1"/>
  <c r="F91" i="1"/>
  <c r="D91" i="1"/>
  <c r="V90" i="1"/>
  <c r="S90" i="1"/>
  <c r="P90" i="1"/>
  <c r="M90" i="1"/>
  <c r="K90" i="1" s="1"/>
  <c r="H90" i="1"/>
  <c r="E90" i="1"/>
  <c r="C90" i="1" s="1"/>
  <c r="S89" i="1"/>
  <c r="P89" i="1"/>
  <c r="M89" i="1"/>
  <c r="K89" i="1" s="1"/>
  <c r="T89" i="1" s="1"/>
  <c r="H89" i="1"/>
  <c r="E89" i="1"/>
  <c r="C89" i="1" s="1"/>
  <c r="AA88" i="1"/>
  <c r="S88" i="1"/>
  <c r="P88" i="1"/>
  <c r="Y88" i="1" s="1"/>
  <c r="M88" i="1"/>
  <c r="H88" i="1"/>
  <c r="E88" i="1"/>
  <c r="C88" i="1"/>
  <c r="AA87" i="1"/>
  <c r="S87" i="1"/>
  <c r="P87" i="1"/>
  <c r="Y87" i="1" s="1"/>
  <c r="M87" i="1"/>
  <c r="V87" i="1" s="1"/>
  <c r="K87" i="1"/>
  <c r="T87" i="1" s="1"/>
  <c r="H87" i="1"/>
  <c r="E87" i="1"/>
  <c r="C87" i="1"/>
  <c r="AA86" i="1"/>
  <c r="S86" i="1"/>
  <c r="P86" i="1"/>
  <c r="M86" i="1"/>
  <c r="V86" i="1" s="1"/>
  <c r="K86" i="1"/>
  <c r="H86" i="1"/>
  <c r="E86" i="1"/>
  <c r="AA85" i="1"/>
  <c r="S85" i="1"/>
  <c r="P85" i="1"/>
  <c r="M85" i="1"/>
  <c r="K85" i="1" s="1"/>
  <c r="H85" i="1"/>
  <c r="Y85" i="1" s="1"/>
  <c r="E85" i="1"/>
  <c r="S84" i="1"/>
  <c r="P84" i="1"/>
  <c r="M84" i="1"/>
  <c r="V84" i="1" s="1"/>
  <c r="K84" i="1"/>
  <c r="T84" i="1" s="1"/>
  <c r="H84" i="1"/>
  <c r="E84" i="1"/>
  <c r="C84" i="1" s="1"/>
  <c r="AA83" i="1"/>
  <c r="S83" i="1"/>
  <c r="P83" i="1"/>
  <c r="Y83" i="1" s="1"/>
  <c r="M83" i="1"/>
  <c r="H83" i="1"/>
  <c r="E83" i="1"/>
  <c r="C83" i="1" s="1"/>
  <c r="AA82" i="1"/>
  <c r="S82" i="1"/>
  <c r="P82" i="1"/>
  <c r="M82" i="1"/>
  <c r="H82" i="1"/>
  <c r="E82" i="1"/>
  <c r="C82" i="1"/>
  <c r="AA81" i="1"/>
  <c r="S81" i="1"/>
  <c r="P81" i="1"/>
  <c r="Y81" i="1" s="1"/>
  <c r="M81" i="1"/>
  <c r="V81" i="1" s="1"/>
  <c r="K81" i="1"/>
  <c r="T81" i="1" s="1"/>
  <c r="H81" i="1"/>
  <c r="E81" i="1"/>
  <c r="C81" i="1"/>
  <c r="AA80" i="1"/>
  <c r="S80" i="1"/>
  <c r="S79" i="1" s="1"/>
  <c r="P80" i="1"/>
  <c r="M80" i="1"/>
  <c r="V80" i="1" s="1"/>
  <c r="K80" i="1"/>
  <c r="H80" i="1"/>
  <c r="H79" i="1" s="1"/>
  <c r="E80" i="1"/>
  <c r="R79" i="1"/>
  <c r="M79" i="1" s="1"/>
  <c r="Q79" i="1"/>
  <c r="O79" i="1"/>
  <c r="N79" i="1"/>
  <c r="L79" i="1"/>
  <c r="J79" i="1"/>
  <c r="I79" i="1"/>
  <c r="G79" i="1"/>
  <c r="F79" i="1"/>
  <c r="D79" i="1"/>
  <c r="AA78" i="1"/>
  <c r="S78" i="1"/>
  <c r="S73" i="1" s="1"/>
  <c r="P78" i="1"/>
  <c r="M78" i="1"/>
  <c r="V78" i="1" s="1"/>
  <c r="K78" i="1"/>
  <c r="H78" i="1"/>
  <c r="E78" i="1"/>
  <c r="S77" i="1"/>
  <c r="P77" i="1"/>
  <c r="M77" i="1"/>
  <c r="V77" i="1" s="1"/>
  <c r="K77" i="1"/>
  <c r="T77" i="1" s="1"/>
  <c r="H77" i="1"/>
  <c r="E77" i="1"/>
  <c r="C77" i="1"/>
  <c r="S76" i="1"/>
  <c r="P76" i="1"/>
  <c r="P73" i="1" s="1"/>
  <c r="M76" i="1"/>
  <c r="H76" i="1"/>
  <c r="E76" i="1"/>
  <c r="V76" i="1" s="1"/>
  <c r="C76" i="1"/>
  <c r="S75" i="1"/>
  <c r="P75" i="1"/>
  <c r="Y75" i="1" s="1"/>
  <c r="M75" i="1"/>
  <c r="K75" i="1"/>
  <c r="T75" i="1" s="1"/>
  <c r="J75" i="1"/>
  <c r="H75" i="1" s="1"/>
  <c r="E75" i="1"/>
  <c r="C75" i="1" s="1"/>
  <c r="S74" i="1"/>
  <c r="R74" i="1"/>
  <c r="AA74" i="1" s="1"/>
  <c r="P74" i="1"/>
  <c r="Y74" i="1" s="1"/>
  <c r="M74" i="1"/>
  <c r="H74" i="1"/>
  <c r="E74" i="1"/>
  <c r="C74" i="1"/>
  <c r="V73" i="1"/>
  <c r="R73" i="1"/>
  <c r="AA73" i="1" s="1"/>
  <c r="Q73" i="1"/>
  <c r="O73" i="1"/>
  <c r="N73" i="1"/>
  <c r="M73" i="1"/>
  <c r="L73" i="1"/>
  <c r="J73" i="1"/>
  <c r="I73" i="1"/>
  <c r="G73" i="1"/>
  <c r="F73" i="1"/>
  <c r="E73" i="1"/>
  <c r="D73" i="1"/>
  <c r="S72" i="1"/>
  <c r="S69" i="1" s="1"/>
  <c r="P72" i="1"/>
  <c r="M72" i="1"/>
  <c r="V72" i="1" s="1"/>
  <c r="K72" i="1"/>
  <c r="H72" i="1"/>
  <c r="E72" i="1"/>
  <c r="S71" i="1"/>
  <c r="P71" i="1"/>
  <c r="M71" i="1"/>
  <c r="V71" i="1" s="1"/>
  <c r="K71" i="1"/>
  <c r="T71" i="1" s="1"/>
  <c r="H71" i="1"/>
  <c r="E71" i="1"/>
  <c r="C71" i="1"/>
  <c r="S70" i="1"/>
  <c r="P70" i="1"/>
  <c r="P69" i="1" s="1"/>
  <c r="M70" i="1"/>
  <c r="K70" i="1" s="1"/>
  <c r="H70" i="1"/>
  <c r="E70" i="1"/>
  <c r="C70" i="1" s="1"/>
  <c r="R69" i="1"/>
  <c r="M69" i="1" s="1"/>
  <c r="V69" i="1" s="1"/>
  <c r="Q69" i="1"/>
  <c r="O69" i="1"/>
  <c r="N69" i="1"/>
  <c r="L69" i="1"/>
  <c r="K69" i="1"/>
  <c r="J69" i="1"/>
  <c r="E69" i="1" s="1"/>
  <c r="I69" i="1"/>
  <c r="G69" i="1"/>
  <c r="F69" i="1"/>
  <c r="D69" i="1"/>
  <c r="V68" i="1"/>
  <c r="S68" i="1"/>
  <c r="P68" i="1"/>
  <c r="M68" i="1"/>
  <c r="K68" i="1" s="1"/>
  <c r="H68" i="1"/>
  <c r="E68" i="1"/>
  <c r="C68" i="1" s="1"/>
  <c r="S67" i="1"/>
  <c r="P67" i="1"/>
  <c r="M67" i="1"/>
  <c r="V67" i="1" s="1"/>
  <c r="H67" i="1"/>
  <c r="E67" i="1"/>
  <c r="C67" i="1" s="1"/>
  <c r="S66" i="1"/>
  <c r="S65" i="1" s="1"/>
  <c r="P66" i="1"/>
  <c r="M66" i="1"/>
  <c r="V66" i="1" s="1"/>
  <c r="K66" i="1"/>
  <c r="H66" i="1"/>
  <c r="E66" i="1"/>
  <c r="R65" i="1"/>
  <c r="Q65" i="1"/>
  <c r="O65" i="1"/>
  <c r="N65" i="1"/>
  <c r="M65" i="1"/>
  <c r="L65" i="1"/>
  <c r="J65" i="1"/>
  <c r="I65" i="1"/>
  <c r="G65" i="1"/>
  <c r="F65" i="1"/>
  <c r="E65" i="1"/>
  <c r="V65" i="1" s="1"/>
  <c r="D65" i="1"/>
  <c r="S64" i="1"/>
  <c r="P64" i="1"/>
  <c r="M64" i="1"/>
  <c r="V64" i="1" s="1"/>
  <c r="K64" i="1"/>
  <c r="T64" i="1" s="1"/>
  <c r="H64" i="1"/>
  <c r="C64" i="1" s="1"/>
  <c r="E64" i="1"/>
  <c r="S63" i="1"/>
  <c r="P63" i="1"/>
  <c r="M63" i="1"/>
  <c r="V63" i="1" s="1"/>
  <c r="K63" i="1"/>
  <c r="T63" i="1" s="1"/>
  <c r="H63" i="1"/>
  <c r="E63" i="1"/>
  <c r="C63" i="1"/>
  <c r="AA62" i="1"/>
  <c r="S62" i="1"/>
  <c r="P62" i="1"/>
  <c r="M62" i="1"/>
  <c r="V62" i="1" s="1"/>
  <c r="K62" i="1"/>
  <c r="T62" i="1" s="1"/>
  <c r="H62" i="1"/>
  <c r="C62" i="1" s="1"/>
  <c r="E62" i="1"/>
  <c r="S61" i="1"/>
  <c r="P61" i="1"/>
  <c r="K61" i="1" s="1"/>
  <c r="M61" i="1"/>
  <c r="H61" i="1"/>
  <c r="E61" i="1"/>
  <c r="S60" i="1"/>
  <c r="P60" i="1"/>
  <c r="M60" i="1"/>
  <c r="V60" i="1" s="1"/>
  <c r="K60" i="1"/>
  <c r="T60" i="1" s="1"/>
  <c r="H60" i="1"/>
  <c r="C60" i="1" s="1"/>
  <c r="E60" i="1"/>
  <c r="AA59" i="1"/>
  <c r="S59" i="1"/>
  <c r="P59" i="1"/>
  <c r="M59" i="1"/>
  <c r="H59" i="1"/>
  <c r="E59" i="1"/>
  <c r="C59" i="1" s="1"/>
  <c r="S58" i="1"/>
  <c r="P58" i="1"/>
  <c r="M58" i="1"/>
  <c r="V58" i="1" s="1"/>
  <c r="K58" i="1"/>
  <c r="H58" i="1"/>
  <c r="E58" i="1"/>
  <c r="S57" i="1"/>
  <c r="P57" i="1"/>
  <c r="M57" i="1"/>
  <c r="V57" i="1" s="1"/>
  <c r="K57" i="1"/>
  <c r="T57" i="1" s="1"/>
  <c r="H57" i="1"/>
  <c r="E57" i="1"/>
  <c r="C57" i="1"/>
  <c r="AA56" i="1"/>
  <c r="S56" i="1"/>
  <c r="R56" i="1"/>
  <c r="P56" i="1"/>
  <c r="Y56" i="1" s="1"/>
  <c r="M56" i="1"/>
  <c r="J56" i="1"/>
  <c r="H56" i="1" s="1"/>
  <c r="E56" i="1"/>
  <c r="C56" i="1" s="1"/>
  <c r="R55" i="1"/>
  <c r="AA55" i="1" s="1"/>
  <c r="Q55" i="1"/>
  <c r="O55" i="1"/>
  <c r="N55" i="1"/>
  <c r="M55" i="1"/>
  <c r="V55" i="1" s="1"/>
  <c r="L55" i="1"/>
  <c r="J55" i="1"/>
  <c r="I55" i="1"/>
  <c r="H55" i="1"/>
  <c r="G55" i="1"/>
  <c r="F55" i="1"/>
  <c r="E55" i="1"/>
  <c r="D55" i="1"/>
  <c r="D12" i="1" s="1"/>
  <c r="D239" i="1" s="1"/>
  <c r="AA54" i="1"/>
  <c r="Y54" i="1"/>
  <c r="S54" i="1"/>
  <c r="P54" i="1"/>
  <c r="M54" i="1"/>
  <c r="K54" i="1" s="1"/>
  <c r="H54" i="1"/>
  <c r="E54" i="1"/>
  <c r="C54" i="1" s="1"/>
  <c r="S53" i="1"/>
  <c r="P53" i="1"/>
  <c r="K53" i="1" s="1"/>
  <c r="T53" i="1" s="1"/>
  <c r="M53" i="1"/>
  <c r="V53" i="1" s="1"/>
  <c r="H53" i="1"/>
  <c r="E53" i="1"/>
  <c r="C53" i="1" s="1"/>
  <c r="S52" i="1"/>
  <c r="S49" i="1" s="1"/>
  <c r="P52" i="1"/>
  <c r="M52" i="1"/>
  <c r="V52" i="1" s="1"/>
  <c r="K52" i="1"/>
  <c r="H52" i="1"/>
  <c r="H49" i="1" s="1"/>
  <c r="E52" i="1"/>
  <c r="S51" i="1"/>
  <c r="P51" i="1"/>
  <c r="M51" i="1"/>
  <c r="V51" i="1" s="1"/>
  <c r="K51" i="1"/>
  <c r="T51" i="1" s="1"/>
  <c r="H51" i="1"/>
  <c r="E51" i="1"/>
  <c r="C51" i="1"/>
  <c r="S50" i="1"/>
  <c r="P50" i="1"/>
  <c r="M50" i="1"/>
  <c r="K50" i="1" s="1"/>
  <c r="H50" i="1"/>
  <c r="E50" i="1"/>
  <c r="C50" i="1" s="1"/>
  <c r="R49" i="1"/>
  <c r="M49" i="1" s="1"/>
  <c r="V49" i="1" s="1"/>
  <c r="Q49" i="1"/>
  <c r="O49" i="1"/>
  <c r="N49" i="1"/>
  <c r="L49" i="1"/>
  <c r="K49" i="1"/>
  <c r="J49" i="1"/>
  <c r="E49" i="1" s="1"/>
  <c r="I49" i="1"/>
  <c r="G49" i="1"/>
  <c r="F49" i="1"/>
  <c r="D49" i="1"/>
  <c r="V48" i="1"/>
  <c r="S48" i="1"/>
  <c r="P48" i="1"/>
  <c r="M48" i="1"/>
  <c r="K48" i="1" s="1"/>
  <c r="H48" i="1"/>
  <c r="E48" i="1"/>
  <c r="C48" i="1" s="1"/>
  <c r="S47" i="1"/>
  <c r="P47" i="1"/>
  <c r="K47" i="1" s="1"/>
  <c r="T47" i="1" s="1"/>
  <c r="M47" i="1"/>
  <c r="V47" i="1" s="1"/>
  <c r="H47" i="1"/>
  <c r="E47" i="1"/>
  <c r="C47" i="1" s="1"/>
  <c r="S46" i="1"/>
  <c r="P46" i="1"/>
  <c r="M46" i="1"/>
  <c r="V46" i="1" s="1"/>
  <c r="K46" i="1"/>
  <c r="T46" i="1" s="1"/>
  <c r="H46" i="1"/>
  <c r="C46" i="1" s="1"/>
  <c r="E46" i="1"/>
  <c r="AA45" i="1"/>
  <c r="S45" i="1"/>
  <c r="S44" i="1" s="1"/>
  <c r="P45" i="1"/>
  <c r="M45" i="1"/>
  <c r="K45" i="1" s="1"/>
  <c r="H45" i="1"/>
  <c r="E45" i="1"/>
  <c r="C45" i="1" s="1"/>
  <c r="C44" i="1" s="1"/>
  <c r="R44" i="1"/>
  <c r="AA44" i="1" s="1"/>
  <c r="Q44" i="1"/>
  <c r="O44" i="1"/>
  <c r="N44" i="1"/>
  <c r="M44" i="1"/>
  <c r="V44" i="1" s="1"/>
  <c r="L44" i="1"/>
  <c r="J44" i="1"/>
  <c r="I44" i="1"/>
  <c r="G44" i="1"/>
  <c r="F44" i="1"/>
  <c r="F12" i="1" s="1"/>
  <c r="E44" i="1"/>
  <c r="D44" i="1"/>
  <c r="S43" i="1"/>
  <c r="P43" i="1"/>
  <c r="M43" i="1"/>
  <c r="V43" i="1" s="1"/>
  <c r="K43" i="1"/>
  <c r="T43" i="1" s="1"/>
  <c r="H43" i="1"/>
  <c r="E43" i="1"/>
  <c r="C43" i="1"/>
  <c r="V42" i="1"/>
  <c r="S42" i="1"/>
  <c r="P42" i="1"/>
  <c r="M42" i="1"/>
  <c r="K42" i="1" s="1"/>
  <c r="T42" i="1" s="1"/>
  <c r="H42" i="1"/>
  <c r="E42" i="1"/>
  <c r="C42" i="1"/>
  <c r="S41" i="1"/>
  <c r="P41" i="1"/>
  <c r="K41" i="1" s="1"/>
  <c r="T41" i="1" s="1"/>
  <c r="M41" i="1"/>
  <c r="H41" i="1"/>
  <c r="E41" i="1"/>
  <c r="C41" i="1" s="1"/>
  <c r="S40" i="1"/>
  <c r="P40" i="1"/>
  <c r="M40" i="1"/>
  <c r="V40" i="1" s="1"/>
  <c r="K40" i="1"/>
  <c r="T40" i="1" s="1"/>
  <c r="H40" i="1"/>
  <c r="E40" i="1"/>
  <c r="C40" i="1" s="1"/>
  <c r="S39" i="1"/>
  <c r="P39" i="1"/>
  <c r="M39" i="1"/>
  <c r="V39" i="1" s="1"/>
  <c r="K39" i="1"/>
  <c r="T39" i="1" s="1"/>
  <c r="H39" i="1"/>
  <c r="E39" i="1"/>
  <c r="C39" i="1"/>
  <c r="V38" i="1"/>
  <c r="S38" i="1"/>
  <c r="P38" i="1"/>
  <c r="M38" i="1"/>
  <c r="K38" i="1" s="1"/>
  <c r="T38" i="1" s="1"/>
  <c r="H38" i="1"/>
  <c r="E38" i="1"/>
  <c r="C38" i="1"/>
  <c r="AA37" i="1"/>
  <c r="V37" i="1"/>
  <c r="S37" i="1"/>
  <c r="P37" i="1"/>
  <c r="Y37" i="1" s="1"/>
  <c r="M37" i="1"/>
  <c r="K37" i="1" s="1"/>
  <c r="H37" i="1"/>
  <c r="E37" i="1"/>
  <c r="C37" i="1"/>
  <c r="S36" i="1"/>
  <c r="P36" i="1"/>
  <c r="M36" i="1"/>
  <c r="H36" i="1"/>
  <c r="E36" i="1"/>
  <c r="C36" i="1"/>
  <c r="S35" i="1"/>
  <c r="P35" i="1"/>
  <c r="M35" i="1"/>
  <c r="K35" i="1" s="1"/>
  <c r="H35" i="1"/>
  <c r="E35" i="1"/>
  <c r="S34" i="1"/>
  <c r="P34" i="1"/>
  <c r="M34" i="1"/>
  <c r="V34" i="1" s="1"/>
  <c r="K34" i="1"/>
  <c r="H34" i="1"/>
  <c r="E34" i="1"/>
  <c r="C34" i="1" s="1"/>
  <c r="V33" i="1"/>
  <c r="S33" i="1"/>
  <c r="P33" i="1"/>
  <c r="M33" i="1"/>
  <c r="K33" i="1" s="1"/>
  <c r="H33" i="1"/>
  <c r="E33" i="1"/>
  <c r="C33" i="1"/>
  <c r="AA32" i="1"/>
  <c r="S32" i="1"/>
  <c r="P32" i="1"/>
  <c r="M32" i="1"/>
  <c r="V32" i="1" s="1"/>
  <c r="K32" i="1"/>
  <c r="H32" i="1"/>
  <c r="C32" i="1" s="1"/>
  <c r="E32" i="1"/>
  <c r="S31" i="1"/>
  <c r="R31" i="1"/>
  <c r="J31" i="1"/>
  <c r="H31" i="1"/>
  <c r="C31" i="1"/>
  <c r="S30" i="1"/>
  <c r="P30" i="1"/>
  <c r="M30" i="1"/>
  <c r="V30" i="1" s="1"/>
  <c r="H30" i="1"/>
  <c r="E30" i="1"/>
  <c r="R29" i="1"/>
  <c r="Q29" i="1"/>
  <c r="O29" i="1"/>
  <c r="N29" i="1"/>
  <c r="M29" i="1"/>
  <c r="V29" i="1" s="1"/>
  <c r="L29" i="1"/>
  <c r="J29" i="1"/>
  <c r="I29" i="1"/>
  <c r="G29" i="1"/>
  <c r="F29" i="1"/>
  <c r="E29" i="1"/>
  <c r="D29" i="1"/>
  <c r="V28" i="1"/>
  <c r="S28" i="1"/>
  <c r="P28" i="1"/>
  <c r="M28" i="1"/>
  <c r="K28" i="1" s="1"/>
  <c r="H28" i="1"/>
  <c r="E28" i="1"/>
  <c r="C28" i="1"/>
  <c r="S27" i="1"/>
  <c r="P27" i="1"/>
  <c r="M27" i="1"/>
  <c r="H27" i="1"/>
  <c r="E27" i="1"/>
  <c r="C27" i="1"/>
  <c r="S26" i="1"/>
  <c r="P26" i="1"/>
  <c r="M26" i="1"/>
  <c r="K26" i="1" s="1"/>
  <c r="H26" i="1"/>
  <c r="E26" i="1"/>
  <c r="S25" i="1"/>
  <c r="S22" i="1" s="1"/>
  <c r="P25" i="1"/>
  <c r="M25" i="1"/>
  <c r="V25" i="1" s="1"/>
  <c r="K25" i="1"/>
  <c r="H25" i="1"/>
  <c r="E25" i="1"/>
  <c r="V24" i="1"/>
  <c r="S24" i="1"/>
  <c r="P24" i="1"/>
  <c r="M24" i="1"/>
  <c r="K24" i="1" s="1"/>
  <c r="H24" i="1"/>
  <c r="E24" i="1"/>
  <c r="C24" i="1"/>
  <c r="AA23" i="1"/>
  <c r="S23" i="1"/>
  <c r="P23" i="1"/>
  <c r="Y23" i="1" s="1"/>
  <c r="M23" i="1"/>
  <c r="V23" i="1" s="1"/>
  <c r="K23" i="1"/>
  <c r="H23" i="1"/>
  <c r="E23" i="1"/>
  <c r="R22" i="1"/>
  <c r="Q22" i="1"/>
  <c r="O22" i="1"/>
  <c r="N22" i="1"/>
  <c r="L22" i="1"/>
  <c r="J22" i="1"/>
  <c r="E22" i="1" s="1"/>
  <c r="I22" i="1"/>
  <c r="G22" i="1"/>
  <c r="F22" i="1"/>
  <c r="D22" i="1"/>
  <c r="V21" i="1"/>
  <c r="S21" i="1"/>
  <c r="P21" i="1"/>
  <c r="M21" i="1"/>
  <c r="H21" i="1"/>
  <c r="E21" i="1"/>
  <c r="C21" i="1"/>
  <c r="S20" i="1"/>
  <c r="P20" i="1"/>
  <c r="M20" i="1"/>
  <c r="H20" i="1"/>
  <c r="H18" i="1" s="1"/>
  <c r="E20" i="1"/>
  <c r="S19" i="1"/>
  <c r="P19" i="1"/>
  <c r="P18" i="1" s="1"/>
  <c r="M19" i="1"/>
  <c r="H19" i="1"/>
  <c r="E19" i="1"/>
  <c r="C19" i="1" s="1"/>
  <c r="S18" i="1"/>
  <c r="R18" i="1"/>
  <c r="Q18" i="1"/>
  <c r="O18" i="1"/>
  <c r="N18" i="1"/>
  <c r="M18" i="1"/>
  <c r="V18" i="1" s="1"/>
  <c r="L18" i="1"/>
  <c r="J18" i="1"/>
  <c r="I18" i="1"/>
  <c r="G18" i="1"/>
  <c r="F18" i="1"/>
  <c r="E18" i="1"/>
  <c r="D18" i="1"/>
  <c r="S17" i="1"/>
  <c r="R17" i="1"/>
  <c r="P17" i="1" s="1"/>
  <c r="Y17" i="1" s="1"/>
  <c r="J17" i="1"/>
  <c r="H17" i="1" s="1"/>
  <c r="E17" i="1"/>
  <c r="C17" i="1" s="1"/>
  <c r="V16" i="1"/>
  <c r="S16" i="1"/>
  <c r="P16" i="1"/>
  <c r="P14" i="1" s="1"/>
  <c r="M16" i="1"/>
  <c r="H16" i="1"/>
  <c r="C16" i="1" s="1"/>
  <c r="E16" i="1"/>
  <c r="S15" i="1"/>
  <c r="P15" i="1"/>
  <c r="M15" i="1"/>
  <c r="V15" i="1" s="1"/>
  <c r="K15" i="1"/>
  <c r="H15" i="1"/>
  <c r="H14" i="1" s="1"/>
  <c r="E15" i="1"/>
  <c r="S14" i="1"/>
  <c r="R14" i="1"/>
  <c r="Q14" i="1"/>
  <c r="O14" i="1"/>
  <c r="O12" i="1" s="1"/>
  <c r="N14" i="1"/>
  <c r="M14" i="1"/>
  <c r="L14" i="1"/>
  <c r="L12" i="1" s="1"/>
  <c r="L239" i="1" s="1"/>
  <c r="J14" i="1"/>
  <c r="I14" i="1"/>
  <c r="G14" i="1"/>
  <c r="G12" i="1" s="1"/>
  <c r="G239" i="1" s="1"/>
  <c r="F14" i="1"/>
  <c r="E14" i="1"/>
  <c r="D14" i="1"/>
  <c r="S13" i="1"/>
  <c r="P13" i="1"/>
  <c r="K13" i="1" s="1"/>
  <c r="M13" i="1"/>
  <c r="V13" i="1" s="1"/>
  <c r="H13" i="1"/>
  <c r="E13" i="1"/>
  <c r="N12" i="1"/>
  <c r="Y10" i="1"/>
  <c r="Z10" i="1" s="1"/>
  <c r="AA10" i="1" s="1"/>
  <c r="P10" i="1"/>
  <c r="Q10" i="1" s="1"/>
  <c r="R10" i="1" s="1"/>
  <c r="S10" i="1" s="1"/>
  <c r="T10" i="1" s="1"/>
  <c r="U10" i="1" s="1"/>
  <c r="V10" i="1" s="1"/>
  <c r="W10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D10" i="1"/>
  <c r="A4" i="1"/>
  <c r="A3" i="1"/>
  <c r="A1" i="1"/>
  <c r="T13" i="1" l="1"/>
  <c r="C18" i="1"/>
  <c r="T98" i="1"/>
  <c r="T52" i="1"/>
  <c r="C55" i="1"/>
  <c r="X12" i="1"/>
  <c r="Y73" i="1"/>
  <c r="K30" i="1"/>
  <c r="V56" i="1"/>
  <c r="K56" i="1"/>
  <c r="Y59" i="1"/>
  <c r="P55" i="1"/>
  <c r="Y55" i="1" s="1"/>
  <c r="K82" i="1"/>
  <c r="T82" i="1" s="1"/>
  <c r="V82" i="1"/>
  <c r="K168" i="1"/>
  <c r="T168" i="1" s="1"/>
  <c r="V168" i="1"/>
  <c r="J12" i="1"/>
  <c r="J239" i="1" s="1"/>
  <c r="C13" i="1"/>
  <c r="K16" i="1"/>
  <c r="M17" i="1"/>
  <c r="M22" i="1"/>
  <c r="V22" i="1" s="1"/>
  <c r="AA22" i="1"/>
  <c r="C23" i="1"/>
  <c r="H22" i="1"/>
  <c r="C26" i="1"/>
  <c r="T26" i="1" s="1"/>
  <c r="K27" i="1"/>
  <c r="T27" i="1" s="1"/>
  <c r="V27" i="1"/>
  <c r="AA31" i="1"/>
  <c r="P31" i="1"/>
  <c r="P29" i="1" s="1"/>
  <c r="Y29" i="1" s="1"/>
  <c r="T32" i="1"/>
  <c r="T33" i="1"/>
  <c r="T37" i="1"/>
  <c r="V54" i="1"/>
  <c r="C61" i="1"/>
  <c r="AJ61" i="1" s="1"/>
  <c r="AK61" i="1" s="1"/>
  <c r="C72" i="1"/>
  <c r="T72" i="1" s="1"/>
  <c r="H69" i="1"/>
  <c r="K74" i="1"/>
  <c r="V74" i="1"/>
  <c r="V75" i="1"/>
  <c r="C78" i="1"/>
  <c r="Y78" i="1"/>
  <c r="E79" i="1"/>
  <c r="AA79" i="1"/>
  <c r="P79" i="1"/>
  <c r="Y79" i="1" s="1"/>
  <c r="C85" i="1"/>
  <c r="M92" i="1"/>
  <c r="P92" i="1"/>
  <c r="AA92" i="1"/>
  <c r="K102" i="1"/>
  <c r="V102" i="1"/>
  <c r="K107" i="1"/>
  <c r="V114" i="1"/>
  <c r="T116" i="1"/>
  <c r="C117" i="1"/>
  <c r="C115" i="1" s="1"/>
  <c r="H115" i="1"/>
  <c r="V158" i="1"/>
  <c r="C158" i="1"/>
  <c r="K164" i="1"/>
  <c r="T164" i="1" s="1"/>
  <c r="V164" i="1"/>
  <c r="K180" i="1"/>
  <c r="T180" i="1" s="1"/>
  <c r="V180" i="1"/>
  <c r="K113" i="1"/>
  <c r="T113" i="1" s="1"/>
  <c r="V113" i="1"/>
  <c r="V128" i="1"/>
  <c r="C128" i="1"/>
  <c r="I12" i="1"/>
  <c r="Q12" i="1"/>
  <c r="V14" i="1"/>
  <c r="AA17" i="1"/>
  <c r="K19" i="1"/>
  <c r="K22" i="1"/>
  <c r="AA29" i="1"/>
  <c r="H29" i="1"/>
  <c r="C49" i="1"/>
  <c r="T49" i="1" s="1"/>
  <c r="C66" i="1"/>
  <c r="C65" i="1" s="1"/>
  <c r="H65" i="1"/>
  <c r="T100" i="1"/>
  <c r="T105" i="1"/>
  <c r="C106" i="1"/>
  <c r="K122" i="1"/>
  <c r="T122" i="1" s="1"/>
  <c r="V122" i="1"/>
  <c r="K176" i="1"/>
  <c r="T176" i="1" s="1"/>
  <c r="V176" i="1"/>
  <c r="R12" i="1"/>
  <c r="AA12" i="1" s="1"/>
  <c r="C15" i="1"/>
  <c r="C14" i="1" s="1"/>
  <c r="V19" i="1"/>
  <c r="C20" i="1"/>
  <c r="K21" i="1"/>
  <c r="T21" i="1" s="1"/>
  <c r="T24" i="1"/>
  <c r="C25" i="1"/>
  <c r="T25" i="1" s="1"/>
  <c r="T28" i="1"/>
  <c r="Y32" i="1"/>
  <c r="T34" i="1"/>
  <c r="C35" i="1"/>
  <c r="K36" i="1"/>
  <c r="T36" i="1" s="1"/>
  <c r="V36" i="1"/>
  <c r="H44" i="1"/>
  <c r="Y45" i="1"/>
  <c r="V50" i="1"/>
  <c r="K59" i="1"/>
  <c r="T59" i="1" s="1"/>
  <c r="T66" i="1"/>
  <c r="K67" i="1"/>
  <c r="T67" i="1" s="1"/>
  <c r="P65" i="1"/>
  <c r="V70" i="1"/>
  <c r="H73" i="1"/>
  <c r="T78" i="1"/>
  <c r="Y82" i="1"/>
  <c r="K83" i="1"/>
  <c r="T83" i="1" s="1"/>
  <c r="K88" i="1"/>
  <c r="T88" i="1" s="1"/>
  <c r="V88" i="1"/>
  <c r="C103" i="1"/>
  <c r="C101" i="1" s="1"/>
  <c r="P106" i="1"/>
  <c r="Y106" i="1" s="1"/>
  <c r="V136" i="1"/>
  <c r="K138" i="1"/>
  <c r="T138" i="1" s="1"/>
  <c r="V138" i="1"/>
  <c r="K142" i="1"/>
  <c r="T142" i="1" s="1"/>
  <c r="V142" i="1"/>
  <c r="K152" i="1"/>
  <c r="T152" i="1" s="1"/>
  <c r="V152" i="1"/>
  <c r="K172" i="1"/>
  <c r="T172" i="1" s="1"/>
  <c r="V172" i="1"/>
  <c r="K211" i="1"/>
  <c r="T211" i="1" s="1"/>
  <c r="V211" i="1"/>
  <c r="T35" i="1"/>
  <c r="T45" i="1"/>
  <c r="K44" i="1"/>
  <c r="T44" i="1" s="1"/>
  <c r="T48" i="1"/>
  <c r="T50" i="1"/>
  <c r="T54" i="1"/>
  <c r="V61" i="1"/>
  <c r="T68" i="1"/>
  <c r="T70" i="1"/>
  <c r="C73" i="1"/>
  <c r="T85" i="1"/>
  <c r="T90" i="1"/>
  <c r="T96" i="1"/>
  <c r="P130" i="1"/>
  <c r="Y130" i="1" s="1"/>
  <c r="K131" i="1"/>
  <c r="Y131" i="1"/>
  <c r="V146" i="1"/>
  <c r="C146" i="1"/>
  <c r="K163" i="1"/>
  <c r="T163" i="1" s="1"/>
  <c r="V163" i="1"/>
  <c r="K167" i="1"/>
  <c r="T167" i="1" s="1"/>
  <c r="V167" i="1"/>
  <c r="K171" i="1"/>
  <c r="T171" i="1" s="1"/>
  <c r="V171" i="1"/>
  <c r="K175" i="1"/>
  <c r="M234" i="1"/>
  <c r="V175" i="1"/>
  <c r="C178" i="1"/>
  <c r="E234" i="1"/>
  <c r="K179" i="1"/>
  <c r="T179" i="1" s="1"/>
  <c r="V179" i="1"/>
  <c r="K20" i="1"/>
  <c r="T20" i="1" s="1"/>
  <c r="P22" i="1"/>
  <c r="C30" i="1"/>
  <c r="C29" i="1" s="1"/>
  <c r="S29" i="1"/>
  <c r="S12" i="1" s="1"/>
  <c r="V41" i="1"/>
  <c r="P44" i="1"/>
  <c r="P49" i="1"/>
  <c r="C52" i="1"/>
  <c r="S55" i="1"/>
  <c r="C58" i="1"/>
  <c r="T58" i="1" s="1"/>
  <c r="T61" i="1"/>
  <c r="Y62" i="1"/>
  <c r="K76" i="1"/>
  <c r="T76" i="1" s="1"/>
  <c r="V79" i="1"/>
  <c r="C80" i="1"/>
  <c r="C79" i="1" s="1"/>
  <c r="Y80" i="1"/>
  <c r="C86" i="1"/>
  <c r="T86" i="1" s="1"/>
  <c r="Y86" i="1"/>
  <c r="C94" i="1"/>
  <c r="T94" i="1" s="1"/>
  <c r="C98" i="1"/>
  <c r="P101" i="1"/>
  <c r="Y101" i="1" s="1"/>
  <c r="K103" i="1"/>
  <c r="T103" i="1" s="1"/>
  <c r="S106" i="1"/>
  <c r="K110" i="1"/>
  <c r="T110" i="1" s="1"/>
  <c r="K133" i="1"/>
  <c r="T133" i="1" s="1"/>
  <c r="Y133" i="1"/>
  <c r="C134" i="1"/>
  <c r="T134" i="1" s="1"/>
  <c r="Y134" i="1"/>
  <c r="T135" i="1"/>
  <c r="V20" i="1"/>
  <c r="V26" i="1"/>
  <c r="V35" i="1"/>
  <c r="V45" i="1"/>
  <c r="V59" i="1"/>
  <c r="AA75" i="1"/>
  <c r="V83" i="1"/>
  <c r="V85" i="1"/>
  <c r="V89" i="1"/>
  <c r="V95" i="1"/>
  <c r="V99" i="1"/>
  <c r="K109" i="1"/>
  <c r="T109" i="1" s="1"/>
  <c r="V110" i="1"/>
  <c r="V112" i="1"/>
  <c r="V116" i="1"/>
  <c r="C118" i="1"/>
  <c r="T118" i="1" s="1"/>
  <c r="V119" i="1"/>
  <c r="K119" i="1"/>
  <c r="T119" i="1" s="1"/>
  <c r="T121" i="1"/>
  <c r="T123" i="1"/>
  <c r="T126" i="1"/>
  <c r="V132" i="1"/>
  <c r="V133" i="1"/>
  <c r="V147" i="1"/>
  <c r="V149" i="1"/>
  <c r="T151" i="1"/>
  <c r="T153" i="1"/>
  <c r="T156" i="1"/>
  <c r="H234" i="1"/>
  <c r="Y222" i="1"/>
  <c r="K222" i="1"/>
  <c r="T222" i="1" s="1"/>
  <c r="K229" i="1"/>
  <c r="T229" i="1" s="1"/>
  <c r="V229" i="1"/>
  <c r="J106" i="1"/>
  <c r="E106" i="1" s="1"/>
  <c r="E12" i="1" s="1"/>
  <c r="E239" i="1" s="1"/>
  <c r="R106" i="1"/>
  <c r="V109" i="1"/>
  <c r="C120" i="1"/>
  <c r="V121" i="1"/>
  <c r="V123" i="1"/>
  <c r="T125" i="1"/>
  <c r="V126" i="1"/>
  <c r="T127" i="1"/>
  <c r="T129" i="1"/>
  <c r="AA130" i="1"/>
  <c r="T144" i="1"/>
  <c r="C150" i="1"/>
  <c r="V151" i="1"/>
  <c r="V153" i="1"/>
  <c r="T155" i="1"/>
  <c r="V156" i="1"/>
  <c r="T157" i="1"/>
  <c r="T160" i="1"/>
  <c r="K120" i="1"/>
  <c r="K124" i="1"/>
  <c r="T124" i="1" s="1"/>
  <c r="K128" i="1"/>
  <c r="T128" i="1" s="1"/>
  <c r="V131" i="1"/>
  <c r="C135" i="1"/>
  <c r="C137" i="1"/>
  <c r="T137" i="1" s="1"/>
  <c r="C141" i="1"/>
  <c r="T141" i="1" s="1"/>
  <c r="C143" i="1"/>
  <c r="T143" i="1" s="1"/>
  <c r="K146" i="1"/>
  <c r="T146" i="1" s="1"/>
  <c r="K150" i="1"/>
  <c r="K154" i="1"/>
  <c r="T154" i="1" s="1"/>
  <c r="K158" i="1"/>
  <c r="T158" i="1" s="1"/>
  <c r="Y218" i="1"/>
  <c r="K218" i="1"/>
  <c r="T218" i="1" s="1"/>
  <c r="K228" i="1"/>
  <c r="T228" i="1" s="1"/>
  <c r="V228" i="1"/>
  <c r="I239" i="1"/>
  <c r="P234" i="1"/>
  <c r="Y214" i="1"/>
  <c r="K214" i="1"/>
  <c r="T214" i="1" s="1"/>
  <c r="C190" i="1"/>
  <c r="T190" i="1" s="1"/>
  <c r="K191" i="1"/>
  <c r="T191" i="1" s="1"/>
  <c r="C194" i="1"/>
  <c r="C234" i="1" s="1"/>
  <c r="K195" i="1"/>
  <c r="T195" i="1" s="1"/>
  <c r="C198" i="1"/>
  <c r="T198" i="1" s="1"/>
  <c r="K199" i="1"/>
  <c r="T199" i="1" s="1"/>
  <c r="C202" i="1"/>
  <c r="K203" i="1"/>
  <c r="T203" i="1" s="1"/>
  <c r="C206" i="1"/>
  <c r="K207" i="1"/>
  <c r="T207" i="1" s="1"/>
  <c r="C210" i="1"/>
  <c r="C212" i="1"/>
  <c r="T212" i="1" s="1"/>
  <c r="C226" i="1"/>
  <c r="T226" i="1" s="1"/>
  <c r="V227" i="1"/>
  <c r="K227" i="1"/>
  <c r="T227" i="1" s="1"/>
  <c r="K162" i="1"/>
  <c r="T162" i="1" s="1"/>
  <c r="V162" i="1"/>
  <c r="K166" i="1"/>
  <c r="T166" i="1" s="1"/>
  <c r="K170" i="1"/>
  <c r="T170" i="1" s="1"/>
  <c r="K174" i="1"/>
  <c r="T174" i="1" s="1"/>
  <c r="S234" i="1"/>
  <c r="K178" i="1"/>
  <c r="T178" i="1" s="1"/>
  <c r="K182" i="1"/>
  <c r="T182" i="1" s="1"/>
  <c r="C184" i="1"/>
  <c r="T184" i="1" s="1"/>
  <c r="K186" i="1"/>
  <c r="T186" i="1" s="1"/>
  <c r="V190" i="1"/>
  <c r="K194" i="1"/>
  <c r="V198" i="1"/>
  <c r="K202" i="1"/>
  <c r="K206" i="1"/>
  <c r="T206" i="1" s="1"/>
  <c r="K210" i="1"/>
  <c r="V210" i="1"/>
  <c r="AA216" i="1"/>
  <c r="H216" i="1"/>
  <c r="AA217" i="1"/>
  <c r="P217" i="1"/>
  <c r="AA220" i="1"/>
  <c r="H220" i="1"/>
  <c r="AA221" i="1"/>
  <c r="P221" i="1"/>
  <c r="AA225" i="1"/>
  <c r="H225" i="1"/>
  <c r="V226" i="1"/>
  <c r="T230" i="1"/>
  <c r="F239" i="1"/>
  <c r="V166" i="1"/>
  <c r="V170" i="1"/>
  <c r="V174" i="1"/>
  <c r="V178" i="1"/>
  <c r="V182" i="1"/>
  <c r="V184" i="1"/>
  <c r="V186" i="1"/>
  <c r="V194" i="1"/>
  <c r="V202" i="1"/>
  <c r="V206" i="1"/>
  <c r="V213" i="1"/>
  <c r="K106" i="1" l="1"/>
  <c r="T106" i="1" s="1"/>
  <c r="T107" i="1"/>
  <c r="P91" i="1"/>
  <c r="Y91" i="1" s="1"/>
  <c r="Y92" i="1"/>
  <c r="V17" i="1"/>
  <c r="K17" i="1"/>
  <c r="T17" i="1" s="1"/>
  <c r="T202" i="1"/>
  <c r="AA106" i="1"/>
  <c r="M106" i="1"/>
  <c r="V106" i="1" s="1"/>
  <c r="Y44" i="1"/>
  <c r="Y22" i="1"/>
  <c r="T131" i="1"/>
  <c r="K130" i="1"/>
  <c r="T130" i="1" s="1"/>
  <c r="T117" i="1"/>
  <c r="C69" i="1"/>
  <c r="T69" i="1" s="1"/>
  <c r="T19" i="1"/>
  <c r="K18" i="1"/>
  <c r="T18" i="1" s="1"/>
  <c r="M12" i="1"/>
  <c r="V92" i="1"/>
  <c r="K92" i="1"/>
  <c r="C22" i="1"/>
  <c r="T16" i="1"/>
  <c r="K14" i="1"/>
  <c r="C220" i="1"/>
  <c r="T220" i="1" s="1"/>
  <c r="Y220" i="1"/>
  <c r="C216" i="1"/>
  <c r="T216" i="1" s="1"/>
  <c r="Y216" i="1"/>
  <c r="Y221" i="1"/>
  <c r="K221" i="1"/>
  <c r="T221" i="1" s="1"/>
  <c r="Y217" i="1"/>
  <c r="K217" i="1"/>
  <c r="T217" i="1" s="1"/>
  <c r="T150" i="1"/>
  <c r="K234" i="1"/>
  <c r="T175" i="1"/>
  <c r="T80" i="1"/>
  <c r="K65" i="1"/>
  <c r="T65" i="1" s="1"/>
  <c r="K115" i="1"/>
  <c r="T115" i="1" s="1"/>
  <c r="K101" i="1"/>
  <c r="T101" i="1" s="1"/>
  <c r="T102" i="1"/>
  <c r="K73" i="1"/>
  <c r="T73" i="1" s="1"/>
  <c r="T74" i="1"/>
  <c r="K31" i="1"/>
  <c r="T31" i="1" s="1"/>
  <c r="Y31" i="1"/>
  <c r="T30" i="1"/>
  <c r="K29" i="1"/>
  <c r="T29" i="1" s="1"/>
  <c r="C225" i="1"/>
  <c r="H223" i="1"/>
  <c r="Y223" i="1" s="1"/>
  <c r="Y225" i="1"/>
  <c r="T210" i="1"/>
  <c r="T194" i="1"/>
  <c r="T120" i="1"/>
  <c r="K79" i="1"/>
  <c r="T79" i="1" s="1"/>
  <c r="T23" i="1"/>
  <c r="K55" i="1"/>
  <c r="T55" i="1" s="1"/>
  <c r="T56" i="1"/>
  <c r="T15" i="1"/>
  <c r="P12" i="1"/>
  <c r="V12" i="1" l="1"/>
  <c r="M239" i="1"/>
  <c r="T22" i="1"/>
  <c r="T92" i="1"/>
  <c r="K91" i="1"/>
  <c r="T91" i="1" s="1"/>
  <c r="H12" i="1"/>
  <c r="H239" i="1" s="1"/>
  <c r="C223" i="1"/>
  <c r="T223" i="1" s="1"/>
  <c r="T225" i="1"/>
  <c r="T14" i="1"/>
  <c r="C12" i="1" l="1"/>
  <c r="C239" i="1" s="1"/>
  <c r="K12" i="1"/>
  <c r="Y12" i="1"/>
  <c r="T12" i="1" l="1"/>
  <c r="K239" i="1"/>
</calcChain>
</file>

<file path=xl/sharedStrings.xml><?xml version="1.0" encoding="utf-8"?>
<sst xmlns="http://schemas.openxmlformats.org/spreadsheetml/2006/main" count="397" uniqueCount="367">
  <si>
    <t>Biểu số 66/CK-NSNN</t>
  </si>
  <si>
    <t>QUYẾT TOÁN CHI NGÂN SÁCH CẤP TỈNH CHO TỪNG CƠ QUAN, TỔ CHỨC THEO LĨNH VỰC NĂM 2017</t>
  </si>
  <si>
    <t>Đơn vị tính: Đồng</t>
  </si>
  <si>
    <t>TT</t>
  </si>
  <si>
    <t>Tên đơn vị</t>
  </si>
  <si>
    <t>Dự toán (1)</t>
  </si>
  <si>
    <t>Quyết toán</t>
  </si>
  <si>
    <t>So sánh (%)</t>
  </si>
  <si>
    <t>Tổng số</t>
  </si>
  <si>
    <r>
      <t>Chi đầu tư phát triển</t>
    </r>
    <r>
      <rPr>
        <sz val="12"/>
        <rFont val="Arial Narrow"/>
        <family val="2"/>
      </rPr>
      <t xml:space="preserve"> (Không kể chương trình MTQG)</t>
    </r>
  </si>
  <si>
    <r>
      <t>Chi thường xuyên</t>
    </r>
    <r>
      <rPr>
        <sz val="12"/>
        <rFont val="Arial Narrow"/>
        <family val="2"/>
      </rPr>
      <t xml:space="preserve"> (Không kể chương trình MTQG)</t>
    </r>
  </si>
  <si>
    <t>Chi trả nợ lãi do chính quyền địa phương vay (2)</t>
  </si>
  <si>
    <t>Chi bổ sung quỹ dự trữ tài chính (2)</t>
  </si>
  <si>
    <t>Chi chương trình MTQG</t>
  </si>
  <si>
    <t>Chi chuyển nguồn sang ngân sách năm sau</t>
  </si>
  <si>
    <t>Chi đầu tư phát triển</t>
  </si>
  <si>
    <t>Chi thường xuyên</t>
  </si>
  <si>
    <t>A</t>
  </si>
  <si>
    <t>B</t>
  </si>
  <si>
    <t>TỔNG SỐ</t>
  </si>
  <si>
    <t>Văn phòng HĐND tỉnh</t>
  </si>
  <si>
    <t>Văn phòng UBND tỉnh</t>
  </si>
  <si>
    <t>Trung tâm Hội nghị</t>
  </si>
  <si>
    <t xml:space="preserve">Ban Dân tộc </t>
  </si>
  <si>
    <t>Sở Khoa học và Công nghệ</t>
  </si>
  <si>
    <t>4.1</t>
  </si>
  <si>
    <t xml:space="preserve">Văn phòng Sở </t>
  </si>
  <si>
    <t>4.2</t>
  </si>
  <si>
    <t>Chi cục tiêu chuẩn đo lường chất lượng</t>
  </si>
  <si>
    <t>4.3</t>
  </si>
  <si>
    <t xml:space="preserve">Trung tâm Ứng dụng tiến bộ khoa học và Công nghệ </t>
  </si>
  <si>
    <t xml:space="preserve">Sở Tài nguyên và Môi trường </t>
  </si>
  <si>
    <t>5.1</t>
  </si>
  <si>
    <t xml:space="preserve"> Văn phòng Sở </t>
  </si>
  <si>
    <t>5.2</t>
  </si>
  <si>
    <t xml:space="preserve">Chi cục Quản lý đất đai </t>
  </si>
  <si>
    <t>5.3</t>
  </si>
  <si>
    <t>Chi cục Bảo vệ môi trường</t>
  </si>
  <si>
    <t>5.4</t>
  </si>
  <si>
    <t>Văn phòng Đăng ký đất đai</t>
  </si>
  <si>
    <t>5.5</t>
  </si>
  <si>
    <t>Trung tâm Công nghệ thông tin tài nguyên và môi trường</t>
  </si>
  <si>
    <t>5.6</t>
  </si>
  <si>
    <t>Trung tâm Phát triển quỹ đất</t>
  </si>
  <si>
    <t>Sở Nông nghiệp và Phát triển nông thôn</t>
  </si>
  <si>
    <t>6.1</t>
  </si>
  <si>
    <t>6.2</t>
  </si>
  <si>
    <t>VP điều phối CTMTQG xây dựng nông thôn mới</t>
  </si>
  <si>
    <t>6.3</t>
  </si>
  <si>
    <t>Chi cục Quản lý chất lượng nông lâm sản và thủy sản</t>
  </si>
  <si>
    <t>6.4</t>
  </si>
  <si>
    <t>Chi cục Thuỷ sản</t>
  </si>
  <si>
    <t>6.5</t>
  </si>
  <si>
    <t>Chi cục Trồng trọt và Bảo vệ thực vật</t>
  </si>
  <si>
    <t>6.6</t>
  </si>
  <si>
    <t xml:space="preserve">Chi cục Chăn nuôi và Thú y </t>
  </si>
  <si>
    <t>6.7</t>
  </si>
  <si>
    <t>Chi cục Thuỷ Lợi</t>
  </si>
  <si>
    <t>6.8</t>
  </si>
  <si>
    <t>Chi cục Phát triển nông thôn</t>
  </si>
  <si>
    <t>6.9</t>
  </si>
  <si>
    <t>Trung tâm Khuyến nông</t>
  </si>
  <si>
    <t>6.10</t>
  </si>
  <si>
    <t>Trung tâm Nước sạch và vệ sinh môi trường nông thôn</t>
  </si>
  <si>
    <t>6.11</t>
  </si>
  <si>
    <t>Trung tâm Điều tra quy hoạch và Thiết kế nông lâm nghiệp</t>
  </si>
  <si>
    <t>6.12</t>
  </si>
  <si>
    <t>Ban Quản lý rừng phòng hộ Na Hang</t>
  </si>
  <si>
    <t>6.13</t>
  </si>
  <si>
    <t>Ban Quản lý rừng phòng hộ Lâm Bình</t>
  </si>
  <si>
    <t>6.14</t>
  </si>
  <si>
    <t>Trung tâm Thủy sản</t>
  </si>
  <si>
    <t>Sở Giao thông vận tải</t>
  </si>
  <si>
    <t>7.1</t>
  </si>
  <si>
    <t>Văn phòng Sở</t>
  </si>
  <si>
    <t>7.2</t>
  </si>
  <si>
    <t>Thanh tra Sở Giao thông vận tải</t>
  </si>
  <si>
    <t>7.3</t>
  </si>
  <si>
    <t>Văn phòng Ban an toàn giao thông tỉnh</t>
  </si>
  <si>
    <t>7.4</t>
  </si>
  <si>
    <t xml:space="preserve">Trung tâm Đăng kiểm phương tiện giao thông vận tải </t>
  </si>
  <si>
    <t>Sở Xây dựng</t>
  </si>
  <si>
    <t>8.1</t>
  </si>
  <si>
    <t>8.2</t>
  </si>
  <si>
    <t>Thanh tra Sở Xây dựng</t>
  </si>
  <si>
    <t>8.3</t>
  </si>
  <si>
    <t>Trung tâm Giám định chất lượng xây dựng</t>
  </si>
  <si>
    <t>8.4</t>
  </si>
  <si>
    <t>Chi cục Giám định xây dựng</t>
  </si>
  <si>
    <t>Sở Kế hoạch và Đầu tư</t>
  </si>
  <si>
    <t xml:space="preserve"> Sở Văn hoá, Thể thao và Du lịch</t>
  </si>
  <si>
    <t>10.1</t>
  </si>
  <si>
    <t>10.2</t>
  </si>
  <si>
    <t>Trung tâm Huấn luyện và Thi đấu thể dục thể thao</t>
  </si>
  <si>
    <t>10.3</t>
  </si>
  <si>
    <t>Bảo tàng tỉnh</t>
  </si>
  <si>
    <t>10.4</t>
  </si>
  <si>
    <t xml:space="preserve"> Đoàn Nghệ thuật dân tộc tỉnh</t>
  </si>
  <si>
    <t>10.5</t>
  </si>
  <si>
    <t>Trung tâm Văn hoá tỉnh</t>
  </si>
  <si>
    <t>10.6</t>
  </si>
  <si>
    <t>BQL khu du lịch lịch sử, văn hoá và sinh thái Tân Trào</t>
  </si>
  <si>
    <t>10.7</t>
  </si>
  <si>
    <t>Thư viện tỉnh</t>
  </si>
  <si>
    <t>10.8</t>
  </si>
  <si>
    <t>Trung tâm Phát hành Phim và Chiếu bóng</t>
  </si>
  <si>
    <t>10.9</t>
  </si>
  <si>
    <t>BQL Quảng trường Nguyễn Tất Thành</t>
  </si>
  <si>
    <t xml:space="preserve"> Sở Công Thương</t>
  </si>
  <si>
    <t>11.1</t>
  </si>
  <si>
    <t>11.2</t>
  </si>
  <si>
    <t>Trung tâm Khuyến công và Tư vấn phát triển công nghiệp</t>
  </si>
  <si>
    <t>Chi cục Quản lý thị trường</t>
  </si>
  <si>
    <t xml:space="preserve"> Sở Tư Pháp</t>
  </si>
  <si>
    <t>13.1</t>
  </si>
  <si>
    <t>Văn Phòng Sở</t>
  </si>
  <si>
    <t>13.2</t>
  </si>
  <si>
    <t>Trung tâm Trợ giúp pháp lý Nhà nước</t>
  </si>
  <si>
    <t>13.4</t>
  </si>
  <si>
    <t>Trung tâm Dịch vụ đấu giá tài sản</t>
  </si>
  <si>
    <t xml:space="preserve"> Sở Lao động Thương binh và Xã hội</t>
  </si>
  <si>
    <t>14.1</t>
  </si>
  <si>
    <t xml:space="preserve"> Văn phòng Sở</t>
  </si>
  <si>
    <t>14.2</t>
  </si>
  <si>
    <t xml:space="preserve"> Trung tâm Dịch vụ việc làm</t>
  </si>
  <si>
    <t>14.3</t>
  </si>
  <si>
    <t xml:space="preserve"> Trung tâm Bảo trợ xã hội</t>
  </si>
  <si>
    <t>14.4</t>
  </si>
  <si>
    <t xml:space="preserve"> Quỹ Bảo trợ trẻ em</t>
  </si>
  <si>
    <t>14.5</t>
  </si>
  <si>
    <t>Cơ sở cai nghiện ma túy tỉnh</t>
  </si>
  <si>
    <t xml:space="preserve"> Sở Y tế</t>
  </si>
  <si>
    <t>15.1</t>
  </si>
  <si>
    <t>15.2</t>
  </si>
  <si>
    <t xml:space="preserve"> Chi cục An toàn vệ sinh thực phẩm</t>
  </si>
  <si>
    <t>15.3</t>
  </si>
  <si>
    <t xml:space="preserve"> Chi cục Dân số và kế hoạch hóa gia đình</t>
  </si>
  <si>
    <t>15.4</t>
  </si>
  <si>
    <t>Trung tâm Y tế dự phòng</t>
  </si>
  <si>
    <t>15.5</t>
  </si>
  <si>
    <t xml:space="preserve">Trung tâm Kiểm nghiệm </t>
  </si>
  <si>
    <t>15.6</t>
  </si>
  <si>
    <t xml:space="preserve">Trung tâm Phòng chống bệnh xã hội </t>
  </si>
  <si>
    <t>15.7</t>
  </si>
  <si>
    <t>Trung tâm Truyền thông giáo dục sức khoẻ</t>
  </si>
  <si>
    <t>15.8</t>
  </si>
  <si>
    <t>Trung tâm Chăm sóc sức khoẻ sinh sản</t>
  </si>
  <si>
    <t>15.9</t>
  </si>
  <si>
    <t>Trung tâm Phòng chống HIV/VIDS</t>
  </si>
  <si>
    <t>15.10</t>
  </si>
  <si>
    <t>Trung tâm Giám định y khoa</t>
  </si>
  <si>
    <t>15.11</t>
  </si>
  <si>
    <t>Trung tâm Pháp y</t>
  </si>
  <si>
    <t xml:space="preserve"> Sở Thông tin và Truyền thông</t>
  </si>
  <si>
    <t>16.1</t>
  </si>
  <si>
    <t>16.2</t>
  </si>
  <si>
    <t>Trung tâm Công nghệ thông tin và Truyền thông</t>
  </si>
  <si>
    <t xml:space="preserve"> BQL các khu công nghiệp</t>
  </si>
  <si>
    <t xml:space="preserve"> Ban Quản lý dự án vùng căn cứ cách mạng</t>
  </si>
  <si>
    <t xml:space="preserve"> Ban Quản lý khu du lịch suối khoáng Mỹ Lâm</t>
  </si>
  <si>
    <t>Trung tâm Văn hóa -Thể thao Thanh Thiếu nhi</t>
  </si>
  <si>
    <t xml:space="preserve"> Đài Phát thanh và Truyền hình </t>
  </si>
  <si>
    <t xml:space="preserve"> Sở Tài chính</t>
  </si>
  <si>
    <t xml:space="preserve">Thanh tra tỉnh </t>
  </si>
  <si>
    <t xml:space="preserve"> Sở Nội vụ</t>
  </si>
  <si>
    <t>24.1</t>
  </si>
  <si>
    <t>24.2</t>
  </si>
  <si>
    <t xml:space="preserve">Chi cục Văn thư - Lưu trữ </t>
  </si>
  <si>
    <t>24.3</t>
  </si>
  <si>
    <t>Ban thi đua khen thưởng</t>
  </si>
  <si>
    <t xml:space="preserve">Sở Ngoại vụ </t>
  </si>
  <si>
    <t>Sở Giáo dục và Đào tạo</t>
  </si>
  <si>
    <t>26.1</t>
  </si>
  <si>
    <t>26.2</t>
  </si>
  <si>
    <t>Trung tâm Giáo dục thường xuyên - Hướng nghiệp tỉnh</t>
  </si>
  <si>
    <t>26.3</t>
  </si>
  <si>
    <t>Trường Phổ thông dân tộc nội trú THCS huyện Na Hang</t>
  </si>
  <si>
    <t>26.4</t>
  </si>
  <si>
    <t>Trường Phổ thông dân tộc nội trú THCS huyện Chiêm Hoá</t>
  </si>
  <si>
    <t>26.5</t>
  </si>
  <si>
    <t>Trường Phổ thông dân tộc nội trú THCS huyện Hàm Yên</t>
  </si>
  <si>
    <t>26.6</t>
  </si>
  <si>
    <t>Trường Phổ thông dân tộc nội trú THCS huyện  Yên Sơn</t>
  </si>
  <si>
    <t>26.7</t>
  </si>
  <si>
    <t>Trường Phổ thông dân tộc nội trú ATK Sơn Dương</t>
  </si>
  <si>
    <t>26.8</t>
  </si>
  <si>
    <t>Trường Phổ thông dân tộc nội trú THCS huyện  Lâm Bình</t>
  </si>
  <si>
    <t>Chi cục Kiểm lâm</t>
  </si>
  <si>
    <t>27.1</t>
  </si>
  <si>
    <t>Văn phòng Chi cục Kiểm lâm</t>
  </si>
  <si>
    <t>27.2</t>
  </si>
  <si>
    <t>Hạt Kiểm lâm Thành phố</t>
  </si>
  <si>
    <t>27.3</t>
  </si>
  <si>
    <t>Hạt Kiểm lâm huyện Yên Sơn</t>
  </si>
  <si>
    <t>27.4</t>
  </si>
  <si>
    <t>Hạt Kiểm lâm huyện Sơn Dương</t>
  </si>
  <si>
    <t>27.5</t>
  </si>
  <si>
    <t>Hạt Kiểm lâm huyện Lâm Bình</t>
  </si>
  <si>
    <t>27.6</t>
  </si>
  <si>
    <t>Hạt Kiểm lâm  huyện Na Hang</t>
  </si>
  <si>
    <t>27.7</t>
  </si>
  <si>
    <t>Hạt Kiểm lâm huyện Chiêm Hoá</t>
  </si>
  <si>
    <t>27.8</t>
  </si>
  <si>
    <t>Hạt Kiểm lâm huyện Hàm Yên</t>
  </si>
  <si>
    <t>27.9</t>
  </si>
  <si>
    <t>Hạt Kiểm lâm rừng đặc dụng Cham Chu</t>
  </si>
  <si>
    <t>27.10</t>
  </si>
  <si>
    <t>Hạt Kiểm lâm  rừng đặc dụng Tân Trào</t>
  </si>
  <si>
    <t>27.11</t>
  </si>
  <si>
    <t>Hạt Kiểm lâm rừng đặc dụng Na Hang</t>
  </si>
  <si>
    <t>27.12</t>
  </si>
  <si>
    <t>Đội Kiểm lâm cơ động và phòng cháy, chữa cháy rừng</t>
  </si>
  <si>
    <t xml:space="preserve"> Uỷ ban Mặt trận Tổ quốc</t>
  </si>
  <si>
    <t>Đoàn Thanh niên cộng sản Hồ Chí Minh, BCH Đoàn tỉnh Tuyên Quang</t>
  </si>
  <si>
    <t xml:space="preserve"> Hội Nông dân</t>
  </si>
  <si>
    <t>30.1</t>
  </si>
  <si>
    <t>BCH Hội Nông dân</t>
  </si>
  <si>
    <t>30.2</t>
  </si>
  <si>
    <t xml:space="preserve"> Trung tâm Dạy nghề và Hỗ trợ nông dân</t>
  </si>
  <si>
    <t xml:space="preserve"> Hội Cựu chiến binh</t>
  </si>
  <si>
    <t>BCH Hội Liên hiệp phụ nữ</t>
  </si>
  <si>
    <t>Nhà khách Kim Bình</t>
  </si>
  <si>
    <t xml:space="preserve">Bệnh viện phục hồi chức năng Hương Sen </t>
  </si>
  <si>
    <t xml:space="preserve"> Bệnh viện Y dược cổ truyền </t>
  </si>
  <si>
    <t xml:space="preserve"> Bệnh viện Đa khoa Tuyên Quang</t>
  </si>
  <si>
    <t xml:space="preserve"> Bệnh viện Lao và Bệnh phổi</t>
  </si>
  <si>
    <t xml:space="preserve"> Bệnh viện Suối Khoáng Mỹ Lâm</t>
  </si>
  <si>
    <t xml:space="preserve"> Trường Trung cấp Y tế</t>
  </si>
  <si>
    <t xml:space="preserve"> Trường Trung học Kinh tế kỹ thuật</t>
  </si>
  <si>
    <t xml:space="preserve"> Trường Cao đẳng nghề kỹ thuật - Công nghệ </t>
  </si>
  <si>
    <t>Trường Phổ thông Dân tộc nội trú THPT tỉnh Tuyên Quang</t>
  </si>
  <si>
    <t xml:space="preserve">Trường Trung học  Phổ thông Chuyên </t>
  </si>
  <si>
    <t>Trường Chính trị tỉnh</t>
  </si>
  <si>
    <t>Trường Đại học Tân Trào</t>
  </si>
  <si>
    <t xml:space="preserve"> Ban Quản lý khu Du lịch sinh thái Na Hang</t>
  </si>
  <si>
    <t xml:space="preserve"> Liên minh Hợp tác xã tỉnh</t>
  </si>
  <si>
    <t>Trung tâm Xúc tiến đầu tư tỉnh</t>
  </si>
  <si>
    <t xml:space="preserve">BQL Dự án Hỗ trợ y tế các tỉnh Đông Bắc bộ và Đồng bằng sông Hồng vay vốn ngân hàng thế giới (WB) tỉnh Tuyên Quang </t>
  </si>
  <si>
    <t xml:space="preserve">Hội Nhà Báo </t>
  </si>
  <si>
    <t xml:space="preserve">Hội Đông y </t>
  </si>
  <si>
    <t xml:space="preserve">Hội Văn học Nghệ thuật </t>
  </si>
  <si>
    <t>Hội Cựu Thanh niên xung phong</t>
  </si>
  <si>
    <t>Hội Chữ thập đỏ</t>
  </si>
  <si>
    <t>Hội Làm vườn</t>
  </si>
  <si>
    <t>Ban đại diện Hội Người cao tuổi</t>
  </si>
  <si>
    <t>Câu Lạc bộ Tân Trào</t>
  </si>
  <si>
    <t>Hội Cựu Giáo chức</t>
  </si>
  <si>
    <t>Hội Khuyến học</t>
  </si>
  <si>
    <t>Hội Nạn nhân chất độc da cam/DIOXIN</t>
  </si>
  <si>
    <t>Hội Luật gia</t>
  </si>
  <si>
    <t xml:space="preserve">Đoạn Quản lý và sửa chữa đường bộ </t>
  </si>
  <si>
    <t>Liên hiệp các Hội Khoa học và Kỹ thuật</t>
  </si>
  <si>
    <t>Hội Bảo trợ người khuyết tật và trẻ em mồ côi</t>
  </si>
  <si>
    <t>Hội Liên hiệp thanh niên</t>
  </si>
  <si>
    <t>Tổng đội Thanh niên xung phong</t>
  </si>
  <si>
    <t>Liên hiệp các tổ chức hữu nghị tỉnh</t>
  </si>
  <si>
    <t>Ban quản lý dự án đầu tư xây dựng các công trình nông nghiệp và phát triển nông thôn tỉnh Tuyên Quang</t>
  </si>
  <si>
    <t>Ban quản lý dự án đầu tư xây dựng các công trình dân dụng và công nghiệp tỉnh Tuyên Quang</t>
  </si>
  <si>
    <t>Ban quản lý dự án đầu tư xây dựng các công trình giao thông tỉnh Tuyên Quang</t>
  </si>
  <si>
    <t>Công ty Cổ phần Chè Sông Lô</t>
  </si>
  <si>
    <t>72</t>
  </si>
  <si>
    <t>Quỹ Phát triển khoa học và công nghệ tỉnh Tuyên Quang</t>
  </si>
  <si>
    <t>73</t>
  </si>
  <si>
    <t>Tỉnh ủy</t>
  </si>
  <si>
    <t>74</t>
  </si>
  <si>
    <t xml:space="preserve">Kho bạc Nhà nước tỉnh </t>
  </si>
  <si>
    <t>75</t>
  </si>
  <si>
    <t xml:space="preserve">Đoàn đại biểu Quốc hội tỉnh Tuyên Quang </t>
  </si>
  <si>
    <t>76</t>
  </si>
  <si>
    <t xml:space="preserve">Cục Thuế tỉnh </t>
  </si>
  <si>
    <t>77</t>
  </si>
  <si>
    <t xml:space="preserve">Bộ Chỉ huy Quân sự tỉnh </t>
  </si>
  <si>
    <t>78</t>
  </si>
  <si>
    <t>Bưu điện tỉnh</t>
  </si>
  <si>
    <t>79</t>
  </si>
  <si>
    <t>Đội cấp cứu chữ thập đỏ Sông Lô</t>
  </si>
  <si>
    <t>80</t>
  </si>
  <si>
    <t>Cục Thống kê</t>
  </si>
  <si>
    <t>81</t>
  </si>
  <si>
    <t>Cục Thi hành án dân sự tỉnh</t>
  </si>
  <si>
    <t>82</t>
  </si>
  <si>
    <t>Công an tỉnh</t>
  </si>
  <si>
    <t>83</t>
  </si>
  <si>
    <t>Ban di dân tái định cư thủy điện Tuyên Quang</t>
  </si>
  <si>
    <t>84</t>
  </si>
  <si>
    <t xml:space="preserve">Quỹ bảo trì dường bộ </t>
  </si>
  <si>
    <t>85</t>
  </si>
  <si>
    <t>Quỹ bảo vệ môi trường</t>
  </si>
  <si>
    <t>86</t>
  </si>
  <si>
    <t>Hội hữu nghị Việt Nam - Lào</t>
  </si>
  <si>
    <t>87</t>
  </si>
  <si>
    <t xml:space="preserve">Hội hữu nghị Việt Nam - Thái Lan </t>
  </si>
  <si>
    <t>88</t>
  </si>
  <si>
    <t>Hội hữu nghị Việt Nam - Pháp</t>
  </si>
  <si>
    <t>89</t>
  </si>
  <si>
    <t>Đoàn Luật sư tỉnh Tuyên Quang</t>
  </si>
  <si>
    <t>90</t>
  </si>
  <si>
    <t>Công ty Cổ phần Giống Vật tư Nông lâm nghiệp Tuyên Quang</t>
  </si>
  <si>
    <t>91</t>
  </si>
  <si>
    <t>Công ty cổ phần in và dịch vụ Tuyên Quang</t>
  </si>
  <si>
    <t>92</t>
  </si>
  <si>
    <t xml:space="preserve">Bảo hiểm xã hội tỉnh Tuyên Quang </t>
  </si>
  <si>
    <t>93</t>
  </si>
  <si>
    <t>Văn phòng Tòa án nhân dân tỉnh Tuyên Quang</t>
  </si>
  <si>
    <t>94</t>
  </si>
  <si>
    <t>Văn phòng Viện Kiểm sát nhân dân tỉnh Tuyên Quang</t>
  </si>
  <si>
    <t>95</t>
  </si>
  <si>
    <t>Hội sinh vật cảnh Tuyên Quang</t>
  </si>
  <si>
    <t>96</t>
  </si>
  <si>
    <t>Ủy ban nhân dân phường Ỷ La Dự án "Ứng dụng tiến bộ kỹ thuật xây dựng mô hình trồng cây măng tây nhập ngoại theo hướng sản xuất hàng hóa tại phường Ỷ La, thành phố Tuyên Quang”.</t>
  </si>
  <si>
    <t>97</t>
  </si>
  <si>
    <t>HTX chăn nuôi ong Phong Thổ xã An Khang Dự án ứng dụng TBKT trong sản xuất chế biến mật ong và xây dựng Thương hiệu mật ong Tuyên Quang</t>
  </si>
  <si>
    <t>98</t>
  </si>
  <si>
    <r>
      <t xml:space="preserve">Công Ty TNHH MTV NLN An Thịnh dự án </t>
    </r>
    <r>
      <rPr>
        <b/>
        <i/>
        <sz val="12"/>
        <rFont val="Arial Narrow"/>
        <family val="2"/>
      </rPr>
      <t xml:space="preserve">“Ứng dụng tiến bộ kỹ thuật trồng cây lạc dại LD 99 nhằm bảo vệ đất trồng cam tại xã Phù Lưu, huyện Hàm Yên, tỉnh Tuyên Quang” </t>
    </r>
  </si>
  <si>
    <t>99</t>
  </si>
  <si>
    <t xml:space="preserve">Văn phòng HĐND và UBND huyện Chiêm Hóa </t>
  </si>
  <si>
    <t xml:space="preserve">Dự án “Xây dựng và phát triển thương hiệu đối với sản phẩm "Bánh gai Chiêm Hóa", huyện Chiêm Hóa, tỉnh Tuyên Quang” </t>
  </si>
  <si>
    <t>“Dự án Chọn lọc, khôi phục và phát triển đàn vịt bầu tại 03 xã Hùng Mỹ, Yên Lập và Kiên Đài, huyện Chiêm Hóa, tỉnh Tuyên Quang”</t>
  </si>
  <si>
    <t>100</t>
  </si>
  <si>
    <t xml:space="preserve">Văn phòng HĐND và UBND thành phố Tuyên Quang đề tài:  “Nghiên cứu và ứng dụng kỹ thuật nhân Giống một số loài hoa chất lượng cao bằng công nghệ sinh học tại tỉnh Tuyên Quang” </t>
  </si>
  <si>
    <t>101</t>
  </si>
  <si>
    <t xml:space="preserve">Hợp tác xã Quý Long </t>
  </si>
  <si>
    <t xml:space="preserve">Nghiên cứu xây dựng mô hình nuôi cá chạch sông trong bể xi măng bằng thức ăn giun quế” </t>
  </si>
  <si>
    <t>Xây dựng mô hình nuôi ngỗng tại trang trại ằng nguồn thức ăn tự chế biến</t>
  </si>
  <si>
    <t>102</t>
  </si>
  <si>
    <r>
      <t xml:space="preserve">Trung tâm cây ăn quả đề tài </t>
    </r>
    <r>
      <rPr>
        <b/>
        <i/>
        <sz val="12"/>
        <rFont val="Arial Narrow"/>
        <family val="2"/>
      </rPr>
      <t>“Nghiên cứu, chọn lọc một số giống cam mới thu hoạch rải vụ có năng suất và chất lượng cao cho vùng cam Hàm yên”</t>
    </r>
  </si>
  <si>
    <t>103</t>
  </si>
  <si>
    <t>Liên đoàn Lao động tỉnh Tuyên Quang</t>
  </si>
  <si>
    <t>104</t>
  </si>
  <si>
    <t>Ban Điều phối Hỗ trợ nông nghiệp,  nông dân và nông thôn tỉnh Tuyên Quang</t>
  </si>
  <si>
    <t>105</t>
  </si>
  <si>
    <t>Công ty điện lực  Tuyên Quang</t>
  </si>
  <si>
    <t>106</t>
  </si>
  <si>
    <t xml:space="preserve">BQL Dự án chọn lọc, phát triển và xây dựng thương hiệu vịt bầu Minh Hương </t>
  </si>
  <si>
    <t>107</t>
  </si>
  <si>
    <t>Công ty TNHH Bảo Trung Tuyên Quang</t>
  </si>
  <si>
    <t>108</t>
  </si>
  <si>
    <t>BQL Dự án BV và PT rừng huyện Na Hang</t>
  </si>
  <si>
    <t>109</t>
  </si>
  <si>
    <t>BQL Dự án BV và PT rừng huyện Đặc dụng Na Hang</t>
  </si>
  <si>
    <t>110</t>
  </si>
  <si>
    <t>BQL Dự án BV và PT rừng huyện Chiêm Hóa</t>
  </si>
  <si>
    <t>111</t>
  </si>
  <si>
    <t>BQL Dự án BV và PT rừng huyện Yên Sơn</t>
  </si>
  <si>
    <t>112</t>
  </si>
  <si>
    <t>BQL Dự án BV và PT rừng huyện Hàm Yên</t>
  </si>
  <si>
    <t>113</t>
  </si>
  <si>
    <t>BQL Dự án BV và PT rừng huyện Sơn Dương</t>
  </si>
  <si>
    <t>114</t>
  </si>
  <si>
    <t>BQL Dự án BV và PT rừng đặc dụng Cham Chu</t>
  </si>
  <si>
    <t>115</t>
  </si>
  <si>
    <t>BQL Dự án BV và PT rừng đặc dụng vùng ATK huyện Sơn Dương</t>
  </si>
  <si>
    <t>116</t>
  </si>
  <si>
    <t>BQL Dự án BV và PT rừng thành phố</t>
  </si>
  <si>
    <t>117</t>
  </si>
  <si>
    <t>Ban quản lý rừng phòng hộ Na Hang</t>
  </si>
  <si>
    <t>Ban quản lý rừng phòng hộ Lâm Bình</t>
  </si>
  <si>
    <t>Công ty Lâm nghiệp Chiêm Hóa</t>
  </si>
  <si>
    <t>Công ty Chè Tân Trào</t>
  </si>
  <si>
    <t xml:space="preserve">BQL khai thác công trình thủy lợi </t>
  </si>
  <si>
    <t>Cục thuế tỉnh (Hoàn thuế)</t>
  </si>
  <si>
    <t>Mã tổ chức NS tỉnh</t>
  </si>
  <si>
    <t>HCSN</t>
  </si>
  <si>
    <t>NS</t>
  </si>
  <si>
    <t>HCSN+NS</t>
  </si>
  <si>
    <t>TCDN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</si>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</sst>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#,##0.0"/>
    <numFmt numFmtId="165" formatCode="0.0%"/>
    <numFmt numFmtId="166" formatCode="0.0"/>
    <numFmt numFmtId="167" formatCode="_(* #,##0_);_(* \(#,##0\);_(* &quot;-&quot;??_);_(@_)"/>
    <numFmt numFmtId="168" formatCode="_(* #.##0.00_);_(* \(#.##0.00\);_(* &quot;-&quot;??_);_(@_)"/>
    <numFmt numFmtId="169" formatCode="&quot;$&quot;#,##0;\-&quot;$&quot;#,##0"/>
    <numFmt numFmtId="170" formatCode="#,###;\-#,###;&quot;&quot;;_(@_)"/>
  </numFmts>
  <fonts count="3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i/>
      <sz val="14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i/>
      <sz val="10"/>
      <name val="Arial Narrow"/>
      <family val="2"/>
    </font>
    <font>
      <sz val="10"/>
      <name val=".VnArial"/>
      <family val="2"/>
    </font>
    <font>
      <b/>
      <i/>
      <sz val="12"/>
      <name val="Arial Narrow"/>
      <family val="2"/>
    </font>
    <font>
      <i/>
      <sz val="12"/>
      <name val="Arial Narrow"/>
      <family val="2"/>
    </font>
    <font>
      <sz val="16"/>
      <name val="Times New Roman"/>
      <family val="1"/>
    </font>
    <font>
      <i/>
      <sz val="16"/>
      <name val="Times New Roman"/>
      <family val="1"/>
    </font>
    <font>
      <b/>
      <sz val="16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sz val="10"/>
      <name val="MS Sans Serif"/>
      <family val="2"/>
    </font>
    <font>
      <sz val="14"/>
      <name val=".VnTime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theme="1"/>
      <name val="times new roman"/>
      <family val="2"/>
      <charset val="163"/>
    </font>
    <font>
      <sz val="10"/>
      <name val=".VnTim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6">
    <xf numFmtId="0" fontId="0" fillId="0" borderId="0"/>
    <xf numFmtId="0" fontId="2" fillId="0" borderId="0"/>
    <xf numFmtId="0" fontId="6" fillId="0" borderId="0"/>
    <xf numFmtId="0" fontId="2" fillId="0" borderId="0"/>
    <xf numFmtId="9" fontId="2" fillId="0" borderId="0" applyFont="0" applyFill="0" applyBorder="0" applyAlignment="0" applyProtection="0"/>
    <xf numFmtId="0" fontId="15" fillId="0" borderId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2" fillId="0" borderId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170" fontId="24" fillId="0" borderId="0" applyFont="0" applyFill="0" applyBorder="0" applyAlignment="0" applyProtection="0"/>
    <xf numFmtId="0" fontId="2" fillId="0" borderId="0"/>
    <xf numFmtId="0" fontId="25" fillId="0" borderId="0"/>
    <xf numFmtId="0" fontId="21" fillId="0" borderId="0"/>
    <xf numFmtId="0" fontId="2" fillId="0" borderId="0"/>
    <xf numFmtId="0" fontId="26" fillId="0" borderId="0"/>
    <xf numFmtId="0" fontId="6" fillId="0" borderId="0"/>
    <xf numFmtId="0" fontId="22" fillId="0" borderId="0"/>
    <xf numFmtId="0" fontId="2" fillId="0" borderId="0"/>
    <xf numFmtId="0" fontId="23" fillId="0" borderId="0">
      <alignment wrapText="1"/>
    </xf>
    <xf numFmtId="0" fontId="23" fillId="0" borderId="0"/>
    <xf numFmtId="0" fontId="21" fillId="0" borderId="0"/>
    <xf numFmtId="0" fontId="27" fillId="0" borderId="0"/>
    <xf numFmtId="0" fontId="26" fillId="0" borderId="0" applyProtection="0"/>
    <xf numFmtId="0" fontId="2" fillId="0" borderId="0"/>
    <xf numFmtId="0" fontId="23" fillId="0" borderId="0"/>
    <xf numFmtId="0" fontId="28" fillId="0" borderId="0"/>
    <xf numFmtId="0" fontId="29" fillId="0" borderId="0"/>
    <xf numFmtId="0" fontId="30" fillId="0" borderId="0"/>
    <xf numFmtId="0" fontId="31" fillId="0" borderId="0"/>
    <xf numFmtId="0" fontId="32" fillId="0" borderId="0" applyNumberFormat="0" applyFill="0" applyBorder="0" applyAlignment="0" applyProtection="0"/>
  </cellStyleXfs>
  <cellXfs count="127">
    <xf numFmtId="0" fontId="0" fillId="0" borderId="0" xfId="0"/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Continuous"/>
    </xf>
    <xf numFmtId="0" fontId="4" fillId="0" borderId="0" xfId="1" applyFont="1" applyFill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5" fillId="0" borderId="0" xfId="1" applyFont="1" applyFill="1" applyAlignment="1"/>
    <xf numFmtId="0" fontId="4" fillId="0" borderId="0" xfId="1" applyFont="1" applyFill="1" applyAlignment="1">
      <alignment horizontal="right"/>
    </xf>
    <xf numFmtId="0" fontId="4" fillId="0" borderId="0" xfId="1" applyFont="1" applyFill="1"/>
    <xf numFmtId="0" fontId="7" fillId="0" borderId="0" xfId="2" applyFont="1" applyAlignment="1">
      <alignment horizontal="right"/>
    </xf>
    <xf numFmtId="0" fontId="8" fillId="0" borderId="0" xfId="2" applyFont="1" applyAlignment="1">
      <alignment horizontal="right"/>
    </xf>
    <xf numFmtId="0" fontId="5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9" fillId="0" borderId="0" xfId="1" applyFont="1" applyFill="1" applyAlignment="1">
      <alignment horizontal="left"/>
    </xf>
    <xf numFmtId="0" fontId="10" fillId="0" borderId="0" xfId="1" applyFont="1" applyFill="1"/>
    <xf numFmtId="0" fontId="9" fillId="0" borderId="0" xfId="1" applyFont="1" applyFill="1" applyBorder="1" applyAlignment="1">
      <alignment horizontal="center"/>
    </xf>
    <xf numFmtId="0" fontId="10" fillId="0" borderId="0" xfId="1" applyFont="1" applyFill="1" applyAlignment="1">
      <alignment horizontal="right"/>
    </xf>
    <xf numFmtId="0" fontId="11" fillId="0" borderId="0" xfId="1" applyFont="1" applyFill="1" applyBorder="1" applyAlignment="1">
      <alignment horizontal="right"/>
    </xf>
    <xf numFmtId="0" fontId="12" fillId="0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/>
    </xf>
    <xf numFmtId="0" fontId="13" fillId="0" borderId="0" xfId="1" applyFont="1" applyFill="1"/>
    <xf numFmtId="0" fontId="14" fillId="0" borderId="1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4" fillId="0" borderId="2" xfId="1" applyFont="1" applyFill="1" applyBorder="1" applyAlignment="1">
      <alignment horizontal="center" vertical="center"/>
    </xf>
    <xf numFmtId="0" fontId="14" fillId="0" borderId="3" xfId="1" applyFont="1" applyFill="1" applyBorder="1" applyAlignment="1">
      <alignment horizontal="center" vertical="center"/>
    </xf>
    <xf numFmtId="0" fontId="14" fillId="0" borderId="4" xfId="1" applyFont="1" applyFill="1" applyBorder="1" applyAlignment="1">
      <alignment horizontal="center" vertical="center"/>
    </xf>
    <xf numFmtId="0" fontId="13" fillId="0" borderId="4" xfId="1" applyFont="1" applyFill="1" applyBorder="1" applyAlignment="1">
      <alignment horizontal="right" vertical="center"/>
    </xf>
    <xf numFmtId="3" fontId="13" fillId="0" borderId="4" xfId="3" applyNumberFormat="1" applyFont="1" applyFill="1" applyBorder="1" applyAlignment="1">
      <alignment vertical="center" wrapText="1"/>
    </xf>
    <xf numFmtId="0" fontId="14" fillId="0" borderId="5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 wrapText="1"/>
    </xf>
    <xf numFmtId="164" fontId="12" fillId="0" borderId="6" xfId="1" applyNumberFormat="1" applyFont="1" applyFill="1" applyBorder="1" applyAlignment="1">
      <alignment horizontal="right" vertical="center" wrapText="1"/>
    </xf>
    <xf numFmtId="165" fontId="13" fillId="0" borderId="6" xfId="4" applyNumberFormat="1" applyFont="1" applyFill="1" applyBorder="1" applyAlignment="1">
      <alignment vertical="center" wrapText="1"/>
    </xf>
    <xf numFmtId="1" fontId="13" fillId="0" borderId="6" xfId="1" applyNumberFormat="1" applyFont="1" applyFill="1" applyBorder="1" applyAlignment="1">
      <alignment vertical="center" wrapText="1"/>
    </xf>
    <xf numFmtId="166" fontId="13" fillId="0" borderId="6" xfId="4" applyNumberFormat="1" applyFont="1" applyFill="1" applyBorder="1" applyAlignment="1">
      <alignment vertical="center" wrapText="1"/>
    </xf>
    <xf numFmtId="0" fontId="12" fillId="0" borderId="7" xfId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center" vertical="center" wrapText="1"/>
    </xf>
    <xf numFmtId="0" fontId="12" fillId="0" borderId="8" xfId="5" applyNumberFormat="1" applyFont="1" applyFill="1" applyBorder="1" applyAlignment="1">
      <alignment horizontal="left" vertical="center" wrapText="1"/>
    </xf>
    <xf numFmtId="164" fontId="12" fillId="0" borderId="8" xfId="1" applyNumberFormat="1" applyFont="1" applyFill="1" applyBorder="1" applyAlignment="1">
      <alignment vertical="center" wrapText="1"/>
    </xf>
    <xf numFmtId="164" fontId="12" fillId="0" borderId="8" xfId="6" applyNumberFormat="1" applyFont="1" applyFill="1" applyBorder="1" applyAlignment="1">
      <alignment vertical="center" wrapText="1"/>
    </xf>
    <xf numFmtId="164" fontId="12" fillId="0" borderId="8" xfId="6" applyNumberFormat="1" applyFont="1" applyFill="1" applyBorder="1" applyAlignment="1">
      <alignment horizontal="right" vertical="center" wrapText="1"/>
    </xf>
    <xf numFmtId="164" fontId="12" fillId="0" borderId="8" xfId="3" applyNumberFormat="1" applyFont="1" applyFill="1" applyBorder="1" applyAlignment="1">
      <alignment vertical="center" wrapText="1"/>
    </xf>
    <xf numFmtId="165" fontId="13" fillId="0" borderId="8" xfId="4" applyNumberFormat="1" applyFont="1" applyFill="1" applyBorder="1" applyAlignment="1">
      <alignment vertical="center" wrapText="1"/>
    </xf>
    <xf numFmtId="166" fontId="13" fillId="0" borderId="8" xfId="4" applyNumberFormat="1" applyFont="1" applyFill="1" applyBorder="1" applyAlignment="1">
      <alignment vertical="center" wrapText="1"/>
    </xf>
    <xf numFmtId="1" fontId="13" fillId="0" borderId="8" xfId="4" applyNumberFormat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 wrapText="1"/>
    </xf>
    <xf numFmtId="0" fontId="12" fillId="0" borderId="0" xfId="1" applyFont="1" applyFill="1" applyAlignment="1">
      <alignment vertical="center" wrapText="1"/>
    </xf>
    <xf numFmtId="164" fontId="12" fillId="0" borderId="8" xfId="1" applyNumberFormat="1" applyFont="1" applyFill="1" applyBorder="1" applyAlignment="1">
      <alignment horizontal="right" vertical="center" wrapText="1"/>
    </xf>
    <xf numFmtId="3" fontId="13" fillId="0" borderId="8" xfId="1" applyNumberFormat="1" applyFont="1" applyFill="1" applyBorder="1" applyAlignment="1">
      <alignment horizontal="center" vertical="center" wrapText="1"/>
    </xf>
    <xf numFmtId="0" fontId="13" fillId="0" borderId="8" xfId="1" applyNumberFormat="1" applyFont="1" applyFill="1" applyBorder="1" applyAlignment="1">
      <alignment horizontal="left" vertical="center" wrapText="1"/>
    </xf>
    <xf numFmtId="164" fontId="13" fillId="0" borderId="8" xfId="1" applyNumberFormat="1" applyFont="1" applyFill="1" applyBorder="1" applyAlignment="1">
      <alignment vertical="center" wrapText="1"/>
    </xf>
    <xf numFmtId="164" fontId="13" fillId="0" borderId="8" xfId="6" applyNumberFormat="1" applyFont="1" applyFill="1" applyBorder="1" applyAlignment="1">
      <alignment vertical="center" wrapText="1"/>
    </xf>
    <xf numFmtId="164" fontId="13" fillId="0" borderId="8" xfId="6" applyNumberFormat="1" applyFont="1" applyFill="1" applyBorder="1" applyAlignment="1">
      <alignment horizontal="right" vertical="center" wrapText="1"/>
    </xf>
    <xf numFmtId="164" fontId="13" fillId="0" borderId="8" xfId="3" applyNumberFormat="1" applyFont="1" applyFill="1" applyBorder="1" applyAlignment="1">
      <alignment vertical="center" wrapText="1"/>
    </xf>
    <xf numFmtId="0" fontId="13" fillId="0" borderId="0" xfId="1" applyFont="1" applyFill="1" applyBorder="1" applyAlignment="1">
      <alignment vertical="center" wrapText="1"/>
    </xf>
    <xf numFmtId="0" fontId="13" fillId="0" borderId="0" xfId="1" applyFont="1" applyFill="1" applyAlignment="1">
      <alignment vertical="center" wrapText="1"/>
    </xf>
    <xf numFmtId="165" fontId="12" fillId="0" borderId="8" xfId="4" applyNumberFormat="1" applyFont="1" applyFill="1" applyBorder="1" applyAlignment="1">
      <alignment vertical="center" wrapText="1"/>
    </xf>
    <xf numFmtId="166" fontId="12" fillId="0" borderId="8" xfId="4" applyNumberFormat="1" applyFont="1" applyFill="1" applyBorder="1" applyAlignment="1">
      <alignment vertical="center" wrapText="1"/>
    </xf>
    <xf numFmtId="0" fontId="12" fillId="0" borderId="8" xfId="1" applyFont="1" applyFill="1" applyBorder="1" applyAlignment="1">
      <alignment vertical="center" wrapText="1"/>
    </xf>
    <xf numFmtId="167" fontId="12" fillId="0" borderId="9" xfId="6" applyNumberFormat="1" applyFont="1" applyFill="1" applyBorder="1" applyAlignment="1">
      <alignment vertical="center" wrapText="1"/>
    </xf>
    <xf numFmtId="0" fontId="13" fillId="0" borderId="9" xfId="1" applyFont="1" applyFill="1" applyBorder="1" applyAlignment="1">
      <alignment vertical="center" wrapText="1"/>
    </xf>
    <xf numFmtId="164" fontId="13" fillId="0" borderId="8" xfId="6" applyNumberFormat="1" applyFont="1" applyFill="1" applyBorder="1" applyAlignment="1">
      <alignment horizontal="right" vertical="center"/>
    </xf>
    <xf numFmtId="0" fontId="13" fillId="0" borderId="10" xfId="1" applyFont="1" applyFill="1" applyBorder="1" applyAlignment="1">
      <alignment vertical="center" wrapText="1"/>
    </xf>
    <xf numFmtId="164" fontId="13" fillId="0" borderId="8" xfId="1" applyNumberFormat="1" applyFont="1" applyFill="1" applyBorder="1" applyAlignment="1">
      <alignment horizontal="right" vertical="center"/>
    </xf>
    <xf numFmtId="0" fontId="13" fillId="0" borderId="11" xfId="1" applyFont="1" applyFill="1" applyBorder="1" applyAlignment="1">
      <alignment vertical="center" wrapText="1"/>
    </xf>
    <xf numFmtId="0" fontId="12" fillId="0" borderId="9" xfId="1" applyFont="1" applyFill="1" applyBorder="1" applyAlignment="1">
      <alignment vertical="center" wrapText="1"/>
    </xf>
    <xf numFmtId="3" fontId="13" fillId="0" borderId="8" xfId="1" applyNumberFormat="1" applyFont="1" applyFill="1" applyBorder="1" applyAlignment="1">
      <alignment horizontal="justify" vertical="center" wrapText="1"/>
    </xf>
    <xf numFmtId="3" fontId="13" fillId="0" borderId="8" xfId="1" applyNumberFormat="1" applyFont="1" applyFill="1" applyBorder="1" applyAlignment="1">
      <alignment horizontal="left" vertical="center" wrapText="1"/>
    </xf>
    <xf numFmtId="1" fontId="12" fillId="0" borderId="8" xfId="4" applyNumberFormat="1" applyFont="1" applyFill="1" applyBorder="1" applyAlignment="1">
      <alignment vertical="center" wrapText="1"/>
    </xf>
    <xf numFmtId="167" fontId="13" fillId="0" borderId="8" xfId="6" applyNumberFormat="1" applyFont="1" applyFill="1" applyBorder="1" applyAlignment="1">
      <alignment horizontal="left" vertical="center" wrapText="1"/>
    </xf>
    <xf numFmtId="167" fontId="13" fillId="0" borderId="9" xfId="6" applyNumberFormat="1" applyFont="1" applyFill="1" applyBorder="1" applyAlignment="1">
      <alignment vertical="center" wrapText="1"/>
    </xf>
    <xf numFmtId="3" fontId="12" fillId="0" borderId="8" xfId="1" applyNumberFormat="1" applyFont="1" applyFill="1" applyBorder="1" applyAlignment="1">
      <alignment horizontal="left" vertical="center" wrapText="1"/>
    </xf>
    <xf numFmtId="0" fontId="12" fillId="0" borderId="8" xfId="1" applyNumberFormat="1" applyFont="1" applyFill="1" applyBorder="1" applyAlignment="1">
      <alignment horizontal="left" vertical="center" wrapText="1"/>
    </xf>
    <xf numFmtId="0" fontId="13" fillId="0" borderId="9" xfId="3" applyFont="1" applyFill="1" applyBorder="1" applyAlignment="1">
      <alignment vertical="center" wrapText="1"/>
    </xf>
    <xf numFmtId="167" fontId="12" fillId="0" borderId="8" xfId="6" applyNumberFormat="1" applyFont="1" applyFill="1" applyBorder="1" applyAlignment="1">
      <alignment horizontal="left" vertical="center" wrapText="1"/>
    </xf>
    <xf numFmtId="167" fontId="12" fillId="0" borderId="10" xfId="6" applyNumberFormat="1" applyFont="1" applyFill="1" applyBorder="1" applyAlignment="1">
      <alignment vertical="center" wrapText="1"/>
    </xf>
    <xf numFmtId="167" fontId="12" fillId="0" borderId="12" xfId="6" applyNumberFormat="1" applyFont="1" applyFill="1" applyBorder="1" applyAlignment="1">
      <alignment vertical="center" wrapText="1"/>
    </xf>
    <xf numFmtId="43" fontId="12" fillId="0" borderId="8" xfId="6" applyFont="1" applyFill="1" applyBorder="1" applyAlignment="1">
      <alignment vertical="center" wrapText="1"/>
    </xf>
    <xf numFmtId="3" fontId="12" fillId="0" borderId="8" xfId="1" quotePrefix="1" applyNumberFormat="1" applyFont="1" applyFill="1" applyBorder="1" applyAlignment="1">
      <alignment horizontal="center" vertical="center" wrapText="1"/>
    </xf>
    <xf numFmtId="3" fontId="12" fillId="0" borderId="0" xfId="1" applyNumberFormat="1" applyFont="1" applyFill="1" applyBorder="1" applyAlignment="1">
      <alignment vertical="center" wrapText="1"/>
    </xf>
    <xf numFmtId="164" fontId="12" fillId="0" borderId="8" xfId="1" applyNumberFormat="1" applyFont="1" applyFill="1" applyBorder="1" applyAlignment="1">
      <alignment horizontal="right" vertical="center"/>
    </xf>
    <xf numFmtId="3" fontId="17" fillId="0" borderId="8" xfId="1" applyNumberFormat="1" applyFont="1" applyFill="1" applyBorder="1" applyAlignment="1">
      <alignment horizontal="center" vertical="center" wrapText="1"/>
    </xf>
    <xf numFmtId="0" fontId="17" fillId="0" borderId="8" xfId="5" applyNumberFormat="1" applyFont="1" applyFill="1" applyBorder="1" applyAlignment="1">
      <alignment horizontal="left" vertical="center" wrapText="1"/>
    </xf>
    <xf numFmtId="164" fontId="17" fillId="0" borderId="8" xfId="1" applyNumberFormat="1" applyFont="1" applyFill="1" applyBorder="1" applyAlignment="1">
      <alignment vertical="center" wrapText="1"/>
    </xf>
    <xf numFmtId="164" fontId="17" fillId="0" borderId="8" xfId="6" applyNumberFormat="1" applyFont="1" applyFill="1" applyBorder="1" applyAlignment="1">
      <alignment vertical="center" wrapText="1"/>
    </xf>
    <xf numFmtId="164" fontId="16" fillId="0" borderId="8" xfId="3" applyNumberFormat="1" applyFont="1" applyFill="1" applyBorder="1" applyAlignment="1">
      <alignment vertical="center" wrapText="1"/>
    </xf>
    <xf numFmtId="166" fontId="17" fillId="0" borderId="8" xfId="4" applyNumberFormat="1" applyFont="1" applyFill="1" applyBorder="1" applyAlignment="1">
      <alignment vertical="center" wrapText="1"/>
    </xf>
    <xf numFmtId="0" fontId="17" fillId="0" borderId="0" xfId="1" applyFont="1" applyFill="1" applyBorder="1" applyAlignment="1">
      <alignment vertical="center" wrapText="1"/>
    </xf>
    <xf numFmtId="0" fontId="17" fillId="0" borderId="0" xfId="1" applyFont="1" applyFill="1" applyAlignment="1">
      <alignment vertical="center" wrapText="1"/>
    </xf>
    <xf numFmtId="9" fontId="12" fillId="0" borderId="8" xfId="4" applyFont="1" applyFill="1" applyBorder="1" applyAlignment="1">
      <alignment vertical="center" wrapText="1"/>
    </xf>
    <xf numFmtId="164" fontId="12" fillId="0" borderId="8" xfId="1" applyNumberFormat="1" applyFont="1" applyBorder="1" applyAlignment="1">
      <alignment vertical="center" wrapText="1"/>
    </xf>
    <xf numFmtId="166" fontId="12" fillId="0" borderId="8" xfId="4" applyNumberFormat="1" applyFont="1" applyBorder="1" applyAlignment="1">
      <alignment vertical="center" wrapText="1"/>
    </xf>
    <xf numFmtId="164" fontId="13" fillId="0" borderId="8" xfId="1" applyNumberFormat="1" applyFont="1" applyBorder="1" applyAlignment="1">
      <alignment vertical="center" wrapText="1"/>
    </xf>
    <xf numFmtId="166" fontId="13" fillId="0" borderId="8" xfId="4" applyNumberFormat="1" applyFont="1" applyBorder="1" applyAlignment="1">
      <alignment vertical="center" wrapText="1"/>
    </xf>
    <xf numFmtId="3" fontId="12" fillId="0" borderId="13" xfId="1" applyNumberFormat="1" applyFont="1" applyFill="1" applyBorder="1" applyAlignment="1">
      <alignment horizontal="center" vertical="center" wrapText="1"/>
    </xf>
    <xf numFmtId="0" fontId="12" fillId="0" borderId="13" xfId="1" applyNumberFormat="1" applyFont="1" applyFill="1" applyBorder="1" applyAlignment="1">
      <alignment horizontal="left" vertical="center" wrapText="1"/>
    </xf>
    <xf numFmtId="164" fontId="12" fillId="0" borderId="13" xfId="1" applyNumberFormat="1" applyFont="1" applyBorder="1" applyAlignment="1">
      <alignment vertical="center" wrapText="1"/>
    </xf>
    <xf numFmtId="164" fontId="12" fillId="0" borderId="13" xfId="1" applyNumberFormat="1" applyFont="1" applyFill="1" applyBorder="1" applyAlignment="1">
      <alignment vertical="center" wrapText="1"/>
    </xf>
    <xf numFmtId="164" fontId="12" fillId="0" borderId="13" xfId="6" applyNumberFormat="1" applyFont="1" applyFill="1" applyBorder="1" applyAlignment="1">
      <alignment vertical="center" wrapText="1"/>
    </xf>
    <xf numFmtId="164" fontId="12" fillId="0" borderId="13" xfId="6" applyNumberFormat="1" applyFont="1" applyFill="1" applyBorder="1" applyAlignment="1">
      <alignment horizontal="right" vertical="center" wrapText="1"/>
    </xf>
    <xf numFmtId="164" fontId="12" fillId="0" borderId="13" xfId="3" applyNumberFormat="1" applyFont="1" applyFill="1" applyBorder="1" applyAlignment="1">
      <alignment vertical="center" wrapText="1"/>
    </xf>
    <xf numFmtId="165" fontId="13" fillId="0" borderId="13" xfId="4" applyNumberFormat="1" applyFont="1" applyFill="1" applyBorder="1" applyAlignment="1">
      <alignment vertical="center" wrapText="1"/>
    </xf>
    <xf numFmtId="166" fontId="12" fillId="0" borderId="13" xfId="4" applyNumberFormat="1" applyFont="1" applyBorder="1" applyAlignment="1">
      <alignment vertical="center" wrapText="1"/>
    </xf>
    <xf numFmtId="9" fontId="12" fillId="0" borderId="13" xfId="4" applyFont="1" applyFill="1" applyBorder="1" applyAlignment="1">
      <alignment vertical="center" wrapText="1"/>
    </xf>
    <xf numFmtId="1" fontId="12" fillId="0" borderId="13" xfId="4" applyNumberFormat="1" applyFont="1" applyBorder="1" applyAlignment="1">
      <alignment vertical="center" wrapText="1"/>
    </xf>
    <xf numFmtId="0" fontId="10" fillId="0" borderId="0" xfId="1" applyFont="1" applyFill="1" applyBorder="1"/>
    <xf numFmtId="3" fontId="3" fillId="0" borderId="0" xfId="1" applyNumberFormat="1" applyFont="1" applyFill="1" applyBorder="1" applyAlignment="1">
      <alignment vertical="center" wrapText="1"/>
    </xf>
    <xf numFmtId="0" fontId="10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18" fillId="0" borderId="0" xfId="1" applyFont="1" applyFill="1" applyBorder="1"/>
    <xf numFmtId="0" fontId="19" fillId="0" borderId="0" xfId="1" applyFont="1" applyFill="1" applyBorder="1" applyAlignment="1">
      <alignment horizontal="center"/>
    </xf>
    <xf numFmtId="167" fontId="18" fillId="0" borderId="0" xfId="6" applyNumberFormat="1" applyFont="1" applyFill="1" applyBorder="1"/>
    <xf numFmtId="0" fontId="3" fillId="0" borderId="14" xfId="1" applyFont="1" applyFill="1" applyBorder="1" applyAlignment="1">
      <alignment horizontal="center" vertical="center" wrapText="1"/>
    </xf>
    <xf numFmtId="0" fontId="3" fillId="0" borderId="15" xfId="1" applyFont="1" applyFill="1" applyBorder="1" applyAlignment="1">
      <alignment horizontal="left" vertical="center" wrapText="1"/>
    </xf>
    <xf numFmtId="3" fontId="3" fillId="0" borderId="16" xfId="1" applyNumberFormat="1" applyFont="1" applyFill="1" applyBorder="1" applyAlignment="1">
      <alignment vertical="center" wrapText="1"/>
    </xf>
    <xf numFmtId="3" fontId="3" fillId="0" borderId="16" xfId="1" applyNumberFormat="1" applyFont="1" applyFill="1" applyBorder="1" applyAlignment="1">
      <alignment horizontal="right" vertical="center" wrapText="1"/>
    </xf>
    <xf numFmtId="166" fontId="3" fillId="0" borderId="16" xfId="4" applyNumberFormat="1" applyFont="1" applyFill="1" applyBorder="1" applyAlignment="1">
      <alignment vertical="center" wrapText="1"/>
    </xf>
    <xf numFmtId="1" fontId="3" fillId="0" borderId="17" xfId="1" applyNumberFormat="1" applyFont="1" applyFill="1" applyBorder="1" applyAlignment="1">
      <alignment vertical="center" wrapText="1"/>
    </xf>
    <xf numFmtId="166" fontId="3" fillId="0" borderId="18" xfId="4" applyNumberFormat="1" applyFont="1" applyFill="1" applyBorder="1" applyAlignment="1">
      <alignment vertical="center" wrapText="1"/>
    </xf>
    <xf numFmtId="1" fontId="3" fillId="0" borderId="16" xfId="1" applyNumberFormat="1" applyFont="1" applyFill="1" applyBorder="1" applyAlignment="1">
      <alignment vertical="center" wrapText="1"/>
    </xf>
    <xf numFmtId="0" fontId="3" fillId="0" borderId="7" xfId="1" applyFont="1" applyFill="1" applyBorder="1" applyAlignment="1">
      <alignment vertical="center" wrapText="1"/>
    </xf>
    <xf numFmtId="0" fontId="18" fillId="0" borderId="0" xfId="1" applyFont="1" applyFill="1"/>
    <xf numFmtId="167" fontId="18" fillId="0" borderId="0" xfId="6" applyNumberFormat="1" applyFont="1" applyFill="1"/>
    <xf numFmtId="3" fontId="13" fillId="0" borderId="0" xfId="1" applyNumberFormat="1" applyFont="1" applyFill="1"/>
    <xf numFmtId="167" fontId="13" fillId="0" borderId="0" xfId="6" applyNumberFormat="1" applyFont="1" applyFill="1"/>
    <xf numFmtId="0" fontId="20" fillId="0" borderId="0" xfId="1" applyFont="1" applyFill="1"/>
    <xf numFmtId="3" fontId="20" fillId="0" borderId="0" xfId="1" applyNumberFormat="1" applyFont="1" applyFill="1"/>
    <xf numFmtId="0" fontId="20" fillId="0" borderId="0" xfId="1" applyFont="1" applyFill="1" applyAlignment="1">
      <alignment horizontal="center"/>
    </xf>
    <xf numFmtId="167" fontId="20" fillId="0" borderId="0" xfId="6" applyNumberFormat="1" applyFont="1" applyFill="1"/>
  </cellXfs>
  <cellStyles count="36">
    <cellStyle name="Comma 10 10" xfId="7"/>
    <cellStyle name="Comma 2" xfId="8"/>
    <cellStyle name="Comma 2 2" xfId="6"/>
    <cellStyle name="Comma 2 5" xfId="9"/>
    <cellStyle name="Comma 28" xfId="10"/>
    <cellStyle name="Comma 3" xfId="11"/>
    <cellStyle name="Comma 4" xfId="12"/>
    <cellStyle name="Comma 5" xfId="13"/>
    <cellStyle name="Comma 7" xfId="14"/>
    <cellStyle name="HAI" xfId="15"/>
    <cellStyle name="Ledger 17 x 11 in" xfId="16"/>
    <cellStyle name="Ledger 17 x 11 in 2" xfId="17"/>
    <cellStyle name="Ledger 17 x 11 in 3" xfId="18"/>
    <cellStyle name="Ledger 17 x 11 in 4" xfId="19"/>
    <cellStyle name="Normal" xfId="0" builtinId="0"/>
    <cellStyle name="Normal 10" xfId="20"/>
    <cellStyle name="Normal 11 3" xfId="21"/>
    <cellStyle name="Normal 16" xfId="22"/>
    <cellStyle name="Normal 2" xfId="2"/>
    <cellStyle name="Normal 2 2" xfId="23"/>
    <cellStyle name="Normal 2 3" xfId="24"/>
    <cellStyle name="Normal 2 4 2" xfId="25"/>
    <cellStyle name="Normal 3" xfId="26"/>
    <cellStyle name="Normal 3 2" xfId="27"/>
    <cellStyle name="Normal 3 4" xfId="28"/>
    <cellStyle name="Normal 4" xfId="29"/>
    <cellStyle name="Normal 4 2" xfId="30"/>
    <cellStyle name="Normal 4 3" xfId="31"/>
    <cellStyle name="Normal 5" xfId="32"/>
    <cellStyle name="Normal 5 2" xfId="33"/>
    <cellStyle name="Normal 6" xfId="1"/>
    <cellStyle name="Normal 7" xfId="34"/>
    <cellStyle name="Normal_B45va 49 và 45 NAM 2013(GIANG)" xfId="3"/>
    <cellStyle name="Normal_DT 2013 (A Thoan gui)" xfId="5"/>
    <cellStyle name="Percent 2" xfId="4"/>
    <cellStyle name="Style 1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C&#244;ng%20khai%20quy&#7871;t%20to&#225;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T&#7893;ng%20h&#7907;p%20quy&#7871;t%20to&#225;n%20NS%20Tinh%202017_ND%2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Tong%20hop%20QTNS%202017%20theo%20Nghi%20dinh%203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422/TTr-STC ngày 21/12/2018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ểu mẫu số 54"/>
      <sheetName val="Biểu mẫu số 56"/>
      <sheetName val="Biểu mẫu số 57"/>
      <sheetName val="Biểu mẫu số 61 (NS)"/>
      <sheetName val="Biểu mẫu số 64"/>
      <sheetName val="Biểu mẫu số 63"/>
      <sheetName val="Sheet1"/>
    </sheetNames>
    <sheetDataSet>
      <sheetData sheetId="0"/>
      <sheetData sheetId="1">
        <row r="13">
          <cell r="D13">
            <v>20423.204916000002</v>
          </cell>
        </row>
        <row r="14">
          <cell r="D14">
            <v>33044.997645999996</v>
          </cell>
        </row>
        <row r="15">
          <cell r="D15">
            <v>31762.346438999997</v>
          </cell>
        </row>
        <row r="16">
          <cell r="D16">
            <v>1282.6512070000001</v>
          </cell>
        </row>
        <row r="17">
          <cell r="D17">
            <v>6266.8587280000002</v>
          </cell>
        </row>
        <row r="18">
          <cell r="D18">
            <v>8132.2746189999998</v>
          </cell>
        </row>
        <row r="19">
          <cell r="D19">
            <v>6027.5851190000003</v>
          </cell>
        </row>
        <row r="20">
          <cell r="D20">
            <v>1064.1475</v>
          </cell>
        </row>
        <row r="21">
          <cell r="D21">
            <v>1040.5419999999999</v>
          </cell>
        </row>
        <row r="22">
          <cell r="D22">
            <v>32271.536920999999</v>
          </cell>
        </row>
        <row r="23">
          <cell r="D23">
            <v>20067.979121999997</v>
          </cell>
        </row>
        <row r="24">
          <cell r="D24">
            <v>1583.160654</v>
          </cell>
        </row>
        <row r="25">
          <cell r="D25">
            <v>853.84</v>
          </cell>
        </row>
        <row r="26">
          <cell r="D26">
            <v>5040.0478540000004</v>
          </cell>
        </row>
        <row r="27">
          <cell r="D27">
            <v>767.58305099999995</v>
          </cell>
        </row>
        <row r="28">
          <cell r="D28">
            <v>3958.9262400000002</v>
          </cell>
        </row>
        <row r="30">
          <cell r="D30">
            <v>6622.7355320000006</v>
          </cell>
        </row>
        <row r="32">
          <cell r="D32">
            <v>1420.9690000000001</v>
          </cell>
        </row>
        <row r="33">
          <cell r="D33">
            <v>1528.038</v>
          </cell>
        </row>
        <row r="34">
          <cell r="D34">
            <v>4308.3760069999998</v>
          </cell>
        </row>
        <row r="35">
          <cell r="D35">
            <v>18828.539487999999</v>
          </cell>
        </row>
        <row r="36">
          <cell r="D36">
            <v>1533.1220000000001</v>
          </cell>
        </row>
        <row r="37">
          <cell r="D37">
            <v>2730.0610929999998</v>
          </cell>
        </row>
        <row r="38">
          <cell r="D38">
            <v>2879.98335</v>
          </cell>
        </row>
        <row r="39">
          <cell r="D39">
            <v>1065.7833860000001</v>
          </cell>
        </row>
        <row r="40">
          <cell r="D40">
            <v>3.2</v>
          </cell>
        </row>
        <row r="41">
          <cell r="D41">
            <v>1242.94328</v>
          </cell>
        </row>
        <row r="42">
          <cell r="D42">
            <v>2515.4776459999998</v>
          </cell>
        </row>
        <row r="43">
          <cell r="D43">
            <v>181.94799999999998</v>
          </cell>
        </row>
        <row r="44">
          <cell r="D44">
            <v>23739.782119000003</v>
          </cell>
        </row>
        <row r="45">
          <cell r="D45">
            <v>16536.550448000002</v>
          </cell>
        </row>
        <row r="46">
          <cell r="D46">
            <v>4144.8049570000003</v>
          </cell>
        </row>
        <row r="47">
          <cell r="D47">
            <v>2903.1162400000003</v>
          </cell>
        </row>
        <row r="48">
          <cell r="D48">
            <v>155.310474</v>
          </cell>
        </row>
        <row r="49">
          <cell r="D49">
            <v>9049.1959999999981</v>
          </cell>
        </row>
        <row r="50">
          <cell r="D50">
            <v>6120.2789999999995</v>
          </cell>
        </row>
        <row r="51">
          <cell r="D51">
            <v>987.17399999999998</v>
          </cell>
        </row>
        <row r="52">
          <cell r="D52">
            <v>1210.05</v>
          </cell>
        </row>
        <row r="53">
          <cell r="D53">
            <v>731.69299999999998</v>
          </cell>
        </row>
        <row r="54">
          <cell r="D54">
            <v>9085.9615259999991</v>
          </cell>
        </row>
        <row r="55">
          <cell r="D55">
            <v>54099.536156000002</v>
          </cell>
        </row>
        <row r="56">
          <cell r="D56">
            <v>13685.619101999999</v>
          </cell>
        </row>
        <row r="57">
          <cell r="D57">
            <v>8914.1115379999992</v>
          </cell>
        </row>
        <row r="58">
          <cell r="D58">
            <v>5448.1917460000004</v>
          </cell>
        </row>
        <row r="59">
          <cell r="D59">
            <v>8191.8531359999997</v>
          </cell>
        </row>
        <row r="60">
          <cell r="D60">
            <v>8006.0197170000001</v>
          </cell>
        </row>
        <row r="61">
          <cell r="D61">
            <v>2249</v>
          </cell>
        </row>
        <row r="62">
          <cell r="D62">
            <v>1850.8148160000001</v>
          </cell>
        </row>
        <row r="63">
          <cell r="D63">
            <v>4268.7919350000002</v>
          </cell>
        </row>
        <row r="64">
          <cell r="D64">
            <v>1485.1341660000001</v>
          </cell>
        </row>
        <row r="65">
          <cell r="D65">
            <v>8155.1123460000008</v>
          </cell>
        </row>
        <row r="66">
          <cell r="D66">
            <v>7101.5286460000007</v>
          </cell>
        </row>
        <row r="67">
          <cell r="D67">
            <v>1053.5836999999999</v>
          </cell>
        </row>
        <row r="68">
          <cell r="D68">
            <v>6998.7696779999997</v>
          </cell>
        </row>
        <row r="69">
          <cell r="D69">
            <v>7489.1495420000001</v>
          </cell>
        </row>
        <row r="70">
          <cell r="D70">
            <v>5129.623286</v>
          </cell>
        </row>
        <row r="71">
          <cell r="D71">
            <v>2260.5262560000001</v>
          </cell>
        </row>
        <row r="72">
          <cell r="D72">
            <v>99</v>
          </cell>
        </row>
        <row r="73">
          <cell r="D73">
            <v>22283.152116000001</v>
          </cell>
        </row>
        <row r="74">
          <cell r="D74">
            <v>13097.211718</v>
          </cell>
        </row>
        <row r="75">
          <cell r="D75">
            <v>1515.6193209999999</v>
          </cell>
        </row>
        <row r="76">
          <cell r="D76">
            <v>4450.7309999999998</v>
          </cell>
        </row>
        <row r="77">
          <cell r="D77">
            <v>1111.0795129999999</v>
          </cell>
        </row>
        <row r="78">
          <cell r="D78">
            <v>2108.5105640000002</v>
          </cell>
        </row>
        <row r="79">
          <cell r="D79">
            <v>36532.428222000002</v>
          </cell>
        </row>
        <row r="80">
          <cell r="D80">
            <v>10017.038</v>
          </cell>
        </row>
        <row r="81">
          <cell r="D81">
            <v>1486.996848</v>
          </cell>
        </row>
        <row r="82">
          <cell r="D82">
            <v>4891.0081730000002</v>
          </cell>
        </row>
        <row r="83">
          <cell r="D83">
            <v>6600.3607119999997</v>
          </cell>
        </row>
        <row r="84">
          <cell r="D84">
            <v>2267.4247759999998</v>
          </cell>
        </row>
        <row r="85">
          <cell r="D85">
            <v>4126.9859999999999</v>
          </cell>
        </row>
        <row r="86">
          <cell r="D86">
            <v>1440.9456049999999</v>
          </cell>
        </row>
        <row r="87">
          <cell r="D87">
            <v>1971.3290000000002</v>
          </cell>
        </row>
        <row r="88">
          <cell r="D88">
            <v>1673.623108</v>
          </cell>
        </row>
        <row r="89">
          <cell r="D89">
            <v>320</v>
          </cell>
        </row>
        <row r="90">
          <cell r="D90">
            <v>1736.7159999999999</v>
          </cell>
        </row>
        <row r="91">
          <cell r="D91">
            <v>9323.397461999999</v>
          </cell>
        </row>
        <row r="92">
          <cell r="D92">
            <v>7722.5891389999997</v>
          </cell>
        </row>
        <row r="93">
          <cell r="D93">
            <v>1600.808323</v>
          </cell>
        </row>
        <row r="94">
          <cell r="D94">
            <v>2635.0887360000002</v>
          </cell>
        </row>
        <row r="95">
          <cell r="D95">
            <v>780.87585200000001</v>
          </cell>
        </row>
        <row r="96">
          <cell r="D96">
            <v>1279.668034</v>
          </cell>
        </row>
        <row r="97">
          <cell r="D97">
            <v>3554.239161</v>
          </cell>
        </row>
        <row r="98">
          <cell r="D98">
            <v>27389.980707999999</v>
          </cell>
        </row>
        <row r="99">
          <cell r="D99">
            <v>24617.254586999999</v>
          </cell>
        </row>
        <row r="100">
          <cell r="D100">
            <v>8961.8382259999998</v>
          </cell>
        </row>
        <row r="101">
          <cell r="D101">
            <v>29349.988402999996</v>
          </cell>
        </row>
        <row r="102">
          <cell r="D102">
            <v>18134.691214999999</v>
          </cell>
        </row>
        <row r="103">
          <cell r="D103">
            <v>2339.0428080000002</v>
          </cell>
        </row>
        <row r="104">
          <cell r="D104">
            <v>8876.2543800000003</v>
          </cell>
        </row>
        <row r="105">
          <cell r="D105">
            <v>6524.1288560000003</v>
          </cell>
        </row>
        <row r="106">
          <cell r="D106">
            <v>55757.584220000004</v>
          </cell>
        </row>
        <row r="107">
          <cell r="D107">
            <v>21679.355531000001</v>
          </cell>
        </row>
        <row r="108">
          <cell r="D108">
            <v>6699.0420039999999</v>
          </cell>
        </row>
        <row r="109">
          <cell r="D109">
            <v>3468.3823670000002</v>
          </cell>
        </row>
        <row r="110">
          <cell r="D110">
            <v>2976.7952</v>
          </cell>
        </row>
        <row r="111">
          <cell r="D111">
            <v>2940.81313</v>
          </cell>
        </row>
        <row r="112">
          <cell r="D112">
            <v>3743.9509629999998</v>
          </cell>
        </row>
        <row r="113">
          <cell r="D113">
            <v>11956.266648999999</v>
          </cell>
        </row>
        <row r="114">
          <cell r="D114">
            <v>2292.978376</v>
          </cell>
        </row>
        <row r="115">
          <cell r="D115">
            <v>50858.597523000004</v>
          </cell>
        </row>
        <row r="116">
          <cell r="D116">
            <v>5814.5376669999996</v>
          </cell>
        </row>
        <row r="117">
          <cell r="D117">
            <v>1911.7094750000001</v>
          </cell>
        </row>
        <row r="118">
          <cell r="D118">
            <v>6310.9541520000002</v>
          </cell>
        </row>
        <row r="119">
          <cell r="D119">
            <v>3224.671816</v>
          </cell>
        </row>
        <row r="120">
          <cell r="D120">
            <v>3968.1323600000001</v>
          </cell>
        </row>
        <row r="121">
          <cell r="D121">
            <v>3777.9437870000002</v>
          </cell>
        </row>
        <row r="122">
          <cell r="D122">
            <v>5757.3388000000004</v>
          </cell>
        </row>
        <row r="123">
          <cell r="D123">
            <v>3704.487012</v>
          </cell>
        </row>
        <row r="124">
          <cell r="D124">
            <v>4418.4310180000002</v>
          </cell>
        </row>
        <row r="125">
          <cell r="D125">
            <v>2664.0069400000002</v>
          </cell>
        </row>
        <row r="126">
          <cell r="D126">
            <v>7081.0700729999999</v>
          </cell>
        </row>
        <row r="127">
          <cell r="D127">
            <v>2225.3144229999998</v>
          </cell>
        </row>
        <row r="128">
          <cell r="D128">
            <v>6839.3381609999997</v>
          </cell>
        </row>
        <row r="129">
          <cell r="D129">
            <v>4879.7309699999996</v>
          </cell>
        </row>
        <row r="130">
          <cell r="D130">
            <v>6402.5965450000003</v>
          </cell>
        </row>
        <row r="131">
          <cell r="D131">
            <v>4743.6670709999999</v>
          </cell>
        </row>
        <row r="132">
          <cell r="D132">
            <v>1658.929474</v>
          </cell>
        </row>
        <row r="133">
          <cell r="D133">
            <v>2828.140637</v>
          </cell>
        </row>
        <row r="134">
          <cell r="D134">
            <v>5136.0010350000002</v>
          </cell>
        </row>
        <row r="135">
          <cell r="D135">
            <v>2354.9722160000001</v>
          </cell>
        </row>
        <row r="136">
          <cell r="D136">
            <v>2343.8580000000002</v>
          </cell>
        </row>
        <row r="137">
          <cell r="D137">
            <v>2445.6480000000001</v>
          </cell>
        </row>
        <row r="138">
          <cell r="D138">
            <v>5522.3670519999996</v>
          </cell>
        </row>
        <row r="139">
          <cell r="D139">
            <v>7363.8825420000003</v>
          </cell>
        </row>
        <row r="140">
          <cell r="D140">
            <v>4769.0280000000002</v>
          </cell>
        </row>
        <row r="141">
          <cell r="D141">
            <v>4978.3624</v>
          </cell>
        </row>
        <row r="142">
          <cell r="D142">
            <v>10796.360948</v>
          </cell>
        </row>
        <row r="143">
          <cell r="D143">
            <v>12820.935471000001</v>
          </cell>
        </row>
        <row r="144">
          <cell r="D144">
            <v>18315.090423000001</v>
          </cell>
        </row>
        <row r="145">
          <cell r="D145">
            <v>13034.190318999999</v>
          </cell>
        </row>
        <row r="146">
          <cell r="D146">
            <v>11924.423769000001</v>
          </cell>
        </row>
        <row r="147">
          <cell r="D147">
            <v>42610.724306999997</v>
          </cell>
        </row>
        <row r="148">
          <cell r="D148">
            <v>1842.125</v>
          </cell>
        </row>
        <row r="149">
          <cell r="D149">
            <v>1550.187023</v>
          </cell>
        </row>
        <row r="150">
          <cell r="D150">
            <v>6185.6970879999999</v>
          </cell>
        </row>
        <row r="151">
          <cell r="D151">
            <v>277.96681000000001</v>
          </cell>
        </row>
        <row r="152">
          <cell r="D152">
            <v>1005.730325</v>
          </cell>
        </row>
        <row r="153">
          <cell r="D153">
            <v>459.08220599999999</v>
          </cell>
        </row>
        <row r="154">
          <cell r="D154">
            <v>2970.0790710000001</v>
          </cell>
        </row>
        <row r="155">
          <cell r="D155">
            <v>218.35499999999999</v>
          </cell>
        </row>
        <row r="156">
          <cell r="D156">
            <v>2106.9799250000001</v>
          </cell>
        </row>
        <row r="157">
          <cell r="D157">
            <v>100</v>
          </cell>
        </row>
        <row r="158">
          <cell r="D158">
            <v>289.298</v>
          </cell>
        </row>
        <row r="159">
          <cell r="D159">
            <v>192.566</v>
          </cell>
        </row>
        <row r="160">
          <cell r="D160">
            <v>100</v>
          </cell>
        </row>
        <row r="161">
          <cell r="D161">
            <v>195.952</v>
          </cell>
        </row>
        <row r="162">
          <cell r="D162">
            <v>100</v>
          </cell>
        </row>
        <row r="163">
          <cell r="D163">
            <v>100</v>
          </cell>
        </row>
        <row r="164">
          <cell r="D164">
            <v>2228.779</v>
          </cell>
        </row>
        <row r="165">
          <cell r="D165">
            <v>536.79650000000004</v>
          </cell>
        </row>
        <row r="166">
          <cell r="D166">
            <v>130</v>
          </cell>
        </row>
        <row r="167">
          <cell r="D167">
            <v>100</v>
          </cell>
        </row>
        <row r="168">
          <cell r="D168">
            <v>167.68920299999999</v>
          </cell>
        </row>
        <row r="169">
          <cell r="D169">
            <v>749.90196100000003</v>
          </cell>
        </row>
        <row r="170">
          <cell r="D170">
            <v>1118.742</v>
          </cell>
        </row>
        <row r="171">
          <cell r="D171">
            <v>1960.752</v>
          </cell>
        </row>
        <row r="172">
          <cell r="D172">
            <v>12</v>
          </cell>
        </row>
        <row r="173">
          <cell r="D173">
            <v>111.426</v>
          </cell>
        </row>
        <row r="174">
          <cell r="D174">
            <v>1000</v>
          </cell>
        </row>
        <row r="175">
          <cell r="D175">
            <v>112991.50284999999</v>
          </cell>
        </row>
        <row r="176">
          <cell r="D176">
            <v>400</v>
          </cell>
        </row>
        <row r="177">
          <cell r="D177">
            <v>503.2</v>
          </cell>
        </row>
        <row r="178">
          <cell r="D178">
            <v>400</v>
          </cell>
        </row>
        <row r="179">
          <cell r="D179">
            <v>45175.193399999996</v>
          </cell>
        </row>
        <row r="180">
          <cell r="D180">
            <v>658.89840000000004</v>
          </cell>
        </row>
        <row r="181">
          <cell r="D181">
            <v>200</v>
          </cell>
        </row>
        <row r="182">
          <cell r="D182">
            <v>160</v>
          </cell>
        </row>
        <row r="183">
          <cell r="D183">
            <v>125</v>
          </cell>
        </row>
        <row r="184">
          <cell r="D184">
            <v>47663.368199999997</v>
          </cell>
        </row>
        <row r="185">
          <cell r="D185">
            <v>3.2</v>
          </cell>
        </row>
        <row r="186">
          <cell r="D186">
            <v>21346</v>
          </cell>
        </row>
        <row r="187">
          <cell r="D187">
            <v>25060.350999999999</v>
          </cell>
        </row>
        <row r="188">
          <cell r="D188">
            <v>113.85</v>
          </cell>
        </row>
        <row r="189">
          <cell r="D189">
            <v>100</v>
          </cell>
        </row>
        <row r="190">
          <cell r="D190">
            <v>100</v>
          </cell>
        </row>
        <row r="191">
          <cell r="D191">
            <v>100</v>
          </cell>
        </row>
        <row r="192">
          <cell r="D192">
            <v>3263.9409999999998</v>
          </cell>
        </row>
        <row r="193">
          <cell r="D193">
            <v>4269.1610000000001</v>
          </cell>
        </row>
        <row r="194">
          <cell r="D194">
            <v>361621.81199999998</v>
          </cell>
        </row>
        <row r="195">
          <cell r="D195">
            <v>2323.7600000000002</v>
          </cell>
        </row>
        <row r="196">
          <cell r="D196">
            <v>150</v>
          </cell>
        </row>
        <row r="197">
          <cell r="D197">
            <v>80.131</v>
          </cell>
        </row>
        <row r="198">
          <cell r="D198">
            <v>200</v>
          </cell>
        </row>
        <row r="199">
          <cell r="D199">
            <v>56.468600000000002</v>
          </cell>
        </row>
        <row r="200">
          <cell r="D200">
            <v>137.4265</v>
          </cell>
        </row>
        <row r="201">
          <cell r="D201">
            <v>524.81100000000004</v>
          </cell>
        </row>
        <row r="202">
          <cell r="D202">
            <v>170.65299999999999</v>
          </cell>
        </row>
        <row r="203">
          <cell r="D203">
            <v>354.15800000000002</v>
          </cell>
        </row>
        <row r="204">
          <cell r="D204">
            <v>35</v>
          </cell>
        </row>
        <row r="205">
          <cell r="D205">
            <v>29.26</v>
          </cell>
        </row>
        <row r="206">
          <cell r="D206">
            <v>13.9</v>
          </cell>
        </row>
        <row r="207">
          <cell r="D207">
            <v>15.36</v>
          </cell>
        </row>
        <row r="208">
          <cell r="D208">
            <v>331.97750000000002</v>
          </cell>
        </row>
        <row r="209">
          <cell r="D209">
            <v>85.08</v>
          </cell>
        </row>
        <row r="210">
          <cell r="D210">
            <v>13398.073691</v>
          </cell>
        </row>
        <row r="211">
          <cell r="D211">
            <v>55.765000000000001</v>
          </cell>
        </row>
        <row r="212">
          <cell r="D212">
            <v>11.8223</v>
          </cell>
        </row>
        <row r="213">
          <cell r="D213">
            <v>29.61</v>
          </cell>
        </row>
        <row r="214">
          <cell r="C214">
            <v>209.4</v>
          </cell>
          <cell r="D214">
            <v>209.4</v>
          </cell>
        </row>
        <row r="215">
          <cell r="C215">
            <v>221.64</v>
          </cell>
          <cell r="D215">
            <v>221.542991</v>
          </cell>
        </row>
        <row r="216">
          <cell r="C216">
            <v>98.01</v>
          </cell>
          <cell r="D216">
            <v>98.01</v>
          </cell>
        </row>
        <row r="217">
          <cell r="C217">
            <v>341.07</v>
          </cell>
          <cell r="D217">
            <v>324.49599999999998</v>
          </cell>
        </row>
        <row r="218">
          <cell r="C218">
            <v>74.599999999999994</v>
          </cell>
          <cell r="D218">
            <v>71.176000000000002</v>
          </cell>
        </row>
        <row r="219">
          <cell r="C219">
            <v>241.02</v>
          </cell>
          <cell r="D219">
            <v>172.65520000000001</v>
          </cell>
        </row>
        <row r="220">
          <cell r="C220">
            <v>33</v>
          </cell>
          <cell r="D220">
            <v>33</v>
          </cell>
        </row>
        <row r="221">
          <cell r="C221">
            <v>244.87</v>
          </cell>
          <cell r="D221">
            <v>244.27</v>
          </cell>
        </row>
        <row r="222">
          <cell r="C222">
            <v>29.05</v>
          </cell>
          <cell r="D222">
            <v>29.05</v>
          </cell>
        </row>
        <row r="224">
          <cell r="C224">
            <v>713.54</v>
          </cell>
          <cell r="D224">
            <v>705.15</v>
          </cell>
        </row>
        <row r="225">
          <cell r="C225">
            <v>5815.92</v>
          </cell>
          <cell r="D225">
            <v>5815.92</v>
          </cell>
        </row>
        <row r="226">
          <cell r="D226">
            <v>48.857731999999999</v>
          </cell>
        </row>
        <row r="227">
          <cell r="D227">
            <v>177.246644</v>
          </cell>
        </row>
        <row r="228">
          <cell r="D228">
            <v>62481.525423999999</v>
          </cell>
        </row>
        <row r="229">
          <cell r="D229">
            <v>1403.119925</v>
          </cell>
        </row>
      </sheetData>
      <sheetData sheetId="2">
        <row r="14">
          <cell r="C14">
            <v>20571.227999999999</v>
          </cell>
          <cell r="J14">
            <v>148.02308400000001</v>
          </cell>
        </row>
        <row r="15">
          <cell r="C15">
            <v>33083.248999999996</v>
          </cell>
        </row>
        <row r="16">
          <cell r="C16">
            <v>31800.597792999997</v>
          </cell>
          <cell r="J16">
            <v>0</v>
          </cell>
        </row>
        <row r="17">
          <cell r="C17">
            <v>1282.6512070000001</v>
          </cell>
          <cell r="J17">
            <v>0</v>
          </cell>
        </row>
        <row r="18">
          <cell r="C18">
            <v>6647.7223679999997</v>
          </cell>
          <cell r="J18">
            <v>1.15398</v>
          </cell>
        </row>
        <row r="19">
          <cell r="C19">
            <v>9540.6319000000003</v>
          </cell>
        </row>
        <row r="20">
          <cell r="C20">
            <v>7308.3873999999996</v>
          </cell>
          <cell r="J20">
            <v>207.89814000000001</v>
          </cell>
        </row>
        <row r="21">
          <cell r="C21">
            <v>1065</v>
          </cell>
          <cell r="J21">
            <v>0</v>
          </cell>
        </row>
        <row r="22">
          <cell r="C22">
            <v>1167.2444999999998</v>
          </cell>
          <cell r="J22">
            <v>102.7505</v>
          </cell>
        </row>
        <row r="23">
          <cell r="C23">
            <v>41178.238888</v>
          </cell>
        </row>
        <row r="24">
          <cell r="C24">
            <v>28299.263657</v>
          </cell>
          <cell r="J24">
            <v>7198.5242660000004</v>
          </cell>
        </row>
        <row r="25">
          <cell r="C25">
            <v>2022.892231</v>
          </cell>
          <cell r="J25">
            <v>438.70657699999998</v>
          </cell>
        </row>
        <row r="26">
          <cell r="C26">
            <v>854</v>
          </cell>
          <cell r="J26">
            <v>0</v>
          </cell>
        </row>
        <row r="27">
          <cell r="C27">
            <v>5226.5129999999999</v>
          </cell>
          <cell r="J27">
            <v>142.85</v>
          </cell>
        </row>
        <row r="28">
          <cell r="C28">
            <v>774.50599999999997</v>
          </cell>
          <cell r="J28">
            <v>0</v>
          </cell>
        </row>
        <row r="29">
          <cell r="C29">
            <v>4001.0639999999999</v>
          </cell>
          <cell r="J29">
            <v>0</v>
          </cell>
        </row>
        <row r="31">
          <cell r="C31">
            <v>6714.3278150000006</v>
          </cell>
          <cell r="J31">
            <v>0</v>
          </cell>
        </row>
        <row r="32">
          <cell r="J32">
            <v>0</v>
          </cell>
        </row>
        <row r="33">
          <cell r="C33">
            <v>2275.9690000000001</v>
          </cell>
          <cell r="J33">
            <v>855</v>
          </cell>
        </row>
        <row r="34">
          <cell r="C34">
            <v>1528.038</v>
          </cell>
          <cell r="J34">
            <v>0</v>
          </cell>
        </row>
        <row r="35">
          <cell r="C35">
            <v>4317.6630000000005</v>
          </cell>
          <cell r="J35">
            <v>0</v>
          </cell>
        </row>
        <row r="36">
          <cell r="C36">
            <v>18964.272799999999</v>
          </cell>
          <cell r="J36">
            <v>0</v>
          </cell>
        </row>
        <row r="37">
          <cell r="C37">
            <v>1536.2</v>
          </cell>
          <cell r="J37">
            <v>0</v>
          </cell>
        </row>
        <row r="38">
          <cell r="C38">
            <v>2739.27</v>
          </cell>
          <cell r="J38">
            <v>0</v>
          </cell>
        </row>
        <row r="39">
          <cell r="C39">
            <v>2921.317</v>
          </cell>
          <cell r="J39">
            <v>0</v>
          </cell>
        </row>
        <row r="40">
          <cell r="C40">
            <v>1393.2939999999999</v>
          </cell>
          <cell r="J40">
            <v>0</v>
          </cell>
        </row>
        <row r="41">
          <cell r="C41">
            <v>16.95</v>
          </cell>
          <cell r="J41">
            <v>0</v>
          </cell>
        </row>
        <row r="42">
          <cell r="C42">
            <v>1243.087</v>
          </cell>
          <cell r="J42">
            <v>0</v>
          </cell>
        </row>
        <row r="43">
          <cell r="C43">
            <v>2515.6489999999999</v>
          </cell>
          <cell r="J43">
            <v>0</v>
          </cell>
        </row>
        <row r="44">
          <cell r="C44">
            <v>202.94899999999998</v>
          </cell>
          <cell r="J44">
            <v>21.001000000000001</v>
          </cell>
        </row>
        <row r="45">
          <cell r="C45">
            <v>24117.821700000004</v>
          </cell>
        </row>
        <row r="46">
          <cell r="C46">
            <v>16907.920700000002</v>
          </cell>
          <cell r="J46">
            <v>0</v>
          </cell>
        </row>
        <row r="47">
          <cell r="C47">
            <v>4151.1120000000001</v>
          </cell>
          <cell r="J47">
            <v>0</v>
          </cell>
        </row>
        <row r="48">
          <cell r="C48">
            <v>2903.4780000000001</v>
          </cell>
          <cell r="J48">
            <v>0</v>
          </cell>
        </row>
        <row r="49">
          <cell r="C49">
            <v>155.31100000000001</v>
          </cell>
          <cell r="J49">
            <v>0</v>
          </cell>
        </row>
        <row r="50">
          <cell r="C50">
            <v>9308.9429999999993</v>
          </cell>
        </row>
        <row r="51">
          <cell r="C51">
            <v>6370.3510000000006</v>
          </cell>
          <cell r="J51">
            <v>0</v>
          </cell>
        </row>
        <row r="52">
          <cell r="C52">
            <v>987.17399999999998</v>
          </cell>
          <cell r="J52">
            <v>0</v>
          </cell>
        </row>
        <row r="53">
          <cell r="C53">
            <v>1217</v>
          </cell>
          <cell r="J53">
            <v>0</v>
          </cell>
        </row>
        <row r="54">
          <cell r="C54">
            <v>734.41800000000001</v>
          </cell>
          <cell r="J54">
            <v>0</v>
          </cell>
        </row>
        <row r="55">
          <cell r="C55">
            <v>9113.0720000000001</v>
          </cell>
          <cell r="J55">
            <v>0</v>
          </cell>
        </row>
        <row r="56">
          <cell r="C56">
            <v>57070.292999999998</v>
          </cell>
        </row>
        <row r="57">
          <cell r="C57">
            <v>15227.353999999999</v>
          </cell>
          <cell r="J57">
            <v>1339.8620000000001</v>
          </cell>
        </row>
        <row r="58">
          <cell r="C58">
            <v>8926.5460000000003</v>
          </cell>
          <cell r="J58">
            <v>0</v>
          </cell>
        </row>
        <row r="59">
          <cell r="C59">
            <v>5654.2179999999998</v>
          </cell>
          <cell r="J59">
            <v>206.02625399999999</v>
          </cell>
        </row>
        <row r="60">
          <cell r="C60">
            <v>8813.4840000000004</v>
          </cell>
          <cell r="J60">
            <v>500</v>
          </cell>
        </row>
        <row r="61">
          <cell r="C61">
            <v>8071.3360000000002</v>
          </cell>
          <cell r="J61">
            <v>0</v>
          </cell>
        </row>
        <row r="62">
          <cell r="C62">
            <v>2249</v>
          </cell>
          <cell r="J62">
            <v>0</v>
          </cell>
        </row>
        <row r="63">
          <cell r="C63">
            <v>1946.665</v>
          </cell>
          <cell r="J63">
            <v>90</v>
          </cell>
        </row>
        <row r="64">
          <cell r="C64">
            <v>4581.49</v>
          </cell>
          <cell r="J64">
            <v>300</v>
          </cell>
        </row>
        <row r="65">
          <cell r="C65">
            <v>1600.1999999999998</v>
          </cell>
          <cell r="J65">
            <v>0</v>
          </cell>
        </row>
        <row r="66">
          <cell r="C66">
            <v>8287.57</v>
          </cell>
        </row>
        <row r="67">
          <cell r="C67">
            <v>7196.7939999999999</v>
          </cell>
          <cell r="J67">
            <v>0</v>
          </cell>
        </row>
        <row r="68">
          <cell r="C68">
            <v>1090.7760000000001</v>
          </cell>
          <cell r="J68">
            <v>0</v>
          </cell>
        </row>
        <row r="69">
          <cell r="C69">
            <v>7055.4170000000004</v>
          </cell>
          <cell r="J69">
            <v>0</v>
          </cell>
        </row>
        <row r="70">
          <cell r="C70">
            <v>7563.5132860000003</v>
          </cell>
        </row>
        <row r="71">
          <cell r="C71">
            <v>5200.4012860000003</v>
          </cell>
          <cell r="J71">
            <v>70.778000000000006</v>
          </cell>
        </row>
        <row r="72">
          <cell r="C72">
            <v>2264.1120000000001</v>
          </cell>
          <cell r="J72">
            <v>0</v>
          </cell>
        </row>
        <row r="73">
          <cell r="C73">
            <v>99</v>
          </cell>
          <cell r="J73">
            <v>0</v>
          </cell>
        </row>
        <row r="74">
          <cell r="C74">
            <v>23605.618999999999</v>
          </cell>
        </row>
        <row r="75">
          <cell r="C75">
            <v>13984.562</v>
          </cell>
          <cell r="J75">
            <v>759.26949999999999</v>
          </cell>
        </row>
        <row r="76">
          <cell r="C76">
            <v>1667.2719999999999</v>
          </cell>
          <cell r="J76">
            <v>120</v>
          </cell>
        </row>
        <row r="77">
          <cell r="C77">
            <v>4477.6170000000002</v>
          </cell>
          <cell r="J77">
            <v>0</v>
          </cell>
        </row>
        <row r="78">
          <cell r="C78">
            <v>1265.6210000000001</v>
          </cell>
          <cell r="J78">
            <v>0</v>
          </cell>
        </row>
        <row r="79">
          <cell r="C79">
            <v>2210.547</v>
          </cell>
          <cell r="J79">
            <v>0</v>
          </cell>
        </row>
        <row r="80">
          <cell r="C80">
            <v>49271.868299999987</v>
          </cell>
        </row>
        <row r="81">
          <cell r="C81">
            <v>10561.094300000001</v>
          </cell>
          <cell r="J81">
            <v>55</v>
          </cell>
        </row>
        <row r="82">
          <cell r="C82">
            <v>3369.0879999999997</v>
          </cell>
          <cell r="J82">
            <v>1862</v>
          </cell>
        </row>
        <row r="83">
          <cell r="C83">
            <v>7396.1890000000003</v>
          </cell>
          <cell r="J83">
            <v>2399.8091020000002</v>
          </cell>
        </row>
        <row r="84">
          <cell r="C84">
            <v>11881.249</v>
          </cell>
          <cell r="J84">
            <v>849.88565000000006</v>
          </cell>
        </row>
        <row r="85">
          <cell r="C85">
            <v>2303.3319999999999</v>
          </cell>
          <cell r="J85">
            <v>0</v>
          </cell>
        </row>
        <row r="86">
          <cell r="C86">
            <v>4988.7569999999996</v>
          </cell>
          <cell r="J86">
            <v>842</v>
          </cell>
        </row>
        <row r="87">
          <cell r="C87">
            <v>1730.7190000000001</v>
          </cell>
          <cell r="J87">
            <v>282</v>
          </cell>
        </row>
        <row r="88">
          <cell r="C88">
            <v>2301.4859999999999</v>
          </cell>
          <cell r="J88">
            <v>306.61500000000001</v>
          </cell>
        </row>
        <row r="89">
          <cell r="C89">
            <v>2647.9539999999997</v>
          </cell>
          <cell r="J89">
            <v>740</v>
          </cell>
        </row>
        <row r="90">
          <cell r="C90">
            <v>320</v>
          </cell>
          <cell r="J90">
            <v>0</v>
          </cell>
        </row>
        <row r="91">
          <cell r="C91">
            <v>1772</v>
          </cell>
          <cell r="J91">
            <v>0</v>
          </cell>
        </row>
        <row r="92">
          <cell r="C92">
            <v>13860.898000000001</v>
          </cell>
        </row>
        <row r="93">
          <cell r="C93">
            <v>12259.626</v>
          </cell>
          <cell r="J93">
            <v>1495.7650000000001</v>
          </cell>
        </row>
        <row r="94">
          <cell r="C94">
            <v>1601.2719999999999</v>
          </cell>
          <cell r="J94">
            <v>0</v>
          </cell>
        </row>
        <row r="95">
          <cell r="C95">
            <v>2636.9160000000002</v>
          </cell>
          <cell r="J95">
            <v>0</v>
          </cell>
        </row>
        <row r="96">
          <cell r="C96">
            <v>780.87599999999998</v>
          </cell>
          <cell r="J96">
            <v>0</v>
          </cell>
        </row>
        <row r="97">
          <cell r="C97">
            <v>1283.0329999999999</v>
          </cell>
          <cell r="J97">
            <v>0</v>
          </cell>
        </row>
        <row r="98">
          <cell r="C98">
            <v>3557.53</v>
          </cell>
          <cell r="J98">
            <v>0</v>
          </cell>
        </row>
        <row r="99">
          <cell r="C99">
            <v>30479.676955000003</v>
          </cell>
          <cell r="J99">
            <v>3047.7491</v>
          </cell>
        </row>
        <row r="100">
          <cell r="C100">
            <v>25144.064399999999</v>
          </cell>
          <cell r="J100">
            <v>426.4024</v>
          </cell>
        </row>
        <row r="101">
          <cell r="C101">
            <v>8996.8289999999997</v>
          </cell>
          <cell r="J101">
            <v>0</v>
          </cell>
        </row>
        <row r="102">
          <cell r="C102">
            <v>29579.298000000003</v>
          </cell>
        </row>
        <row r="103">
          <cell r="C103">
            <v>18351</v>
          </cell>
          <cell r="J103">
            <v>165.79680400000001</v>
          </cell>
        </row>
        <row r="104">
          <cell r="C104">
            <v>2348.2179999999998</v>
          </cell>
          <cell r="J104">
            <v>0</v>
          </cell>
        </row>
        <row r="105">
          <cell r="C105">
            <v>8880.08</v>
          </cell>
          <cell r="J105">
            <v>0</v>
          </cell>
        </row>
        <row r="106">
          <cell r="C106">
            <v>6528.1360000000004</v>
          </cell>
          <cell r="J106">
            <v>0</v>
          </cell>
        </row>
        <row r="107">
          <cell r="C107">
            <v>56242.515796</v>
          </cell>
        </row>
        <row r="108">
          <cell r="C108">
            <v>21857.939795999999</v>
          </cell>
          <cell r="J108">
            <v>0</v>
          </cell>
        </row>
        <row r="109">
          <cell r="C109">
            <v>6792.14</v>
          </cell>
          <cell r="J109">
            <v>0</v>
          </cell>
        </row>
        <row r="110">
          <cell r="C110">
            <v>3468.3829999999998</v>
          </cell>
          <cell r="J110">
            <v>0</v>
          </cell>
        </row>
        <row r="111">
          <cell r="C111">
            <v>2976.7959999999998</v>
          </cell>
          <cell r="J111">
            <v>0</v>
          </cell>
        </row>
        <row r="112">
          <cell r="C112">
            <v>2940.8139999999999</v>
          </cell>
          <cell r="J112">
            <v>0</v>
          </cell>
        </row>
        <row r="113">
          <cell r="C113">
            <v>3743.951</v>
          </cell>
          <cell r="J113">
            <v>0</v>
          </cell>
        </row>
        <row r="114">
          <cell r="C114">
            <v>12169.513000000001</v>
          </cell>
          <cell r="J114">
            <v>0</v>
          </cell>
        </row>
        <row r="115">
          <cell r="C115">
            <v>2292.9789999999998</v>
          </cell>
          <cell r="J115">
            <v>0</v>
          </cell>
        </row>
        <row r="116">
          <cell r="C116">
            <v>51740.84199999999</v>
          </cell>
        </row>
        <row r="117">
          <cell r="C117">
            <v>6078.1850000000004</v>
          </cell>
          <cell r="J117">
            <v>5.0250000000000004</v>
          </cell>
        </row>
        <row r="118">
          <cell r="C118">
            <v>1979.779</v>
          </cell>
          <cell r="J118">
            <v>0</v>
          </cell>
        </row>
        <row r="119">
          <cell r="C119">
            <v>6407.3839999999991</v>
          </cell>
          <cell r="J119">
            <v>0</v>
          </cell>
        </row>
        <row r="120">
          <cell r="C120">
            <v>3265.3969999999999</v>
          </cell>
          <cell r="J120">
            <v>0</v>
          </cell>
        </row>
        <row r="121">
          <cell r="C121">
            <v>4055.2420000000002</v>
          </cell>
          <cell r="J121">
            <v>0</v>
          </cell>
        </row>
        <row r="122">
          <cell r="C122">
            <v>3787.462</v>
          </cell>
          <cell r="J122">
            <v>0</v>
          </cell>
        </row>
        <row r="123">
          <cell r="C123">
            <v>5848.8689999999997</v>
          </cell>
          <cell r="J123">
            <v>0</v>
          </cell>
        </row>
        <row r="124">
          <cell r="C124">
            <v>3734.18</v>
          </cell>
          <cell r="J124">
            <v>0</v>
          </cell>
        </row>
        <row r="125">
          <cell r="C125">
            <v>4468.2479999999996</v>
          </cell>
          <cell r="J125">
            <v>0</v>
          </cell>
        </row>
        <row r="126">
          <cell r="C126">
            <v>2751.6089999999999</v>
          </cell>
          <cell r="J126">
            <v>0</v>
          </cell>
        </row>
        <row r="127">
          <cell r="C127">
            <v>7108.5050000000001</v>
          </cell>
          <cell r="J127">
            <v>0</v>
          </cell>
        </row>
        <row r="128">
          <cell r="C128">
            <v>2255.982</v>
          </cell>
          <cell r="J128">
            <v>0</v>
          </cell>
        </row>
        <row r="129">
          <cell r="C129">
            <v>6859.4660000000003</v>
          </cell>
          <cell r="J129">
            <v>0</v>
          </cell>
        </row>
        <row r="130">
          <cell r="C130">
            <v>4895.6080000000002</v>
          </cell>
          <cell r="J130">
            <v>0</v>
          </cell>
        </row>
        <row r="131">
          <cell r="C131">
            <v>6426.5709999999999</v>
          </cell>
        </row>
        <row r="132">
          <cell r="C132">
            <v>4757.9089999999997</v>
          </cell>
          <cell r="J132">
            <v>0</v>
          </cell>
        </row>
        <row r="133">
          <cell r="C133">
            <v>1668.662</v>
          </cell>
          <cell r="J133">
            <v>0</v>
          </cell>
        </row>
        <row r="134">
          <cell r="C134">
            <v>2830.4160000000002</v>
          </cell>
          <cell r="J134">
            <v>0</v>
          </cell>
        </row>
        <row r="135">
          <cell r="C135">
            <v>5150.7780000000002</v>
          </cell>
          <cell r="J135">
            <v>0</v>
          </cell>
        </row>
        <row r="136">
          <cell r="C136">
            <v>2378</v>
          </cell>
          <cell r="J136">
            <v>0</v>
          </cell>
        </row>
        <row r="137">
          <cell r="C137">
            <v>2992</v>
          </cell>
          <cell r="J137">
            <v>200</v>
          </cell>
        </row>
        <row r="138">
          <cell r="C138">
            <v>2445.6480000000001</v>
          </cell>
          <cell r="J138">
            <v>0</v>
          </cell>
        </row>
        <row r="139">
          <cell r="C139">
            <v>9107.86</v>
          </cell>
          <cell r="J139">
            <v>3283.3483299999998</v>
          </cell>
        </row>
        <row r="140">
          <cell r="C140">
            <v>7913.7479999999996</v>
          </cell>
          <cell r="J140">
            <v>548</v>
          </cell>
        </row>
        <row r="141">
          <cell r="C141">
            <v>4792.4480000000003</v>
          </cell>
          <cell r="J141">
            <v>0</v>
          </cell>
        </row>
        <row r="142">
          <cell r="C142">
            <v>5259.7266840000002</v>
          </cell>
          <cell r="J142">
            <v>29.992284000000001</v>
          </cell>
        </row>
        <row r="143">
          <cell r="C143">
            <v>10856.333999999999</v>
          </cell>
          <cell r="J143">
            <v>0</v>
          </cell>
        </row>
        <row r="144">
          <cell r="C144">
            <v>16941.379000000001</v>
          </cell>
          <cell r="J144">
            <v>3000</v>
          </cell>
        </row>
        <row r="145">
          <cell r="C145">
            <v>18345.732</v>
          </cell>
          <cell r="J145">
            <v>0</v>
          </cell>
        </row>
        <row r="146">
          <cell r="C146">
            <v>13098.844999999999</v>
          </cell>
          <cell r="J146">
            <v>18.373000000000001</v>
          </cell>
        </row>
        <row r="147">
          <cell r="C147">
            <v>12059.846</v>
          </cell>
          <cell r="J147">
            <v>0</v>
          </cell>
        </row>
        <row r="148">
          <cell r="C148">
            <v>44143.801500000001</v>
          </cell>
          <cell r="J148">
            <v>0</v>
          </cell>
        </row>
        <row r="149">
          <cell r="C149">
            <v>1842.125</v>
          </cell>
          <cell r="J149">
            <v>0</v>
          </cell>
        </row>
        <row r="150">
          <cell r="C150">
            <v>1558.9649999999999</v>
          </cell>
          <cell r="J150">
            <v>0</v>
          </cell>
        </row>
        <row r="151">
          <cell r="C151">
            <v>6610.402</v>
          </cell>
          <cell r="J151">
            <v>0</v>
          </cell>
        </row>
        <row r="152">
          <cell r="C152">
            <v>431.36755099999999</v>
          </cell>
          <cell r="J152">
            <v>0</v>
          </cell>
        </row>
        <row r="153">
          <cell r="C153">
            <v>1007.472</v>
          </cell>
          <cell r="J153">
            <v>0</v>
          </cell>
        </row>
        <row r="154">
          <cell r="C154">
            <v>459.113</v>
          </cell>
          <cell r="J154">
            <v>0</v>
          </cell>
        </row>
        <row r="155">
          <cell r="C155">
            <v>3033.7649999999999</v>
          </cell>
          <cell r="J155">
            <v>63.685929000000002</v>
          </cell>
        </row>
        <row r="156">
          <cell r="C156">
            <v>218.35500000000002</v>
          </cell>
          <cell r="J156">
            <v>0</v>
          </cell>
        </row>
        <row r="157">
          <cell r="C157">
            <v>2108.8360000000002</v>
          </cell>
          <cell r="J157">
            <v>0</v>
          </cell>
        </row>
        <row r="158">
          <cell r="C158">
            <v>100</v>
          </cell>
          <cell r="J158">
            <v>0</v>
          </cell>
        </row>
        <row r="159">
          <cell r="C159">
            <v>289.298</v>
          </cell>
          <cell r="J159">
            <v>0</v>
          </cell>
        </row>
        <row r="160">
          <cell r="C160">
            <v>192.56600000000003</v>
          </cell>
          <cell r="J160">
            <v>0</v>
          </cell>
        </row>
        <row r="161">
          <cell r="C161">
            <v>100</v>
          </cell>
          <cell r="J161">
            <v>0</v>
          </cell>
        </row>
        <row r="162">
          <cell r="C162">
            <v>207.63</v>
          </cell>
          <cell r="J162">
            <v>0</v>
          </cell>
        </row>
        <row r="163">
          <cell r="C163">
            <v>100</v>
          </cell>
          <cell r="J163">
            <v>0</v>
          </cell>
        </row>
        <row r="164">
          <cell r="C164">
            <v>100</v>
          </cell>
          <cell r="J164">
            <v>0</v>
          </cell>
        </row>
        <row r="165">
          <cell r="C165">
            <v>2233</v>
          </cell>
          <cell r="J165">
            <v>0</v>
          </cell>
        </row>
        <row r="166">
          <cell r="C166">
            <v>536.84</v>
          </cell>
          <cell r="J166">
            <v>0</v>
          </cell>
        </row>
        <row r="167">
          <cell r="C167">
            <v>130</v>
          </cell>
          <cell r="J167">
            <v>0</v>
          </cell>
        </row>
        <row r="168">
          <cell r="C168">
            <v>100</v>
          </cell>
          <cell r="J168">
            <v>0</v>
          </cell>
        </row>
        <row r="169">
          <cell r="C169">
            <v>170.99600000000001</v>
          </cell>
          <cell r="J169">
            <v>0</v>
          </cell>
        </row>
        <row r="170">
          <cell r="C170">
            <v>749.98513300000002</v>
          </cell>
          <cell r="J170">
            <v>0</v>
          </cell>
        </row>
        <row r="171">
          <cell r="C171">
            <v>15012</v>
          </cell>
          <cell r="J171">
            <v>13893.258</v>
          </cell>
        </row>
        <row r="172">
          <cell r="C172">
            <v>2369.9259999999999</v>
          </cell>
          <cell r="J172">
            <v>0</v>
          </cell>
        </row>
        <row r="173">
          <cell r="C173">
            <v>12</v>
          </cell>
          <cell r="J173">
            <v>0</v>
          </cell>
        </row>
        <row r="174">
          <cell r="C174">
            <v>151.376</v>
          </cell>
          <cell r="J174">
            <v>0</v>
          </cell>
        </row>
        <row r="175">
          <cell r="C175">
            <v>1000</v>
          </cell>
          <cell r="J175">
            <v>0</v>
          </cell>
        </row>
        <row r="176">
          <cell r="C176">
            <v>150977.38287099998</v>
          </cell>
          <cell r="J176">
            <v>11688.245097999999</v>
          </cell>
        </row>
        <row r="177">
          <cell r="C177">
            <v>410</v>
          </cell>
          <cell r="J177">
            <v>0</v>
          </cell>
        </row>
        <row r="178">
          <cell r="C178">
            <v>503.2</v>
          </cell>
          <cell r="J178">
            <v>0</v>
          </cell>
        </row>
        <row r="179">
          <cell r="C179">
            <v>400</v>
          </cell>
          <cell r="J179">
            <v>0</v>
          </cell>
        </row>
        <row r="180">
          <cell r="C180">
            <v>45185.29</v>
          </cell>
          <cell r="J180">
            <v>0</v>
          </cell>
        </row>
        <row r="181">
          <cell r="C181">
            <v>722.47400000000005</v>
          </cell>
          <cell r="J181">
            <v>0</v>
          </cell>
        </row>
        <row r="182">
          <cell r="C182">
            <v>200</v>
          </cell>
          <cell r="J182">
            <v>0</v>
          </cell>
        </row>
        <row r="183">
          <cell r="C183">
            <v>160</v>
          </cell>
          <cell r="J183">
            <v>0</v>
          </cell>
        </row>
        <row r="184">
          <cell r="C184">
            <v>125</v>
          </cell>
          <cell r="J184">
            <v>0</v>
          </cell>
        </row>
        <row r="185">
          <cell r="C185">
            <v>47730.751000000004</v>
          </cell>
          <cell r="J185">
            <v>0</v>
          </cell>
        </row>
        <row r="186">
          <cell r="C186">
            <v>3.2</v>
          </cell>
          <cell r="J186">
            <v>0</v>
          </cell>
        </row>
        <row r="187">
          <cell r="C187">
            <v>21346</v>
          </cell>
          <cell r="J187">
            <v>0</v>
          </cell>
        </row>
        <row r="188">
          <cell r="C188">
            <v>25060.350999999999</v>
          </cell>
          <cell r="J188">
            <v>0</v>
          </cell>
        </row>
        <row r="189">
          <cell r="C189">
            <v>113.85</v>
          </cell>
          <cell r="J189">
            <v>0</v>
          </cell>
        </row>
        <row r="190">
          <cell r="C190">
            <v>100</v>
          </cell>
          <cell r="J190">
            <v>0</v>
          </cell>
        </row>
        <row r="191">
          <cell r="C191">
            <v>100</v>
          </cell>
          <cell r="J191">
            <v>0</v>
          </cell>
        </row>
        <row r="192">
          <cell r="C192">
            <v>100</v>
          </cell>
          <cell r="J192">
            <v>0</v>
          </cell>
        </row>
        <row r="193">
          <cell r="C193">
            <v>3263.9409999999998</v>
          </cell>
          <cell r="J193">
            <v>0</v>
          </cell>
        </row>
        <row r="194">
          <cell r="C194">
            <v>4381.741</v>
          </cell>
          <cell r="J194">
            <v>0</v>
          </cell>
        </row>
        <row r="195">
          <cell r="C195">
            <v>361621.81199999998</v>
          </cell>
          <cell r="J195">
            <v>0</v>
          </cell>
        </row>
        <row r="196">
          <cell r="C196">
            <v>2323.7600000000002</v>
          </cell>
          <cell r="J196">
            <v>0</v>
          </cell>
        </row>
        <row r="197">
          <cell r="C197">
            <v>150</v>
          </cell>
          <cell r="J197">
            <v>0</v>
          </cell>
        </row>
        <row r="198">
          <cell r="C198">
            <v>80.131</v>
          </cell>
          <cell r="J198">
            <v>0</v>
          </cell>
        </row>
        <row r="199">
          <cell r="C199">
            <v>200</v>
          </cell>
          <cell r="J199">
            <v>0</v>
          </cell>
        </row>
        <row r="200">
          <cell r="C200">
            <v>275.94</v>
          </cell>
          <cell r="J200">
            <v>0</v>
          </cell>
        </row>
        <row r="201">
          <cell r="C201">
            <v>262.66485</v>
          </cell>
          <cell r="J201">
            <v>125.23885</v>
          </cell>
        </row>
        <row r="202">
          <cell r="C202">
            <v>556.79100000000005</v>
          </cell>
          <cell r="J202">
            <v>31.98</v>
          </cell>
        </row>
        <row r="203">
          <cell r="C203">
            <v>202.63300000000001</v>
          </cell>
          <cell r="J203">
            <v>31.98</v>
          </cell>
        </row>
        <row r="204">
          <cell r="C204">
            <v>354.15800000000002</v>
          </cell>
          <cell r="J204">
            <v>0</v>
          </cell>
        </row>
        <row r="205">
          <cell r="C205">
            <v>76.307980000000001</v>
          </cell>
          <cell r="J205">
            <v>0</v>
          </cell>
        </row>
        <row r="206">
          <cell r="C206">
            <v>46.76</v>
          </cell>
          <cell r="J206">
            <v>0</v>
          </cell>
        </row>
        <row r="207">
          <cell r="C207">
            <v>22.65</v>
          </cell>
          <cell r="J207">
            <v>0</v>
          </cell>
        </row>
        <row r="208">
          <cell r="C208">
            <v>24.11</v>
          </cell>
          <cell r="J208">
            <v>0</v>
          </cell>
        </row>
        <row r="209">
          <cell r="C209">
            <v>331.97750000000002</v>
          </cell>
          <cell r="J209">
            <v>0</v>
          </cell>
        </row>
        <row r="210">
          <cell r="C210">
            <v>85.08</v>
          </cell>
          <cell r="J210">
            <v>0</v>
          </cell>
        </row>
        <row r="211">
          <cell r="C211">
            <v>13467.841</v>
          </cell>
          <cell r="J211">
            <v>0</v>
          </cell>
        </row>
        <row r="212">
          <cell r="C212">
            <v>55.765000000000001</v>
          </cell>
          <cell r="J212">
            <v>0</v>
          </cell>
        </row>
        <row r="213">
          <cell r="C213">
            <v>11.8223</v>
          </cell>
          <cell r="J213">
            <v>0</v>
          </cell>
        </row>
        <row r="214">
          <cell r="C214">
            <v>29.61</v>
          </cell>
          <cell r="J214">
            <v>0</v>
          </cell>
        </row>
        <row r="228">
          <cell r="C228">
            <v>243.09128999999999</v>
          </cell>
        </row>
        <row r="229">
          <cell r="C229">
            <v>72593.384439000001</v>
          </cell>
          <cell r="J229">
            <v>10111.859015</v>
          </cell>
        </row>
        <row r="230">
          <cell r="C230">
            <v>1403.119925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"/>
      <sheetName val="49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Sheet1"/>
      <sheetName val="60_342"/>
      <sheetName val="61_342"/>
      <sheetName val="62_342"/>
    </sheetNames>
    <sheetDataSet>
      <sheetData sheetId="0">
        <row r="19">
          <cell r="D19">
            <v>7567627.6813310012</v>
          </cell>
        </row>
      </sheetData>
      <sheetData sheetId="1">
        <row r="18">
          <cell r="D18">
            <v>6790345.5097630005</v>
          </cell>
        </row>
      </sheetData>
      <sheetData sheetId="2">
        <row r="56">
          <cell r="D56">
            <v>15000</v>
          </cell>
        </row>
      </sheetData>
      <sheetData sheetId="3"/>
      <sheetData sheetId="4"/>
      <sheetData sheetId="5"/>
      <sheetData sheetId="6"/>
      <sheetData sheetId="7"/>
      <sheetData sheetId="8">
        <row r="227">
          <cell r="C227">
            <v>740.39237000000003</v>
          </cell>
          <cell r="J227">
            <v>691.53463799999997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">
          <cell r="B10">
            <v>1543914.8130940001</v>
          </cell>
        </row>
      </sheetData>
      <sheetData sheetId="18"/>
      <sheetData sheetId="19">
        <row r="12">
          <cell r="F12">
            <v>1314386.7453690001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1"/>
  <sheetViews>
    <sheetView showZeros="0" tabSelected="1" topLeftCell="A37" zoomScale="85" zoomScaleNormal="85" workbookViewId="0">
      <selection activeCell="AA1" sqref="AA1"/>
    </sheetView>
  </sheetViews>
  <sheetFormatPr defaultRowHeight="15.75" x14ac:dyDescent="0.25"/>
  <cols>
    <col min="1" max="1" width="4.25" style="7" customWidth="1"/>
    <col min="2" max="2" width="28.875" style="7" customWidth="1"/>
    <col min="3" max="3" width="16.25" style="7" customWidth="1"/>
    <col min="4" max="4" width="14.25" style="7" customWidth="1"/>
    <col min="5" max="5" width="16.25" style="7" customWidth="1"/>
    <col min="6" max="7" width="6.125" style="7" customWidth="1"/>
    <col min="8" max="8" width="15" style="7" customWidth="1"/>
    <col min="9" max="9" width="6.5" style="7" customWidth="1"/>
    <col min="10" max="10" width="14.5" style="7" customWidth="1"/>
    <col min="11" max="11" width="9.75" style="7" customWidth="1"/>
    <col min="12" max="12" width="11.25" style="7" customWidth="1"/>
    <col min="13" max="13" width="11.5" style="6" customWidth="1"/>
    <col min="14" max="14" width="6.875" style="7" hidden="1" customWidth="1"/>
    <col min="15" max="15" width="11" style="7" customWidth="1"/>
    <col min="16" max="16" width="11.375" style="7" customWidth="1"/>
    <col min="17" max="17" width="8.25" style="7" customWidth="1"/>
    <col min="18" max="18" width="11.625" style="7" customWidth="1"/>
    <col min="19" max="19" width="10.875" style="7" customWidth="1"/>
    <col min="20" max="20" width="7.875" style="7" customWidth="1"/>
    <col min="21" max="21" width="6.375" style="7" customWidth="1"/>
    <col min="22" max="22" width="8.375" style="7" customWidth="1"/>
    <col min="23" max="23" width="6.25" style="7" hidden="1" customWidth="1"/>
    <col min="24" max="24" width="6.625" style="7" customWidth="1"/>
    <col min="25" max="25" width="6.875" style="7" customWidth="1"/>
    <col min="26" max="26" width="5.625" style="7" customWidth="1"/>
    <col min="27" max="27" width="6.875" style="7" customWidth="1"/>
    <col min="28" max="28" width="12.25" style="7" customWidth="1"/>
    <col min="29" max="256" width="9" style="7"/>
    <col min="257" max="257" width="4.25" style="7" customWidth="1"/>
    <col min="258" max="258" width="28.875" style="7" customWidth="1"/>
    <col min="259" max="259" width="16.25" style="7" customWidth="1"/>
    <col min="260" max="260" width="14.25" style="7" customWidth="1"/>
    <col min="261" max="261" width="16.25" style="7" customWidth="1"/>
    <col min="262" max="263" width="6.125" style="7" customWidth="1"/>
    <col min="264" max="264" width="15" style="7" customWidth="1"/>
    <col min="265" max="265" width="6.5" style="7" customWidth="1"/>
    <col min="266" max="266" width="14.5" style="7" customWidth="1"/>
    <col min="267" max="267" width="9.75" style="7" customWidth="1"/>
    <col min="268" max="268" width="11.25" style="7" customWidth="1"/>
    <col min="269" max="269" width="11.5" style="7" customWidth="1"/>
    <col min="270" max="270" width="6.25" style="7" customWidth="1"/>
    <col min="271" max="271" width="11" style="7" customWidth="1"/>
    <col min="272" max="272" width="11.375" style="7" customWidth="1"/>
    <col min="273" max="273" width="8.25" style="7" customWidth="1"/>
    <col min="274" max="274" width="11.625" style="7" customWidth="1"/>
    <col min="275" max="275" width="15.125" style="7" customWidth="1"/>
    <col min="276" max="276" width="7.875" style="7" customWidth="1"/>
    <col min="277" max="277" width="6.375" style="7" customWidth="1"/>
    <col min="278" max="278" width="8.375" style="7" customWidth="1"/>
    <col min="279" max="279" width="6.25" style="7" customWidth="1"/>
    <col min="280" max="280" width="5.25" style="7" customWidth="1"/>
    <col min="281" max="281" width="6.875" style="7" customWidth="1"/>
    <col min="282" max="282" width="5.625" style="7" customWidth="1"/>
    <col min="283" max="283" width="6.875" style="7" customWidth="1"/>
    <col min="284" max="284" width="12.25" style="7" customWidth="1"/>
    <col min="285" max="512" width="9" style="7"/>
    <col min="513" max="513" width="4.25" style="7" customWidth="1"/>
    <col min="514" max="514" width="28.875" style="7" customWidth="1"/>
    <col min="515" max="515" width="16.25" style="7" customWidth="1"/>
    <col min="516" max="516" width="14.25" style="7" customWidth="1"/>
    <col min="517" max="517" width="16.25" style="7" customWidth="1"/>
    <col min="518" max="519" width="6.125" style="7" customWidth="1"/>
    <col min="520" max="520" width="15" style="7" customWidth="1"/>
    <col min="521" max="521" width="6.5" style="7" customWidth="1"/>
    <col min="522" max="522" width="14.5" style="7" customWidth="1"/>
    <col min="523" max="523" width="9.75" style="7" customWidth="1"/>
    <col min="524" max="524" width="11.25" style="7" customWidth="1"/>
    <col min="525" max="525" width="11.5" style="7" customWidth="1"/>
    <col min="526" max="526" width="6.25" style="7" customWidth="1"/>
    <col min="527" max="527" width="11" style="7" customWidth="1"/>
    <col min="528" max="528" width="11.375" style="7" customWidth="1"/>
    <col min="529" max="529" width="8.25" style="7" customWidth="1"/>
    <col min="530" max="530" width="11.625" style="7" customWidth="1"/>
    <col min="531" max="531" width="15.125" style="7" customWidth="1"/>
    <col min="532" max="532" width="7.875" style="7" customWidth="1"/>
    <col min="533" max="533" width="6.375" style="7" customWidth="1"/>
    <col min="534" max="534" width="8.375" style="7" customWidth="1"/>
    <col min="535" max="535" width="6.25" style="7" customWidth="1"/>
    <col min="536" max="536" width="5.25" style="7" customWidth="1"/>
    <col min="537" max="537" width="6.875" style="7" customWidth="1"/>
    <col min="538" max="538" width="5.625" style="7" customWidth="1"/>
    <col min="539" max="539" width="6.875" style="7" customWidth="1"/>
    <col min="540" max="540" width="12.25" style="7" customWidth="1"/>
    <col min="541" max="768" width="9" style="7"/>
    <col min="769" max="769" width="4.25" style="7" customWidth="1"/>
    <col min="770" max="770" width="28.875" style="7" customWidth="1"/>
    <col min="771" max="771" width="16.25" style="7" customWidth="1"/>
    <col min="772" max="772" width="14.25" style="7" customWidth="1"/>
    <col min="773" max="773" width="16.25" style="7" customWidth="1"/>
    <col min="774" max="775" width="6.125" style="7" customWidth="1"/>
    <col min="776" max="776" width="15" style="7" customWidth="1"/>
    <col min="777" max="777" width="6.5" style="7" customWidth="1"/>
    <col min="778" max="778" width="14.5" style="7" customWidth="1"/>
    <col min="779" max="779" width="9.75" style="7" customWidth="1"/>
    <col min="780" max="780" width="11.25" style="7" customWidth="1"/>
    <col min="781" max="781" width="11.5" style="7" customWidth="1"/>
    <col min="782" max="782" width="6.25" style="7" customWidth="1"/>
    <col min="783" max="783" width="11" style="7" customWidth="1"/>
    <col min="784" max="784" width="11.375" style="7" customWidth="1"/>
    <col min="785" max="785" width="8.25" style="7" customWidth="1"/>
    <col min="786" max="786" width="11.625" style="7" customWidth="1"/>
    <col min="787" max="787" width="15.125" style="7" customWidth="1"/>
    <col min="788" max="788" width="7.875" style="7" customWidth="1"/>
    <col min="789" max="789" width="6.375" style="7" customWidth="1"/>
    <col min="790" max="790" width="8.375" style="7" customWidth="1"/>
    <col min="791" max="791" width="6.25" style="7" customWidth="1"/>
    <col min="792" max="792" width="5.25" style="7" customWidth="1"/>
    <col min="793" max="793" width="6.875" style="7" customWidth="1"/>
    <col min="794" max="794" width="5.625" style="7" customWidth="1"/>
    <col min="795" max="795" width="6.875" style="7" customWidth="1"/>
    <col min="796" max="796" width="12.25" style="7" customWidth="1"/>
    <col min="797" max="1024" width="9" style="7"/>
    <col min="1025" max="1025" width="4.25" style="7" customWidth="1"/>
    <col min="1026" max="1026" width="28.875" style="7" customWidth="1"/>
    <col min="1027" max="1027" width="16.25" style="7" customWidth="1"/>
    <col min="1028" max="1028" width="14.25" style="7" customWidth="1"/>
    <col min="1029" max="1029" width="16.25" style="7" customWidth="1"/>
    <col min="1030" max="1031" width="6.125" style="7" customWidth="1"/>
    <col min="1032" max="1032" width="15" style="7" customWidth="1"/>
    <col min="1033" max="1033" width="6.5" style="7" customWidth="1"/>
    <col min="1034" max="1034" width="14.5" style="7" customWidth="1"/>
    <col min="1035" max="1035" width="9.75" style="7" customWidth="1"/>
    <col min="1036" max="1036" width="11.25" style="7" customWidth="1"/>
    <col min="1037" max="1037" width="11.5" style="7" customWidth="1"/>
    <col min="1038" max="1038" width="6.25" style="7" customWidth="1"/>
    <col min="1039" max="1039" width="11" style="7" customWidth="1"/>
    <col min="1040" max="1040" width="11.375" style="7" customWidth="1"/>
    <col min="1041" max="1041" width="8.25" style="7" customWidth="1"/>
    <col min="1042" max="1042" width="11.625" style="7" customWidth="1"/>
    <col min="1043" max="1043" width="15.125" style="7" customWidth="1"/>
    <col min="1044" max="1044" width="7.875" style="7" customWidth="1"/>
    <col min="1045" max="1045" width="6.375" style="7" customWidth="1"/>
    <col min="1046" max="1046" width="8.375" style="7" customWidth="1"/>
    <col min="1047" max="1047" width="6.25" style="7" customWidth="1"/>
    <col min="1048" max="1048" width="5.25" style="7" customWidth="1"/>
    <col min="1049" max="1049" width="6.875" style="7" customWidth="1"/>
    <col min="1050" max="1050" width="5.625" style="7" customWidth="1"/>
    <col min="1051" max="1051" width="6.875" style="7" customWidth="1"/>
    <col min="1052" max="1052" width="12.25" style="7" customWidth="1"/>
    <col min="1053" max="1280" width="9" style="7"/>
    <col min="1281" max="1281" width="4.25" style="7" customWidth="1"/>
    <col min="1282" max="1282" width="28.875" style="7" customWidth="1"/>
    <col min="1283" max="1283" width="16.25" style="7" customWidth="1"/>
    <col min="1284" max="1284" width="14.25" style="7" customWidth="1"/>
    <col min="1285" max="1285" width="16.25" style="7" customWidth="1"/>
    <col min="1286" max="1287" width="6.125" style="7" customWidth="1"/>
    <col min="1288" max="1288" width="15" style="7" customWidth="1"/>
    <col min="1289" max="1289" width="6.5" style="7" customWidth="1"/>
    <col min="1290" max="1290" width="14.5" style="7" customWidth="1"/>
    <col min="1291" max="1291" width="9.75" style="7" customWidth="1"/>
    <col min="1292" max="1292" width="11.25" style="7" customWidth="1"/>
    <col min="1293" max="1293" width="11.5" style="7" customWidth="1"/>
    <col min="1294" max="1294" width="6.25" style="7" customWidth="1"/>
    <col min="1295" max="1295" width="11" style="7" customWidth="1"/>
    <col min="1296" max="1296" width="11.375" style="7" customWidth="1"/>
    <col min="1297" max="1297" width="8.25" style="7" customWidth="1"/>
    <col min="1298" max="1298" width="11.625" style="7" customWidth="1"/>
    <col min="1299" max="1299" width="15.125" style="7" customWidth="1"/>
    <col min="1300" max="1300" width="7.875" style="7" customWidth="1"/>
    <col min="1301" max="1301" width="6.375" style="7" customWidth="1"/>
    <col min="1302" max="1302" width="8.375" style="7" customWidth="1"/>
    <col min="1303" max="1303" width="6.25" style="7" customWidth="1"/>
    <col min="1304" max="1304" width="5.25" style="7" customWidth="1"/>
    <col min="1305" max="1305" width="6.875" style="7" customWidth="1"/>
    <col min="1306" max="1306" width="5.625" style="7" customWidth="1"/>
    <col min="1307" max="1307" width="6.875" style="7" customWidth="1"/>
    <col min="1308" max="1308" width="12.25" style="7" customWidth="1"/>
    <col min="1309" max="1536" width="9" style="7"/>
    <col min="1537" max="1537" width="4.25" style="7" customWidth="1"/>
    <col min="1538" max="1538" width="28.875" style="7" customWidth="1"/>
    <col min="1539" max="1539" width="16.25" style="7" customWidth="1"/>
    <col min="1540" max="1540" width="14.25" style="7" customWidth="1"/>
    <col min="1541" max="1541" width="16.25" style="7" customWidth="1"/>
    <col min="1542" max="1543" width="6.125" style="7" customWidth="1"/>
    <col min="1544" max="1544" width="15" style="7" customWidth="1"/>
    <col min="1545" max="1545" width="6.5" style="7" customWidth="1"/>
    <col min="1546" max="1546" width="14.5" style="7" customWidth="1"/>
    <col min="1547" max="1547" width="9.75" style="7" customWidth="1"/>
    <col min="1548" max="1548" width="11.25" style="7" customWidth="1"/>
    <col min="1549" max="1549" width="11.5" style="7" customWidth="1"/>
    <col min="1550" max="1550" width="6.25" style="7" customWidth="1"/>
    <col min="1551" max="1551" width="11" style="7" customWidth="1"/>
    <col min="1552" max="1552" width="11.375" style="7" customWidth="1"/>
    <col min="1553" max="1553" width="8.25" style="7" customWidth="1"/>
    <col min="1554" max="1554" width="11.625" style="7" customWidth="1"/>
    <col min="1555" max="1555" width="15.125" style="7" customWidth="1"/>
    <col min="1556" max="1556" width="7.875" style="7" customWidth="1"/>
    <col min="1557" max="1557" width="6.375" style="7" customWidth="1"/>
    <col min="1558" max="1558" width="8.375" style="7" customWidth="1"/>
    <col min="1559" max="1559" width="6.25" style="7" customWidth="1"/>
    <col min="1560" max="1560" width="5.25" style="7" customWidth="1"/>
    <col min="1561" max="1561" width="6.875" style="7" customWidth="1"/>
    <col min="1562" max="1562" width="5.625" style="7" customWidth="1"/>
    <col min="1563" max="1563" width="6.875" style="7" customWidth="1"/>
    <col min="1564" max="1564" width="12.25" style="7" customWidth="1"/>
    <col min="1565" max="1792" width="9" style="7"/>
    <col min="1793" max="1793" width="4.25" style="7" customWidth="1"/>
    <col min="1794" max="1794" width="28.875" style="7" customWidth="1"/>
    <col min="1795" max="1795" width="16.25" style="7" customWidth="1"/>
    <col min="1796" max="1796" width="14.25" style="7" customWidth="1"/>
    <col min="1797" max="1797" width="16.25" style="7" customWidth="1"/>
    <col min="1798" max="1799" width="6.125" style="7" customWidth="1"/>
    <col min="1800" max="1800" width="15" style="7" customWidth="1"/>
    <col min="1801" max="1801" width="6.5" style="7" customWidth="1"/>
    <col min="1802" max="1802" width="14.5" style="7" customWidth="1"/>
    <col min="1803" max="1803" width="9.75" style="7" customWidth="1"/>
    <col min="1804" max="1804" width="11.25" style="7" customWidth="1"/>
    <col min="1805" max="1805" width="11.5" style="7" customWidth="1"/>
    <col min="1806" max="1806" width="6.25" style="7" customWidth="1"/>
    <col min="1807" max="1807" width="11" style="7" customWidth="1"/>
    <col min="1808" max="1808" width="11.375" style="7" customWidth="1"/>
    <col min="1809" max="1809" width="8.25" style="7" customWidth="1"/>
    <col min="1810" max="1810" width="11.625" style="7" customWidth="1"/>
    <col min="1811" max="1811" width="15.125" style="7" customWidth="1"/>
    <col min="1812" max="1812" width="7.875" style="7" customWidth="1"/>
    <col min="1813" max="1813" width="6.375" style="7" customWidth="1"/>
    <col min="1814" max="1814" width="8.375" style="7" customWidth="1"/>
    <col min="1815" max="1815" width="6.25" style="7" customWidth="1"/>
    <col min="1816" max="1816" width="5.25" style="7" customWidth="1"/>
    <col min="1817" max="1817" width="6.875" style="7" customWidth="1"/>
    <col min="1818" max="1818" width="5.625" style="7" customWidth="1"/>
    <col min="1819" max="1819" width="6.875" style="7" customWidth="1"/>
    <col min="1820" max="1820" width="12.25" style="7" customWidth="1"/>
    <col min="1821" max="2048" width="9" style="7"/>
    <col min="2049" max="2049" width="4.25" style="7" customWidth="1"/>
    <col min="2050" max="2050" width="28.875" style="7" customWidth="1"/>
    <col min="2051" max="2051" width="16.25" style="7" customWidth="1"/>
    <col min="2052" max="2052" width="14.25" style="7" customWidth="1"/>
    <col min="2053" max="2053" width="16.25" style="7" customWidth="1"/>
    <col min="2054" max="2055" width="6.125" style="7" customWidth="1"/>
    <col min="2056" max="2056" width="15" style="7" customWidth="1"/>
    <col min="2057" max="2057" width="6.5" style="7" customWidth="1"/>
    <col min="2058" max="2058" width="14.5" style="7" customWidth="1"/>
    <col min="2059" max="2059" width="9.75" style="7" customWidth="1"/>
    <col min="2060" max="2060" width="11.25" style="7" customWidth="1"/>
    <col min="2061" max="2061" width="11.5" style="7" customWidth="1"/>
    <col min="2062" max="2062" width="6.25" style="7" customWidth="1"/>
    <col min="2063" max="2063" width="11" style="7" customWidth="1"/>
    <col min="2064" max="2064" width="11.375" style="7" customWidth="1"/>
    <col min="2065" max="2065" width="8.25" style="7" customWidth="1"/>
    <col min="2066" max="2066" width="11.625" style="7" customWidth="1"/>
    <col min="2067" max="2067" width="15.125" style="7" customWidth="1"/>
    <col min="2068" max="2068" width="7.875" style="7" customWidth="1"/>
    <col min="2069" max="2069" width="6.375" style="7" customWidth="1"/>
    <col min="2070" max="2070" width="8.375" style="7" customWidth="1"/>
    <col min="2071" max="2071" width="6.25" style="7" customWidth="1"/>
    <col min="2072" max="2072" width="5.25" style="7" customWidth="1"/>
    <col min="2073" max="2073" width="6.875" style="7" customWidth="1"/>
    <col min="2074" max="2074" width="5.625" style="7" customWidth="1"/>
    <col min="2075" max="2075" width="6.875" style="7" customWidth="1"/>
    <col min="2076" max="2076" width="12.25" style="7" customWidth="1"/>
    <col min="2077" max="2304" width="9" style="7"/>
    <col min="2305" max="2305" width="4.25" style="7" customWidth="1"/>
    <col min="2306" max="2306" width="28.875" style="7" customWidth="1"/>
    <col min="2307" max="2307" width="16.25" style="7" customWidth="1"/>
    <col min="2308" max="2308" width="14.25" style="7" customWidth="1"/>
    <col min="2309" max="2309" width="16.25" style="7" customWidth="1"/>
    <col min="2310" max="2311" width="6.125" style="7" customWidth="1"/>
    <col min="2312" max="2312" width="15" style="7" customWidth="1"/>
    <col min="2313" max="2313" width="6.5" style="7" customWidth="1"/>
    <col min="2314" max="2314" width="14.5" style="7" customWidth="1"/>
    <col min="2315" max="2315" width="9.75" style="7" customWidth="1"/>
    <col min="2316" max="2316" width="11.25" style="7" customWidth="1"/>
    <col min="2317" max="2317" width="11.5" style="7" customWidth="1"/>
    <col min="2318" max="2318" width="6.25" style="7" customWidth="1"/>
    <col min="2319" max="2319" width="11" style="7" customWidth="1"/>
    <col min="2320" max="2320" width="11.375" style="7" customWidth="1"/>
    <col min="2321" max="2321" width="8.25" style="7" customWidth="1"/>
    <col min="2322" max="2322" width="11.625" style="7" customWidth="1"/>
    <col min="2323" max="2323" width="15.125" style="7" customWidth="1"/>
    <col min="2324" max="2324" width="7.875" style="7" customWidth="1"/>
    <col min="2325" max="2325" width="6.375" style="7" customWidth="1"/>
    <col min="2326" max="2326" width="8.375" style="7" customWidth="1"/>
    <col min="2327" max="2327" width="6.25" style="7" customWidth="1"/>
    <col min="2328" max="2328" width="5.25" style="7" customWidth="1"/>
    <col min="2329" max="2329" width="6.875" style="7" customWidth="1"/>
    <col min="2330" max="2330" width="5.625" style="7" customWidth="1"/>
    <col min="2331" max="2331" width="6.875" style="7" customWidth="1"/>
    <col min="2332" max="2332" width="12.25" style="7" customWidth="1"/>
    <col min="2333" max="2560" width="9" style="7"/>
    <col min="2561" max="2561" width="4.25" style="7" customWidth="1"/>
    <col min="2562" max="2562" width="28.875" style="7" customWidth="1"/>
    <col min="2563" max="2563" width="16.25" style="7" customWidth="1"/>
    <col min="2564" max="2564" width="14.25" style="7" customWidth="1"/>
    <col min="2565" max="2565" width="16.25" style="7" customWidth="1"/>
    <col min="2566" max="2567" width="6.125" style="7" customWidth="1"/>
    <col min="2568" max="2568" width="15" style="7" customWidth="1"/>
    <col min="2569" max="2569" width="6.5" style="7" customWidth="1"/>
    <col min="2570" max="2570" width="14.5" style="7" customWidth="1"/>
    <col min="2571" max="2571" width="9.75" style="7" customWidth="1"/>
    <col min="2572" max="2572" width="11.25" style="7" customWidth="1"/>
    <col min="2573" max="2573" width="11.5" style="7" customWidth="1"/>
    <col min="2574" max="2574" width="6.25" style="7" customWidth="1"/>
    <col min="2575" max="2575" width="11" style="7" customWidth="1"/>
    <col min="2576" max="2576" width="11.375" style="7" customWidth="1"/>
    <col min="2577" max="2577" width="8.25" style="7" customWidth="1"/>
    <col min="2578" max="2578" width="11.625" style="7" customWidth="1"/>
    <col min="2579" max="2579" width="15.125" style="7" customWidth="1"/>
    <col min="2580" max="2580" width="7.875" style="7" customWidth="1"/>
    <col min="2581" max="2581" width="6.375" style="7" customWidth="1"/>
    <col min="2582" max="2582" width="8.375" style="7" customWidth="1"/>
    <col min="2583" max="2583" width="6.25" style="7" customWidth="1"/>
    <col min="2584" max="2584" width="5.25" style="7" customWidth="1"/>
    <col min="2585" max="2585" width="6.875" style="7" customWidth="1"/>
    <col min="2586" max="2586" width="5.625" style="7" customWidth="1"/>
    <col min="2587" max="2587" width="6.875" style="7" customWidth="1"/>
    <col min="2588" max="2588" width="12.25" style="7" customWidth="1"/>
    <col min="2589" max="2816" width="9" style="7"/>
    <col min="2817" max="2817" width="4.25" style="7" customWidth="1"/>
    <col min="2818" max="2818" width="28.875" style="7" customWidth="1"/>
    <col min="2819" max="2819" width="16.25" style="7" customWidth="1"/>
    <col min="2820" max="2820" width="14.25" style="7" customWidth="1"/>
    <col min="2821" max="2821" width="16.25" style="7" customWidth="1"/>
    <col min="2822" max="2823" width="6.125" style="7" customWidth="1"/>
    <col min="2824" max="2824" width="15" style="7" customWidth="1"/>
    <col min="2825" max="2825" width="6.5" style="7" customWidth="1"/>
    <col min="2826" max="2826" width="14.5" style="7" customWidth="1"/>
    <col min="2827" max="2827" width="9.75" style="7" customWidth="1"/>
    <col min="2828" max="2828" width="11.25" style="7" customWidth="1"/>
    <col min="2829" max="2829" width="11.5" style="7" customWidth="1"/>
    <col min="2830" max="2830" width="6.25" style="7" customWidth="1"/>
    <col min="2831" max="2831" width="11" style="7" customWidth="1"/>
    <col min="2832" max="2832" width="11.375" style="7" customWidth="1"/>
    <col min="2833" max="2833" width="8.25" style="7" customWidth="1"/>
    <col min="2834" max="2834" width="11.625" style="7" customWidth="1"/>
    <col min="2835" max="2835" width="15.125" style="7" customWidth="1"/>
    <col min="2836" max="2836" width="7.875" style="7" customWidth="1"/>
    <col min="2837" max="2837" width="6.375" style="7" customWidth="1"/>
    <col min="2838" max="2838" width="8.375" style="7" customWidth="1"/>
    <col min="2839" max="2839" width="6.25" style="7" customWidth="1"/>
    <col min="2840" max="2840" width="5.25" style="7" customWidth="1"/>
    <col min="2841" max="2841" width="6.875" style="7" customWidth="1"/>
    <col min="2842" max="2842" width="5.625" style="7" customWidth="1"/>
    <col min="2843" max="2843" width="6.875" style="7" customWidth="1"/>
    <col min="2844" max="2844" width="12.25" style="7" customWidth="1"/>
    <col min="2845" max="3072" width="9" style="7"/>
    <col min="3073" max="3073" width="4.25" style="7" customWidth="1"/>
    <col min="3074" max="3074" width="28.875" style="7" customWidth="1"/>
    <col min="3075" max="3075" width="16.25" style="7" customWidth="1"/>
    <col min="3076" max="3076" width="14.25" style="7" customWidth="1"/>
    <col min="3077" max="3077" width="16.25" style="7" customWidth="1"/>
    <col min="3078" max="3079" width="6.125" style="7" customWidth="1"/>
    <col min="3080" max="3080" width="15" style="7" customWidth="1"/>
    <col min="3081" max="3081" width="6.5" style="7" customWidth="1"/>
    <col min="3082" max="3082" width="14.5" style="7" customWidth="1"/>
    <col min="3083" max="3083" width="9.75" style="7" customWidth="1"/>
    <col min="3084" max="3084" width="11.25" style="7" customWidth="1"/>
    <col min="3085" max="3085" width="11.5" style="7" customWidth="1"/>
    <col min="3086" max="3086" width="6.25" style="7" customWidth="1"/>
    <col min="3087" max="3087" width="11" style="7" customWidth="1"/>
    <col min="3088" max="3088" width="11.375" style="7" customWidth="1"/>
    <col min="3089" max="3089" width="8.25" style="7" customWidth="1"/>
    <col min="3090" max="3090" width="11.625" style="7" customWidth="1"/>
    <col min="3091" max="3091" width="15.125" style="7" customWidth="1"/>
    <col min="3092" max="3092" width="7.875" style="7" customWidth="1"/>
    <col min="3093" max="3093" width="6.375" style="7" customWidth="1"/>
    <col min="3094" max="3094" width="8.375" style="7" customWidth="1"/>
    <col min="3095" max="3095" width="6.25" style="7" customWidth="1"/>
    <col min="3096" max="3096" width="5.25" style="7" customWidth="1"/>
    <col min="3097" max="3097" width="6.875" style="7" customWidth="1"/>
    <col min="3098" max="3098" width="5.625" style="7" customWidth="1"/>
    <col min="3099" max="3099" width="6.875" style="7" customWidth="1"/>
    <col min="3100" max="3100" width="12.25" style="7" customWidth="1"/>
    <col min="3101" max="3328" width="9" style="7"/>
    <col min="3329" max="3329" width="4.25" style="7" customWidth="1"/>
    <col min="3330" max="3330" width="28.875" style="7" customWidth="1"/>
    <col min="3331" max="3331" width="16.25" style="7" customWidth="1"/>
    <col min="3332" max="3332" width="14.25" style="7" customWidth="1"/>
    <col min="3333" max="3333" width="16.25" style="7" customWidth="1"/>
    <col min="3334" max="3335" width="6.125" style="7" customWidth="1"/>
    <col min="3336" max="3336" width="15" style="7" customWidth="1"/>
    <col min="3337" max="3337" width="6.5" style="7" customWidth="1"/>
    <col min="3338" max="3338" width="14.5" style="7" customWidth="1"/>
    <col min="3339" max="3339" width="9.75" style="7" customWidth="1"/>
    <col min="3340" max="3340" width="11.25" style="7" customWidth="1"/>
    <col min="3341" max="3341" width="11.5" style="7" customWidth="1"/>
    <col min="3342" max="3342" width="6.25" style="7" customWidth="1"/>
    <col min="3343" max="3343" width="11" style="7" customWidth="1"/>
    <col min="3344" max="3344" width="11.375" style="7" customWidth="1"/>
    <col min="3345" max="3345" width="8.25" style="7" customWidth="1"/>
    <col min="3346" max="3346" width="11.625" style="7" customWidth="1"/>
    <col min="3347" max="3347" width="15.125" style="7" customWidth="1"/>
    <col min="3348" max="3348" width="7.875" style="7" customWidth="1"/>
    <col min="3349" max="3349" width="6.375" style="7" customWidth="1"/>
    <col min="3350" max="3350" width="8.375" style="7" customWidth="1"/>
    <col min="3351" max="3351" width="6.25" style="7" customWidth="1"/>
    <col min="3352" max="3352" width="5.25" style="7" customWidth="1"/>
    <col min="3353" max="3353" width="6.875" style="7" customWidth="1"/>
    <col min="3354" max="3354" width="5.625" style="7" customWidth="1"/>
    <col min="3355" max="3355" width="6.875" style="7" customWidth="1"/>
    <col min="3356" max="3356" width="12.25" style="7" customWidth="1"/>
    <col min="3357" max="3584" width="9" style="7"/>
    <col min="3585" max="3585" width="4.25" style="7" customWidth="1"/>
    <col min="3586" max="3586" width="28.875" style="7" customWidth="1"/>
    <col min="3587" max="3587" width="16.25" style="7" customWidth="1"/>
    <col min="3588" max="3588" width="14.25" style="7" customWidth="1"/>
    <col min="3589" max="3589" width="16.25" style="7" customWidth="1"/>
    <col min="3590" max="3591" width="6.125" style="7" customWidth="1"/>
    <col min="3592" max="3592" width="15" style="7" customWidth="1"/>
    <col min="3593" max="3593" width="6.5" style="7" customWidth="1"/>
    <col min="3594" max="3594" width="14.5" style="7" customWidth="1"/>
    <col min="3595" max="3595" width="9.75" style="7" customWidth="1"/>
    <col min="3596" max="3596" width="11.25" style="7" customWidth="1"/>
    <col min="3597" max="3597" width="11.5" style="7" customWidth="1"/>
    <col min="3598" max="3598" width="6.25" style="7" customWidth="1"/>
    <col min="3599" max="3599" width="11" style="7" customWidth="1"/>
    <col min="3600" max="3600" width="11.375" style="7" customWidth="1"/>
    <col min="3601" max="3601" width="8.25" style="7" customWidth="1"/>
    <col min="3602" max="3602" width="11.625" style="7" customWidth="1"/>
    <col min="3603" max="3603" width="15.125" style="7" customWidth="1"/>
    <col min="3604" max="3604" width="7.875" style="7" customWidth="1"/>
    <col min="3605" max="3605" width="6.375" style="7" customWidth="1"/>
    <col min="3606" max="3606" width="8.375" style="7" customWidth="1"/>
    <col min="3607" max="3607" width="6.25" style="7" customWidth="1"/>
    <col min="3608" max="3608" width="5.25" style="7" customWidth="1"/>
    <col min="3609" max="3609" width="6.875" style="7" customWidth="1"/>
    <col min="3610" max="3610" width="5.625" style="7" customWidth="1"/>
    <col min="3611" max="3611" width="6.875" style="7" customWidth="1"/>
    <col min="3612" max="3612" width="12.25" style="7" customWidth="1"/>
    <col min="3613" max="3840" width="9" style="7"/>
    <col min="3841" max="3841" width="4.25" style="7" customWidth="1"/>
    <col min="3842" max="3842" width="28.875" style="7" customWidth="1"/>
    <col min="3843" max="3843" width="16.25" style="7" customWidth="1"/>
    <col min="3844" max="3844" width="14.25" style="7" customWidth="1"/>
    <col min="3845" max="3845" width="16.25" style="7" customWidth="1"/>
    <col min="3846" max="3847" width="6.125" style="7" customWidth="1"/>
    <col min="3848" max="3848" width="15" style="7" customWidth="1"/>
    <col min="3849" max="3849" width="6.5" style="7" customWidth="1"/>
    <col min="3850" max="3850" width="14.5" style="7" customWidth="1"/>
    <col min="3851" max="3851" width="9.75" style="7" customWidth="1"/>
    <col min="3852" max="3852" width="11.25" style="7" customWidth="1"/>
    <col min="3853" max="3853" width="11.5" style="7" customWidth="1"/>
    <col min="3854" max="3854" width="6.25" style="7" customWidth="1"/>
    <col min="3855" max="3855" width="11" style="7" customWidth="1"/>
    <col min="3856" max="3856" width="11.375" style="7" customWidth="1"/>
    <col min="3857" max="3857" width="8.25" style="7" customWidth="1"/>
    <col min="3858" max="3858" width="11.625" style="7" customWidth="1"/>
    <col min="3859" max="3859" width="15.125" style="7" customWidth="1"/>
    <col min="3860" max="3860" width="7.875" style="7" customWidth="1"/>
    <col min="3861" max="3861" width="6.375" style="7" customWidth="1"/>
    <col min="3862" max="3862" width="8.375" style="7" customWidth="1"/>
    <col min="3863" max="3863" width="6.25" style="7" customWidth="1"/>
    <col min="3864" max="3864" width="5.25" style="7" customWidth="1"/>
    <col min="3865" max="3865" width="6.875" style="7" customWidth="1"/>
    <col min="3866" max="3866" width="5.625" style="7" customWidth="1"/>
    <col min="3867" max="3867" width="6.875" style="7" customWidth="1"/>
    <col min="3868" max="3868" width="12.25" style="7" customWidth="1"/>
    <col min="3869" max="4096" width="9" style="7"/>
    <col min="4097" max="4097" width="4.25" style="7" customWidth="1"/>
    <col min="4098" max="4098" width="28.875" style="7" customWidth="1"/>
    <col min="4099" max="4099" width="16.25" style="7" customWidth="1"/>
    <col min="4100" max="4100" width="14.25" style="7" customWidth="1"/>
    <col min="4101" max="4101" width="16.25" style="7" customWidth="1"/>
    <col min="4102" max="4103" width="6.125" style="7" customWidth="1"/>
    <col min="4104" max="4104" width="15" style="7" customWidth="1"/>
    <col min="4105" max="4105" width="6.5" style="7" customWidth="1"/>
    <col min="4106" max="4106" width="14.5" style="7" customWidth="1"/>
    <col min="4107" max="4107" width="9.75" style="7" customWidth="1"/>
    <col min="4108" max="4108" width="11.25" style="7" customWidth="1"/>
    <col min="4109" max="4109" width="11.5" style="7" customWidth="1"/>
    <col min="4110" max="4110" width="6.25" style="7" customWidth="1"/>
    <col min="4111" max="4111" width="11" style="7" customWidth="1"/>
    <col min="4112" max="4112" width="11.375" style="7" customWidth="1"/>
    <col min="4113" max="4113" width="8.25" style="7" customWidth="1"/>
    <col min="4114" max="4114" width="11.625" style="7" customWidth="1"/>
    <col min="4115" max="4115" width="15.125" style="7" customWidth="1"/>
    <col min="4116" max="4116" width="7.875" style="7" customWidth="1"/>
    <col min="4117" max="4117" width="6.375" style="7" customWidth="1"/>
    <col min="4118" max="4118" width="8.375" style="7" customWidth="1"/>
    <col min="4119" max="4119" width="6.25" style="7" customWidth="1"/>
    <col min="4120" max="4120" width="5.25" style="7" customWidth="1"/>
    <col min="4121" max="4121" width="6.875" style="7" customWidth="1"/>
    <col min="4122" max="4122" width="5.625" style="7" customWidth="1"/>
    <col min="4123" max="4123" width="6.875" style="7" customWidth="1"/>
    <col min="4124" max="4124" width="12.25" style="7" customWidth="1"/>
    <col min="4125" max="4352" width="9" style="7"/>
    <col min="4353" max="4353" width="4.25" style="7" customWidth="1"/>
    <col min="4354" max="4354" width="28.875" style="7" customWidth="1"/>
    <col min="4355" max="4355" width="16.25" style="7" customWidth="1"/>
    <col min="4356" max="4356" width="14.25" style="7" customWidth="1"/>
    <col min="4357" max="4357" width="16.25" style="7" customWidth="1"/>
    <col min="4358" max="4359" width="6.125" style="7" customWidth="1"/>
    <col min="4360" max="4360" width="15" style="7" customWidth="1"/>
    <col min="4361" max="4361" width="6.5" style="7" customWidth="1"/>
    <col min="4362" max="4362" width="14.5" style="7" customWidth="1"/>
    <col min="4363" max="4363" width="9.75" style="7" customWidth="1"/>
    <col min="4364" max="4364" width="11.25" style="7" customWidth="1"/>
    <col min="4365" max="4365" width="11.5" style="7" customWidth="1"/>
    <col min="4366" max="4366" width="6.25" style="7" customWidth="1"/>
    <col min="4367" max="4367" width="11" style="7" customWidth="1"/>
    <col min="4368" max="4368" width="11.375" style="7" customWidth="1"/>
    <col min="4369" max="4369" width="8.25" style="7" customWidth="1"/>
    <col min="4370" max="4370" width="11.625" style="7" customWidth="1"/>
    <col min="4371" max="4371" width="15.125" style="7" customWidth="1"/>
    <col min="4372" max="4372" width="7.875" style="7" customWidth="1"/>
    <col min="4373" max="4373" width="6.375" style="7" customWidth="1"/>
    <col min="4374" max="4374" width="8.375" style="7" customWidth="1"/>
    <col min="4375" max="4375" width="6.25" style="7" customWidth="1"/>
    <col min="4376" max="4376" width="5.25" style="7" customWidth="1"/>
    <col min="4377" max="4377" width="6.875" style="7" customWidth="1"/>
    <col min="4378" max="4378" width="5.625" style="7" customWidth="1"/>
    <col min="4379" max="4379" width="6.875" style="7" customWidth="1"/>
    <col min="4380" max="4380" width="12.25" style="7" customWidth="1"/>
    <col min="4381" max="4608" width="9" style="7"/>
    <col min="4609" max="4609" width="4.25" style="7" customWidth="1"/>
    <col min="4610" max="4610" width="28.875" style="7" customWidth="1"/>
    <col min="4611" max="4611" width="16.25" style="7" customWidth="1"/>
    <col min="4612" max="4612" width="14.25" style="7" customWidth="1"/>
    <col min="4613" max="4613" width="16.25" style="7" customWidth="1"/>
    <col min="4614" max="4615" width="6.125" style="7" customWidth="1"/>
    <col min="4616" max="4616" width="15" style="7" customWidth="1"/>
    <col min="4617" max="4617" width="6.5" style="7" customWidth="1"/>
    <col min="4618" max="4618" width="14.5" style="7" customWidth="1"/>
    <col min="4619" max="4619" width="9.75" style="7" customWidth="1"/>
    <col min="4620" max="4620" width="11.25" style="7" customWidth="1"/>
    <col min="4621" max="4621" width="11.5" style="7" customWidth="1"/>
    <col min="4622" max="4622" width="6.25" style="7" customWidth="1"/>
    <col min="4623" max="4623" width="11" style="7" customWidth="1"/>
    <col min="4624" max="4624" width="11.375" style="7" customWidth="1"/>
    <col min="4625" max="4625" width="8.25" style="7" customWidth="1"/>
    <col min="4626" max="4626" width="11.625" style="7" customWidth="1"/>
    <col min="4627" max="4627" width="15.125" style="7" customWidth="1"/>
    <col min="4628" max="4628" width="7.875" style="7" customWidth="1"/>
    <col min="4629" max="4629" width="6.375" style="7" customWidth="1"/>
    <col min="4630" max="4630" width="8.375" style="7" customWidth="1"/>
    <col min="4631" max="4631" width="6.25" style="7" customWidth="1"/>
    <col min="4632" max="4632" width="5.25" style="7" customWidth="1"/>
    <col min="4633" max="4633" width="6.875" style="7" customWidth="1"/>
    <col min="4634" max="4634" width="5.625" style="7" customWidth="1"/>
    <col min="4635" max="4635" width="6.875" style="7" customWidth="1"/>
    <col min="4636" max="4636" width="12.25" style="7" customWidth="1"/>
    <col min="4637" max="4864" width="9" style="7"/>
    <col min="4865" max="4865" width="4.25" style="7" customWidth="1"/>
    <col min="4866" max="4866" width="28.875" style="7" customWidth="1"/>
    <col min="4867" max="4867" width="16.25" style="7" customWidth="1"/>
    <col min="4868" max="4868" width="14.25" style="7" customWidth="1"/>
    <col min="4869" max="4869" width="16.25" style="7" customWidth="1"/>
    <col min="4870" max="4871" width="6.125" style="7" customWidth="1"/>
    <col min="4872" max="4872" width="15" style="7" customWidth="1"/>
    <col min="4873" max="4873" width="6.5" style="7" customWidth="1"/>
    <col min="4874" max="4874" width="14.5" style="7" customWidth="1"/>
    <col min="4875" max="4875" width="9.75" style="7" customWidth="1"/>
    <col min="4876" max="4876" width="11.25" style="7" customWidth="1"/>
    <col min="4877" max="4877" width="11.5" style="7" customWidth="1"/>
    <col min="4878" max="4878" width="6.25" style="7" customWidth="1"/>
    <col min="4879" max="4879" width="11" style="7" customWidth="1"/>
    <col min="4880" max="4880" width="11.375" style="7" customWidth="1"/>
    <col min="4881" max="4881" width="8.25" style="7" customWidth="1"/>
    <col min="4882" max="4882" width="11.625" style="7" customWidth="1"/>
    <col min="4883" max="4883" width="15.125" style="7" customWidth="1"/>
    <col min="4884" max="4884" width="7.875" style="7" customWidth="1"/>
    <col min="4885" max="4885" width="6.375" style="7" customWidth="1"/>
    <col min="4886" max="4886" width="8.375" style="7" customWidth="1"/>
    <col min="4887" max="4887" width="6.25" style="7" customWidth="1"/>
    <col min="4888" max="4888" width="5.25" style="7" customWidth="1"/>
    <col min="4889" max="4889" width="6.875" style="7" customWidth="1"/>
    <col min="4890" max="4890" width="5.625" style="7" customWidth="1"/>
    <col min="4891" max="4891" width="6.875" style="7" customWidth="1"/>
    <col min="4892" max="4892" width="12.25" style="7" customWidth="1"/>
    <col min="4893" max="5120" width="9" style="7"/>
    <col min="5121" max="5121" width="4.25" style="7" customWidth="1"/>
    <col min="5122" max="5122" width="28.875" style="7" customWidth="1"/>
    <col min="5123" max="5123" width="16.25" style="7" customWidth="1"/>
    <col min="5124" max="5124" width="14.25" style="7" customWidth="1"/>
    <col min="5125" max="5125" width="16.25" style="7" customWidth="1"/>
    <col min="5126" max="5127" width="6.125" style="7" customWidth="1"/>
    <col min="5128" max="5128" width="15" style="7" customWidth="1"/>
    <col min="5129" max="5129" width="6.5" style="7" customWidth="1"/>
    <col min="5130" max="5130" width="14.5" style="7" customWidth="1"/>
    <col min="5131" max="5131" width="9.75" style="7" customWidth="1"/>
    <col min="5132" max="5132" width="11.25" style="7" customWidth="1"/>
    <col min="5133" max="5133" width="11.5" style="7" customWidth="1"/>
    <col min="5134" max="5134" width="6.25" style="7" customWidth="1"/>
    <col min="5135" max="5135" width="11" style="7" customWidth="1"/>
    <col min="5136" max="5136" width="11.375" style="7" customWidth="1"/>
    <col min="5137" max="5137" width="8.25" style="7" customWidth="1"/>
    <col min="5138" max="5138" width="11.625" style="7" customWidth="1"/>
    <col min="5139" max="5139" width="15.125" style="7" customWidth="1"/>
    <col min="5140" max="5140" width="7.875" style="7" customWidth="1"/>
    <col min="5141" max="5141" width="6.375" style="7" customWidth="1"/>
    <col min="5142" max="5142" width="8.375" style="7" customWidth="1"/>
    <col min="5143" max="5143" width="6.25" style="7" customWidth="1"/>
    <col min="5144" max="5144" width="5.25" style="7" customWidth="1"/>
    <col min="5145" max="5145" width="6.875" style="7" customWidth="1"/>
    <col min="5146" max="5146" width="5.625" style="7" customWidth="1"/>
    <col min="5147" max="5147" width="6.875" style="7" customWidth="1"/>
    <col min="5148" max="5148" width="12.25" style="7" customWidth="1"/>
    <col min="5149" max="5376" width="9" style="7"/>
    <col min="5377" max="5377" width="4.25" style="7" customWidth="1"/>
    <col min="5378" max="5378" width="28.875" style="7" customWidth="1"/>
    <col min="5379" max="5379" width="16.25" style="7" customWidth="1"/>
    <col min="5380" max="5380" width="14.25" style="7" customWidth="1"/>
    <col min="5381" max="5381" width="16.25" style="7" customWidth="1"/>
    <col min="5382" max="5383" width="6.125" style="7" customWidth="1"/>
    <col min="5384" max="5384" width="15" style="7" customWidth="1"/>
    <col min="5385" max="5385" width="6.5" style="7" customWidth="1"/>
    <col min="5386" max="5386" width="14.5" style="7" customWidth="1"/>
    <col min="5387" max="5387" width="9.75" style="7" customWidth="1"/>
    <col min="5388" max="5388" width="11.25" style="7" customWidth="1"/>
    <col min="5389" max="5389" width="11.5" style="7" customWidth="1"/>
    <col min="5390" max="5390" width="6.25" style="7" customWidth="1"/>
    <col min="5391" max="5391" width="11" style="7" customWidth="1"/>
    <col min="5392" max="5392" width="11.375" style="7" customWidth="1"/>
    <col min="5393" max="5393" width="8.25" style="7" customWidth="1"/>
    <col min="5394" max="5394" width="11.625" style="7" customWidth="1"/>
    <col min="5395" max="5395" width="15.125" style="7" customWidth="1"/>
    <col min="5396" max="5396" width="7.875" style="7" customWidth="1"/>
    <col min="5397" max="5397" width="6.375" style="7" customWidth="1"/>
    <col min="5398" max="5398" width="8.375" style="7" customWidth="1"/>
    <col min="5399" max="5399" width="6.25" style="7" customWidth="1"/>
    <col min="5400" max="5400" width="5.25" style="7" customWidth="1"/>
    <col min="5401" max="5401" width="6.875" style="7" customWidth="1"/>
    <col min="5402" max="5402" width="5.625" style="7" customWidth="1"/>
    <col min="5403" max="5403" width="6.875" style="7" customWidth="1"/>
    <col min="5404" max="5404" width="12.25" style="7" customWidth="1"/>
    <col min="5405" max="5632" width="9" style="7"/>
    <col min="5633" max="5633" width="4.25" style="7" customWidth="1"/>
    <col min="5634" max="5634" width="28.875" style="7" customWidth="1"/>
    <col min="5635" max="5635" width="16.25" style="7" customWidth="1"/>
    <col min="5636" max="5636" width="14.25" style="7" customWidth="1"/>
    <col min="5637" max="5637" width="16.25" style="7" customWidth="1"/>
    <col min="5638" max="5639" width="6.125" style="7" customWidth="1"/>
    <col min="5640" max="5640" width="15" style="7" customWidth="1"/>
    <col min="5641" max="5641" width="6.5" style="7" customWidth="1"/>
    <col min="5642" max="5642" width="14.5" style="7" customWidth="1"/>
    <col min="5643" max="5643" width="9.75" style="7" customWidth="1"/>
    <col min="5644" max="5644" width="11.25" style="7" customWidth="1"/>
    <col min="5645" max="5645" width="11.5" style="7" customWidth="1"/>
    <col min="5646" max="5646" width="6.25" style="7" customWidth="1"/>
    <col min="5647" max="5647" width="11" style="7" customWidth="1"/>
    <col min="5648" max="5648" width="11.375" style="7" customWidth="1"/>
    <col min="5649" max="5649" width="8.25" style="7" customWidth="1"/>
    <col min="5650" max="5650" width="11.625" style="7" customWidth="1"/>
    <col min="5651" max="5651" width="15.125" style="7" customWidth="1"/>
    <col min="5652" max="5652" width="7.875" style="7" customWidth="1"/>
    <col min="5653" max="5653" width="6.375" style="7" customWidth="1"/>
    <col min="5654" max="5654" width="8.375" style="7" customWidth="1"/>
    <col min="5655" max="5655" width="6.25" style="7" customWidth="1"/>
    <col min="5656" max="5656" width="5.25" style="7" customWidth="1"/>
    <col min="5657" max="5657" width="6.875" style="7" customWidth="1"/>
    <col min="5658" max="5658" width="5.625" style="7" customWidth="1"/>
    <col min="5659" max="5659" width="6.875" style="7" customWidth="1"/>
    <col min="5660" max="5660" width="12.25" style="7" customWidth="1"/>
    <col min="5661" max="5888" width="9" style="7"/>
    <col min="5889" max="5889" width="4.25" style="7" customWidth="1"/>
    <col min="5890" max="5890" width="28.875" style="7" customWidth="1"/>
    <col min="5891" max="5891" width="16.25" style="7" customWidth="1"/>
    <col min="5892" max="5892" width="14.25" style="7" customWidth="1"/>
    <col min="5893" max="5893" width="16.25" style="7" customWidth="1"/>
    <col min="5894" max="5895" width="6.125" style="7" customWidth="1"/>
    <col min="5896" max="5896" width="15" style="7" customWidth="1"/>
    <col min="5897" max="5897" width="6.5" style="7" customWidth="1"/>
    <col min="5898" max="5898" width="14.5" style="7" customWidth="1"/>
    <col min="5899" max="5899" width="9.75" style="7" customWidth="1"/>
    <col min="5900" max="5900" width="11.25" style="7" customWidth="1"/>
    <col min="5901" max="5901" width="11.5" style="7" customWidth="1"/>
    <col min="5902" max="5902" width="6.25" style="7" customWidth="1"/>
    <col min="5903" max="5903" width="11" style="7" customWidth="1"/>
    <col min="5904" max="5904" width="11.375" style="7" customWidth="1"/>
    <col min="5905" max="5905" width="8.25" style="7" customWidth="1"/>
    <col min="5906" max="5906" width="11.625" style="7" customWidth="1"/>
    <col min="5907" max="5907" width="15.125" style="7" customWidth="1"/>
    <col min="5908" max="5908" width="7.875" style="7" customWidth="1"/>
    <col min="5909" max="5909" width="6.375" style="7" customWidth="1"/>
    <col min="5910" max="5910" width="8.375" style="7" customWidth="1"/>
    <col min="5911" max="5911" width="6.25" style="7" customWidth="1"/>
    <col min="5912" max="5912" width="5.25" style="7" customWidth="1"/>
    <col min="5913" max="5913" width="6.875" style="7" customWidth="1"/>
    <col min="5914" max="5914" width="5.625" style="7" customWidth="1"/>
    <col min="5915" max="5915" width="6.875" style="7" customWidth="1"/>
    <col min="5916" max="5916" width="12.25" style="7" customWidth="1"/>
    <col min="5917" max="6144" width="9" style="7"/>
    <col min="6145" max="6145" width="4.25" style="7" customWidth="1"/>
    <col min="6146" max="6146" width="28.875" style="7" customWidth="1"/>
    <col min="6147" max="6147" width="16.25" style="7" customWidth="1"/>
    <col min="6148" max="6148" width="14.25" style="7" customWidth="1"/>
    <col min="6149" max="6149" width="16.25" style="7" customWidth="1"/>
    <col min="6150" max="6151" width="6.125" style="7" customWidth="1"/>
    <col min="6152" max="6152" width="15" style="7" customWidth="1"/>
    <col min="6153" max="6153" width="6.5" style="7" customWidth="1"/>
    <col min="6154" max="6154" width="14.5" style="7" customWidth="1"/>
    <col min="6155" max="6155" width="9.75" style="7" customWidth="1"/>
    <col min="6156" max="6156" width="11.25" style="7" customWidth="1"/>
    <col min="6157" max="6157" width="11.5" style="7" customWidth="1"/>
    <col min="6158" max="6158" width="6.25" style="7" customWidth="1"/>
    <col min="6159" max="6159" width="11" style="7" customWidth="1"/>
    <col min="6160" max="6160" width="11.375" style="7" customWidth="1"/>
    <col min="6161" max="6161" width="8.25" style="7" customWidth="1"/>
    <col min="6162" max="6162" width="11.625" style="7" customWidth="1"/>
    <col min="6163" max="6163" width="15.125" style="7" customWidth="1"/>
    <col min="6164" max="6164" width="7.875" style="7" customWidth="1"/>
    <col min="6165" max="6165" width="6.375" style="7" customWidth="1"/>
    <col min="6166" max="6166" width="8.375" style="7" customWidth="1"/>
    <col min="6167" max="6167" width="6.25" style="7" customWidth="1"/>
    <col min="6168" max="6168" width="5.25" style="7" customWidth="1"/>
    <col min="6169" max="6169" width="6.875" style="7" customWidth="1"/>
    <col min="6170" max="6170" width="5.625" style="7" customWidth="1"/>
    <col min="6171" max="6171" width="6.875" style="7" customWidth="1"/>
    <col min="6172" max="6172" width="12.25" style="7" customWidth="1"/>
    <col min="6173" max="6400" width="9" style="7"/>
    <col min="6401" max="6401" width="4.25" style="7" customWidth="1"/>
    <col min="6402" max="6402" width="28.875" style="7" customWidth="1"/>
    <col min="6403" max="6403" width="16.25" style="7" customWidth="1"/>
    <col min="6404" max="6404" width="14.25" style="7" customWidth="1"/>
    <col min="6405" max="6405" width="16.25" style="7" customWidth="1"/>
    <col min="6406" max="6407" width="6.125" style="7" customWidth="1"/>
    <col min="6408" max="6408" width="15" style="7" customWidth="1"/>
    <col min="6409" max="6409" width="6.5" style="7" customWidth="1"/>
    <col min="6410" max="6410" width="14.5" style="7" customWidth="1"/>
    <col min="6411" max="6411" width="9.75" style="7" customWidth="1"/>
    <col min="6412" max="6412" width="11.25" style="7" customWidth="1"/>
    <col min="6413" max="6413" width="11.5" style="7" customWidth="1"/>
    <col min="6414" max="6414" width="6.25" style="7" customWidth="1"/>
    <col min="6415" max="6415" width="11" style="7" customWidth="1"/>
    <col min="6416" max="6416" width="11.375" style="7" customWidth="1"/>
    <col min="6417" max="6417" width="8.25" style="7" customWidth="1"/>
    <col min="6418" max="6418" width="11.625" style="7" customWidth="1"/>
    <col min="6419" max="6419" width="15.125" style="7" customWidth="1"/>
    <col min="6420" max="6420" width="7.875" style="7" customWidth="1"/>
    <col min="6421" max="6421" width="6.375" style="7" customWidth="1"/>
    <col min="6422" max="6422" width="8.375" style="7" customWidth="1"/>
    <col min="6423" max="6423" width="6.25" style="7" customWidth="1"/>
    <col min="6424" max="6424" width="5.25" style="7" customWidth="1"/>
    <col min="6425" max="6425" width="6.875" style="7" customWidth="1"/>
    <col min="6426" max="6426" width="5.625" style="7" customWidth="1"/>
    <col min="6427" max="6427" width="6.875" style="7" customWidth="1"/>
    <col min="6428" max="6428" width="12.25" style="7" customWidth="1"/>
    <col min="6429" max="6656" width="9" style="7"/>
    <col min="6657" max="6657" width="4.25" style="7" customWidth="1"/>
    <col min="6658" max="6658" width="28.875" style="7" customWidth="1"/>
    <col min="6659" max="6659" width="16.25" style="7" customWidth="1"/>
    <col min="6660" max="6660" width="14.25" style="7" customWidth="1"/>
    <col min="6661" max="6661" width="16.25" style="7" customWidth="1"/>
    <col min="6662" max="6663" width="6.125" style="7" customWidth="1"/>
    <col min="6664" max="6664" width="15" style="7" customWidth="1"/>
    <col min="6665" max="6665" width="6.5" style="7" customWidth="1"/>
    <col min="6666" max="6666" width="14.5" style="7" customWidth="1"/>
    <col min="6667" max="6667" width="9.75" style="7" customWidth="1"/>
    <col min="6668" max="6668" width="11.25" style="7" customWidth="1"/>
    <col min="6669" max="6669" width="11.5" style="7" customWidth="1"/>
    <col min="6670" max="6670" width="6.25" style="7" customWidth="1"/>
    <col min="6671" max="6671" width="11" style="7" customWidth="1"/>
    <col min="6672" max="6672" width="11.375" style="7" customWidth="1"/>
    <col min="6673" max="6673" width="8.25" style="7" customWidth="1"/>
    <col min="6674" max="6674" width="11.625" style="7" customWidth="1"/>
    <col min="6675" max="6675" width="15.125" style="7" customWidth="1"/>
    <col min="6676" max="6676" width="7.875" style="7" customWidth="1"/>
    <col min="6677" max="6677" width="6.375" style="7" customWidth="1"/>
    <col min="6678" max="6678" width="8.375" style="7" customWidth="1"/>
    <col min="6679" max="6679" width="6.25" style="7" customWidth="1"/>
    <col min="6680" max="6680" width="5.25" style="7" customWidth="1"/>
    <col min="6681" max="6681" width="6.875" style="7" customWidth="1"/>
    <col min="6682" max="6682" width="5.625" style="7" customWidth="1"/>
    <col min="6683" max="6683" width="6.875" style="7" customWidth="1"/>
    <col min="6684" max="6684" width="12.25" style="7" customWidth="1"/>
    <col min="6685" max="6912" width="9" style="7"/>
    <col min="6913" max="6913" width="4.25" style="7" customWidth="1"/>
    <col min="6914" max="6914" width="28.875" style="7" customWidth="1"/>
    <col min="6915" max="6915" width="16.25" style="7" customWidth="1"/>
    <col min="6916" max="6916" width="14.25" style="7" customWidth="1"/>
    <col min="6917" max="6917" width="16.25" style="7" customWidth="1"/>
    <col min="6918" max="6919" width="6.125" style="7" customWidth="1"/>
    <col min="6920" max="6920" width="15" style="7" customWidth="1"/>
    <col min="6921" max="6921" width="6.5" style="7" customWidth="1"/>
    <col min="6922" max="6922" width="14.5" style="7" customWidth="1"/>
    <col min="6923" max="6923" width="9.75" style="7" customWidth="1"/>
    <col min="6924" max="6924" width="11.25" style="7" customWidth="1"/>
    <col min="6925" max="6925" width="11.5" style="7" customWidth="1"/>
    <col min="6926" max="6926" width="6.25" style="7" customWidth="1"/>
    <col min="6927" max="6927" width="11" style="7" customWidth="1"/>
    <col min="6928" max="6928" width="11.375" style="7" customWidth="1"/>
    <col min="6929" max="6929" width="8.25" style="7" customWidth="1"/>
    <col min="6930" max="6930" width="11.625" style="7" customWidth="1"/>
    <col min="6931" max="6931" width="15.125" style="7" customWidth="1"/>
    <col min="6932" max="6932" width="7.875" style="7" customWidth="1"/>
    <col min="6933" max="6933" width="6.375" style="7" customWidth="1"/>
    <col min="6934" max="6934" width="8.375" style="7" customWidth="1"/>
    <col min="6935" max="6935" width="6.25" style="7" customWidth="1"/>
    <col min="6936" max="6936" width="5.25" style="7" customWidth="1"/>
    <col min="6937" max="6937" width="6.875" style="7" customWidth="1"/>
    <col min="6938" max="6938" width="5.625" style="7" customWidth="1"/>
    <col min="6939" max="6939" width="6.875" style="7" customWidth="1"/>
    <col min="6940" max="6940" width="12.25" style="7" customWidth="1"/>
    <col min="6941" max="7168" width="9" style="7"/>
    <col min="7169" max="7169" width="4.25" style="7" customWidth="1"/>
    <col min="7170" max="7170" width="28.875" style="7" customWidth="1"/>
    <col min="7171" max="7171" width="16.25" style="7" customWidth="1"/>
    <col min="7172" max="7172" width="14.25" style="7" customWidth="1"/>
    <col min="7173" max="7173" width="16.25" style="7" customWidth="1"/>
    <col min="7174" max="7175" width="6.125" style="7" customWidth="1"/>
    <col min="7176" max="7176" width="15" style="7" customWidth="1"/>
    <col min="7177" max="7177" width="6.5" style="7" customWidth="1"/>
    <col min="7178" max="7178" width="14.5" style="7" customWidth="1"/>
    <col min="7179" max="7179" width="9.75" style="7" customWidth="1"/>
    <col min="7180" max="7180" width="11.25" style="7" customWidth="1"/>
    <col min="7181" max="7181" width="11.5" style="7" customWidth="1"/>
    <col min="7182" max="7182" width="6.25" style="7" customWidth="1"/>
    <col min="7183" max="7183" width="11" style="7" customWidth="1"/>
    <col min="7184" max="7184" width="11.375" style="7" customWidth="1"/>
    <col min="7185" max="7185" width="8.25" style="7" customWidth="1"/>
    <col min="7186" max="7186" width="11.625" style="7" customWidth="1"/>
    <col min="7187" max="7187" width="15.125" style="7" customWidth="1"/>
    <col min="7188" max="7188" width="7.875" style="7" customWidth="1"/>
    <col min="7189" max="7189" width="6.375" style="7" customWidth="1"/>
    <col min="7190" max="7190" width="8.375" style="7" customWidth="1"/>
    <col min="7191" max="7191" width="6.25" style="7" customWidth="1"/>
    <col min="7192" max="7192" width="5.25" style="7" customWidth="1"/>
    <col min="7193" max="7193" width="6.875" style="7" customWidth="1"/>
    <col min="7194" max="7194" width="5.625" style="7" customWidth="1"/>
    <col min="7195" max="7195" width="6.875" style="7" customWidth="1"/>
    <col min="7196" max="7196" width="12.25" style="7" customWidth="1"/>
    <col min="7197" max="7424" width="9" style="7"/>
    <col min="7425" max="7425" width="4.25" style="7" customWidth="1"/>
    <col min="7426" max="7426" width="28.875" style="7" customWidth="1"/>
    <col min="7427" max="7427" width="16.25" style="7" customWidth="1"/>
    <col min="7428" max="7428" width="14.25" style="7" customWidth="1"/>
    <col min="7429" max="7429" width="16.25" style="7" customWidth="1"/>
    <col min="7430" max="7431" width="6.125" style="7" customWidth="1"/>
    <col min="7432" max="7432" width="15" style="7" customWidth="1"/>
    <col min="7433" max="7433" width="6.5" style="7" customWidth="1"/>
    <col min="7434" max="7434" width="14.5" style="7" customWidth="1"/>
    <col min="7435" max="7435" width="9.75" style="7" customWidth="1"/>
    <col min="7436" max="7436" width="11.25" style="7" customWidth="1"/>
    <col min="7437" max="7437" width="11.5" style="7" customWidth="1"/>
    <col min="7438" max="7438" width="6.25" style="7" customWidth="1"/>
    <col min="7439" max="7439" width="11" style="7" customWidth="1"/>
    <col min="7440" max="7440" width="11.375" style="7" customWidth="1"/>
    <col min="7441" max="7441" width="8.25" style="7" customWidth="1"/>
    <col min="7442" max="7442" width="11.625" style="7" customWidth="1"/>
    <col min="7443" max="7443" width="15.125" style="7" customWidth="1"/>
    <col min="7444" max="7444" width="7.875" style="7" customWidth="1"/>
    <col min="7445" max="7445" width="6.375" style="7" customWidth="1"/>
    <col min="7446" max="7446" width="8.375" style="7" customWidth="1"/>
    <col min="7447" max="7447" width="6.25" style="7" customWidth="1"/>
    <col min="7448" max="7448" width="5.25" style="7" customWidth="1"/>
    <col min="7449" max="7449" width="6.875" style="7" customWidth="1"/>
    <col min="7450" max="7450" width="5.625" style="7" customWidth="1"/>
    <col min="7451" max="7451" width="6.875" style="7" customWidth="1"/>
    <col min="7452" max="7452" width="12.25" style="7" customWidth="1"/>
    <col min="7453" max="7680" width="9" style="7"/>
    <col min="7681" max="7681" width="4.25" style="7" customWidth="1"/>
    <col min="7682" max="7682" width="28.875" style="7" customWidth="1"/>
    <col min="7683" max="7683" width="16.25" style="7" customWidth="1"/>
    <col min="7684" max="7684" width="14.25" style="7" customWidth="1"/>
    <col min="7685" max="7685" width="16.25" style="7" customWidth="1"/>
    <col min="7686" max="7687" width="6.125" style="7" customWidth="1"/>
    <col min="7688" max="7688" width="15" style="7" customWidth="1"/>
    <col min="7689" max="7689" width="6.5" style="7" customWidth="1"/>
    <col min="7690" max="7690" width="14.5" style="7" customWidth="1"/>
    <col min="7691" max="7691" width="9.75" style="7" customWidth="1"/>
    <col min="7692" max="7692" width="11.25" style="7" customWidth="1"/>
    <col min="7693" max="7693" width="11.5" style="7" customWidth="1"/>
    <col min="7694" max="7694" width="6.25" style="7" customWidth="1"/>
    <col min="7695" max="7695" width="11" style="7" customWidth="1"/>
    <col min="7696" max="7696" width="11.375" style="7" customWidth="1"/>
    <col min="7697" max="7697" width="8.25" style="7" customWidth="1"/>
    <col min="7698" max="7698" width="11.625" style="7" customWidth="1"/>
    <col min="7699" max="7699" width="15.125" style="7" customWidth="1"/>
    <col min="7700" max="7700" width="7.875" style="7" customWidth="1"/>
    <col min="7701" max="7701" width="6.375" style="7" customWidth="1"/>
    <col min="7702" max="7702" width="8.375" style="7" customWidth="1"/>
    <col min="7703" max="7703" width="6.25" style="7" customWidth="1"/>
    <col min="7704" max="7704" width="5.25" style="7" customWidth="1"/>
    <col min="7705" max="7705" width="6.875" style="7" customWidth="1"/>
    <col min="7706" max="7706" width="5.625" style="7" customWidth="1"/>
    <col min="7707" max="7707" width="6.875" style="7" customWidth="1"/>
    <col min="7708" max="7708" width="12.25" style="7" customWidth="1"/>
    <col min="7709" max="7936" width="9" style="7"/>
    <col min="7937" max="7937" width="4.25" style="7" customWidth="1"/>
    <col min="7938" max="7938" width="28.875" style="7" customWidth="1"/>
    <col min="7939" max="7939" width="16.25" style="7" customWidth="1"/>
    <col min="7940" max="7940" width="14.25" style="7" customWidth="1"/>
    <col min="7941" max="7941" width="16.25" style="7" customWidth="1"/>
    <col min="7942" max="7943" width="6.125" style="7" customWidth="1"/>
    <col min="7944" max="7944" width="15" style="7" customWidth="1"/>
    <col min="7945" max="7945" width="6.5" style="7" customWidth="1"/>
    <col min="7946" max="7946" width="14.5" style="7" customWidth="1"/>
    <col min="7947" max="7947" width="9.75" style="7" customWidth="1"/>
    <col min="7948" max="7948" width="11.25" style="7" customWidth="1"/>
    <col min="7949" max="7949" width="11.5" style="7" customWidth="1"/>
    <col min="7950" max="7950" width="6.25" style="7" customWidth="1"/>
    <col min="7951" max="7951" width="11" style="7" customWidth="1"/>
    <col min="7952" max="7952" width="11.375" style="7" customWidth="1"/>
    <col min="7953" max="7953" width="8.25" style="7" customWidth="1"/>
    <col min="7954" max="7954" width="11.625" style="7" customWidth="1"/>
    <col min="7955" max="7955" width="15.125" style="7" customWidth="1"/>
    <col min="7956" max="7956" width="7.875" style="7" customWidth="1"/>
    <col min="7957" max="7957" width="6.375" style="7" customWidth="1"/>
    <col min="7958" max="7958" width="8.375" style="7" customWidth="1"/>
    <col min="7959" max="7959" width="6.25" style="7" customWidth="1"/>
    <col min="7960" max="7960" width="5.25" style="7" customWidth="1"/>
    <col min="7961" max="7961" width="6.875" style="7" customWidth="1"/>
    <col min="7962" max="7962" width="5.625" style="7" customWidth="1"/>
    <col min="7963" max="7963" width="6.875" style="7" customWidth="1"/>
    <col min="7964" max="7964" width="12.25" style="7" customWidth="1"/>
    <col min="7965" max="8192" width="9" style="7"/>
    <col min="8193" max="8193" width="4.25" style="7" customWidth="1"/>
    <col min="8194" max="8194" width="28.875" style="7" customWidth="1"/>
    <col min="8195" max="8195" width="16.25" style="7" customWidth="1"/>
    <col min="8196" max="8196" width="14.25" style="7" customWidth="1"/>
    <col min="8197" max="8197" width="16.25" style="7" customWidth="1"/>
    <col min="8198" max="8199" width="6.125" style="7" customWidth="1"/>
    <col min="8200" max="8200" width="15" style="7" customWidth="1"/>
    <col min="8201" max="8201" width="6.5" style="7" customWidth="1"/>
    <col min="8202" max="8202" width="14.5" style="7" customWidth="1"/>
    <col min="8203" max="8203" width="9.75" style="7" customWidth="1"/>
    <col min="8204" max="8204" width="11.25" style="7" customWidth="1"/>
    <col min="8205" max="8205" width="11.5" style="7" customWidth="1"/>
    <col min="8206" max="8206" width="6.25" style="7" customWidth="1"/>
    <col min="8207" max="8207" width="11" style="7" customWidth="1"/>
    <col min="8208" max="8208" width="11.375" style="7" customWidth="1"/>
    <col min="8209" max="8209" width="8.25" style="7" customWidth="1"/>
    <col min="8210" max="8210" width="11.625" style="7" customWidth="1"/>
    <col min="8211" max="8211" width="15.125" style="7" customWidth="1"/>
    <col min="8212" max="8212" width="7.875" style="7" customWidth="1"/>
    <col min="8213" max="8213" width="6.375" style="7" customWidth="1"/>
    <col min="8214" max="8214" width="8.375" style="7" customWidth="1"/>
    <col min="8215" max="8215" width="6.25" style="7" customWidth="1"/>
    <col min="8216" max="8216" width="5.25" style="7" customWidth="1"/>
    <col min="8217" max="8217" width="6.875" style="7" customWidth="1"/>
    <col min="8218" max="8218" width="5.625" style="7" customWidth="1"/>
    <col min="8219" max="8219" width="6.875" style="7" customWidth="1"/>
    <col min="8220" max="8220" width="12.25" style="7" customWidth="1"/>
    <col min="8221" max="8448" width="9" style="7"/>
    <col min="8449" max="8449" width="4.25" style="7" customWidth="1"/>
    <col min="8450" max="8450" width="28.875" style="7" customWidth="1"/>
    <col min="8451" max="8451" width="16.25" style="7" customWidth="1"/>
    <col min="8452" max="8452" width="14.25" style="7" customWidth="1"/>
    <col min="8453" max="8453" width="16.25" style="7" customWidth="1"/>
    <col min="8454" max="8455" width="6.125" style="7" customWidth="1"/>
    <col min="8456" max="8456" width="15" style="7" customWidth="1"/>
    <col min="8457" max="8457" width="6.5" style="7" customWidth="1"/>
    <col min="8458" max="8458" width="14.5" style="7" customWidth="1"/>
    <col min="8459" max="8459" width="9.75" style="7" customWidth="1"/>
    <col min="8460" max="8460" width="11.25" style="7" customWidth="1"/>
    <col min="8461" max="8461" width="11.5" style="7" customWidth="1"/>
    <col min="8462" max="8462" width="6.25" style="7" customWidth="1"/>
    <col min="8463" max="8463" width="11" style="7" customWidth="1"/>
    <col min="8464" max="8464" width="11.375" style="7" customWidth="1"/>
    <col min="8465" max="8465" width="8.25" style="7" customWidth="1"/>
    <col min="8466" max="8466" width="11.625" style="7" customWidth="1"/>
    <col min="8467" max="8467" width="15.125" style="7" customWidth="1"/>
    <col min="8468" max="8468" width="7.875" style="7" customWidth="1"/>
    <col min="8469" max="8469" width="6.375" style="7" customWidth="1"/>
    <col min="8470" max="8470" width="8.375" style="7" customWidth="1"/>
    <col min="8471" max="8471" width="6.25" style="7" customWidth="1"/>
    <col min="8472" max="8472" width="5.25" style="7" customWidth="1"/>
    <col min="8473" max="8473" width="6.875" style="7" customWidth="1"/>
    <col min="8474" max="8474" width="5.625" style="7" customWidth="1"/>
    <col min="8475" max="8475" width="6.875" style="7" customWidth="1"/>
    <col min="8476" max="8476" width="12.25" style="7" customWidth="1"/>
    <col min="8477" max="8704" width="9" style="7"/>
    <col min="8705" max="8705" width="4.25" style="7" customWidth="1"/>
    <col min="8706" max="8706" width="28.875" style="7" customWidth="1"/>
    <col min="8707" max="8707" width="16.25" style="7" customWidth="1"/>
    <col min="8708" max="8708" width="14.25" style="7" customWidth="1"/>
    <col min="8709" max="8709" width="16.25" style="7" customWidth="1"/>
    <col min="8710" max="8711" width="6.125" style="7" customWidth="1"/>
    <col min="8712" max="8712" width="15" style="7" customWidth="1"/>
    <col min="8713" max="8713" width="6.5" style="7" customWidth="1"/>
    <col min="8714" max="8714" width="14.5" style="7" customWidth="1"/>
    <col min="8715" max="8715" width="9.75" style="7" customWidth="1"/>
    <col min="8716" max="8716" width="11.25" style="7" customWidth="1"/>
    <col min="8717" max="8717" width="11.5" style="7" customWidth="1"/>
    <col min="8718" max="8718" width="6.25" style="7" customWidth="1"/>
    <col min="8719" max="8719" width="11" style="7" customWidth="1"/>
    <col min="8720" max="8720" width="11.375" style="7" customWidth="1"/>
    <col min="8721" max="8721" width="8.25" style="7" customWidth="1"/>
    <col min="8722" max="8722" width="11.625" style="7" customWidth="1"/>
    <col min="8723" max="8723" width="15.125" style="7" customWidth="1"/>
    <col min="8724" max="8724" width="7.875" style="7" customWidth="1"/>
    <col min="8725" max="8725" width="6.375" style="7" customWidth="1"/>
    <col min="8726" max="8726" width="8.375" style="7" customWidth="1"/>
    <col min="8727" max="8727" width="6.25" style="7" customWidth="1"/>
    <col min="8728" max="8728" width="5.25" style="7" customWidth="1"/>
    <col min="8729" max="8729" width="6.875" style="7" customWidth="1"/>
    <col min="8730" max="8730" width="5.625" style="7" customWidth="1"/>
    <col min="8731" max="8731" width="6.875" style="7" customWidth="1"/>
    <col min="8732" max="8732" width="12.25" style="7" customWidth="1"/>
    <col min="8733" max="8960" width="9" style="7"/>
    <col min="8961" max="8961" width="4.25" style="7" customWidth="1"/>
    <col min="8962" max="8962" width="28.875" style="7" customWidth="1"/>
    <col min="8963" max="8963" width="16.25" style="7" customWidth="1"/>
    <col min="8964" max="8964" width="14.25" style="7" customWidth="1"/>
    <col min="8965" max="8965" width="16.25" style="7" customWidth="1"/>
    <col min="8966" max="8967" width="6.125" style="7" customWidth="1"/>
    <col min="8968" max="8968" width="15" style="7" customWidth="1"/>
    <col min="8969" max="8969" width="6.5" style="7" customWidth="1"/>
    <col min="8970" max="8970" width="14.5" style="7" customWidth="1"/>
    <col min="8971" max="8971" width="9.75" style="7" customWidth="1"/>
    <col min="8972" max="8972" width="11.25" style="7" customWidth="1"/>
    <col min="8973" max="8973" width="11.5" style="7" customWidth="1"/>
    <col min="8974" max="8974" width="6.25" style="7" customWidth="1"/>
    <col min="8975" max="8975" width="11" style="7" customWidth="1"/>
    <col min="8976" max="8976" width="11.375" style="7" customWidth="1"/>
    <col min="8977" max="8977" width="8.25" style="7" customWidth="1"/>
    <col min="8978" max="8978" width="11.625" style="7" customWidth="1"/>
    <col min="8979" max="8979" width="15.125" style="7" customWidth="1"/>
    <col min="8980" max="8980" width="7.875" style="7" customWidth="1"/>
    <col min="8981" max="8981" width="6.375" style="7" customWidth="1"/>
    <col min="8982" max="8982" width="8.375" style="7" customWidth="1"/>
    <col min="8983" max="8983" width="6.25" style="7" customWidth="1"/>
    <col min="8984" max="8984" width="5.25" style="7" customWidth="1"/>
    <col min="8985" max="8985" width="6.875" style="7" customWidth="1"/>
    <col min="8986" max="8986" width="5.625" style="7" customWidth="1"/>
    <col min="8987" max="8987" width="6.875" style="7" customWidth="1"/>
    <col min="8988" max="8988" width="12.25" style="7" customWidth="1"/>
    <col min="8989" max="9216" width="9" style="7"/>
    <col min="9217" max="9217" width="4.25" style="7" customWidth="1"/>
    <col min="9218" max="9218" width="28.875" style="7" customWidth="1"/>
    <col min="9219" max="9219" width="16.25" style="7" customWidth="1"/>
    <col min="9220" max="9220" width="14.25" style="7" customWidth="1"/>
    <col min="9221" max="9221" width="16.25" style="7" customWidth="1"/>
    <col min="9222" max="9223" width="6.125" style="7" customWidth="1"/>
    <col min="9224" max="9224" width="15" style="7" customWidth="1"/>
    <col min="9225" max="9225" width="6.5" style="7" customWidth="1"/>
    <col min="9226" max="9226" width="14.5" style="7" customWidth="1"/>
    <col min="9227" max="9227" width="9.75" style="7" customWidth="1"/>
    <col min="9228" max="9228" width="11.25" style="7" customWidth="1"/>
    <col min="9229" max="9229" width="11.5" style="7" customWidth="1"/>
    <col min="9230" max="9230" width="6.25" style="7" customWidth="1"/>
    <col min="9231" max="9231" width="11" style="7" customWidth="1"/>
    <col min="9232" max="9232" width="11.375" style="7" customWidth="1"/>
    <col min="9233" max="9233" width="8.25" style="7" customWidth="1"/>
    <col min="9234" max="9234" width="11.625" style="7" customWidth="1"/>
    <col min="9235" max="9235" width="15.125" style="7" customWidth="1"/>
    <col min="9236" max="9236" width="7.875" style="7" customWidth="1"/>
    <col min="9237" max="9237" width="6.375" style="7" customWidth="1"/>
    <col min="9238" max="9238" width="8.375" style="7" customWidth="1"/>
    <col min="9239" max="9239" width="6.25" style="7" customWidth="1"/>
    <col min="9240" max="9240" width="5.25" style="7" customWidth="1"/>
    <col min="9241" max="9241" width="6.875" style="7" customWidth="1"/>
    <col min="9242" max="9242" width="5.625" style="7" customWidth="1"/>
    <col min="9243" max="9243" width="6.875" style="7" customWidth="1"/>
    <col min="9244" max="9244" width="12.25" style="7" customWidth="1"/>
    <col min="9245" max="9472" width="9" style="7"/>
    <col min="9473" max="9473" width="4.25" style="7" customWidth="1"/>
    <col min="9474" max="9474" width="28.875" style="7" customWidth="1"/>
    <col min="9475" max="9475" width="16.25" style="7" customWidth="1"/>
    <col min="9476" max="9476" width="14.25" style="7" customWidth="1"/>
    <col min="9477" max="9477" width="16.25" style="7" customWidth="1"/>
    <col min="9478" max="9479" width="6.125" style="7" customWidth="1"/>
    <col min="9480" max="9480" width="15" style="7" customWidth="1"/>
    <col min="9481" max="9481" width="6.5" style="7" customWidth="1"/>
    <col min="9482" max="9482" width="14.5" style="7" customWidth="1"/>
    <col min="9483" max="9483" width="9.75" style="7" customWidth="1"/>
    <col min="9484" max="9484" width="11.25" style="7" customWidth="1"/>
    <col min="9485" max="9485" width="11.5" style="7" customWidth="1"/>
    <col min="9486" max="9486" width="6.25" style="7" customWidth="1"/>
    <col min="9487" max="9487" width="11" style="7" customWidth="1"/>
    <col min="9488" max="9488" width="11.375" style="7" customWidth="1"/>
    <col min="9489" max="9489" width="8.25" style="7" customWidth="1"/>
    <col min="9490" max="9490" width="11.625" style="7" customWidth="1"/>
    <col min="9491" max="9491" width="15.125" style="7" customWidth="1"/>
    <col min="9492" max="9492" width="7.875" style="7" customWidth="1"/>
    <col min="9493" max="9493" width="6.375" style="7" customWidth="1"/>
    <col min="9494" max="9494" width="8.375" style="7" customWidth="1"/>
    <col min="9495" max="9495" width="6.25" style="7" customWidth="1"/>
    <col min="9496" max="9496" width="5.25" style="7" customWidth="1"/>
    <col min="9497" max="9497" width="6.875" style="7" customWidth="1"/>
    <col min="9498" max="9498" width="5.625" style="7" customWidth="1"/>
    <col min="9499" max="9499" width="6.875" style="7" customWidth="1"/>
    <col min="9500" max="9500" width="12.25" style="7" customWidth="1"/>
    <col min="9501" max="9728" width="9" style="7"/>
    <col min="9729" max="9729" width="4.25" style="7" customWidth="1"/>
    <col min="9730" max="9730" width="28.875" style="7" customWidth="1"/>
    <col min="9731" max="9731" width="16.25" style="7" customWidth="1"/>
    <col min="9732" max="9732" width="14.25" style="7" customWidth="1"/>
    <col min="9733" max="9733" width="16.25" style="7" customWidth="1"/>
    <col min="9734" max="9735" width="6.125" style="7" customWidth="1"/>
    <col min="9736" max="9736" width="15" style="7" customWidth="1"/>
    <col min="9737" max="9737" width="6.5" style="7" customWidth="1"/>
    <col min="9738" max="9738" width="14.5" style="7" customWidth="1"/>
    <col min="9739" max="9739" width="9.75" style="7" customWidth="1"/>
    <col min="9740" max="9740" width="11.25" style="7" customWidth="1"/>
    <col min="9741" max="9741" width="11.5" style="7" customWidth="1"/>
    <col min="9742" max="9742" width="6.25" style="7" customWidth="1"/>
    <col min="9743" max="9743" width="11" style="7" customWidth="1"/>
    <col min="9744" max="9744" width="11.375" style="7" customWidth="1"/>
    <col min="9745" max="9745" width="8.25" style="7" customWidth="1"/>
    <col min="9746" max="9746" width="11.625" style="7" customWidth="1"/>
    <col min="9747" max="9747" width="15.125" style="7" customWidth="1"/>
    <col min="9748" max="9748" width="7.875" style="7" customWidth="1"/>
    <col min="9749" max="9749" width="6.375" style="7" customWidth="1"/>
    <col min="9750" max="9750" width="8.375" style="7" customWidth="1"/>
    <col min="9751" max="9751" width="6.25" style="7" customWidth="1"/>
    <col min="9752" max="9752" width="5.25" style="7" customWidth="1"/>
    <col min="9753" max="9753" width="6.875" style="7" customWidth="1"/>
    <col min="9754" max="9754" width="5.625" style="7" customWidth="1"/>
    <col min="9755" max="9755" width="6.875" style="7" customWidth="1"/>
    <col min="9756" max="9756" width="12.25" style="7" customWidth="1"/>
    <col min="9757" max="9984" width="9" style="7"/>
    <col min="9985" max="9985" width="4.25" style="7" customWidth="1"/>
    <col min="9986" max="9986" width="28.875" style="7" customWidth="1"/>
    <col min="9987" max="9987" width="16.25" style="7" customWidth="1"/>
    <col min="9988" max="9988" width="14.25" style="7" customWidth="1"/>
    <col min="9989" max="9989" width="16.25" style="7" customWidth="1"/>
    <col min="9990" max="9991" width="6.125" style="7" customWidth="1"/>
    <col min="9992" max="9992" width="15" style="7" customWidth="1"/>
    <col min="9993" max="9993" width="6.5" style="7" customWidth="1"/>
    <col min="9994" max="9994" width="14.5" style="7" customWidth="1"/>
    <col min="9995" max="9995" width="9.75" style="7" customWidth="1"/>
    <col min="9996" max="9996" width="11.25" style="7" customWidth="1"/>
    <col min="9997" max="9997" width="11.5" style="7" customWidth="1"/>
    <col min="9998" max="9998" width="6.25" style="7" customWidth="1"/>
    <col min="9999" max="9999" width="11" style="7" customWidth="1"/>
    <col min="10000" max="10000" width="11.375" style="7" customWidth="1"/>
    <col min="10001" max="10001" width="8.25" style="7" customWidth="1"/>
    <col min="10002" max="10002" width="11.625" style="7" customWidth="1"/>
    <col min="10003" max="10003" width="15.125" style="7" customWidth="1"/>
    <col min="10004" max="10004" width="7.875" style="7" customWidth="1"/>
    <col min="10005" max="10005" width="6.375" style="7" customWidth="1"/>
    <col min="10006" max="10006" width="8.375" style="7" customWidth="1"/>
    <col min="10007" max="10007" width="6.25" style="7" customWidth="1"/>
    <col min="10008" max="10008" width="5.25" style="7" customWidth="1"/>
    <col min="10009" max="10009" width="6.875" style="7" customWidth="1"/>
    <col min="10010" max="10010" width="5.625" style="7" customWidth="1"/>
    <col min="10011" max="10011" width="6.875" style="7" customWidth="1"/>
    <col min="10012" max="10012" width="12.25" style="7" customWidth="1"/>
    <col min="10013" max="10240" width="9" style="7"/>
    <col min="10241" max="10241" width="4.25" style="7" customWidth="1"/>
    <col min="10242" max="10242" width="28.875" style="7" customWidth="1"/>
    <col min="10243" max="10243" width="16.25" style="7" customWidth="1"/>
    <col min="10244" max="10244" width="14.25" style="7" customWidth="1"/>
    <col min="10245" max="10245" width="16.25" style="7" customWidth="1"/>
    <col min="10246" max="10247" width="6.125" style="7" customWidth="1"/>
    <col min="10248" max="10248" width="15" style="7" customWidth="1"/>
    <col min="10249" max="10249" width="6.5" style="7" customWidth="1"/>
    <col min="10250" max="10250" width="14.5" style="7" customWidth="1"/>
    <col min="10251" max="10251" width="9.75" style="7" customWidth="1"/>
    <col min="10252" max="10252" width="11.25" style="7" customWidth="1"/>
    <col min="10253" max="10253" width="11.5" style="7" customWidth="1"/>
    <col min="10254" max="10254" width="6.25" style="7" customWidth="1"/>
    <col min="10255" max="10255" width="11" style="7" customWidth="1"/>
    <col min="10256" max="10256" width="11.375" style="7" customWidth="1"/>
    <col min="10257" max="10257" width="8.25" style="7" customWidth="1"/>
    <col min="10258" max="10258" width="11.625" style="7" customWidth="1"/>
    <col min="10259" max="10259" width="15.125" style="7" customWidth="1"/>
    <col min="10260" max="10260" width="7.875" style="7" customWidth="1"/>
    <col min="10261" max="10261" width="6.375" style="7" customWidth="1"/>
    <col min="10262" max="10262" width="8.375" style="7" customWidth="1"/>
    <col min="10263" max="10263" width="6.25" style="7" customWidth="1"/>
    <col min="10264" max="10264" width="5.25" style="7" customWidth="1"/>
    <col min="10265" max="10265" width="6.875" style="7" customWidth="1"/>
    <col min="10266" max="10266" width="5.625" style="7" customWidth="1"/>
    <col min="10267" max="10267" width="6.875" style="7" customWidth="1"/>
    <col min="10268" max="10268" width="12.25" style="7" customWidth="1"/>
    <col min="10269" max="10496" width="9" style="7"/>
    <col min="10497" max="10497" width="4.25" style="7" customWidth="1"/>
    <col min="10498" max="10498" width="28.875" style="7" customWidth="1"/>
    <col min="10499" max="10499" width="16.25" style="7" customWidth="1"/>
    <col min="10500" max="10500" width="14.25" style="7" customWidth="1"/>
    <col min="10501" max="10501" width="16.25" style="7" customWidth="1"/>
    <col min="10502" max="10503" width="6.125" style="7" customWidth="1"/>
    <col min="10504" max="10504" width="15" style="7" customWidth="1"/>
    <col min="10505" max="10505" width="6.5" style="7" customWidth="1"/>
    <col min="10506" max="10506" width="14.5" style="7" customWidth="1"/>
    <col min="10507" max="10507" width="9.75" style="7" customWidth="1"/>
    <col min="10508" max="10508" width="11.25" style="7" customWidth="1"/>
    <col min="10509" max="10509" width="11.5" style="7" customWidth="1"/>
    <col min="10510" max="10510" width="6.25" style="7" customWidth="1"/>
    <col min="10511" max="10511" width="11" style="7" customWidth="1"/>
    <col min="10512" max="10512" width="11.375" style="7" customWidth="1"/>
    <col min="10513" max="10513" width="8.25" style="7" customWidth="1"/>
    <col min="10514" max="10514" width="11.625" style="7" customWidth="1"/>
    <col min="10515" max="10515" width="15.125" style="7" customWidth="1"/>
    <col min="10516" max="10516" width="7.875" style="7" customWidth="1"/>
    <col min="10517" max="10517" width="6.375" style="7" customWidth="1"/>
    <col min="10518" max="10518" width="8.375" style="7" customWidth="1"/>
    <col min="10519" max="10519" width="6.25" style="7" customWidth="1"/>
    <col min="10520" max="10520" width="5.25" style="7" customWidth="1"/>
    <col min="10521" max="10521" width="6.875" style="7" customWidth="1"/>
    <col min="10522" max="10522" width="5.625" style="7" customWidth="1"/>
    <col min="10523" max="10523" width="6.875" style="7" customWidth="1"/>
    <col min="10524" max="10524" width="12.25" style="7" customWidth="1"/>
    <col min="10525" max="10752" width="9" style="7"/>
    <col min="10753" max="10753" width="4.25" style="7" customWidth="1"/>
    <col min="10754" max="10754" width="28.875" style="7" customWidth="1"/>
    <col min="10755" max="10755" width="16.25" style="7" customWidth="1"/>
    <col min="10756" max="10756" width="14.25" style="7" customWidth="1"/>
    <col min="10757" max="10757" width="16.25" style="7" customWidth="1"/>
    <col min="10758" max="10759" width="6.125" style="7" customWidth="1"/>
    <col min="10760" max="10760" width="15" style="7" customWidth="1"/>
    <col min="10761" max="10761" width="6.5" style="7" customWidth="1"/>
    <col min="10762" max="10762" width="14.5" style="7" customWidth="1"/>
    <col min="10763" max="10763" width="9.75" style="7" customWidth="1"/>
    <col min="10764" max="10764" width="11.25" style="7" customWidth="1"/>
    <col min="10765" max="10765" width="11.5" style="7" customWidth="1"/>
    <col min="10766" max="10766" width="6.25" style="7" customWidth="1"/>
    <col min="10767" max="10767" width="11" style="7" customWidth="1"/>
    <col min="10768" max="10768" width="11.375" style="7" customWidth="1"/>
    <col min="10769" max="10769" width="8.25" style="7" customWidth="1"/>
    <col min="10770" max="10770" width="11.625" style="7" customWidth="1"/>
    <col min="10771" max="10771" width="15.125" style="7" customWidth="1"/>
    <col min="10772" max="10772" width="7.875" style="7" customWidth="1"/>
    <col min="10773" max="10773" width="6.375" style="7" customWidth="1"/>
    <col min="10774" max="10774" width="8.375" style="7" customWidth="1"/>
    <col min="10775" max="10775" width="6.25" style="7" customWidth="1"/>
    <col min="10776" max="10776" width="5.25" style="7" customWidth="1"/>
    <col min="10777" max="10777" width="6.875" style="7" customWidth="1"/>
    <col min="10778" max="10778" width="5.625" style="7" customWidth="1"/>
    <col min="10779" max="10779" width="6.875" style="7" customWidth="1"/>
    <col min="10780" max="10780" width="12.25" style="7" customWidth="1"/>
    <col min="10781" max="11008" width="9" style="7"/>
    <col min="11009" max="11009" width="4.25" style="7" customWidth="1"/>
    <col min="11010" max="11010" width="28.875" style="7" customWidth="1"/>
    <col min="11011" max="11011" width="16.25" style="7" customWidth="1"/>
    <col min="11012" max="11012" width="14.25" style="7" customWidth="1"/>
    <col min="11013" max="11013" width="16.25" style="7" customWidth="1"/>
    <col min="11014" max="11015" width="6.125" style="7" customWidth="1"/>
    <col min="11016" max="11016" width="15" style="7" customWidth="1"/>
    <col min="11017" max="11017" width="6.5" style="7" customWidth="1"/>
    <col min="11018" max="11018" width="14.5" style="7" customWidth="1"/>
    <col min="11019" max="11019" width="9.75" style="7" customWidth="1"/>
    <col min="11020" max="11020" width="11.25" style="7" customWidth="1"/>
    <col min="11021" max="11021" width="11.5" style="7" customWidth="1"/>
    <col min="11022" max="11022" width="6.25" style="7" customWidth="1"/>
    <col min="11023" max="11023" width="11" style="7" customWidth="1"/>
    <col min="11024" max="11024" width="11.375" style="7" customWidth="1"/>
    <col min="11025" max="11025" width="8.25" style="7" customWidth="1"/>
    <col min="11026" max="11026" width="11.625" style="7" customWidth="1"/>
    <col min="11027" max="11027" width="15.125" style="7" customWidth="1"/>
    <col min="11028" max="11028" width="7.875" style="7" customWidth="1"/>
    <col min="11029" max="11029" width="6.375" style="7" customWidth="1"/>
    <col min="11030" max="11030" width="8.375" style="7" customWidth="1"/>
    <col min="11031" max="11031" width="6.25" style="7" customWidth="1"/>
    <col min="11032" max="11032" width="5.25" style="7" customWidth="1"/>
    <col min="11033" max="11033" width="6.875" style="7" customWidth="1"/>
    <col min="11034" max="11034" width="5.625" style="7" customWidth="1"/>
    <col min="11035" max="11035" width="6.875" style="7" customWidth="1"/>
    <col min="11036" max="11036" width="12.25" style="7" customWidth="1"/>
    <col min="11037" max="11264" width="9" style="7"/>
    <col min="11265" max="11265" width="4.25" style="7" customWidth="1"/>
    <col min="11266" max="11266" width="28.875" style="7" customWidth="1"/>
    <col min="11267" max="11267" width="16.25" style="7" customWidth="1"/>
    <col min="11268" max="11268" width="14.25" style="7" customWidth="1"/>
    <col min="11269" max="11269" width="16.25" style="7" customWidth="1"/>
    <col min="11270" max="11271" width="6.125" style="7" customWidth="1"/>
    <col min="11272" max="11272" width="15" style="7" customWidth="1"/>
    <col min="11273" max="11273" width="6.5" style="7" customWidth="1"/>
    <col min="11274" max="11274" width="14.5" style="7" customWidth="1"/>
    <col min="11275" max="11275" width="9.75" style="7" customWidth="1"/>
    <col min="11276" max="11276" width="11.25" style="7" customWidth="1"/>
    <col min="11277" max="11277" width="11.5" style="7" customWidth="1"/>
    <col min="11278" max="11278" width="6.25" style="7" customWidth="1"/>
    <col min="11279" max="11279" width="11" style="7" customWidth="1"/>
    <col min="11280" max="11280" width="11.375" style="7" customWidth="1"/>
    <col min="11281" max="11281" width="8.25" style="7" customWidth="1"/>
    <col min="11282" max="11282" width="11.625" style="7" customWidth="1"/>
    <col min="11283" max="11283" width="15.125" style="7" customWidth="1"/>
    <col min="11284" max="11284" width="7.875" style="7" customWidth="1"/>
    <col min="11285" max="11285" width="6.375" style="7" customWidth="1"/>
    <col min="11286" max="11286" width="8.375" style="7" customWidth="1"/>
    <col min="11287" max="11287" width="6.25" style="7" customWidth="1"/>
    <col min="11288" max="11288" width="5.25" style="7" customWidth="1"/>
    <col min="11289" max="11289" width="6.875" style="7" customWidth="1"/>
    <col min="11290" max="11290" width="5.625" style="7" customWidth="1"/>
    <col min="11291" max="11291" width="6.875" style="7" customWidth="1"/>
    <col min="11292" max="11292" width="12.25" style="7" customWidth="1"/>
    <col min="11293" max="11520" width="9" style="7"/>
    <col min="11521" max="11521" width="4.25" style="7" customWidth="1"/>
    <col min="11522" max="11522" width="28.875" style="7" customWidth="1"/>
    <col min="11523" max="11523" width="16.25" style="7" customWidth="1"/>
    <col min="11524" max="11524" width="14.25" style="7" customWidth="1"/>
    <col min="11525" max="11525" width="16.25" style="7" customWidth="1"/>
    <col min="11526" max="11527" width="6.125" style="7" customWidth="1"/>
    <col min="11528" max="11528" width="15" style="7" customWidth="1"/>
    <col min="11529" max="11529" width="6.5" style="7" customWidth="1"/>
    <col min="11530" max="11530" width="14.5" style="7" customWidth="1"/>
    <col min="11531" max="11531" width="9.75" style="7" customWidth="1"/>
    <col min="11532" max="11532" width="11.25" style="7" customWidth="1"/>
    <col min="11533" max="11533" width="11.5" style="7" customWidth="1"/>
    <col min="11534" max="11534" width="6.25" style="7" customWidth="1"/>
    <col min="11535" max="11535" width="11" style="7" customWidth="1"/>
    <col min="11536" max="11536" width="11.375" style="7" customWidth="1"/>
    <col min="11537" max="11537" width="8.25" style="7" customWidth="1"/>
    <col min="11538" max="11538" width="11.625" style="7" customWidth="1"/>
    <col min="11539" max="11539" width="15.125" style="7" customWidth="1"/>
    <col min="11540" max="11540" width="7.875" style="7" customWidth="1"/>
    <col min="11541" max="11541" width="6.375" style="7" customWidth="1"/>
    <col min="11542" max="11542" width="8.375" style="7" customWidth="1"/>
    <col min="11543" max="11543" width="6.25" style="7" customWidth="1"/>
    <col min="11544" max="11544" width="5.25" style="7" customWidth="1"/>
    <col min="11545" max="11545" width="6.875" style="7" customWidth="1"/>
    <col min="11546" max="11546" width="5.625" style="7" customWidth="1"/>
    <col min="11547" max="11547" width="6.875" style="7" customWidth="1"/>
    <col min="11548" max="11548" width="12.25" style="7" customWidth="1"/>
    <col min="11549" max="11776" width="9" style="7"/>
    <col min="11777" max="11777" width="4.25" style="7" customWidth="1"/>
    <col min="11778" max="11778" width="28.875" style="7" customWidth="1"/>
    <col min="11779" max="11779" width="16.25" style="7" customWidth="1"/>
    <col min="11780" max="11780" width="14.25" style="7" customWidth="1"/>
    <col min="11781" max="11781" width="16.25" style="7" customWidth="1"/>
    <col min="11782" max="11783" width="6.125" style="7" customWidth="1"/>
    <col min="11784" max="11784" width="15" style="7" customWidth="1"/>
    <col min="11785" max="11785" width="6.5" style="7" customWidth="1"/>
    <col min="11786" max="11786" width="14.5" style="7" customWidth="1"/>
    <col min="11787" max="11787" width="9.75" style="7" customWidth="1"/>
    <col min="11788" max="11788" width="11.25" style="7" customWidth="1"/>
    <col min="11789" max="11789" width="11.5" style="7" customWidth="1"/>
    <col min="11790" max="11790" width="6.25" style="7" customWidth="1"/>
    <col min="11791" max="11791" width="11" style="7" customWidth="1"/>
    <col min="11792" max="11792" width="11.375" style="7" customWidth="1"/>
    <col min="11793" max="11793" width="8.25" style="7" customWidth="1"/>
    <col min="11794" max="11794" width="11.625" style="7" customWidth="1"/>
    <col min="11795" max="11795" width="15.125" style="7" customWidth="1"/>
    <col min="11796" max="11796" width="7.875" style="7" customWidth="1"/>
    <col min="11797" max="11797" width="6.375" style="7" customWidth="1"/>
    <col min="11798" max="11798" width="8.375" style="7" customWidth="1"/>
    <col min="11799" max="11799" width="6.25" style="7" customWidth="1"/>
    <col min="11800" max="11800" width="5.25" style="7" customWidth="1"/>
    <col min="11801" max="11801" width="6.875" style="7" customWidth="1"/>
    <col min="11802" max="11802" width="5.625" style="7" customWidth="1"/>
    <col min="11803" max="11803" width="6.875" style="7" customWidth="1"/>
    <col min="11804" max="11804" width="12.25" style="7" customWidth="1"/>
    <col min="11805" max="12032" width="9" style="7"/>
    <col min="12033" max="12033" width="4.25" style="7" customWidth="1"/>
    <col min="12034" max="12034" width="28.875" style="7" customWidth="1"/>
    <col min="12035" max="12035" width="16.25" style="7" customWidth="1"/>
    <col min="12036" max="12036" width="14.25" style="7" customWidth="1"/>
    <col min="12037" max="12037" width="16.25" style="7" customWidth="1"/>
    <col min="12038" max="12039" width="6.125" style="7" customWidth="1"/>
    <col min="12040" max="12040" width="15" style="7" customWidth="1"/>
    <col min="12041" max="12041" width="6.5" style="7" customWidth="1"/>
    <col min="12042" max="12042" width="14.5" style="7" customWidth="1"/>
    <col min="12043" max="12043" width="9.75" style="7" customWidth="1"/>
    <col min="12044" max="12044" width="11.25" style="7" customWidth="1"/>
    <col min="12045" max="12045" width="11.5" style="7" customWidth="1"/>
    <col min="12046" max="12046" width="6.25" style="7" customWidth="1"/>
    <col min="12047" max="12047" width="11" style="7" customWidth="1"/>
    <col min="12048" max="12048" width="11.375" style="7" customWidth="1"/>
    <col min="12049" max="12049" width="8.25" style="7" customWidth="1"/>
    <col min="12050" max="12050" width="11.625" style="7" customWidth="1"/>
    <col min="12051" max="12051" width="15.125" style="7" customWidth="1"/>
    <col min="12052" max="12052" width="7.875" style="7" customWidth="1"/>
    <col min="12053" max="12053" width="6.375" style="7" customWidth="1"/>
    <col min="12054" max="12054" width="8.375" style="7" customWidth="1"/>
    <col min="12055" max="12055" width="6.25" style="7" customWidth="1"/>
    <col min="12056" max="12056" width="5.25" style="7" customWidth="1"/>
    <col min="12057" max="12057" width="6.875" style="7" customWidth="1"/>
    <col min="12058" max="12058" width="5.625" style="7" customWidth="1"/>
    <col min="12059" max="12059" width="6.875" style="7" customWidth="1"/>
    <col min="12060" max="12060" width="12.25" style="7" customWidth="1"/>
    <col min="12061" max="12288" width="9" style="7"/>
    <col min="12289" max="12289" width="4.25" style="7" customWidth="1"/>
    <col min="12290" max="12290" width="28.875" style="7" customWidth="1"/>
    <col min="12291" max="12291" width="16.25" style="7" customWidth="1"/>
    <col min="12292" max="12292" width="14.25" style="7" customWidth="1"/>
    <col min="12293" max="12293" width="16.25" style="7" customWidth="1"/>
    <col min="12294" max="12295" width="6.125" style="7" customWidth="1"/>
    <col min="12296" max="12296" width="15" style="7" customWidth="1"/>
    <col min="12297" max="12297" width="6.5" style="7" customWidth="1"/>
    <col min="12298" max="12298" width="14.5" style="7" customWidth="1"/>
    <col min="12299" max="12299" width="9.75" style="7" customWidth="1"/>
    <col min="12300" max="12300" width="11.25" style="7" customWidth="1"/>
    <col min="12301" max="12301" width="11.5" style="7" customWidth="1"/>
    <col min="12302" max="12302" width="6.25" style="7" customWidth="1"/>
    <col min="12303" max="12303" width="11" style="7" customWidth="1"/>
    <col min="12304" max="12304" width="11.375" style="7" customWidth="1"/>
    <col min="12305" max="12305" width="8.25" style="7" customWidth="1"/>
    <col min="12306" max="12306" width="11.625" style="7" customWidth="1"/>
    <col min="12307" max="12307" width="15.125" style="7" customWidth="1"/>
    <col min="12308" max="12308" width="7.875" style="7" customWidth="1"/>
    <col min="12309" max="12309" width="6.375" style="7" customWidth="1"/>
    <col min="12310" max="12310" width="8.375" style="7" customWidth="1"/>
    <col min="12311" max="12311" width="6.25" style="7" customWidth="1"/>
    <col min="12312" max="12312" width="5.25" style="7" customWidth="1"/>
    <col min="12313" max="12313" width="6.875" style="7" customWidth="1"/>
    <col min="12314" max="12314" width="5.625" style="7" customWidth="1"/>
    <col min="12315" max="12315" width="6.875" style="7" customWidth="1"/>
    <col min="12316" max="12316" width="12.25" style="7" customWidth="1"/>
    <col min="12317" max="12544" width="9" style="7"/>
    <col min="12545" max="12545" width="4.25" style="7" customWidth="1"/>
    <col min="12546" max="12546" width="28.875" style="7" customWidth="1"/>
    <col min="12547" max="12547" width="16.25" style="7" customWidth="1"/>
    <col min="12548" max="12548" width="14.25" style="7" customWidth="1"/>
    <col min="12549" max="12549" width="16.25" style="7" customWidth="1"/>
    <col min="12550" max="12551" width="6.125" style="7" customWidth="1"/>
    <col min="12552" max="12552" width="15" style="7" customWidth="1"/>
    <col min="12553" max="12553" width="6.5" style="7" customWidth="1"/>
    <col min="12554" max="12554" width="14.5" style="7" customWidth="1"/>
    <col min="12555" max="12555" width="9.75" style="7" customWidth="1"/>
    <col min="12556" max="12556" width="11.25" style="7" customWidth="1"/>
    <col min="12557" max="12557" width="11.5" style="7" customWidth="1"/>
    <col min="12558" max="12558" width="6.25" style="7" customWidth="1"/>
    <col min="12559" max="12559" width="11" style="7" customWidth="1"/>
    <col min="12560" max="12560" width="11.375" style="7" customWidth="1"/>
    <col min="12561" max="12561" width="8.25" style="7" customWidth="1"/>
    <col min="12562" max="12562" width="11.625" style="7" customWidth="1"/>
    <col min="12563" max="12563" width="15.125" style="7" customWidth="1"/>
    <col min="12564" max="12564" width="7.875" style="7" customWidth="1"/>
    <col min="12565" max="12565" width="6.375" style="7" customWidth="1"/>
    <col min="12566" max="12566" width="8.375" style="7" customWidth="1"/>
    <col min="12567" max="12567" width="6.25" style="7" customWidth="1"/>
    <col min="12568" max="12568" width="5.25" style="7" customWidth="1"/>
    <col min="12569" max="12569" width="6.875" style="7" customWidth="1"/>
    <col min="12570" max="12570" width="5.625" style="7" customWidth="1"/>
    <col min="12571" max="12571" width="6.875" style="7" customWidth="1"/>
    <col min="12572" max="12572" width="12.25" style="7" customWidth="1"/>
    <col min="12573" max="12800" width="9" style="7"/>
    <col min="12801" max="12801" width="4.25" style="7" customWidth="1"/>
    <col min="12802" max="12802" width="28.875" style="7" customWidth="1"/>
    <col min="12803" max="12803" width="16.25" style="7" customWidth="1"/>
    <col min="12804" max="12804" width="14.25" style="7" customWidth="1"/>
    <col min="12805" max="12805" width="16.25" style="7" customWidth="1"/>
    <col min="12806" max="12807" width="6.125" style="7" customWidth="1"/>
    <col min="12808" max="12808" width="15" style="7" customWidth="1"/>
    <col min="12809" max="12809" width="6.5" style="7" customWidth="1"/>
    <col min="12810" max="12810" width="14.5" style="7" customWidth="1"/>
    <col min="12811" max="12811" width="9.75" style="7" customWidth="1"/>
    <col min="12812" max="12812" width="11.25" style="7" customWidth="1"/>
    <col min="12813" max="12813" width="11.5" style="7" customWidth="1"/>
    <col min="12814" max="12814" width="6.25" style="7" customWidth="1"/>
    <col min="12815" max="12815" width="11" style="7" customWidth="1"/>
    <col min="12816" max="12816" width="11.375" style="7" customWidth="1"/>
    <col min="12817" max="12817" width="8.25" style="7" customWidth="1"/>
    <col min="12818" max="12818" width="11.625" style="7" customWidth="1"/>
    <col min="12819" max="12819" width="15.125" style="7" customWidth="1"/>
    <col min="12820" max="12820" width="7.875" style="7" customWidth="1"/>
    <col min="12821" max="12821" width="6.375" style="7" customWidth="1"/>
    <col min="12822" max="12822" width="8.375" style="7" customWidth="1"/>
    <col min="12823" max="12823" width="6.25" style="7" customWidth="1"/>
    <col min="12824" max="12824" width="5.25" style="7" customWidth="1"/>
    <col min="12825" max="12825" width="6.875" style="7" customWidth="1"/>
    <col min="12826" max="12826" width="5.625" style="7" customWidth="1"/>
    <col min="12827" max="12827" width="6.875" style="7" customWidth="1"/>
    <col min="12828" max="12828" width="12.25" style="7" customWidth="1"/>
    <col min="12829" max="13056" width="9" style="7"/>
    <col min="13057" max="13057" width="4.25" style="7" customWidth="1"/>
    <col min="13058" max="13058" width="28.875" style="7" customWidth="1"/>
    <col min="13059" max="13059" width="16.25" style="7" customWidth="1"/>
    <col min="13060" max="13060" width="14.25" style="7" customWidth="1"/>
    <col min="13061" max="13061" width="16.25" style="7" customWidth="1"/>
    <col min="13062" max="13063" width="6.125" style="7" customWidth="1"/>
    <col min="13064" max="13064" width="15" style="7" customWidth="1"/>
    <col min="13065" max="13065" width="6.5" style="7" customWidth="1"/>
    <col min="13066" max="13066" width="14.5" style="7" customWidth="1"/>
    <col min="13067" max="13067" width="9.75" style="7" customWidth="1"/>
    <col min="13068" max="13068" width="11.25" style="7" customWidth="1"/>
    <col min="13069" max="13069" width="11.5" style="7" customWidth="1"/>
    <col min="13070" max="13070" width="6.25" style="7" customWidth="1"/>
    <col min="13071" max="13071" width="11" style="7" customWidth="1"/>
    <col min="13072" max="13072" width="11.375" style="7" customWidth="1"/>
    <col min="13073" max="13073" width="8.25" style="7" customWidth="1"/>
    <col min="13074" max="13074" width="11.625" style="7" customWidth="1"/>
    <col min="13075" max="13075" width="15.125" style="7" customWidth="1"/>
    <col min="13076" max="13076" width="7.875" style="7" customWidth="1"/>
    <col min="13077" max="13077" width="6.375" style="7" customWidth="1"/>
    <col min="13078" max="13078" width="8.375" style="7" customWidth="1"/>
    <col min="13079" max="13079" width="6.25" style="7" customWidth="1"/>
    <col min="13080" max="13080" width="5.25" style="7" customWidth="1"/>
    <col min="13081" max="13081" width="6.875" style="7" customWidth="1"/>
    <col min="13082" max="13082" width="5.625" style="7" customWidth="1"/>
    <col min="13083" max="13083" width="6.875" style="7" customWidth="1"/>
    <col min="13084" max="13084" width="12.25" style="7" customWidth="1"/>
    <col min="13085" max="13312" width="9" style="7"/>
    <col min="13313" max="13313" width="4.25" style="7" customWidth="1"/>
    <col min="13314" max="13314" width="28.875" style="7" customWidth="1"/>
    <col min="13315" max="13315" width="16.25" style="7" customWidth="1"/>
    <col min="13316" max="13316" width="14.25" style="7" customWidth="1"/>
    <col min="13317" max="13317" width="16.25" style="7" customWidth="1"/>
    <col min="13318" max="13319" width="6.125" style="7" customWidth="1"/>
    <col min="13320" max="13320" width="15" style="7" customWidth="1"/>
    <col min="13321" max="13321" width="6.5" style="7" customWidth="1"/>
    <col min="13322" max="13322" width="14.5" style="7" customWidth="1"/>
    <col min="13323" max="13323" width="9.75" style="7" customWidth="1"/>
    <col min="13324" max="13324" width="11.25" style="7" customWidth="1"/>
    <col min="13325" max="13325" width="11.5" style="7" customWidth="1"/>
    <col min="13326" max="13326" width="6.25" style="7" customWidth="1"/>
    <col min="13327" max="13327" width="11" style="7" customWidth="1"/>
    <col min="13328" max="13328" width="11.375" style="7" customWidth="1"/>
    <col min="13329" max="13329" width="8.25" style="7" customWidth="1"/>
    <col min="13330" max="13330" width="11.625" style="7" customWidth="1"/>
    <col min="13331" max="13331" width="15.125" style="7" customWidth="1"/>
    <col min="13332" max="13332" width="7.875" style="7" customWidth="1"/>
    <col min="13333" max="13333" width="6.375" style="7" customWidth="1"/>
    <col min="13334" max="13334" width="8.375" style="7" customWidth="1"/>
    <col min="13335" max="13335" width="6.25" style="7" customWidth="1"/>
    <col min="13336" max="13336" width="5.25" style="7" customWidth="1"/>
    <col min="13337" max="13337" width="6.875" style="7" customWidth="1"/>
    <col min="13338" max="13338" width="5.625" style="7" customWidth="1"/>
    <col min="13339" max="13339" width="6.875" style="7" customWidth="1"/>
    <col min="13340" max="13340" width="12.25" style="7" customWidth="1"/>
    <col min="13341" max="13568" width="9" style="7"/>
    <col min="13569" max="13569" width="4.25" style="7" customWidth="1"/>
    <col min="13570" max="13570" width="28.875" style="7" customWidth="1"/>
    <col min="13571" max="13571" width="16.25" style="7" customWidth="1"/>
    <col min="13572" max="13572" width="14.25" style="7" customWidth="1"/>
    <col min="13573" max="13573" width="16.25" style="7" customWidth="1"/>
    <col min="13574" max="13575" width="6.125" style="7" customWidth="1"/>
    <col min="13576" max="13576" width="15" style="7" customWidth="1"/>
    <col min="13577" max="13577" width="6.5" style="7" customWidth="1"/>
    <col min="13578" max="13578" width="14.5" style="7" customWidth="1"/>
    <col min="13579" max="13579" width="9.75" style="7" customWidth="1"/>
    <col min="13580" max="13580" width="11.25" style="7" customWidth="1"/>
    <col min="13581" max="13581" width="11.5" style="7" customWidth="1"/>
    <col min="13582" max="13582" width="6.25" style="7" customWidth="1"/>
    <col min="13583" max="13583" width="11" style="7" customWidth="1"/>
    <col min="13584" max="13584" width="11.375" style="7" customWidth="1"/>
    <col min="13585" max="13585" width="8.25" style="7" customWidth="1"/>
    <col min="13586" max="13586" width="11.625" style="7" customWidth="1"/>
    <col min="13587" max="13587" width="15.125" style="7" customWidth="1"/>
    <col min="13588" max="13588" width="7.875" style="7" customWidth="1"/>
    <col min="13589" max="13589" width="6.375" style="7" customWidth="1"/>
    <col min="13590" max="13590" width="8.375" style="7" customWidth="1"/>
    <col min="13591" max="13591" width="6.25" style="7" customWidth="1"/>
    <col min="13592" max="13592" width="5.25" style="7" customWidth="1"/>
    <col min="13593" max="13593" width="6.875" style="7" customWidth="1"/>
    <col min="13594" max="13594" width="5.625" style="7" customWidth="1"/>
    <col min="13595" max="13595" width="6.875" style="7" customWidth="1"/>
    <col min="13596" max="13596" width="12.25" style="7" customWidth="1"/>
    <col min="13597" max="13824" width="9" style="7"/>
    <col min="13825" max="13825" width="4.25" style="7" customWidth="1"/>
    <col min="13826" max="13826" width="28.875" style="7" customWidth="1"/>
    <col min="13827" max="13827" width="16.25" style="7" customWidth="1"/>
    <col min="13828" max="13828" width="14.25" style="7" customWidth="1"/>
    <col min="13829" max="13829" width="16.25" style="7" customWidth="1"/>
    <col min="13830" max="13831" width="6.125" style="7" customWidth="1"/>
    <col min="13832" max="13832" width="15" style="7" customWidth="1"/>
    <col min="13833" max="13833" width="6.5" style="7" customWidth="1"/>
    <col min="13834" max="13834" width="14.5" style="7" customWidth="1"/>
    <col min="13835" max="13835" width="9.75" style="7" customWidth="1"/>
    <col min="13836" max="13836" width="11.25" style="7" customWidth="1"/>
    <col min="13837" max="13837" width="11.5" style="7" customWidth="1"/>
    <col min="13838" max="13838" width="6.25" style="7" customWidth="1"/>
    <col min="13839" max="13839" width="11" style="7" customWidth="1"/>
    <col min="13840" max="13840" width="11.375" style="7" customWidth="1"/>
    <col min="13841" max="13841" width="8.25" style="7" customWidth="1"/>
    <col min="13842" max="13842" width="11.625" style="7" customWidth="1"/>
    <col min="13843" max="13843" width="15.125" style="7" customWidth="1"/>
    <col min="13844" max="13844" width="7.875" style="7" customWidth="1"/>
    <col min="13845" max="13845" width="6.375" style="7" customWidth="1"/>
    <col min="13846" max="13846" width="8.375" style="7" customWidth="1"/>
    <col min="13847" max="13847" width="6.25" style="7" customWidth="1"/>
    <col min="13848" max="13848" width="5.25" style="7" customWidth="1"/>
    <col min="13849" max="13849" width="6.875" style="7" customWidth="1"/>
    <col min="13850" max="13850" width="5.625" style="7" customWidth="1"/>
    <col min="13851" max="13851" width="6.875" style="7" customWidth="1"/>
    <col min="13852" max="13852" width="12.25" style="7" customWidth="1"/>
    <col min="13853" max="14080" width="9" style="7"/>
    <col min="14081" max="14081" width="4.25" style="7" customWidth="1"/>
    <col min="14082" max="14082" width="28.875" style="7" customWidth="1"/>
    <col min="14083" max="14083" width="16.25" style="7" customWidth="1"/>
    <col min="14084" max="14084" width="14.25" style="7" customWidth="1"/>
    <col min="14085" max="14085" width="16.25" style="7" customWidth="1"/>
    <col min="14086" max="14087" width="6.125" style="7" customWidth="1"/>
    <col min="14088" max="14088" width="15" style="7" customWidth="1"/>
    <col min="14089" max="14089" width="6.5" style="7" customWidth="1"/>
    <col min="14090" max="14090" width="14.5" style="7" customWidth="1"/>
    <col min="14091" max="14091" width="9.75" style="7" customWidth="1"/>
    <col min="14092" max="14092" width="11.25" style="7" customWidth="1"/>
    <col min="14093" max="14093" width="11.5" style="7" customWidth="1"/>
    <col min="14094" max="14094" width="6.25" style="7" customWidth="1"/>
    <col min="14095" max="14095" width="11" style="7" customWidth="1"/>
    <col min="14096" max="14096" width="11.375" style="7" customWidth="1"/>
    <col min="14097" max="14097" width="8.25" style="7" customWidth="1"/>
    <col min="14098" max="14098" width="11.625" style="7" customWidth="1"/>
    <col min="14099" max="14099" width="15.125" style="7" customWidth="1"/>
    <col min="14100" max="14100" width="7.875" style="7" customWidth="1"/>
    <col min="14101" max="14101" width="6.375" style="7" customWidth="1"/>
    <col min="14102" max="14102" width="8.375" style="7" customWidth="1"/>
    <col min="14103" max="14103" width="6.25" style="7" customWidth="1"/>
    <col min="14104" max="14104" width="5.25" style="7" customWidth="1"/>
    <col min="14105" max="14105" width="6.875" style="7" customWidth="1"/>
    <col min="14106" max="14106" width="5.625" style="7" customWidth="1"/>
    <col min="14107" max="14107" width="6.875" style="7" customWidth="1"/>
    <col min="14108" max="14108" width="12.25" style="7" customWidth="1"/>
    <col min="14109" max="14336" width="9" style="7"/>
    <col min="14337" max="14337" width="4.25" style="7" customWidth="1"/>
    <col min="14338" max="14338" width="28.875" style="7" customWidth="1"/>
    <col min="14339" max="14339" width="16.25" style="7" customWidth="1"/>
    <col min="14340" max="14340" width="14.25" style="7" customWidth="1"/>
    <col min="14341" max="14341" width="16.25" style="7" customWidth="1"/>
    <col min="14342" max="14343" width="6.125" style="7" customWidth="1"/>
    <col min="14344" max="14344" width="15" style="7" customWidth="1"/>
    <col min="14345" max="14345" width="6.5" style="7" customWidth="1"/>
    <col min="14346" max="14346" width="14.5" style="7" customWidth="1"/>
    <col min="14347" max="14347" width="9.75" style="7" customWidth="1"/>
    <col min="14348" max="14348" width="11.25" style="7" customWidth="1"/>
    <col min="14349" max="14349" width="11.5" style="7" customWidth="1"/>
    <col min="14350" max="14350" width="6.25" style="7" customWidth="1"/>
    <col min="14351" max="14351" width="11" style="7" customWidth="1"/>
    <col min="14352" max="14352" width="11.375" style="7" customWidth="1"/>
    <col min="14353" max="14353" width="8.25" style="7" customWidth="1"/>
    <col min="14354" max="14354" width="11.625" style="7" customWidth="1"/>
    <col min="14355" max="14355" width="15.125" style="7" customWidth="1"/>
    <col min="14356" max="14356" width="7.875" style="7" customWidth="1"/>
    <col min="14357" max="14357" width="6.375" style="7" customWidth="1"/>
    <col min="14358" max="14358" width="8.375" style="7" customWidth="1"/>
    <col min="14359" max="14359" width="6.25" style="7" customWidth="1"/>
    <col min="14360" max="14360" width="5.25" style="7" customWidth="1"/>
    <col min="14361" max="14361" width="6.875" style="7" customWidth="1"/>
    <col min="14362" max="14362" width="5.625" style="7" customWidth="1"/>
    <col min="14363" max="14363" width="6.875" style="7" customWidth="1"/>
    <col min="14364" max="14364" width="12.25" style="7" customWidth="1"/>
    <col min="14365" max="14592" width="9" style="7"/>
    <col min="14593" max="14593" width="4.25" style="7" customWidth="1"/>
    <col min="14594" max="14594" width="28.875" style="7" customWidth="1"/>
    <col min="14595" max="14595" width="16.25" style="7" customWidth="1"/>
    <col min="14596" max="14596" width="14.25" style="7" customWidth="1"/>
    <col min="14597" max="14597" width="16.25" style="7" customWidth="1"/>
    <col min="14598" max="14599" width="6.125" style="7" customWidth="1"/>
    <col min="14600" max="14600" width="15" style="7" customWidth="1"/>
    <col min="14601" max="14601" width="6.5" style="7" customWidth="1"/>
    <col min="14602" max="14602" width="14.5" style="7" customWidth="1"/>
    <col min="14603" max="14603" width="9.75" style="7" customWidth="1"/>
    <col min="14604" max="14604" width="11.25" style="7" customWidth="1"/>
    <col min="14605" max="14605" width="11.5" style="7" customWidth="1"/>
    <col min="14606" max="14606" width="6.25" style="7" customWidth="1"/>
    <col min="14607" max="14607" width="11" style="7" customWidth="1"/>
    <col min="14608" max="14608" width="11.375" style="7" customWidth="1"/>
    <col min="14609" max="14609" width="8.25" style="7" customWidth="1"/>
    <col min="14610" max="14610" width="11.625" style="7" customWidth="1"/>
    <col min="14611" max="14611" width="15.125" style="7" customWidth="1"/>
    <col min="14612" max="14612" width="7.875" style="7" customWidth="1"/>
    <col min="14613" max="14613" width="6.375" style="7" customWidth="1"/>
    <col min="14614" max="14614" width="8.375" style="7" customWidth="1"/>
    <col min="14615" max="14615" width="6.25" style="7" customWidth="1"/>
    <col min="14616" max="14616" width="5.25" style="7" customWidth="1"/>
    <col min="14617" max="14617" width="6.875" style="7" customWidth="1"/>
    <col min="14618" max="14618" width="5.625" style="7" customWidth="1"/>
    <col min="14619" max="14619" width="6.875" style="7" customWidth="1"/>
    <col min="14620" max="14620" width="12.25" style="7" customWidth="1"/>
    <col min="14621" max="14848" width="9" style="7"/>
    <col min="14849" max="14849" width="4.25" style="7" customWidth="1"/>
    <col min="14850" max="14850" width="28.875" style="7" customWidth="1"/>
    <col min="14851" max="14851" width="16.25" style="7" customWidth="1"/>
    <col min="14852" max="14852" width="14.25" style="7" customWidth="1"/>
    <col min="14853" max="14853" width="16.25" style="7" customWidth="1"/>
    <col min="14854" max="14855" width="6.125" style="7" customWidth="1"/>
    <col min="14856" max="14856" width="15" style="7" customWidth="1"/>
    <col min="14857" max="14857" width="6.5" style="7" customWidth="1"/>
    <col min="14858" max="14858" width="14.5" style="7" customWidth="1"/>
    <col min="14859" max="14859" width="9.75" style="7" customWidth="1"/>
    <col min="14860" max="14860" width="11.25" style="7" customWidth="1"/>
    <col min="14861" max="14861" width="11.5" style="7" customWidth="1"/>
    <col min="14862" max="14862" width="6.25" style="7" customWidth="1"/>
    <col min="14863" max="14863" width="11" style="7" customWidth="1"/>
    <col min="14864" max="14864" width="11.375" style="7" customWidth="1"/>
    <col min="14865" max="14865" width="8.25" style="7" customWidth="1"/>
    <col min="14866" max="14866" width="11.625" style="7" customWidth="1"/>
    <col min="14867" max="14867" width="15.125" style="7" customWidth="1"/>
    <col min="14868" max="14868" width="7.875" style="7" customWidth="1"/>
    <col min="14869" max="14869" width="6.375" style="7" customWidth="1"/>
    <col min="14870" max="14870" width="8.375" style="7" customWidth="1"/>
    <col min="14871" max="14871" width="6.25" style="7" customWidth="1"/>
    <col min="14872" max="14872" width="5.25" style="7" customWidth="1"/>
    <col min="14873" max="14873" width="6.875" style="7" customWidth="1"/>
    <col min="14874" max="14874" width="5.625" style="7" customWidth="1"/>
    <col min="14875" max="14875" width="6.875" style="7" customWidth="1"/>
    <col min="14876" max="14876" width="12.25" style="7" customWidth="1"/>
    <col min="14877" max="15104" width="9" style="7"/>
    <col min="15105" max="15105" width="4.25" style="7" customWidth="1"/>
    <col min="15106" max="15106" width="28.875" style="7" customWidth="1"/>
    <col min="15107" max="15107" width="16.25" style="7" customWidth="1"/>
    <col min="15108" max="15108" width="14.25" style="7" customWidth="1"/>
    <col min="15109" max="15109" width="16.25" style="7" customWidth="1"/>
    <col min="15110" max="15111" width="6.125" style="7" customWidth="1"/>
    <col min="15112" max="15112" width="15" style="7" customWidth="1"/>
    <col min="15113" max="15113" width="6.5" style="7" customWidth="1"/>
    <col min="15114" max="15114" width="14.5" style="7" customWidth="1"/>
    <col min="15115" max="15115" width="9.75" style="7" customWidth="1"/>
    <col min="15116" max="15116" width="11.25" style="7" customWidth="1"/>
    <col min="15117" max="15117" width="11.5" style="7" customWidth="1"/>
    <col min="15118" max="15118" width="6.25" style="7" customWidth="1"/>
    <col min="15119" max="15119" width="11" style="7" customWidth="1"/>
    <col min="15120" max="15120" width="11.375" style="7" customWidth="1"/>
    <col min="15121" max="15121" width="8.25" style="7" customWidth="1"/>
    <col min="15122" max="15122" width="11.625" style="7" customWidth="1"/>
    <col min="15123" max="15123" width="15.125" style="7" customWidth="1"/>
    <col min="15124" max="15124" width="7.875" style="7" customWidth="1"/>
    <col min="15125" max="15125" width="6.375" style="7" customWidth="1"/>
    <col min="15126" max="15126" width="8.375" style="7" customWidth="1"/>
    <col min="15127" max="15127" width="6.25" style="7" customWidth="1"/>
    <col min="15128" max="15128" width="5.25" style="7" customWidth="1"/>
    <col min="15129" max="15129" width="6.875" style="7" customWidth="1"/>
    <col min="15130" max="15130" width="5.625" style="7" customWidth="1"/>
    <col min="15131" max="15131" width="6.875" style="7" customWidth="1"/>
    <col min="15132" max="15132" width="12.25" style="7" customWidth="1"/>
    <col min="15133" max="15360" width="9" style="7"/>
    <col min="15361" max="15361" width="4.25" style="7" customWidth="1"/>
    <col min="15362" max="15362" width="28.875" style="7" customWidth="1"/>
    <col min="15363" max="15363" width="16.25" style="7" customWidth="1"/>
    <col min="15364" max="15364" width="14.25" style="7" customWidth="1"/>
    <col min="15365" max="15365" width="16.25" style="7" customWidth="1"/>
    <col min="15366" max="15367" width="6.125" style="7" customWidth="1"/>
    <col min="15368" max="15368" width="15" style="7" customWidth="1"/>
    <col min="15369" max="15369" width="6.5" style="7" customWidth="1"/>
    <col min="15370" max="15370" width="14.5" style="7" customWidth="1"/>
    <col min="15371" max="15371" width="9.75" style="7" customWidth="1"/>
    <col min="15372" max="15372" width="11.25" style="7" customWidth="1"/>
    <col min="15373" max="15373" width="11.5" style="7" customWidth="1"/>
    <col min="15374" max="15374" width="6.25" style="7" customWidth="1"/>
    <col min="15375" max="15375" width="11" style="7" customWidth="1"/>
    <col min="15376" max="15376" width="11.375" style="7" customWidth="1"/>
    <col min="15377" max="15377" width="8.25" style="7" customWidth="1"/>
    <col min="15378" max="15378" width="11.625" style="7" customWidth="1"/>
    <col min="15379" max="15379" width="15.125" style="7" customWidth="1"/>
    <col min="15380" max="15380" width="7.875" style="7" customWidth="1"/>
    <col min="15381" max="15381" width="6.375" style="7" customWidth="1"/>
    <col min="15382" max="15382" width="8.375" style="7" customWidth="1"/>
    <col min="15383" max="15383" width="6.25" style="7" customWidth="1"/>
    <col min="15384" max="15384" width="5.25" style="7" customWidth="1"/>
    <col min="15385" max="15385" width="6.875" style="7" customWidth="1"/>
    <col min="15386" max="15386" width="5.625" style="7" customWidth="1"/>
    <col min="15387" max="15387" width="6.875" style="7" customWidth="1"/>
    <col min="15388" max="15388" width="12.25" style="7" customWidth="1"/>
    <col min="15389" max="15616" width="9" style="7"/>
    <col min="15617" max="15617" width="4.25" style="7" customWidth="1"/>
    <col min="15618" max="15618" width="28.875" style="7" customWidth="1"/>
    <col min="15619" max="15619" width="16.25" style="7" customWidth="1"/>
    <col min="15620" max="15620" width="14.25" style="7" customWidth="1"/>
    <col min="15621" max="15621" width="16.25" style="7" customWidth="1"/>
    <col min="15622" max="15623" width="6.125" style="7" customWidth="1"/>
    <col min="15624" max="15624" width="15" style="7" customWidth="1"/>
    <col min="15625" max="15625" width="6.5" style="7" customWidth="1"/>
    <col min="15626" max="15626" width="14.5" style="7" customWidth="1"/>
    <col min="15627" max="15627" width="9.75" style="7" customWidth="1"/>
    <col min="15628" max="15628" width="11.25" style="7" customWidth="1"/>
    <col min="15629" max="15629" width="11.5" style="7" customWidth="1"/>
    <col min="15630" max="15630" width="6.25" style="7" customWidth="1"/>
    <col min="15631" max="15631" width="11" style="7" customWidth="1"/>
    <col min="15632" max="15632" width="11.375" style="7" customWidth="1"/>
    <col min="15633" max="15633" width="8.25" style="7" customWidth="1"/>
    <col min="15634" max="15634" width="11.625" style="7" customWidth="1"/>
    <col min="15635" max="15635" width="15.125" style="7" customWidth="1"/>
    <col min="15636" max="15636" width="7.875" style="7" customWidth="1"/>
    <col min="15637" max="15637" width="6.375" style="7" customWidth="1"/>
    <col min="15638" max="15638" width="8.375" style="7" customWidth="1"/>
    <col min="15639" max="15639" width="6.25" style="7" customWidth="1"/>
    <col min="15640" max="15640" width="5.25" style="7" customWidth="1"/>
    <col min="15641" max="15641" width="6.875" style="7" customWidth="1"/>
    <col min="15642" max="15642" width="5.625" style="7" customWidth="1"/>
    <col min="15643" max="15643" width="6.875" style="7" customWidth="1"/>
    <col min="15644" max="15644" width="12.25" style="7" customWidth="1"/>
    <col min="15645" max="15872" width="9" style="7"/>
    <col min="15873" max="15873" width="4.25" style="7" customWidth="1"/>
    <col min="15874" max="15874" width="28.875" style="7" customWidth="1"/>
    <col min="15875" max="15875" width="16.25" style="7" customWidth="1"/>
    <col min="15876" max="15876" width="14.25" style="7" customWidth="1"/>
    <col min="15877" max="15877" width="16.25" style="7" customWidth="1"/>
    <col min="15878" max="15879" width="6.125" style="7" customWidth="1"/>
    <col min="15880" max="15880" width="15" style="7" customWidth="1"/>
    <col min="15881" max="15881" width="6.5" style="7" customWidth="1"/>
    <col min="15882" max="15882" width="14.5" style="7" customWidth="1"/>
    <col min="15883" max="15883" width="9.75" style="7" customWidth="1"/>
    <col min="15884" max="15884" width="11.25" style="7" customWidth="1"/>
    <col min="15885" max="15885" width="11.5" style="7" customWidth="1"/>
    <col min="15886" max="15886" width="6.25" style="7" customWidth="1"/>
    <col min="15887" max="15887" width="11" style="7" customWidth="1"/>
    <col min="15888" max="15888" width="11.375" style="7" customWidth="1"/>
    <col min="15889" max="15889" width="8.25" style="7" customWidth="1"/>
    <col min="15890" max="15890" width="11.625" style="7" customWidth="1"/>
    <col min="15891" max="15891" width="15.125" style="7" customWidth="1"/>
    <col min="15892" max="15892" width="7.875" style="7" customWidth="1"/>
    <col min="15893" max="15893" width="6.375" style="7" customWidth="1"/>
    <col min="15894" max="15894" width="8.375" style="7" customWidth="1"/>
    <col min="15895" max="15895" width="6.25" style="7" customWidth="1"/>
    <col min="15896" max="15896" width="5.25" style="7" customWidth="1"/>
    <col min="15897" max="15897" width="6.875" style="7" customWidth="1"/>
    <col min="15898" max="15898" width="5.625" style="7" customWidth="1"/>
    <col min="15899" max="15899" width="6.875" style="7" customWidth="1"/>
    <col min="15900" max="15900" width="12.25" style="7" customWidth="1"/>
    <col min="15901" max="16128" width="9" style="7"/>
    <col min="16129" max="16129" width="4.25" style="7" customWidth="1"/>
    <col min="16130" max="16130" width="28.875" style="7" customWidth="1"/>
    <col min="16131" max="16131" width="16.25" style="7" customWidth="1"/>
    <col min="16132" max="16132" width="14.25" style="7" customWidth="1"/>
    <col min="16133" max="16133" width="16.25" style="7" customWidth="1"/>
    <col min="16134" max="16135" width="6.125" style="7" customWidth="1"/>
    <col min="16136" max="16136" width="15" style="7" customWidth="1"/>
    <col min="16137" max="16137" width="6.5" style="7" customWidth="1"/>
    <col min="16138" max="16138" width="14.5" style="7" customWidth="1"/>
    <col min="16139" max="16139" width="9.75" style="7" customWidth="1"/>
    <col min="16140" max="16140" width="11.25" style="7" customWidth="1"/>
    <col min="16141" max="16141" width="11.5" style="7" customWidth="1"/>
    <col min="16142" max="16142" width="6.25" style="7" customWidth="1"/>
    <col min="16143" max="16143" width="11" style="7" customWidth="1"/>
    <col min="16144" max="16144" width="11.375" style="7" customWidth="1"/>
    <col min="16145" max="16145" width="8.25" style="7" customWidth="1"/>
    <col min="16146" max="16146" width="11.625" style="7" customWidth="1"/>
    <col min="16147" max="16147" width="15.125" style="7" customWidth="1"/>
    <col min="16148" max="16148" width="7.875" style="7" customWidth="1"/>
    <col min="16149" max="16149" width="6.375" style="7" customWidth="1"/>
    <col min="16150" max="16150" width="8.375" style="7" customWidth="1"/>
    <col min="16151" max="16151" width="6.25" style="7" customWidth="1"/>
    <col min="16152" max="16152" width="5.25" style="7" customWidth="1"/>
    <col min="16153" max="16153" width="6.875" style="7" customWidth="1"/>
    <col min="16154" max="16154" width="5.625" style="7" customWidth="1"/>
    <col min="16155" max="16155" width="6.875" style="7" customWidth="1"/>
    <col min="16156" max="16156" width="12.25" style="7" customWidth="1"/>
    <col min="16157" max="16384" width="9" style="7"/>
  </cols>
  <sheetData>
    <row r="1" spans="1:16384" ht="21" customHeight="1" x14ac:dyDescent="0.3">
      <c r="A1" s="1" t="str">
        <f>'[1]62'!A1</f>
        <v xml:space="preserve">UBND TỈNH TUYÊN QUANG </v>
      </c>
      <c r="B1" s="2"/>
      <c r="C1" s="3"/>
      <c r="D1" s="3"/>
      <c r="E1" s="3"/>
      <c r="F1" s="3"/>
      <c r="G1" s="4"/>
      <c r="H1" s="3"/>
      <c r="I1" s="5"/>
      <c r="J1" s="5"/>
      <c r="K1" s="3"/>
      <c r="L1" s="3"/>
      <c r="N1" s="3"/>
      <c r="O1" s="4"/>
      <c r="P1" s="3"/>
      <c r="Q1" s="5"/>
      <c r="R1" s="5"/>
      <c r="S1" s="5"/>
      <c r="T1" s="5"/>
      <c r="U1" s="5"/>
      <c r="V1" s="3"/>
      <c r="W1" s="3"/>
      <c r="X1" s="4"/>
      <c r="Z1" s="8"/>
      <c r="AA1" s="9" t="s">
        <v>0</v>
      </c>
    </row>
    <row r="2" spans="1:16384" ht="21" customHeight="1" x14ac:dyDescent="0.3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16384" ht="21" customHeight="1" x14ac:dyDescent="0.3">
      <c r="A3" s="11" t="str">
        <f>'[1]62'!A3:E3</f>
        <v>(Quyết toán đã được Hội đồng nhân dân phê chuẩn)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16384" ht="21" customHeight="1" x14ac:dyDescent="0.3">
      <c r="A4" s="11" t="str">
        <f>'[1]62'!A4</f>
        <v>(Kèm theo Tờ trình số 422/TTr-STC ngày 21/12/2018 của Sở Tài chính)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spans="1:16384" ht="19.5" customHeight="1" x14ac:dyDescent="0.3">
      <c r="A5" s="12"/>
      <c r="B5" s="12"/>
      <c r="C5" s="13"/>
      <c r="D5" s="13"/>
      <c r="E5" s="13"/>
      <c r="F5" s="13"/>
      <c r="G5" s="14"/>
      <c r="H5" s="14"/>
      <c r="I5" s="14"/>
      <c r="J5" s="14"/>
      <c r="K5" s="13"/>
      <c r="L5" s="13"/>
      <c r="M5" s="15"/>
      <c r="N5" s="13"/>
      <c r="O5" s="14"/>
      <c r="P5" s="14"/>
      <c r="Q5" s="14"/>
      <c r="R5" s="14"/>
      <c r="S5" s="14"/>
      <c r="T5" s="14"/>
      <c r="U5" s="14"/>
      <c r="V5" s="13"/>
      <c r="W5" s="13"/>
      <c r="X5" s="14"/>
      <c r="Y5" s="16" t="s">
        <v>2</v>
      </c>
      <c r="Z5" s="16"/>
      <c r="AA5" s="16"/>
    </row>
    <row r="6" spans="1:16384" s="19" customFormat="1" ht="24.75" customHeight="1" x14ac:dyDescent="0.25">
      <c r="A6" s="17" t="s">
        <v>3</v>
      </c>
      <c r="B6" s="18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 t="s">
        <v>6</v>
      </c>
      <c r="L6" s="17"/>
      <c r="M6" s="17"/>
      <c r="N6" s="17"/>
      <c r="O6" s="17"/>
      <c r="P6" s="17"/>
      <c r="Q6" s="17"/>
      <c r="R6" s="17"/>
      <c r="S6" s="17"/>
      <c r="T6" s="18" t="s">
        <v>7</v>
      </c>
      <c r="U6" s="18"/>
      <c r="V6" s="18"/>
      <c r="W6" s="18"/>
      <c r="X6" s="18"/>
      <c r="Y6" s="18"/>
      <c r="Z6" s="18"/>
      <c r="AA6" s="18"/>
    </row>
    <row r="7" spans="1:16384" s="19" customFormat="1" ht="35.25" customHeight="1" x14ac:dyDescent="0.25">
      <c r="A7" s="18"/>
      <c r="B7" s="18"/>
      <c r="C7" s="17" t="s">
        <v>8</v>
      </c>
      <c r="D7" s="17" t="s">
        <v>9</v>
      </c>
      <c r="E7" s="17" t="s">
        <v>10</v>
      </c>
      <c r="F7" s="17" t="s">
        <v>11</v>
      </c>
      <c r="G7" s="17" t="s">
        <v>12</v>
      </c>
      <c r="H7" s="18" t="s">
        <v>13</v>
      </c>
      <c r="I7" s="18"/>
      <c r="J7" s="18"/>
      <c r="K7" s="17" t="s">
        <v>8</v>
      </c>
      <c r="L7" s="17" t="s">
        <v>9</v>
      </c>
      <c r="M7" s="17" t="s">
        <v>10</v>
      </c>
      <c r="N7" s="17" t="s">
        <v>11</v>
      </c>
      <c r="O7" s="17" t="s">
        <v>12</v>
      </c>
      <c r="P7" s="18" t="s">
        <v>13</v>
      </c>
      <c r="Q7" s="18"/>
      <c r="R7" s="18"/>
      <c r="S7" s="17" t="s">
        <v>14</v>
      </c>
      <c r="T7" s="17" t="s">
        <v>8</v>
      </c>
      <c r="U7" s="17" t="s">
        <v>15</v>
      </c>
      <c r="V7" s="17" t="s">
        <v>10</v>
      </c>
      <c r="W7" s="17" t="s">
        <v>11</v>
      </c>
      <c r="X7" s="17" t="s">
        <v>12</v>
      </c>
      <c r="Y7" s="17" t="s">
        <v>13</v>
      </c>
      <c r="Z7" s="17"/>
      <c r="AA7" s="17"/>
    </row>
    <row r="8" spans="1:16384" s="19" customFormat="1" ht="45" customHeight="1" x14ac:dyDescent="0.25">
      <c r="A8" s="18"/>
      <c r="B8" s="18"/>
      <c r="C8" s="17"/>
      <c r="D8" s="17"/>
      <c r="E8" s="17"/>
      <c r="F8" s="17"/>
      <c r="G8" s="17"/>
      <c r="H8" s="17" t="s">
        <v>8</v>
      </c>
      <c r="I8" s="17" t="s">
        <v>15</v>
      </c>
      <c r="J8" s="17" t="s">
        <v>16</v>
      </c>
      <c r="K8" s="17"/>
      <c r="L8" s="17"/>
      <c r="M8" s="17"/>
      <c r="N8" s="17"/>
      <c r="O8" s="17"/>
      <c r="P8" s="17" t="s">
        <v>8</v>
      </c>
      <c r="Q8" s="17" t="s">
        <v>15</v>
      </c>
      <c r="R8" s="17" t="s">
        <v>16</v>
      </c>
      <c r="S8" s="17"/>
      <c r="T8" s="17"/>
      <c r="U8" s="17"/>
      <c r="V8" s="17"/>
      <c r="W8" s="17"/>
      <c r="X8" s="17"/>
      <c r="Y8" s="17" t="s">
        <v>8</v>
      </c>
      <c r="Z8" s="17" t="s">
        <v>15</v>
      </c>
      <c r="AA8" s="17" t="s">
        <v>16</v>
      </c>
    </row>
    <row r="9" spans="1:16384" s="19" customFormat="1" ht="47.25" customHeight="1" x14ac:dyDescent="0.25">
      <c r="A9" s="18"/>
      <c r="B9" s="18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16384" s="21" customFormat="1" ht="17.25" customHeight="1" x14ac:dyDescent="0.25">
      <c r="A10" s="20" t="s">
        <v>17</v>
      </c>
      <c r="B10" s="20" t="s">
        <v>18</v>
      </c>
      <c r="C10" s="20">
        <v>1</v>
      </c>
      <c r="D10" s="20">
        <f>C10+1</f>
        <v>2</v>
      </c>
      <c r="E10" s="20">
        <f t="shared" ref="E10:AA10" si="0">D10+1</f>
        <v>3</v>
      </c>
      <c r="F10" s="20">
        <f t="shared" si="0"/>
        <v>4</v>
      </c>
      <c r="G10" s="20">
        <f t="shared" si="0"/>
        <v>5</v>
      </c>
      <c r="H10" s="20">
        <f t="shared" si="0"/>
        <v>6</v>
      </c>
      <c r="I10" s="20">
        <f t="shared" si="0"/>
        <v>7</v>
      </c>
      <c r="J10" s="20">
        <f t="shared" si="0"/>
        <v>8</v>
      </c>
      <c r="K10" s="20">
        <f t="shared" si="0"/>
        <v>9</v>
      </c>
      <c r="L10" s="20">
        <f t="shared" si="0"/>
        <v>10</v>
      </c>
      <c r="M10" s="20">
        <f t="shared" si="0"/>
        <v>11</v>
      </c>
      <c r="N10" s="20">
        <f t="shared" si="0"/>
        <v>12</v>
      </c>
      <c r="O10" s="20">
        <v>12</v>
      </c>
      <c r="P10" s="20">
        <f t="shared" si="0"/>
        <v>13</v>
      </c>
      <c r="Q10" s="20">
        <f t="shared" si="0"/>
        <v>14</v>
      </c>
      <c r="R10" s="20">
        <f t="shared" si="0"/>
        <v>15</v>
      </c>
      <c r="S10" s="20">
        <f t="shared" si="0"/>
        <v>16</v>
      </c>
      <c r="T10" s="20">
        <f t="shared" si="0"/>
        <v>17</v>
      </c>
      <c r="U10" s="20">
        <f t="shared" si="0"/>
        <v>18</v>
      </c>
      <c r="V10" s="20">
        <f t="shared" si="0"/>
        <v>19</v>
      </c>
      <c r="W10" s="20">
        <f t="shared" si="0"/>
        <v>20</v>
      </c>
      <c r="X10" s="20">
        <v>20</v>
      </c>
      <c r="Y10" s="20">
        <f t="shared" si="0"/>
        <v>21</v>
      </c>
      <c r="Z10" s="20">
        <f t="shared" si="0"/>
        <v>22</v>
      </c>
      <c r="AA10" s="20">
        <f t="shared" si="0"/>
        <v>23</v>
      </c>
    </row>
    <row r="11" spans="1:16384" s="21" customFormat="1" ht="17.25" hidden="1" customHeight="1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5">
        <v>1000000</v>
      </c>
      <c r="K11" s="24"/>
      <c r="L11" s="24"/>
      <c r="M11" s="24"/>
      <c r="N11" s="24"/>
      <c r="O11" s="24"/>
      <c r="P11" s="24"/>
      <c r="Q11" s="24"/>
      <c r="R11" s="26">
        <v>1000000</v>
      </c>
      <c r="S11" s="24"/>
      <c r="T11" s="24"/>
      <c r="U11" s="27"/>
      <c r="V11" s="24"/>
      <c r="W11" s="24"/>
      <c r="X11" s="24"/>
      <c r="Y11" s="24"/>
      <c r="Z11" s="24"/>
      <c r="AA11" s="24"/>
    </row>
    <row r="12" spans="1:16384" s="33" customFormat="1" ht="23.25" customHeight="1" x14ac:dyDescent="0.25">
      <c r="A12" s="28"/>
      <c r="B12" s="28" t="s">
        <v>19</v>
      </c>
      <c r="C12" s="29">
        <f>C13+C14+C17+C18+C22+C29+C44+C49+C54+C55+C65+C68+C69+C73+C79+C91+C94+C95+C96+C97+C98+C99+C100+C101+C105+C106+C115+C128+C129+C130+C133+C134+C135+C136+C137+C138+C139+C140+C141+C142+C143+C144+C145+C146+C147+C148+C149+C150+C151+C152+C153+C154+C155+C156+C157+C158+C159+C160+C161+C162+C163+C164+C165+C166+C167+C169+C170+C171+C172+C173+C174+C168+C175+C176+C177+C178+C179+C180+C181+C182+C183+C184+C185+C186+C187+C188+C189+C190+C191+C192+C193+C194+C195+C196+C197+C198+C199+C200+C201+C204+C205+C208+C209+C210+C211+C212+C213+C214+C215+C216+C217+C218+C219+C220+C221+C222+C223+C226+C227+C228+C230+C229</f>
        <v>1569941.530369</v>
      </c>
      <c r="D12" s="29">
        <f t="shared" ref="D12:J12" si="1">D13+D14+D17+D18+D22+D29+D44+D49+D54+D55+D65+D68+D69+D73+D79+D91+D94+D95+D96+D97+D98+D99+D100+D101+D105+D106+D115+D128+D129+D130+D133+D134+D135+D136+D137+D138+D139+D140+D141+D142+D143+D144+D145+D146+D147+D148+D149+D150+D151+D152+D153+D154+D155+D156+D157+D158+D159+D160+D161+D162+D163+D164+D165+D166+D167+D169+D170+D171+D172+D173+D174+D168+D175+D176+D177+D178+D179+D180+D181+D182+D183+D184+D185+D186+D187+D188+D189+D190+D191+D192+D193+D194+D195+D196+D197+D198+D199+D200+D201+D204+D205+D208+D209+D210+D211+D212+D213+D214+D215+D216+D217+D218+D219+D220+D221+D222+D223+D226+D227+D228+D230</f>
        <v>1278.0697680000001</v>
      </c>
      <c r="E12" s="29">
        <f>E13+E14+E17+E18+E22+E29+E44+E49+E54+E55+E65+E68+E69+E73+E79+E91+E94+E95+E96+E97+E98+E99+E100+E101+E105+E106+E115+E128+E129+E130+E133+E134+E135+E136+E137+E138+E139+E140+E141+E142+E143+E144+E145+E146+E147+E148+E149+E150+E151+E152+E153+E154+E155+E156+E157+E158+E159+E160+E161+E162+E163+E164+E165+E166+E167+E169+E170+E171+E172+E173+E174+E168+E175+E176+E177+E178+E179+E180+E181+E182+E183+E184+E185+E186+E187+E188+E189+E190+E191+E192+E193+E194+E195+E196+E197+E198+E199+E200+E201+E204+E205+E208+E209+E210+E211+E212+E213+E214+E215+E216+E217+E218+E219+E220+E221+E222+E223+E226+E227+E228+E230+E229</f>
        <v>1527796.1906010001</v>
      </c>
      <c r="F12" s="29">
        <f t="shared" si="1"/>
        <v>0</v>
      </c>
      <c r="G12" s="29">
        <f t="shared" si="1"/>
        <v>1200</v>
      </c>
      <c r="H12" s="29">
        <f t="shared" si="1"/>
        <v>39667.270000000004</v>
      </c>
      <c r="I12" s="29">
        <f t="shared" si="1"/>
        <v>0</v>
      </c>
      <c r="J12" s="29">
        <f t="shared" si="1"/>
        <v>39667.270000000004</v>
      </c>
      <c r="K12" s="29">
        <f>K13+K14+K17+K18+K22+K29+K44+K49+K54+K55+K65+K68+K69+K73+K79+K91+K94+K95+K96+K97+K98+K99+K100+K101+K105+K106+K115+K128+K129+K130+K133+K134+K135+K136+K137+K138+K139+K140+K141+K142+K143+K144+K145+K146+K147+K148+K149+K150+K151+K152+K153+K154+K155+K156+K157+K158+K159+K160+K161+K162+K163+K164+K165+K166+K167+K169+K170+K171+K172+K173+K174+K168+K175+K176+K177+K178+K179+K180+K181+K182+K183+K184+K185+K186+K187+K188+K189+K190+K191+K192+K193+K194+K195+K196+K197+K198+K199+K200+K201+K204+K205+K208+K209+K210+K211+K212+K213+K214+K215+K216+K217+K218+K219+K220+K221+K222+K223+K226+K227+K228+K229+K230</f>
        <v>1453920.3083070007</v>
      </c>
      <c r="L12" s="29">
        <f t="shared" ref="L12:S12" si="2">L13+L14+L17+L18+L22+L29+L44+L49+L54+L55+L65+L68+L69+L73+L79+L91+L94+L95+L96+L97+L98+L99+L100+L101+L105+L106+L115+L128+L129+L130+L133+L134+L135+L136+L137+L138+L139+L140+L141+L142+L143+L144+L145+L146+L147+L148+L149+L150+L151+L152+L153+L154+L155+L156+L157+L158+L159+L160+L161+L162+L163+L164+L165+L166+L167+L169+L170+L171+L172+L173+L174+L168+L175+L176+L177+L178+L179+L180+L181+L182+L183+L184+L185+L186+L187+L188+L189+L190+L191+L192+L193+L194+L195+L196+L197+L198+L199+L200+L201+L204+L205+L208+L209+L210+L211+L212+L213+L214+L215+L216+L217+L218+L219+L220+L221+L222+L223+L226+L227+L228+L229+L230</f>
        <v>1278.0697680000001</v>
      </c>
      <c r="M12" s="29">
        <f t="shared" si="2"/>
        <v>1425325.2880870006</v>
      </c>
      <c r="N12" s="29">
        <f t="shared" si="2"/>
        <v>0</v>
      </c>
      <c r="O12" s="29">
        <f t="shared" si="2"/>
        <v>1200</v>
      </c>
      <c r="P12" s="29">
        <f t="shared" si="2"/>
        <v>26116.950451999994</v>
      </c>
      <c r="Q12" s="29">
        <f t="shared" si="2"/>
        <v>0</v>
      </c>
      <c r="R12" s="29">
        <f t="shared" si="2"/>
        <v>26116.950451999994</v>
      </c>
      <c r="S12" s="29">
        <f t="shared" si="2"/>
        <v>68665.406501000005</v>
      </c>
      <c r="T12" s="30">
        <f>(K12/C12)</f>
        <v>0.92609838021500734</v>
      </c>
      <c r="U12" s="31"/>
      <c r="V12" s="30">
        <f>(M12/E12)</f>
        <v>0.93292894487864264</v>
      </c>
      <c r="W12" s="31"/>
      <c r="X12" s="30">
        <f>O12/G12</f>
        <v>1</v>
      </c>
      <c r="Y12" s="30">
        <f>P12/H12</f>
        <v>0.6584005012696863</v>
      </c>
      <c r="Z12" s="32"/>
      <c r="AA12" s="30">
        <f>(R12/J12)</f>
        <v>0.6584005012696863</v>
      </c>
    </row>
    <row r="13" spans="1:16384" s="44" customFormat="1" ht="24.75" customHeight="1" x14ac:dyDescent="0.25">
      <c r="A13" s="34">
        <v>1</v>
      </c>
      <c r="B13" s="35" t="s">
        <v>20</v>
      </c>
      <c r="C13" s="36">
        <f>D13+E13+F13+G13+H13</f>
        <v>20571.227999999999</v>
      </c>
      <c r="D13" s="36"/>
      <c r="E13" s="36">
        <f>'[2]Biểu mẫu số 57'!C14-'66'!J13</f>
        <v>20571.227999999999</v>
      </c>
      <c r="F13" s="36"/>
      <c r="G13" s="36"/>
      <c r="H13" s="36">
        <f>I13+J13</f>
        <v>0</v>
      </c>
      <c r="I13" s="36"/>
      <c r="J13" s="36"/>
      <c r="K13" s="36">
        <f>L13+M13+N13+O13+P13</f>
        <v>20423.204916000002</v>
      </c>
      <c r="L13" s="37"/>
      <c r="M13" s="38">
        <f>'[2]Biểu mẫu số 56'!D13-'66'!R13</f>
        <v>20423.204916000002</v>
      </c>
      <c r="N13" s="37"/>
      <c r="O13" s="38"/>
      <c r="P13" s="37">
        <f>Q13+R13</f>
        <v>0</v>
      </c>
      <c r="Q13" s="39"/>
      <c r="R13" s="39"/>
      <c r="S13" s="39">
        <f>'[2]Biểu mẫu số 57'!J14</f>
        <v>148.02308400000001</v>
      </c>
      <c r="T13" s="40">
        <f t="shared" ref="T13:T76" si="3">(K13/C13)</f>
        <v>0.99280436325920862</v>
      </c>
      <c r="U13" s="41"/>
      <c r="V13" s="40">
        <f t="shared" ref="V13:V76" si="4">(M13/E13)</f>
        <v>0.99280436325920862</v>
      </c>
      <c r="W13" s="42"/>
      <c r="X13" s="42"/>
      <c r="Y13" s="41"/>
      <c r="Z13" s="41"/>
      <c r="AA13" s="41"/>
      <c r="AB13" s="43">
        <v>1000000</v>
      </c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1:16384" s="44" customFormat="1" ht="24.75" customHeight="1" x14ac:dyDescent="0.25">
      <c r="A14" s="34">
        <v>2</v>
      </c>
      <c r="B14" s="35" t="s">
        <v>21</v>
      </c>
      <c r="C14" s="45">
        <f>C15+C16</f>
        <v>33083.248999999996</v>
      </c>
      <c r="D14" s="45">
        <f t="shared" ref="D14:S14" si="5">D15+D16</f>
        <v>0</v>
      </c>
      <c r="E14" s="36">
        <f>'[2]Biểu mẫu số 57'!C15-'66'!J14</f>
        <v>33083.248999999996</v>
      </c>
      <c r="F14" s="45">
        <f t="shared" si="5"/>
        <v>0</v>
      </c>
      <c r="G14" s="45">
        <f t="shared" si="5"/>
        <v>0</v>
      </c>
      <c r="H14" s="45">
        <f t="shared" si="5"/>
        <v>0</v>
      </c>
      <c r="I14" s="45">
        <f t="shared" si="5"/>
        <v>0</v>
      </c>
      <c r="J14" s="45">
        <f t="shared" si="5"/>
        <v>0</v>
      </c>
      <c r="K14" s="45">
        <f t="shared" si="5"/>
        <v>33044.997645999996</v>
      </c>
      <c r="L14" s="45">
        <f t="shared" si="5"/>
        <v>0</v>
      </c>
      <c r="M14" s="38">
        <f>'[2]Biểu mẫu số 56'!D14-'66'!R14</f>
        <v>33044.997645999996</v>
      </c>
      <c r="N14" s="45">
        <f t="shared" si="5"/>
        <v>0</v>
      </c>
      <c r="O14" s="45">
        <f t="shared" si="5"/>
        <v>0</v>
      </c>
      <c r="P14" s="45">
        <f t="shared" si="5"/>
        <v>0</v>
      </c>
      <c r="Q14" s="45">
        <f t="shared" si="5"/>
        <v>0</v>
      </c>
      <c r="R14" s="45">
        <f t="shared" si="5"/>
        <v>0</v>
      </c>
      <c r="S14" s="45">
        <f t="shared" si="5"/>
        <v>0</v>
      </c>
      <c r="T14" s="40">
        <f t="shared" si="3"/>
        <v>0.99884378484108383</v>
      </c>
      <c r="U14" s="41"/>
      <c r="V14" s="40">
        <f t="shared" si="4"/>
        <v>0.99884378484108383</v>
      </c>
      <c r="W14" s="42"/>
      <c r="X14" s="42"/>
      <c r="Y14" s="41"/>
      <c r="Z14" s="41"/>
      <c r="AA14" s="41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</row>
    <row r="15" spans="1:16384" s="53" customFormat="1" ht="22.5" customHeight="1" x14ac:dyDescent="0.25">
      <c r="A15" s="46"/>
      <c r="B15" s="47" t="s">
        <v>21</v>
      </c>
      <c r="C15" s="48">
        <f t="shared" ref="C15:C78" si="6">D15+E15+F15+G15+H15</f>
        <v>31800.597792999997</v>
      </c>
      <c r="D15" s="48"/>
      <c r="E15" s="48">
        <f>'[2]Biểu mẫu số 57'!C16-'66'!J15</f>
        <v>31800.597792999997</v>
      </c>
      <c r="F15" s="48"/>
      <c r="G15" s="48"/>
      <c r="H15" s="48">
        <f t="shared" ref="H15:H78" si="7">I15+J15</f>
        <v>0</v>
      </c>
      <c r="I15" s="48"/>
      <c r="J15" s="48"/>
      <c r="K15" s="48">
        <f t="shared" ref="K15:K78" si="8">L15+M15+N15+O15+P15</f>
        <v>31762.346438999997</v>
      </c>
      <c r="L15" s="49"/>
      <c r="M15" s="50">
        <f>'[2]Biểu mẫu số 56'!D15-'66'!R15</f>
        <v>31762.346438999997</v>
      </c>
      <c r="N15" s="49"/>
      <c r="O15" s="48"/>
      <c r="P15" s="49">
        <f t="shared" ref="P15:P78" si="9">Q15+R15</f>
        <v>0</v>
      </c>
      <c r="Q15" s="51"/>
      <c r="R15" s="51"/>
      <c r="S15" s="51">
        <f>'[2]Biểu mẫu số 57'!J16</f>
        <v>0</v>
      </c>
      <c r="T15" s="40">
        <f t="shared" si="3"/>
        <v>0.99879714984450951</v>
      </c>
      <c r="U15" s="41"/>
      <c r="V15" s="40">
        <f t="shared" si="4"/>
        <v>0.99879714984450951</v>
      </c>
      <c r="W15" s="42"/>
      <c r="X15" s="42"/>
      <c r="Y15" s="41"/>
      <c r="Z15" s="41"/>
      <c r="AA15" s="41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</row>
    <row r="16" spans="1:16384" s="53" customFormat="1" ht="22.5" customHeight="1" x14ac:dyDescent="0.25">
      <c r="A16" s="46"/>
      <c r="B16" s="47" t="s">
        <v>22</v>
      </c>
      <c r="C16" s="48">
        <f t="shared" si="6"/>
        <v>1282.6512070000001</v>
      </c>
      <c r="D16" s="48"/>
      <c r="E16" s="48">
        <f>'[2]Biểu mẫu số 57'!C17-'66'!J16</f>
        <v>1282.6512070000001</v>
      </c>
      <c r="F16" s="48"/>
      <c r="G16" s="48"/>
      <c r="H16" s="48">
        <f t="shared" si="7"/>
        <v>0</v>
      </c>
      <c r="I16" s="48"/>
      <c r="J16" s="48"/>
      <c r="K16" s="48">
        <f t="shared" si="8"/>
        <v>1282.6512070000001</v>
      </c>
      <c r="L16" s="49"/>
      <c r="M16" s="50">
        <f>'[2]Biểu mẫu số 56'!D16-'66'!R16</f>
        <v>1282.6512070000001</v>
      </c>
      <c r="N16" s="49"/>
      <c r="O16" s="48"/>
      <c r="P16" s="49">
        <f t="shared" si="9"/>
        <v>0</v>
      </c>
      <c r="Q16" s="51"/>
      <c r="R16" s="51"/>
      <c r="S16" s="51">
        <f>'[2]Biểu mẫu số 57'!J17</f>
        <v>0</v>
      </c>
      <c r="T16" s="40">
        <f t="shared" si="3"/>
        <v>1</v>
      </c>
      <c r="U16" s="41"/>
      <c r="V16" s="40">
        <f t="shared" si="4"/>
        <v>1</v>
      </c>
      <c r="W16" s="42"/>
      <c r="X16" s="42"/>
      <c r="Y16" s="41"/>
      <c r="Z16" s="41"/>
      <c r="AA16" s="41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</row>
    <row r="17" spans="1:127" s="44" customFormat="1" ht="24.75" customHeight="1" x14ac:dyDescent="0.25">
      <c r="A17" s="34">
        <v>3</v>
      </c>
      <c r="B17" s="35" t="s">
        <v>23</v>
      </c>
      <c r="C17" s="36">
        <f t="shared" si="6"/>
        <v>6647.7223679999997</v>
      </c>
      <c r="D17" s="36"/>
      <c r="E17" s="36">
        <f>'[2]Biểu mẫu số 57'!C18-'66'!J17</f>
        <v>4308.7223679999997</v>
      </c>
      <c r="F17" s="36"/>
      <c r="G17" s="36"/>
      <c r="H17" s="36">
        <f t="shared" si="7"/>
        <v>2339</v>
      </c>
      <c r="I17" s="36"/>
      <c r="J17" s="36">
        <f>2314+25</f>
        <v>2339</v>
      </c>
      <c r="K17" s="36">
        <f t="shared" si="8"/>
        <v>6266.8587280000002</v>
      </c>
      <c r="L17" s="37"/>
      <c r="M17" s="38">
        <f>'[2]Biểu mẫu số 56'!D17-'66'!R17</f>
        <v>4003.1921660000003</v>
      </c>
      <c r="N17" s="37"/>
      <c r="O17" s="38"/>
      <c r="P17" s="37">
        <f t="shared" si="9"/>
        <v>2263.6665619999999</v>
      </c>
      <c r="Q17" s="39"/>
      <c r="R17" s="39">
        <f>(2253157862+10508700)/1000000</f>
        <v>2263.6665619999999</v>
      </c>
      <c r="S17" s="39">
        <f>'[2]Biểu mẫu số 57'!J18</f>
        <v>1.15398</v>
      </c>
      <c r="T17" s="40">
        <f t="shared" si="3"/>
        <v>0.94270764949009378</v>
      </c>
      <c r="U17" s="41"/>
      <c r="V17" s="40">
        <f t="shared" si="4"/>
        <v>0.9290903019723179</v>
      </c>
      <c r="W17" s="42"/>
      <c r="X17" s="42"/>
      <c r="Y17" s="40">
        <f>P17/H17</f>
        <v>0.96779245917058565</v>
      </c>
      <c r="Z17" s="41"/>
      <c r="AA17" s="40">
        <f>(R17/J17)</f>
        <v>0.96779245917058565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</row>
    <row r="18" spans="1:127" s="44" customFormat="1" ht="24.75" customHeight="1" x14ac:dyDescent="0.25">
      <c r="A18" s="34">
        <v>4</v>
      </c>
      <c r="B18" s="35" t="s">
        <v>24</v>
      </c>
      <c r="C18" s="36">
        <f>C19+C20+C21</f>
        <v>9540.6319000000003</v>
      </c>
      <c r="D18" s="36">
        <f t="shared" ref="D18:S18" si="10">D19+D20+D21</f>
        <v>0</v>
      </c>
      <c r="E18" s="36">
        <f>'[2]Biểu mẫu số 57'!C19-'66'!J18</f>
        <v>9540.6319000000003</v>
      </c>
      <c r="F18" s="36">
        <f t="shared" si="10"/>
        <v>0</v>
      </c>
      <c r="G18" s="36">
        <f t="shared" si="10"/>
        <v>0</v>
      </c>
      <c r="H18" s="36">
        <f t="shared" si="10"/>
        <v>0</v>
      </c>
      <c r="I18" s="36">
        <f t="shared" si="10"/>
        <v>0</v>
      </c>
      <c r="J18" s="36">
        <f t="shared" si="10"/>
        <v>0</v>
      </c>
      <c r="K18" s="36">
        <f t="shared" si="10"/>
        <v>8132.2746189999998</v>
      </c>
      <c r="L18" s="36">
        <f t="shared" si="10"/>
        <v>0</v>
      </c>
      <c r="M18" s="38">
        <f>'[2]Biểu mẫu số 56'!D18-'66'!R18</f>
        <v>8132.2746189999998</v>
      </c>
      <c r="N18" s="36">
        <f t="shared" si="10"/>
        <v>0</v>
      </c>
      <c r="O18" s="36">
        <f t="shared" si="10"/>
        <v>0</v>
      </c>
      <c r="P18" s="36">
        <f t="shared" si="10"/>
        <v>0</v>
      </c>
      <c r="Q18" s="36">
        <f t="shared" si="10"/>
        <v>0</v>
      </c>
      <c r="R18" s="36">
        <f t="shared" si="10"/>
        <v>0</v>
      </c>
      <c r="S18" s="36">
        <f t="shared" si="10"/>
        <v>310.64864</v>
      </c>
      <c r="T18" s="40">
        <f t="shared" si="3"/>
        <v>0.85238322830587343</v>
      </c>
      <c r="U18" s="41"/>
      <c r="V18" s="40">
        <f t="shared" si="4"/>
        <v>0.85238322830587343</v>
      </c>
      <c r="W18" s="42"/>
      <c r="X18" s="42"/>
      <c r="Y18" s="40"/>
      <c r="Z18" s="41"/>
      <c r="AA18" s="40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</row>
    <row r="19" spans="1:127" s="53" customFormat="1" ht="22.5" customHeight="1" x14ac:dyDescent="0.25">
      <c r="A19" s="46" t="s">
        <v>25</v>
      </c>
      <c r="B19" s="47" t="s">
        <v>26</v>
      </c>
      <c r="C19" s="48">
        <f t="shared" si="6"/>
        <v>7308.3873999999996</v>
      </c>
      <c r="D19" s="48"/>
      <c r="E19" s="48">
        <f>'[2]Biểu mẫu số 57'!C20-'66'!J19</f>
        <v>7308.3873999999996</v>
      </c>
      <c r="F19" s="48"/>
      <c r="G19" s="48"/>
      <c r="H19" s="48">
        <f t="shared" si="7"/>
        <v>0</v>
      </c>
      <c r="I19" s="48"/>
      <c r="J19" s="48"/>
      <c r="K19" s="48">
        <f t="shared" si="8"/>
        <v>6027.5851190000003</v>
      </c>
      <c r="L19" s="49"/>
      <c r="M19" s="50">
        <f>'[2]Biểu mẫu số 56'!D19-'66'!R19</f>
        <v>6027.5851190000003</v>
      </c>
      <c r="N19" s="49"/>
      <c r="O19" s="48"/>
      <c r="P19" s="49">
        <f t="shared" si="9"/>
        <v>0</v>
      </c>
      <c r="Q19" s="51"/>
      <c r="R19" s="51"/>
      <c r="S19" s="51">
        <f>'[2]Biểu mẫu số 57'!J20</f>
        <v>207.89814000000001</v>
      </c>
      <c r="T19" s="40">
        <f t="shared" si="3"/>
        <v>0.82474898894932702</v>
      </c>
      <c r="U19" s="41"/>
      <c r="V19" s="40">
        <f t="shared" si="4"/>
        <v>0.82474898894932702</v>
      </c>
      <c r="W19" s="42"/>
      <c r="X19" s="42"/>
      <c r="Y19" s="40"/>
      <c r="Z19" s="41"/>
      <c r="AA19" s="40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</row>
    <row r="20" spans="1:127" s="53" customFormat="1" ht="36.75" customHeight="1" x14ac:dyDescent="0.25">
      <c r="A20" s="46" t="s">
        <v>27</v>
      </c>
      <c r="B20" s="47" t="s">
        <v>28</v>
      </c>
      <c r="C20" s="48">
        <f t="shared" si="6"/>
        <v>1065</v>
      </c>
      <c r="D20" s="48"/>
      <c r="E20" s="48">
        <f>'[2]Biểu mẫu số 57'!C21-'66'!J20</f>
        <v>1065</v>
      </c>
      <c r="F20" s="48"/>
      <c r="G20" s="48"/>
      <c r="H20" s="48">
        <f t="shared" si="7"/>
        <v>0</v>
      </c>
      <c r="I20" s="48"/>
      <c r="J20" s="48"/>
      <c r="K20" s="48">
        <f t="shared" si="8"/>
        <v>1064.1475</v>
      </c>
      <c r="L20" s="49"/>
      <c r="M20" s="50">
        <f>'[2]Biểu mẫu số 56'!D20-'66'!R20</f>
        <v>1064.1475</v>
      </c>
      <c r="N20" s="49"/>
      <c r="O20" s="48"/>
      <c r="P20" s="49">
        <f t="shared" si="9"/>
        <v>0</v>
      </c>
      <c r="Q20" s="51"/>
      <c r="R20" s="51"/>
      <c r="S20" s="51">
        <f>'[2]Biểu mẫu số 57'!J21</f>
        <v>0</v>
      </c>
      <c r="T20" s="40">
        <f t="shared" si="3"/>
        <v>0.99919953051643196</v>
      </c>
      <c r="U20" s="41"/>
      <c r="V20" s="40">
        <f t="shared" si="4"/>
        <v>0.99919953051643196</v>
      </c>
      <c r="W20" s="42"/>
      <c r="X20" s="42"/>
      <c r="Y20" s="40"/>
      <c r="Z20" s="41"/>
      <c r="AA20" s="40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</row>
    <row r="21" spans="1:127" s="53" customFormat="1" ht="36.75" customHeight="1" x14ac:dyDescent="0.25">
      <c r="A21" s="46" t="s">
        <v>29</v>
      </c>
      <c r="B21" s="47" t="s">
        <v>30</v>
      </c>
      <c r="C21" s="48">
        <f t="shared" si="6"/>
        <v>1167.2444999999998</v>
      </c>
      <c r="D21" s="48"/>
      <c r="E21" s="48">
        <f>'[2]Biểu mẫu số 57'!C22-'66'!J21</f>
        <v>1167.2444999999998</v>
      </c>
      <c r="F21" s="48"/>
      <c r="G21" s="48"/>
      <c r="H21" s="48">
        <f t="shared" si="7"/>
        <v>0</v>
      </c>
      <c r="I21" s="48"/>
      <c r="J21" s="48"/>
      <c r="K21" s="48">
        <f t="shared" si="8"/>
        <v>1040.5419999999999</v>
      </c>
      <c r="L21" s="49"/>
      <c r="M21" s="50">
        <f>'[2]Biểu mẫu số 56'!D21-'66'!R21</f>
        <v>1040.5419999999999</v>
      </c>
      <c r="N21" s="49"/>
      <c r="O21" s="48"/>
      <c r="P21" s="49">
        <f t="shared" si="9"/>
        <v>0</v>
      </c>
      <c r="Q21" s="51"/>
      <c r="R21" s="51"/>
      <c r="S21" s="51">
        <f>'[2]Biểu mẫu số 57'!J22</f>
        <v>102.7505</v>
      </c>
      <c r="T21" s="40">
        <f t="shared" si="3"/>
        <v>0.89145161960497576</v>
      </c>
      <c r="U21" s="41"/>
      <c r="V21" s="40">
        <f t="shared" si="4"/>
        <v>0.89145161960497576</v>
      </c>
      <c r="W21" s="42"/>
      <c r="X21" s="42"/>
      <c r="Y21" s="54"/>
      <c r="Z21" s="55"/>
      <c r="AA21" s="54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</row>
    <row r="22" spans="1:127" s="44" customFormat="1" ht="24.75" customHeight="1" x14ac:dyDescent="0.25">
      <c r="A22" s="34">
        <v>5</v>
      </c>
      <c r="B22" s="35" t="s">
        <v>31</v>
      </c>
      <c r="C22" s="36">
        <f>SUM(C23:C28)</f>
        <v>41178.238888</v>
      </c>
      <c r="D22" s="36">
        <f t="shared" ref="D22:S22" si="11">SUM(D23:D28)</f>
        <v>0</v>
      </c>
      <c r="E22" s="36">
        <f>'[2]Biểu mẫu số 57'!C23-'66'!J22</f>
        <v>41168.238888</v>
      </c>
      <c r="F22" s="36">
        <f t="shared" si="11"/>
        <v>0</v>
      </c>
      <c r="G22" s="36">
        <f t="shared" si="11"/>
        <v>0</v>
      </c>
      <c r="H22" s="36">
        <f t="shared" si="11"/>
        <v>10</v>
      </c>
      <c r="I22" s="36">
        <f t="shared" si="11"/>
        <v>0</v>
      </c>
      <c r="J22" s="36">
        <f t="shared" si="11"/>
        <v>10</v>
      </c>
      <c r="K22" s="36">
        <f t="shared" si="11"/>
        <v>32271.536920999999</v>
      </c>
      <c r="L22" s="36">
        <f t="shared" si="11"/>
        <v>0</v>
      </c>
      <c r="M22" s="38">
        <f>'[2]Biểu mẫu số 56'!D22-'66'!R22</f>
        <v>32261.536920999999</v>
      </c>
      <c r="N22" s="36">
        <f t="shared" si="11"/>
        <v>0</v>
      </c>
      <c r="O22" s="36">
        <f t="shared" si="11"/>
        <v>0</v>
      </c>
      <c r="P22" s="36">
        <f t="shared" si="11"/>
        <v>10</v>
      </c>
      <c r="Q22" s="36">
        <f t="shared" si="11"/>
        <v>0</v>
      </c>
      <c r="R22" s="36">
        <f t="shared" si="11"/>
        <v>10</v>
      </c>
      <c r="S22" s="36">
        <f t="shared" si="11"/>
        <v>7780.0808430000006</v>
      </c>
      <c r="T22" s="41">
        <f>(K22/C22)*100</f>
        <v>78.370366952250706</v>
      </c>
      <c r="U22" s="41"/>
      <c r="V22" s="40">
        <f t="shared" si="4"/>
        <v>0.78365112991034003</v>
      </c>
      <c r="W22" s="42"/>
      <c r="X22" s="42"/>
      <c r="Y22" s="40">
        <f>P22/H22</f>
        <v>1</v>
      </c>
      <c r="Z22" s="41"/>
      <c r="AA22" s="40">
        <f>(R22/J22)</f>
        <v>1</v>
      </c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</row>
    <row r="23" spans="1:127" s="53" customFormat="1" ht="22.5" customHeight="1" x14ac:dyDescent="0.25">
      <c r="A23" s="46" t="s">
        <v>32</v>
      </c>
      <c r="B23" s="47" t="s">
        <v>33</v>
      </c>
      <c r="C23" s="48">
        <f t="shared" si="6"/>
        <v>28299.263657</v>
      </c>
      <c r="D23" s="48"/>
      <c r="E23" s="48">
        <f>'[2]Biểu mẫu số 57'!C24-'66'!J23</f>
        <v>28289.263657</v>
      </c>
      <c r="F23" s="48"/>
      <c r="G23" s="48"/>
      <c r="H23" s="48">
        <f t="shared" si="7"/>
        <v>10</v>
      </c>
      <c r="I23" s="48"/>
      <c r="J23" s="48">
        <v>10</v>
      </c>
      <c r="K23" s="48">
        <f t="shared" si="8"/>
        <v>20067.979121999997</v>
      </c>
      <c r="L23" s="49"/>
      <c r="M23" s="50">
        <f>'[2]Biểu mẫu số 56'!D23-'66'!R23</f>
        <v>20057.979121999997</v>
      </c>
      <c r="N23" s="49"/>
      <c r="O23" s="48"/>
      <c r="P23" s="49">
        <f t="shared" si="9"/>
        <v>10</v>
      </c>
      <c r="Q23" s="51"/>
      <c r="R23" s="51">
        <v>10</v>
      </c>
      <c r="S23" s="51">
        <f>'[2]Biểu mẫu số 57'!J24</f>
        <v>7198.5242660000004</v>
      </c>
      <c r="T23" s="40">
        <f t="shared" si="3"/>
        <v>0.70913432113404329</v>
      </c>
      <c r="U23" s="41"/>
      <c r="V23" s="40">
        <f t="shared" si="4"/>
        <v>0.70903150273537707</v>
      </c>
      <c r="W23" s="42"/>
      <c r="X23" s="42"/>
      <c r="Y23" s="40">
        <f>P23/H23</f>
        <v>1</v>
      </c>
      <c r="Z23" s="41"/>
      <c r="AA23" s="40">
        <f>(R23/J23)</f>
        <v>1</v>
      </c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</row>
    <row r="24" spans="1:127" s="53" customFormat="1" ht="22.5" customHeight="1" x14ac:dyDescent="0.25">
      <c r="A24" s="46" t="s">
        <v>34</v>
      </c>
      <c r="B24" s="47" t="s">
        <v>35</v>
      </c>
      <c r="C24" s="48">
        <f t="shared" si="6"/>
        <v>2022.892231</v>
      </c>
      <c r="D24" s="48"/>
      <c r="E24" s="48">
        <f>'[2]Biểu mẫu số 57'!C25-'66'!J24</f>
        <v>2022.892231</v>
      </c>
      <c r="F24" s="48"/>
      <c r="G24" s="48"/>
      <c r="H24" s="48">
        <f t="shared" si="7"/>
        <v>0</v>
      </c>
      <c r="I24" s="48"/>
      <c r="J24" s="48"/>
      <c r="K24" s="48">
        <f t="shared" si="8"/>
        <v>1583.160654</v>
      </c>
      <c r="L24" s="49"/>
      <c r="M24" s="50">
        <f>'[2]Biểu mẫu số 56'!D24-'66'!R24</f>
        <v>1583.160654</v>
      </c>
      <c r="N24" s="49"/>
      <c r="O24" s="48"/>
      <c r="P24" s="49">
        <f t="shared" si="9"/>
        <v>0</v>
      </c>
      <c r="Q24" s="51"/>
      <c r="R24" s="51"/>
      <c r="S24" s="51">
        <f>'[2]Biểu mẫu số 57'!J25</f>
        <v>438.70657699999998</v>
      </c>
      <c r="T24" s="40">
        <f t="shared" si="3"/>
        <v>0.78262234128872876</v>
      </c>
      <c r="U24" s="41"/>
      <c r="V24" s="40">
        <f t="shared" si="4"/>
        <v>0.78262234128872876</v>
      </c>
      <c r="W24" s="42"/>
      <c r="X24" s="42"/>
      <c r="Y24" s="40"/>
      <c r="Z24" s="41"/>
      <c r="AA24" s="40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</row>
    <row r="25" spans="1:127" s="53" customFormat="1" ht="22.5" customHeight="1" x14ac:dyDescent="0.25">
      <c r="A25" s="46" t="s">
        <v>36</v>
      </c>
      <c r="B25" s="47" t="s">
        <v>37</v>
      </c>
      <c r="C25" s="48">
        <f t="shared" si="6"/>
        <v>854</v>
      </c>
      <c r="D25" s="48"/>
      <c r="E25" s="48">
        <f>'[2]Biểu mẫu số 57'!C26-'66'!J25</f>
        <v>854</v>
      </c>
      <c r="F25" s="48"/>
      <c r="G25" s="48"/>
      <c r="H25" s="48">
        <f t="shared" si="7"/>
        <v>0</v>
      </c>
      <c r="I25" s="48"/>
      <c r="J25" s="48"/>
      <c r="K25" s="48">
        <f t="shared" si="8"/>
        <v>853.84</v>
      </c>
      <c r="L25" s="49"/>
      <c r="M25" s="50">
        <f>'[2]Biểu mẫu số 56'!D25-'66'!R25</f>
        <v>853.84</v>
      </c>
      <c r="N25" s="49"/>
      <c r="O25" s="48"/>
      <c r="P25" s="49">
        <f t="shared" si="9"/>
        <v>0</v>
      </c>
      <c r="Q25" s="51"/>
      <c r="R25" s="51"/>
      <c r="S25" s="51">
        <f>'[2]Biểu mẫu số 57'!J26</f>
        <v>0</v>
      </c>
      <c r="T25" s="40">
        <f t="shared" si="3"/>
        <v>0.99981264637002343</v>
      </c>
      <c r="U25" s="42"/>
      <c r="V25" s="40">
        <f t="shared" si="4"/>
        <v>0.99981264637002343</v>
      </c>
      <c r="W25" s="42"/>
      <c r="X25" s="42"/>
      <c r="Y25" s="40"/>
      <c r="Z25" s="41"/>
      <c r="AA25" s="40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</row>
    <row r="26" spans="1:127" s="53" customFormat="1" ht="22.5" customHeight="1" x14ac:dyDescent="0.25">
      <c r="A26" s="46" t="s">
        <v>38</v>
      </c>
      <c r="B26" s="47" t="s">
        <v>39</v>
      </c>
      <c r="C26" s="48">
        <f t="shared" si="6"/>
        <v>5226.5129999999999</v>
      </c>
      <c r="D26" s="48"/>
      <c r="E26" s="48">
        <f>'[2]Biểu mẫu số 57'!C27-'66'!J26</f>
        <v>5226.5129999999999</v>
      </c>
      <c r="F26" s="48"/>
      <c r="G26" s="48"/>
      <c r="H26" s="48">
        <f t="shared" si="7"/>
        <v>0</v>
      </c>
      <c r="I26" s="48"/>
      <c r="J26" s="48"/>
      <c r="K26" s="48">
        <f t="shared" si="8"/>
        <v>5040.0478540000004</v>
      </c>
      <c r="L26" s="49"/>
      <c r="M26" s="50">
        <f>'[2]Biểu mẫu số 56'!D26-'66'!R26</f>
        <v>5040.0478540000004</v>
      </c>
      <c r="N26" s="49"/>
      <c r="O26" s="48"/>
      <c r="P26" s="49">
        <f t="shared" si="9"/>
        <v>0</v>
      </c>
      <c r="Q26" s="51"/>
      <c r="R26" s="51"/>
      <c r="S26" s="51">
        <f>'[2]Biểu mẫu số 57'!J27</f>
        <v>142.85</v>
      </c>
      <c r="T26" s="40">
        <f t="shared" si="3"/>
        <v>0.96432322162022754</v>
      </c>
      <c r="U26" s="41"/>
      <c r="V26" s="40">
        <f t="shared" si="4"/>
        <v>0.96432322162022754</v>
      </c>
      <c r="W26" s="42"/>
      <c r="X26" s="42"/>
      <c r="Y26" s="40"/>
      <c r="Z26" s="41"/>
      <c r="AA26" s="40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</row>
    <row r="27" spans="1:127" s="53" customFormat="1" ht="36.75" customHeight="1" x14ac:dyDescent="0.25">
      <c r="A27" s="46" t="s">
        <v>40</v>
      </c>
      <c r="B27" s="47" t="s">
        <v>41</v>
      </c>
      <c r="C27" s="48">
        <f t="shared" si="6"/>
        <v>774.50599999999997</v>
      </c>
      <c r="D27" s="48"/>
      <c r="E27" s="48">
        <f>'[2]Biểu mẫu số 57'!C28-'66'!J27</f>
        <v>774.50599999999997</v>
      </c>
      <c r="F27" s="48"/>
      <c r="G27" s="48"/>
      <c r="H27" s="48">
        <f t="shared" si="7"/>
        <v>0</v>
      </c>
      <c r="I27" s="48"/>
      <c r="J27" s="48"/>
      <c r="K27" s="48">
        <f t="shared" si="8"/>
        <v>767.58305099999995</v>
      </c>
      <c r="L27" s="49"/>
      <c r="M27" s="50">
        <f>'[2]Biểu mẫu số 56'!D27-'66'!R27</f>
        <v>767.58305099999995</v>
      </c>
      <c r="N27" s="49"/>
      <c r="O27" s="48"/>
      <c r="P27" s="49">
        <f t="shared" si="9"/>
        <v>0</v>
      </c>
      <c r="Q27" s="51"/>
      <c r="R27" s="51"/>
      <c r="S27" s="51">
        <f>'[2]Biểu mẫu số 57'!J28</f>
        <v>0</v>
      </c>
      <c r="T27" s="40">
        <f t="shared" si="3"/>
        <v>0.99106146498542291</v>
      </c>
      <c r="U27" s="41"/>
      <c r="V27" s="40">
        <f t="shared" si="4"/>
        <v>0.99106146498542291</v>
      </c>
      <c r="W27" s="42"/>
      <c r="X27" s="42"/>
      <c r="Y27" s="40"/>
      <c r="Z27" s="41"/>
      <c r="AA27" s="40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</row>
    <row r="28" spans="1:127" s="53" customFormat="1" ht="22.5" customHeight="1" x14ac:dyDescent="0.25">
      <c r="A28" s="46" t="s">
        <v>42</v>
      </c>
      <c r="B28" s="47" t="s">
        <v>43</v>
      </c>
      <c r="C28" s="48">
        <f t="shared" si="6"/>
        <v>4001.0639999999999</v>
      </c>
      <c r="D28" s="48"/>
      <c r="E28" s="48">
        <f>'[2]Biểu mẫu số 57'!C29-'66'!J28</f>
        <v>4001.0639999999999</v>
      </c>
      <c r="F28" s="48"/>
      <c r="G28" s="48"/>
      <c r="H28" s="48">
        <f t="shared" si="7"/>
        <v>0</v>
      </c>
      <c r="I28" s="48"/>
      <c r="J28" s="48"/>
      <c r="K28" s="48">
        <f t="shared" si="8"/>
        <v>3958.9262400000002</v>
      </c>
      <c r="L28" s="49"/>
      <c r="M28" s="50">
        <f>'[2]Biểu mẫu số 56'!D28-'66'!R28</f>
        <v>3958.9262400000002</v>
      </c>
      <c r="N28" s="49"/>
      <c r="O28" s="48"/>
      <c r="P28" s="49">
        <f t="shared" si="9"/>
        <v>0</v>
      </c>
      <c r="Q28" s="51"/>
      <c r="R28" s="51"/>
      <c r="S28" s="51">
        <f>'[2]Biểu mẫu số 57'!J29</f>
        <v>0</v>
      </c>
      <c r="T28" s="40">
        <f t="shared" si="3"/>
        <v>0.98946836141586347</v>
      </c>
      <c r="U28" s="41"/>
      <c r="V28" s="40">
        <f t="shared" si="4"/>
        <v>0.98946836141586347</v>
      </c>
      <c r="W28" s="42"/>
      <c r="X28" s="42"/>
      <c r="Y28" s="40"/>
      <c r="Z28" s="41"/>
      <c r="AA28" s="40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</row>
    <row r="29" spans="1:127" s="57" customFormat="1" ht="38.25" customHeight="1" x14ac:dyDescent="0.25">
      <c r="A29" s="34">
        <v>6</v>
      </c>
      <c r="B29" s="56" t="s">
        <v>44</v>
      </c>
      <c r="C29" s="36">
        <f>SUM(C30:C43)</f>
        <v>49431.881614999998</v>
      </c>
      <c r="D29" s="36">
        <f t="shared" ref="D29:S29" si="12">SUM(D30:D43)</f>
        <v>0</v>
      </c>
      <c r="E29" s="36">
        <f t="shared" si="12"/>
        <v>44964.559614999998</v>
      </c>
      <c r="F29" s="36">
        <f t="shared" si="12"/>
        <v>0</v>
      </c>
      <c r="G29" s="36">
        <f t="shared" si="12"/>
        <v>0</v>
      </c>
      <c r="H29" s="36">
        <f t="shared" si="12"/>
        <v>4467.3220000000001</v>
      </c>
      <c r="I29" s="36">
        <f t="shared" si="12"/>
        <v>0</v>
      </c>
      <c r="J29" s="36">
        <f t="shared" si="12"/>
        <v>4467.3220000000001</v>
      </c>
      <c r="K29" s="36">
        <f t="shared" si="12"/>
        <v>47921.796971999996</v>
      </c>
      <c r="L29" s="36">
        <f t="shared" si="12"/>
        <v>0</v>
      </c>
      <c r="M29" s="36">
        <f t="shared" si="12"/>
        <v>44311.749781999999</v>
      </c>
      <c r="N29" s="36">
        <f t="shared" si="12"/>
        <v>0</v>
      </c>
      <c r="O29" s="36">
        <f t="shared" si="12"/>
        <v>0</v>
      </c>
      <c r="P29" s="36">
        <f t="shared" si="12"/>
        <v>3610.0471900000002</v>
      </c>
      <c r="Q29" s="36">
        <f t="shared" si="12"/>
        <v>0</v>
      </c>
      <c r="R29" s="36">
        <f t="shared" si="12"/>
        <v>3610.0471900000002</v>
      </c>
      <c r="S29" s="36">
        <f t="shared" si="12"/>
        <v>876.00099999999998</v>
      </c>
      <c r="T29" s="40">
        <f t="shared" si="3"/>
        <v>0.96945120044668154</v>
      </c>
      <c r="U29" s="55"/>
      <c r="V29" s="40">
        <f t="shared" si="4"/>
        <v>0.98548168071499975</v>
      </c>
      <c r="W29" s="42"/>
      <c r="X29" s="42"/>
      <c r="Y29" s="40">
        <f t="shared" ref="Y29:Y92" si="13">P29/H29</f>
        <v>0.8081009584713168</v>
      </c>
      <c r="Z29" s="41"/>
      <c r="AA29" s="40">
        <f t="shared" ref="AA29:AA92" si="14">(R29/J29)</f>
        <v>0.8081009584713168</v>
      </c>
    </row>
    <row r="30" spans="1:127" s="58" customFormat="1" ht="22.5" customHeight="1" x14ac:dyDescent="0.25">
      <c r="A30" s="46" t="s">
        <v>45</v>
      </c>
      <c r="B30" s="47" t="s">
        <v>26</v>
      </c>
      <c r="C30" s="48">
        <f t="shared" si="6"/>
        <v>6714.3278150000006</v>
      </c>
      <c r="D30" s="48"/>
      <c r="E30" s="48">
        <f>'[2]Biểu mẫu số 57'!C31-'66'!J30</f>
        <v>6714.3278150000006</v>
      </c>
      <c r="F30" s="48"/>
      <c r="G30" s="48"/>
      <c r="H30" s="48">
        <f t="shared" si="7"/>
        <v>0</v>
      </c>
      <c r="I30" s="48"/>
      <c r="J30" s="48"/>
      <c r="K30" s="48">
        <f t="shared" si="8"/>
        <v>6622.7355320000006</v>
      </c>
      <c r="L30" s="49"/>
      <c r="M30" s="50">
        <f>'[2]Biểu mẫu số 56'!D30-'66'!R30</f>
        <v>6622.7355320000006</v>
      </c>
      <c r="N30" s="49"/>
      <c r="O30" s="48"/>
      <c r="P30" s="49">
        <f t="shared" si="9"/>
        <v>0</v>
      </c>
      <c r="Q30" s="51"/>
      <c r="R30" s="51"/>
      <c r="S30" s="51">
        <f>'[2]Biểu mẫu số 57'!J31</f>
        <v>0</v>
      </c>
      <c r="T30" s="40">
        <f t="shared" si="3"/>
        <v>0.98635868168435559</v>
      </c>
      <c r="U30" s="41"/>
      <c r="V30" s="40">
        <f t="shared" si="4"/>
        <v>0.98635868168435559</v>
      </c>
      <c r="W30" s="42"/>
      <c r="X30" s="42"/>
      <c r="Y30" s="40"/>
      <c r="Z30" s="41"/>
      <c r="AA30" s="40"/>
    </row>
    <row r="31" spans="1:127" s="60" customFormat="1" ht="37.5" customHeight="1" x14ac:dyDescent="0.25">
      <c r="A31" s="46" t="s">
        <v>46</v>
      </c>
      <c r="B31" s="47" t="s">
        <v>47</v>
      </c>
      <c r="C31" s="48">
        <f t="shared" si="6"/>
        <v>3062.895</v>
      </c>
      <c r="D31" s="48"/>
      <c r="E31" s="48"/>
      <c r="F31" s="48"/>
      <c r="G31" s="48"/>
      <c r="H31" s="48">
        <f t="shared" si="7"/>
        <v>3062.895</v>
      </c>
      <c r="I31" s="48"/>
      <c r="J31" s="59">
        <f>(1267382000+1795513000)/1000000</f>
        <v>3062.895</v>
      </c>
      <c r="K31" s="48">
        <f t="shared" si="8"/>
        <v>3060.6201900000001</v>
      </c>
      <c r="L31" s="49"/>
      <c r="M31" s="50"/>
      <c r="N31" s="49"/>
      <c r="O31" s="48"/>
      <c r="P31" s="49">
        <f t="shared" si="9"/>
        <v>3060.6201900000001</v>
      </c>
      <c r="Q31" s="51"/>
      <c r="R31" s="51">
        <f>(1267362260+1793257930)/1000000</f>
        <v>3060.6201900000001</v>
      </c>
      <c r="S31" s="51">
        <f>'[2]Biểu mẫu số 57'!J32</f>
        <v>0</v>
      </c>
      <c r="T31" s="40">
        <f t="shared" si="3"/>
        <v>0.99925730069101293</v>
      </c>
      <c r="U31" s="41"/>
      <c r="V31" s="40"/>
      <c r="W31" s="42"/>
      <c r="X31" s="42"/>
      <c r="Y31" s="40">
        <f t="shared" si="13"/>
        <v>0.99925730069101293</v>
      </c>
      <c r="Z31" s="41"/>
      <c r="AA31" s="40">
        <f t="shared" si="14"/>
        <v>0.99925730069101293</v>
      </c>
    </row>
    <row r="32" spans="1:127" s="53" customFormat="1" ht="36.75" customHeight="1" x14ac:dyDescent="0.25">
      <c r="A32" s="46" t="s">
        <v>48</v>
      </c>
      <c r="B32" s="47" t="s">
        <v>49</v>
      </c>
      <c r="C32" s="48">
        <f t="shared" si="6"/>
        <v>2275.9690000000001</v>
      </c>
      <c r="D32" s="48"/>
      <c r="E32" s="48">
        <f>'[2]Biểu mẫu số 57'!C33-'66'!J32</f>
        <v>1420.9690000000001</v>
      </c>
      <c r="F32" s="48"/>
      <c r="G32" s="48"/>
      <c r="H32" s="48">
        <f t="shared" si="7"/>
        <v>855</v>
      </c>
      <c r="I32" s="48"/>
      <c r="J32" s="59">
        <v>855</v>
      </c>
      <c r="K32" s="48">
        <f t="shared" si="8"/>
        <v>1420.9690000000001</v>
      </c>
      <c r="L32" s="49"/>
      <c r="M32" s="50">
        <f>'[2]Biểu mẫu số 56'!D32-'66'!R32</f>
        <v>1420.9690000000001</v>
      </c>
      <c r="N32" s="49"/>
      <c r="O32" s="48"/>
      <c r="P32" s="49">
        <f t="shared" si="9"/>
        <v>0</v>
      </c>
      <c r="Q32" s="51"/>
      <c r="R32" s="51">
        <v>0</v>
      </c>
      <c r="S32" s="51">
        <f>'[2]Biểu mẫu số 57'!J33</f>
        <v>855</v>
      </c>
      <c r="T32" s="40">
        <f t="shared" si="3"/>
        <v>0.62433583234218037</v>
      </c>
      <c r="U32" s="41"/>
      <c r="V32" s="40">
        <f t="shared" si="4"/>
        <v>1</v>
      </c>
      <c r="W32" s="42"/>
      <c r="X32" s="42"/>
      <c r="Y32" s="40">
        <f t="shared" si="13"/>
        <v>0</v>
      </c>
      <c r="Z32" s="41"/>
      <c r="AA32" s="40">
        <f t="shared" si="14"/>
        <v>0</v>
      </c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52"/>
      <c r="CE32" s="52"/>
      <c r="CF32" s="52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</row>
    <row r="33" spans="1:127" s="53" customFormat="1" ht="22.5" customHeight="1" x14ac:dyDescent="0.25">
      <c r="A33" s="46" t="s">
        <v>50</v>
      </c>
      <c r="B33" s="47" t="s">
        <v>51</v>
      </c>
      <c r="C33" s="48">
        <f t="shared" si="6"/>
        <v>1528.038</v>
      </c>
      <c r="D33" s="48"/>
      <c r="E33" s="48">
        <f>'[2]Biểu mẫu số 57'!C34-'66'!J33</f>
        <v>1528.038</v>
      </c>
      <c r="F33" s="48"/>
      <c r="G33" s="48"/>
      <c r="H33" s="48">
        <f t="shared" si="7"/>
        <v>0</v>
      </c>
      <c r="I33" s="48"/>
      <c r="J33" s="48"/>
      <c r="K33" s="48">
        <f t="shared" si="8"/>
        <v>1528.038</v>
      </c>
      <c r="L33" s="49"/>
      <c r="M33" s="50">
        <f>'[2]Biểu mẫu số 56'!D33-'66'!R33</f>
        <v>1528.038</v>
      </c>
      <c r="N33" s="49"/>
      <c r="O33" s="48"/>
      <c r="P33" s="49">
        <f t="shared" si="9"/>
        <v>0</v>
      </c>
      <c r="Q33" s="51"/>
      <c r="R33" s="51">
        <v>0</v>
      </c>
      <c r="S33" s="51">
        <f>'[2]Biểu mẫu số 57'!J34</f>
        <v>0</v>
      </c>
      <c r="T33" s="40">
        <f t="shared" si="3"/>
        <v>1</v>
      </c>
      <c r="U33" s="41"/>
      <c r="V33" s="40">
        <f t="shared" si="4"/>
        <v>1</v>
      </c>
      <c r="W33" s="42"/>
      <c r="X33" s="42"/>
      <c r="Y33" s="40"/>
      <c r="Z33" s="41"/>
      <c r="AA33" s="40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  <c r="CW33" s="52"/>
      <c r="CX33" s="52"/>
      <c r="CY33" s="52"/>
      <c r="CZ33" s="52"/>
      <c r="DA33" s="52"/>
      <c r="DB33" s="52"/>
      <c r="DC33" s="52"/>
      <c r="DD33" s="52"/>
      <c r="DE33" s="52"/>
      <c r="DF33" s="52"/>
      <c r="DG33" s="52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</row>
    <row r="34" spans="1:127" s="53" customFormat="1" ht="36.75" customHeight="1" x14ac:dyDescent="0.25">
      <c r="A34" s="46" t="s">
        <v>52</v>
      </c>
      <c r="B34" s="47" t="s">
        <v>53</v>
      </c>
      <c r="C34" s="48">
        <f t="shared" si="6"/>
        <v>4317.6630000000005</v>
      </c>
      <c r="D34" s="48"/>
      <c r="E34" s="48">
        <f>'[2]Biểu mẫu số 57'!C35-'66'!J34</f>
        <v>4317.6630000000005</v>
      </c>
      <c r="F34" s="48"/>
      <c r="G34" s="48"/>
      <c r="H34" s="48">
        <f t="shared" si="7"/>
        <v>0</v>
      </c>
      <c r="I34" s="48"/>
      <c r="J34" s="48"/>
      <c r="K34" s="48">
        <f t="shared" si="8"/>
        <v>4308.3760069999998</v>
      </c>
      <c r="L34" s="49"/>
      <c r="M34" s="50">
        <f>'[2]Biểu mẫu số 56'!D34-'66'!R34</f>
        <v>4308.3760069999998</v>
      </c>
      <c r="N34" s="49"/>
      <c r="O34" s="48"/>
      <c r="P34" s="49">
        <f t="shared" si="9"/>
        <v>0</v>
      </c>
      <c r="Q34" s="51"/>
      <c r="R34" s="51">
        <v>0</v>
      </c>
      <c r="S34" s="51">
        <f>'[2]Biểu mẫu số 57'!J35</f>
        <v>0</v>
      </c>
      <c r="T34" s="40">
        <f t="shared" si="3"/>
        <v>0.99784906950820373</v>
      </c>
      <c r="U34" s="41"/>
      <c r="V34" s="40">
        <f t="shared" si="4"/>
        <v>0.99784906950820373</v>
      </c>
      <c r="W34" s="42"/>
      <c r="X34" s="42"/>
      <c r="Y34" s="40"/>
      <c r="Z34" s="41"/>
      <c r="AA34" s="40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2"/>
      <c r="CH34" s="52"/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</row>
    <row r="35" spans="1:127" s="53" customFormat="1" ht="22.5" customHeight="1" x14ac:dyDescent="0.25">
      <c r="A35" s="46" t="s">
        <v>54</v>
      </c>
      <c r="B35" s="47" t="s">
        <v>55</v>
      </c>
      <c r="C35" s="48">
        <f t="shared" si="6"/>
        <v>18964.272799999999</v>
      </c>
      <c r="D35" s="48"/>
      <c r="E35" s="48">
        <f>'[2]Biểu mẫu số 57'!C36-'66'!J35</f>
        <v>18964.272799999999</v>
      </c>
      <c r="F35" s="48"/>
      <c r="G35" s="48"/>
      <c r="H35" s="48">
        <f t="shared" si="7"/>
        <v>0</v>
      </c>
      <c r="I35" s="48"/>
      <c r="J35" s="48"/>
      <c r="K35" s="48">
        <f t="shared" si="8"/>
        <v>18828.539487999999</v>
      </c>
      <c r="L35" s="49"/>
      <c r="M35" s="50">
        <f>'[2]Biểu mẫu số 56'!D35-'66'!R35</f>
        <v>18828.539487999999</v>
      </c>
      <c r="N35" s="49"/>
      <c r="O35" s="48"/>
      <c r="P35" s="49">
        <f t="shared" si="9"/>
        <v>0</v>
      </c>
      <c r="Q35" s="51"/>
      <c r="R35" s="51">
        <v>0</v>
      </c>
      <c r="S35" s="51">
        <f>'[2]Biểu mẫu số 57'!J36</f>
        <v>0</v>
      </c>
      <c r="T35" s="40">
        <f t="shared" si="3"/>
        <v>0.99284268300548806</v>
      </c>
      <c r="U35" s="41"/>
      <c r="V35" s="40">
        <f t="shared" si="4"/>
        <v>0.99284268300548806</v>
      </c>
      <c r="W35" s="42"/>
      <c r="X35" s="42"/>
      <c r="Y35" s="40"/>
      <c r="Z35" s="41"/>
      <c r="AA35" s="40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</row>
    <row r="36" spans="1:127" s="53" customFormat="1" ht="22.5" customHeight="1" x14ac:dyDescent="0.25">
      <c r="A36" s="46" t="s">
        <v>56</v>
      </c>
      <c r="B36" s="47" t="s">
        <v>57</v>
      </c>
      <c r="C36" s="48">
        <f t="shared" si="6"/>
        <v>1536.2</v>
      </c>
      <c r="D36" s="48"/>
      <c r="E36" s="48">
        <f>'[2]Biểu mẫu số 57'!C37-'66'!J36</f>
        <v>1536.2</v>
      </c>
      <c r="F36" s="48"/>
      <c r="G36" s="48"/>
      <c r="H36" s="48">
        <f t="shared" si="7"/>
        <v>0</v>
      </c>
      <c r="I36" s="48"/>
      <c r="J36" s="48"/>
      <c r="K36" s="48">
        <f t="shared" si="8"/>
        <v>1533.1220000000001</v>
      </c>
      <c r="L36" s="49"/>
      <c r="M36" s="50">
        <f>'[2]Biểu mẫu số 56'!D36-'66'!R36</f>
        <v>1533.1220000000001</v>
      </c>
      <c r="N36" s="49"/>
      <c r="O36" s="48"/>
      <c r="P36" s="49">
        <f t="shared" si="9"/>
        <v>0</v>
      </c>
      <c r="Q36" s="51"/>
      <c r="R36" s="51">
        <v>0</v>
      </c>
      <c r="S36" s="51">
        <f>'[2]Biểu mẫu số 57'!J37</f>
        <v>0</v>
      </c>
      <c r="T36" s="40">
        <f t="shared" si="3"/>
        <v>0.99799635464132275</v>
      </c>
      <c r="U36" s="41"/>
      <c r="V36" s="40">
        <f t="shared" si="4"/>
        <v>0.99799635464132275</v>
      </c>
      <c r="W36" s="42"/>
      <c r="X36" s="42"/>
      <c r="Y36" s="40"/>
      <c r="Z36" s="41"/>
      <c r="AA36" s="40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</row>
    <row r="37" spans="1:127" s="53" customFormat="1" ht="22.5" customHeight="1" x14ac:dyDescent="0.25">
      <c r="A37" s="46" t="s">
        <v>58</v>
      </c>
      <c r="B37" s="47" t="s">
        <v>59</v>
      </c>
      <c r="C37" s="48">
        <f t="shared" si="6"/>
        <v>2739.27</v>
      </c>
      <c r="D37" s="48"/>
      <c r="E37" s="48">
        <f>'[2]Biểu mẫu số 57'!C38-'66'!J37</f>
        <v>2189.8429999999998</v>
      </c>
      <c r="F37" s="48"/>
      <c r="G37" s="48"/>
      <c r="H37" s="48">
        <f t="shared" si="7"/>
        <v>549.42700000000002</v>
      </c>
      <c r="I37" s="48"/>
      <c r="J37" s="61">
        <v>549.42700000000002</v>
      </c>
      <c r="K37" s="48">
        <f t="shared" si="8"/>
        <v>2730.0610929999998</v>
      </c>
      <c r="L37" s="49"/>
      <c r="M37" s="50">
        <f>'[2]Biểu mẫu số 56'!D37-'66'!R37</f>
        <v>2180.6340929999997</v>
      </c>
      <c r="N37" s="49"/>
      <c r="O37" s="48"/>
      <c r="P37" s="49">
        <f t="shared" si="9"/>
        <v>549.42700000000002</v>
      </c>
      <c r="Q37" s="51"/>
      <c r="R37" s="51">
        <v>549.42700000000002</v>
      </c>
      <c r="S37" s="51">
        <f>'[2]Biểu mẫu số 57'!J38</f>
        <v>0</v>
      </c>
      <c r="T37" s="40">
        <f t="shared" si="3"/>
        <v>0.99663818937162085</v>
      </c>
      <c r="U37" s="41"/>
      <c r="V37" s="40">
        <f t="shared" si="4"/>
        <v>0.9957947181601603</v>
      </c>
      <c r="W37" s="42"/>
      <c r="X37" s="42"/>
      <c r="Y37" s="40">
        <f t="shared" si="13"/>
        <v>1</v>
      </c>
      <c r="Z37" s="41"/>
      <c r="AA37" s="40">
        <f t="shared" si="14"/>
        <v>1</v>
      </c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</row>
    <row r="38" spans="1:127" s="53" customFormat="1" ht="22.5" customHeight="1" x14ac:dyDescent="0.25">
      <c r="A38" s="46" t="s">
        <v>60</v>
      </c>
      <c r="B38" s="47" t="s">
        <v>61</v>
      </c>
      <c r="C38" s="48">
        <f t="shared" si="6"/>
        <v>2921.317</v>
      </c>
      <c r="D38" s="48"/>
      <c r="E38" s="48">
        <f>'[2]Biểu mẫu số 57'!C39-'66'!J38</f>
        <v>2921.317</v>
      </c>
      <c r="F38" s="48"/>
      <c r="G38" s="48"/>
      <c r="H38" s="48">
        <f t="shared" si="7"/>
        <v>0</v>
      </c>
      <c r="I38" s="48"/>
      <c r="J38" s="48"/>
      <c r="K38" s="48">
        <f t="shared" si="8"/>
        <v>2879.98335</v>
      </c>
      <c r="L38" s="49"/>
      <c r="M38" s="50">
        <f>'[2]Biểu mẫu số 56'!D38-'66'!R38</f>
        <v>2879.98335</v>
      </c>
      <c r="N38" s="49"/>
      <c r="O38" s="48"/>
      <c r="P38" s="49">
        <f t="shared" si="9"/>
        <v>0</v>
      </c>
      <c r="Q38" s="51"/>
      <c r="R38" s="51">
        <v>0</v>
      </c>
      <c r="S38" s="51">
        <f>'[2]Biểu mẫu số 57'!J39</f>
        <v>0</v>
      </c>
      <c r="T38" s="40">
        <f t="shared" si="3"/>
        <v>0.98585102198768571</v>
      </c>
      <c r="U38" s="41"/>
      <c r="V38" s="40">
        <f t="shared" si="4"/>
        <v>0.98585102198768571</v>
      </c>
      <c r="W38" s="42"/>
      <c r="X38" s="42"/>
      <c r="Y38" s="40"/>
      <c r="Z38" s="41"/>
      <c r="AA38" s="40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</row>
    <row r="39" spans="1:127" s="53" customFormat="1" ht="36.75" customHeight="1" x14ac:dyDescent="0.25">
      <c r="A39" s="46" t="s">
        <v>62</v>
      </c>
      <c r="B39" s="47" t="s">
        <v>63</v>
      </c>
      <c r="C39" s="48">
        <f t="shared" si="6"/>
        <v>1393.2939999999999</v>
      </c>
      <c r="D39" s="48"/>
      <c r="E39" s="48">
        <f>'[2]Biểu mẫu số 57'!C40-'66'!J39</f>
        <v>1393.2939999999999</v>
      </c>
      <c r="F39" s="48"/>
      <c r="G39" s="48"/>
      <c r="H39" s="48">
        <f t="shared" si="7"/>
        <v>0</v>
      </c>
      <c r="I39" s="48"/>
      <c r="J39" s="48"/>
      <c r="K39" s="48">
        <f t="shared" si="8"/>
        <v>1065.7833860000001</v>
      </c>
      <c r="L39" s="49"/>
      <c r="M39" s="50">
        <f>'[2]Biểu mẫu số 56'!D39-'66'!R39</f>
        <v>1065.7833860000001</v>
      </c>
      <c r="N39" s="49"/>
      <c r="O39" s="48"/>
      <c r="P39" s="49">
        <f t="shared" si="9"/>
        <v>0</v>
      </c>
      <c r="Q39" s="51"/>
      <c r="R39" s="51">
        <v>0</v>
      </c>
      <c r="S39" s="51">
        <f>'[2]Biểu mẫu số 57'!J40</f>
        <v>0</v>
      </c>
      <c r="T39" s="40">
        <f t="shared" si="3"/>
        <v>0.76493789968233561</v>
      </c>
      <c r="U39" s="41"/>
      <c r="V39" s="40">
        <f t="shared" si="4"/>
        <v>0.76493789968233561</v>
      </c>
      <c r="W39" s="42"/>
      <c r="X39" s="42"/>
      <c r="Y39" s="40"/>
      <c r="Z39" s="41"/>
      <c r="AA39" s="40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</row>
    <row r="40" spans="1:127" s="53" customFormat="1" ht="36.75" customHeight="1" x14ac:dyDescent="0.25">
      <c r="A40" s="46" t="s">
        <v>64</v>
      </c>
      <c r="B40" s="47" t="s">
        <v>65</v>
      </c>
      <c r="C40" s="48">
        <f t="shared" si="6"/>
        <v>16.95</v>
      </c>
      <c r="D40" s="48"/>
      <c r="E40" s="48">
        <f>'[2]Biểu mẫu số 57'!C41-'66'!J40</f>
        <v>16.95</v>
      </c>
      <c r="F40" s="48"/>
      <c r="G40" s="48"/>
      <c r="H40" s="48">
        <f t="shared" si="7"/>
        <v>0</v>
      </c>
      <c r="I40" s="48"/>
      <c r="J40" s="48"/>
      <c r="K40" s="48">
        <f t="shared" si="8"/>
        <v>3.2</v>
      </c>
      <c r="L40" s="49"/>
      <c r="M40" s="50">
        <f>'[2]Biểu mẫu số 56'!D40-'66'!R40</f>
        <v>3.2</v>
      </c>
      <c r="N40" s="49"/>
      <c r="O40" s="48"/>
      <c r="P40" s="49">
        <f t="shared" si="9"/>
        <v>0</v>
      </c>
      <c r="Q40" s="51"/>
      <c r="R40" s="51">
        <v>0</v>
      </c>
      <c r="S40" s="51">
        <f>'[2]Biểu mẫu số 57'!J41</f>
        <v>0</v>
      </c>
      <c r="T40" s="40">
        <f t="shared" si="3"/>
        <v>0.18879056047197643</v>
      </c>
      <c r="U40" s="41"/>
      <c r="V40" s="40">
        <f t="shared" si="4"/>
        <v>0.18879056047197643</v>
      </c>
      <c r="W40" s="42"/>
      <c r="X40" s="42"/>
      <c r="Y40" s="40"/>
      <c r="Z40" s="41"/>
      <c r="AA40" s="40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52"/>
      <c r="CG40" s="52"/>
      <c r="CH40" s="52"/>
      <c r="CI40" s="52"/>
      <c r="CJ40" s="52"/>
      <c r="CK40" s="52"/>
      <c r="CL40" s="52"/>
      <c r="CM40" s="52"/>
      <c r="CN40" s="52"/>
      <c r="CO40" s="52"/>
      <c r="CP40" s="52"/>
      <c r="CQ40" s="52"/>
      <c r="CR40" s="52"/>
      <c r="CS40" s="52"/>
      <c r="CT40" s="52"/>
      <c r="CU40" s="52"/>
      <c r="CV40" s="52"/>
      <c r="CW40" s="52"/>
      <c r="CX40" s="52"/>
      <c r="CY40" s="52"/>
      <c r="CZ40" s="52"/>
      <c r="DA40" s="52"/>
      <c r="DB40" s="52"/>
      <c r="DC40" s="52"/>
      <c r="DD40" s="52"/>
      <c r="DE40" s="52"/>
      <c r="DF40" s="52"/>
      <c r="DG40" s="52"/>
      <c r="DH40" s="52"/>
      <c r="DI40" s="52"/>
      <c r="DJ40" s="52"/>
      <c r="DK40" s="52"/>
      <c r="DL40" s="52"/>
      <c r="DM40" s="52"/>
      <c r="DN40" s="52"/>
      <c r="DO40" s="52"/>
      <c r="DP40" s="52"/>
      <c r="DQ40" s="52"/>
      <c r="DR40" s="52"/>
      <c r="DS40" s="52"/>
      <c r="DT40" s="52"/>
      <c r="DU40" s="52"/>
      <c r="DV40" s="52"/>
      <c r="DW40" s="52"/>
    </row>
    <row r="41" spans="1:127" s="53" customFormat="1" ht="34.5" customHeight="1" x14ac:dyDescent="0.25">
      <c r="A41" s="46" t="s">
        <v>66</v>
      </c>
      <c r="B41" s="47" t="s">
        <v>67</v>
      </c>
      <c r="C41" s="48">
        <f t="shared" si="6"/>
        <v>1243.087</v>
      </c>
      <c r="D41" s="48"/>
      <c r="E41" s="48">
        <f>'[2]Biểu mẫu số 57'!C42-'66'!J41</f>
        <v>1243.087</v>
      </c>
      <c r="F41" s="48"/>
      <c r="G41" s="48"/>
      <c r="H41" s="48">
        <f t="shared" si="7"/>
        <v>0</v>
      </c>
      <c r="I41" s="48"/>
      <c r="J41" s="48"/>
      <c r="K41" s="48">
        <f t="shared" si="8"/>
        <v>1242.94328</v>
      </c>
      <c r="L41" s="49"/>
      <c r="M41" s="50">
        <f>'[2]Biểu mẫu số 56'!D41-'66'!R41</f>
        <v>1242.94328</v>
      </c>
      <c r="N41" s="49"/>
      <c r="O41" s="48"/>
      <c r="P41" s="49">
        <f t="shared" si="9"/>
        <v>0</v>
      </c>
      <c r="Q41" s="51"/>
      <c r="R41" s="51">
        <v>0</v>
      </c>
      <c r="S41" s="51">
        <f>'[2]Biểu mẫu số 57'!J42</f>
        <v>0</v>
      </c>
      <c r="T41" s="40">
        <f t="shared" si="3"/>
        <v>0.99988438460059514</v>
      </c>
      <c r="U41" s="41"/>
      <c r="V41" s="40">
        <f t="shared" si="4"/>
        <v>0.99988438460059514</v>
      </c>
      <c r="W41" s="42"/>
      <c r="X41" s="42"/>
      <c r="Y41" s="40"/>
      <c r="Z41" s="41"/>
      <c r="AA41" s="40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</row>
    <row r="42" spans="1:127" s="53" customFormat="1" ht="36.75" customHeight="1" x14ac:dyDescent="0.25">
      <c r="A42" s="46" t="s">
        <v>68</v>
      </c>
      <c r="B42" s="47" t="s">
        <v>69</v>
      </c>
      <c r="C42" s="48">
        <f t="shared" si="6"/>
        <v>2515.6489999999999</v>
      </c>
      <c r="D42" s="48"/>
      <c r="E42" s="48">
        <f>'[2]Biểu mẫu số 57'!C43-'66'!J42</f>
        <v>2515.6489999999999</v>
      </c>
      <c r="F42" s="48"/>
      <c r="G42" s="48"/>
      <c r="H42" s="48">
        <f t="shared" si="7"/>
        <v>0</v>
      </c>
      <c r="I42" s="48"/>
      <c r="J42" s="48"/>
      <c r="K42" s="48">
        <f t="shared" si="8"/>
        <v>2515.4776459999998</v>
      </c>
      <c r="L42" s="49"/>
      <c r="M42" s="50">
        <f>'[2]Biểu mẫu số 56'!D42-'66'!R42</f>
        <v>2515.4776459999998</v>
      </c>
      <c r="N42" s="49"/>
      <c r="O42" s="48"/>
      <c r="P42" s="49">
        <f t="shared" si="9"/>
        <v>0</v>
      </c>
      <c r="Q42" s="51"/>
      <c r="R42" s="51">
        <v>0</v>
      </c>
      <c r="S42" s="51">
        <f>'[2]Biểu mẫu số 57'!J43</f>
        <v>0</v>
      </c>
      <c r="T42" s="40">
        <f t="shared" si="3"/>
        <v>0.99993188477406825</v>
      </c>
      <c r="U42" s="41"/>
      <c r="V42" s="40">
        <f t="shared" si="4"/>
        <v>0.99993188477406825</v>
      </c>
      <c r="W42" s="42"/>
      <c r="X42" s="42"/>
      <c r="Y42" s="40"/>
      <c r="Z42" s="41"/>
      <c r="AA42" s="40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</row>
    <row r="43" spans="1:127" s="53" customFormat="1" ht="24.75" customHeight="1" x14ac:dyDescent="0.25">
      <c r="A43" s="46" t="s">
        <v>70</v>
      </c>
      <c r="B43" s="47" t="s">
        <v>71</v>
      </c>
      <c r="C43" s="48">
        <f>D43+E43+F43+G43+H43</f>
        <v>202.94899999999998</v>
      </c>
      <c r="D43" s="48"/>
      <c r="E43" s="48">
        <f>'[2]Biểu mẫu số 57'!C44-'66'!J43</f>
        <v>202.94899999999998</v>
      </c>
      <c r="F43" s="48"/>
      <c r="G43" s="48"/>
      <c r="H43" s="48">
        <f>I43+J43</f>
        <v>0</v>
      </c>
      <c r="I43" s="48"/>
      <c r="J43" s="48"/>
      <c r="K43" s="48">
        <f>L43+M43+N43+O43+P43</f>
        <v>181.94799999999998</v>
      </c>
      <c r="L43" s="49"/>
      <c r="M43" s="50">
        <f>'[2]Biểu mẫu số 56'!D43-'66'!R43</f>
        <v>181.94799999999998</v>
      </c>
      <c r="N43" s="49"/>
      <c r="O43" s="48"/>
      <c r="P43" s="49">
        <f>Q43+R43</f>
        <v>0</v>
      </c>
      <c r="Q43" s="51"/>
      <c r="R43" s="51">
        <v>0</v>
      </c>
      <c r="S43" s="51">
        <f>'[2]Biểu mẫu số 57'!J44</f>
        <v>21.001000000000001</v>
      </c>
      <c r="T43" s="40">
        <f t="shared" si="3"/>
        <v>0.89652080079231722</v>
      </c>
      <c r="U43" s="41"/>
      <c r="V43" s="40">
        <f t="shared" si="4"/>
        <v>0.89652080079231722</v>
      </c>
      <c r="W43" s="42"/>
      <c r="X43" s="42"/>
      <c r="Y43" s="40"/>
      <c r="Z43" s="41"/>
      <c r="AA43" s="40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</row>
    <row r="44" spans="1:127" s="44" customFormat="1" ht="24.75" customHeight="1" x14ac:dyDescent="0.25">
      <c r="A44" s="34">
        <v>7</v>
      </c>
      <c r="B44" s="35" t="s">
        <v>72</v>
      </c>
      <c r="C44" s="36">
        <f>SUM(C45:C48)</f>
        <v>24117.821700000004</v>
      </c>
      <c r="D44" s="36">
        <f t="shared" ref="D44:S44" si="15">SUM(D45:D48)</f>
        <v>0</v>
      </c>
      <c r="E44" s="36">
        <f>'[2]Biểu mẫu số 57'!C45-'66'!J44</f>
        <v>24107.821700000004</v>
      </c>
      <c r="F44" s="36">
        <f t="shared" si="15"/>
        <v>0</v>
      </c>
      <c r="G44" s="36">
        <f t="shared" si="15"/>
        <v>0</v>
      </c>
      <c r="H44" s="36">
        <f t="shared" si="15"/>
        <v>10</v>
      </c>
      <c r="I44" s="36">
        <f t="shared" si="15"/>
        <v>0</v>
      </c>
      <c r="J44" s="36">
        <f t="shared" si="15"/>
        <v>10</v>
      </c>
      <c r="K44" s="36">
        <f t="shared" si="15"/>
        <v>23739.782119000003</v>
      </c>
      <c r="L44" s="36">
        <f t="shared" si="15"/>
        <v>0</v>
      </c>
      <c r="M44" s="38">
        <f>'[2]Biểu mẫu số 56'!D44-'66'!R44</f>
        <v>23729.782119000003</v>
      </c>
      <c r="N44" s="36">
        <f t="shared" si="15"/>
        <v>0</v>
      </c>
      <c r="O44" s="36">
        <f t="shared" si="15"/>
        <v>0</v>
      </c>
      <c r="P44" s="36">
        <f t="shared" si="15"/>
        <v>10</v>
      </c>
      <c r="Q44" s="36">
        <f t="shared" si="15"/>
        <v>0</v>
      </c>
      <c r="R44" s="36">
        <f t="shared" si="15"/>
        <v>10</v>
      </c>
      <c r="S44" s="36">
        <f t="shared" si="15"/>
        <v>0</v>
      </c>
      <c r="T44" s="40">
        <f t="shared" si="3"/>
        <v>0.98432530160880982</v>
      </c>
      <c r="U44" s="55"/>
      <c r="V44" s="40">
        <f t="shared" si="4"/>
        <v>0.98431879969478953</v>
      </c>
      <c r="W44" s="42"/>
      <c r="X44" s="42"/>
      <c r="Y44" s="40">
        <f t="shared" si="13"/>
        <v>1</v>
      </c>
      <c r="Z44" s="41"/>
      <c r="AA44" s="40">
        <f t="shared" si="14"/>
        <v>1</v>
      </c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</row>
    <row r="45" spans="1:127" s="53" customFormat="1" ht="22.5" customHeight="1" x14ac:dyDescent="0.25">
      <c r="A45" s="46" t="s">
        <v>73</v>
      </c>
      <c r="B45" s="47" t="s">
        <v>74</v>
      </c>
      <c r="C45" s="48">
        <f t="shared" si="6"/>
        <v>16907.920700000002</v>
      </c>
      <c r="D45" s="48"/>
      <c r="E45" s="48">
        <f>'[2]Biểu mẫu số 57'!C46-'66'!J45</f>
        <v>16897.920700000002</v>
      </c>
      <c r="F45" s="48"/>
      <c r="G45" s="48"/>
      <c r="H45" s="48">
        <f t="shared" si="7"/>
        <v>10</v>
      </c>
      <c r="I45" s="48"/>
      <c r="J45" s="48">
        <v>10</v>
      </c>
      <c r="K45" s="48">
        <f t="shared" si="8"/>
        <v>16536.550448000002</v>
      </c>
      <c r="L45" s="49"/>
      <c r="M45" s="50">
        <f>'[2]Biểu mẫu số 56'!D45-'66'!R45</f>
        <v>16526.550448000002</v>
      </c>
      <c r="N45" s="49"/>
      <c r="O45" s="48"/>
      <c r="P45" s="49">
        <f t="shared" si="9"/>
        <v>10</v>
      </c>
      <c r="Q45" s="51"/>
      <c r="R45" s="51">
        <v>10</v>
      </c>
      <c r="S45" s="51">
        <f>'[2]Biểu mẫu số 57'!J46</f>
        <v>0</v>
      </c>
      <c r="T45" s="40">
        <f t="shared" si="3"/>
        <v>0.97803572310343279</v>
      </c>
      <c r="U45" s="41"/>
      <c r="V45" s="40">
        <f t="shared" si="4"/>
        <v>0.9780227248906429</v>
      </c>
      <c r="W45" s="42"/>
      <c r="X45" s="42"/>
      <c r="Y45" s="40">
        <f t="shared" si="13"/>
        <v>1</v>
      </c>
      <c r="Z45" s="41"/>
      <c r="AA45" s="40">
        <f t="shared" si="14"/>
        <v>1</v>
      </c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</row>
    <row r="46" spans="1:127" s="53" customFormat="1" ht="22.5" customHeight="1" x14ac:dyDescent="0.25">
      <c r="A46" s="46" t="s">
        <v>75</v>
      </c>
      <c r="B46" s="47" t="s">
        <v>76</v>
      </c>
      <c r="C46" s="48">
        <f t="shared" si="6"/>
        <v>4151.1120000000001</v>
      </c>
      <c r="D46" s="48"/>
      <c r="E46" s="48">
        <f>'[2]Biểu mẫu số 57'!C47-'66'!J46</f>
        <v>4151.1120000000001</v>
      </c>
      <c r="F46" s="48"/>
      <c r="G46" s="48"/>
      <c r="H46" s="48">
        <f t="shared" si="7"/>
        <v>0</v>
      </c>
      <c r="I46" s="48"/>
      <c r="J46" s="48"/>
      <c r="K46" s="48">
        <f t="shared" si="8"/>
        <v>4144.8049570000003</v>
      </c>
      <c r="L46" s="49"/>
      <c r="M46" s="50">
        <f>'[2]Biểu mẫu số 56'!D46-'66'!R46</f>
        <v>4144.8049570000003</v>
      </c>
      <c r="N46" s="49"/>
      <c r="O46" s="48"/>
      <c r="P46" s="49">
        <f t="shared" si="9"/>
        <v>0</v>
      </c>
      <c r="Q46" s="51"/>
      <c r="R46" s="51"/>
      <c r="S46" s="51">
        <f>'[2]Biểu mẫu số 57'!J47</f>
        <v>0</v>
      </c>
      <c r="T46" s="40">
        <f t="shared" si="3"/>
        <v>0.99848063771827889</v>
      </c>
      <c r="U46" s="41"/>
      <c r="V46" s="40">
        <f t="shared" si="4"/>
        <v>0.99848063771827889</v>
      </c>
      <c r="W46" s="42"/>
      <c r="X46" s="42"/>
      <c r="Y46" s="40"/>
      <c r="Z46" s="41"/>
      <c r="AA46" s="40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</row>
    <row r="47" spans="1:127" s="53" customFormat="1" ht="36.75" customHeight="1" x14ac:dyDescent="0.25">
      <c r="A47" s="46" t="s">
        <v>77</v>
      </c>
      <c r="B47" s="47" t="s">
        <v>78</v>
      </c>
      <c r="C47" s="48">
        <f t="shared" si="6"/>
        <v>2903.4780000000001</v>
      </c>
      <c r="D47" s="48"/>
      <c r="E47" s="48">
        <f>'[2]Biểu mẫu số 57'!C48-'66'!J47</f>
        <v>2903.4780000000001</v>
      </c>
      <c r="F47" s="48"/>
      <c r="G47" s="48"/>
      <c r="H47" s="48">
        <f t="shared" si="7"/>
        <v>0</v>
      </c>
      <c r="I47" s="48"/>
      <c r="J47" s="48"/>
      <c r="K47" s="48">
        <f t="shared" si="8"/>
        <v>2903.1162400000003</v>
      </c>
      <c r="L47" s="49"/>
      <c r="M47" s="50">
        <f>'[2]Biểu mẫu số 56'!D47-'66'!R47</f>
        <v>2903.1162400000003</v>
      </c>
      <c r="N47" s="49"/>
      <c r="O47" s="48"/>
      <c r="P47" s="49">
        <f t="shared" si="9"/>
        <v>0</v>
      </c>
      <c r="Q47" s="51"/>
      <c r="R47" s="51"/>
      <c r="S47" s="51">
        <f>'[2]Biểu mẫu số 57'!J48</f>
        <v>0</v>
      </c>
      <c r="T47" s="40">
        <f t="shared" si="3"/>
        <v>0.9998754046009648</v>
      </c>
      <c r="U47" s="42"/>
      <c r="V47" s="40">
        <f t="shared" si="4"/>
        <v>0.9998754046009648</v>
      </c>
      <c r="W47" s="42"/>
      <c r="X47" s="42"/>
      <c r="Y47" s="40"/>
      <c r="Z47" s="41"/>
      <c r="AA47" s="40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</row>
    <row r="48" spans="1:127" s="53" customFormat="1" ht="36.75" customHeight="1" x14ac:dyDescent="0.25">
      <c r="A48" s="46" t="s">
        <v>79</v>
      </c>
      <c r="B48" s="47" t="s">
        <v>80</v>
      </c>
      <c r="C48" s="48">
        <f t="shared" si="6"/>
        <v>155.31100000000001</v>
      </c>
      <c r="D48" s="48"/>
      <c r="E48" s="48">
        <f>'[2]Biểu mẫu số 57'!C49-'66'!J48</f>
        <v>155.31100000000001</v>
      </c>
      <c r="F48" s="48"/>
      <c r="G48" s="48"/>
      <c r="H48" s="48">
        <f t="shared" si="7"/>
        <v>0</v>
      </c>
      <c r="I48" s="48"/>
      <c r="J48" s="48"/>
      <c r="K48" s="48">
        <f t="shared" si="8"/>
        <v>155.310474</v>
      </c>
      <c r="L48" s="49"/>
      <c r="M48" s="50">
        <f>'[2]Biểu mẫu số 56'!D48-'66'!R48</f>
        <v>155.310474</v>
      </c>
      <c r="N48" s="49"/>
      <c r="O48" s="48"/>
      <c r="P48" s="49">
        <f t="shared" si="9"/>
        <v>0</v>
      </c>
      <c r="Q48" s="51"/>
      <c r="R48" s="51"/>
      <c r="S48" s="51">
        <f>'[2]Biểu mẫu số 57'!J49</f>
        <v>0</v>
      </c>
      <c r="T48" s="40">
        <f t="shared" si="3"/>
        <v>0.99999661324696898</v>
      </c>
      <c r="U48" s="42"/>
      <c r="V48" s="40">
        <f t="shared" si="4"/>
        <v>0.99999661324696898</v>
      </c>
      <c r="W48" s="42"/>
      <c r="X48" s="42"/>
      <c r="Y48" s="40"/>
      <c r="Z48" s="41"/>
      <c r="AA48" s="40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</row>
    <row r="49" spans="1:127" s="44" customFormat="1" ht="24.75" customHeight="1" x14ac:dyDescent="0.25">
      <c r="A49" s="34">
        <v>8</v>
      </c>
      <c r="B49" s="35" t="s">
        <v>81</v>
      </c>
      <c r="C49" s="36">
        <f>SUM(C50:C53)</f>
        <v>9308.9430000000011</v>
      </c>
      <c r="D49" s="36">
        <f t="shared" ref="D49:S49" si="16">SUM(D50:D53)</f>
        <v>0</v>
      </c>
      <c r="E49" s="36">
        <f>'[2]Biểu mẫu số 57'!C50-'66'!J49</f>
        <v>9308.9429999999993</v>
      </c>
      <c r="F49" s="36">
        <f t="shared" si="16"/>
        <v>0</v>
      </c>
      <c r="G49" s="36">
        <f t="shared" si="16"/>
        <v>0</v>
      </c>
      <c r="H49" s="36">
        <f t="shared" si="16"/>
        <v>0</v>
      </c>
      <c r="I49" s="36">
        <f t="shared" si="16"/>
        <v>0</v>
      </c>
      <c r="J49" s="36">
        <f t="shared" si="16"/>
        <v>0</v>
      </c>
      <c r="K49" s="36">
        <f t="shared" si="16"/>
        <v>9049.1959999999981</v>
      </c>
      <c r="L49" s="36">
        <f t="shared" si="16"/>
        <v>0</v>
      </c>
      <c r="M49" s="38">
        <f>'[2]Biểu mẫu số 56'!D49-'66'!R49</f>
        <v>9049.1959999999981</v>
      </c>
      <c r="N49" s="36">
        <f t="shared" si="16"/>
        <v>0</v>
      </c>
      <c r="O49" s="36">
        <f t="shared" si="16"/>
        <v>0</v>
      </c>
      <c r="P49" s="36">
        <f t="shared" si="16"/>
        <v>0</v>
      </c>
      <c r="Q49" s="36">
        <f t="shared" si="16"/>
        <v>0</v>
      </c>
      <c r="R49" s="36">
        <f t="shared" si="16"/>
        <v>0</v>
      </c>
      <c r="S49" s="36">
        <f t="shared" si="16"/>
        <v>0</v>
      </c>
      <c r="T49" s="40">
        <f t="shared" si="3"/>
        <v>0.9720970468935084</v>
      </c>
      <c r="U49" s="55"/>
      <c r="V49" s="40">
        <f t="shared" si="4"/>
        <v>0.97209704689350862</v>
      </c>
      <c r="W49" s="42"/>
      <c r="X49" s="42"/>
      <c r="Y49" s="40"/>
      <c r="Z49" s="41"/>
      <c r="AA49" s="40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</row>
    <row r="50" spans="1:127" s="53" customFormat="1" ht="22.5" customHeight="1" x14ac:dyDescent="0.25">
      <c r="A50" s="46" t="s">
        <v>82</v>
      </c>
      <c r="B50" s="47" t="s">
        <v>26</v>
      </c>
      <c r="C50" s="48">
        <f t="shared" si="6"/>
        <v>6370.3510000000006</v>
      </c>
      <c r="D50" s="48"/>
      <c r="E50" s="48">
        <f>'[2]Biểu mẫu số 57'!C51-'66'!J50</f>
        <v>6370.3510000000006</v>
      </c>
      <c r="F50" s="48"/>
      <c r="G50" s="48"/>
      <c r="H50" s="48">
        <f t="shared" si="7"/>
        <v>0</v>
      </c>
      <c r="I50" s="48"/>
      <c r="J50" s="48"/>
      <c r="K50" s="48">
        <f t="shared" si="8"/>
        <v>6120.2789999999995</v>
      </c>
      <c r="L50" s="49"/>
      <c r="M50" s="50">
        <f>'[2]Biểu mẫu số 56'!D50-'66'!R50</f>
        <v>6120.2789999999995</v>
      </c>
      <c r="N50" s="49"/>
      <c r="O50" s="48"/>
      <c r="P50" s="49">
        <f t="shared" si="9"/>
        <v>0</v>
      </c>
      <c r="Q50" s="51"/>
      <c r="R50" s="51"/>
      <c r="S50" s="51">
        <f>'[2]Biểu mẫu số 57'!J51</f>
        <v>0</v>
      </c>
      <c r="T50" s="40">
        <f t="shared" si="3"/>
        <v>0.96074439226347164</v>
      </c>
      <c r="U50" s="41"/>
      <c r="V50" s="40">
        <f t="shared" si="4"/>
        <v>0.96074439226347164</v>
      </c>
      <c r="W50" s="42"/>
      <c r="X50" s="42"/>
      <c r="Y50" s="40"/>
      <c r="Z50" s="41"/>
      <c r="AA50" s="40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</row>
    <row r="51" spans="1:127" s="53" customFormat="1" ht="22.5" customHeight="1" x14ac:dyDescent="0.25">
      <c r="A51" s="46" t="s">
        <v>83</v>
      </c>
      <c r="B51" s="47" t="s">
        <v>84</v>
      </c>
      <c r="C51" s="48">
        <f t="shared" si="6"/>
        <v>987.17399999999998</v>
      </c>
      <c r="D51" s="48"/>
      <c r="E51" s="48">
        <f>'[2]Biểu mẫu số 57'!C52-'66'!J51</f>
        <v>987.17399999999998</v>
      </c>
      <c r="F51" s="48"/>
      <c r="G51" s="48"/>
      <c r="H51" s="48">
        <f t="shared" si="7"/>
        <v>0</v>
      </c>
      <c r="I51" s="48"/>
      <c r="J51" s="48"/>
      <c r="K51" s="48">
        <f t="shared" si="8"/>
        <v>987.17399999999998</v>
      </c>
      <c r="L51" s="49"/>
      <c r="M51" s="50">
        <f>'[2]Biểu mẫu số 56'!D51-'66'!R51</f>
        <v>987.17399999999998</v>
      </c>
      <c r="N51" s="49"/>
      <c r="O51" s="48"/>
      <c r="P51" s="49">
        <f t="shared" si="9"/>
        <v>0</v>
      </c>
      <c r="Q51" s="51"/>
      <c r="R51" s="51"/>
      <c r="S51" s="51">
        <f>'[2]Biểu mẫu số 57'!J52</f>
        <v>0</v>
      </c>
      <c r="T51" s="40">
        <f t="shared" si="3"/>
        <v>1</v>
      </c>
      <c r="U51" s="42"/>
      <c r="V51" s="40">
        <f t="shared" si="4"/>
        <v>1</v>
      </c>
      <c r="W51" s="42"/>
      <c r="X51" s="42"/>
      <c r="Y51" s="40"/>
      <c r="Z51" s="41"/>
      <c r="AA51" s="40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</row>
    <row r="52" spans="1:127" s="53" customFormat="1" ht="36.75" customHeight="1" x14ac:dyDescent="0.25">
      <c r="A52" s="46" t="s">
        <v>85</v>
      </c>
      <c r="B52" s="47" t="s">
        <v>86</v>
      </c>
      <c r="C52" s="48">
        <f t="shared" si="6"/>
        <v>1217</v>
      </c>
      <c r="D52" s="48"/>
      <c r="E52" s="48">
        <f>'[2]Biểu mẫu số 57'!C53-'66'!J52</f>
        <v>1217</v>
      </c>
      <c r="F52" s="48"/>
      <c r="G52" s="48"/>
      <c r="H52" s="48">
        <f t="shared" si="7"/>
        <v>0</v>
      </c>
      <c r="I52" s="48"/>
      <c r="J52" s="48"/>
      <c r="K52" s="48">
        <f t="shared" si="8"/>
        <v>1210.05</v>
      </c>
      <c r="L52" s="49"/>
      <c r="M52" s="50">
        <f>'[2]Biểu mẫu số 56'!D52-'66'!R52</f>
        <v>1210.05</v>
      </c>
      <c r="N52" s="49"/>
      <c r="O52" s="48"/>
      <c r="P52" s="49">
        <f t="shared" si="9"/>
        <v>0</v>
      </c>
      <c r="Q52" s="51"/>
      <c r="R52" s="51"/>
      <c r="S52" s="51">
        <f>'[2]Biểu mẫu số 57'!J53</f>
        <v>0</v>
      </c>
      <c r="T52" s="40">
        <f t="shared" si="3"/>
        <v>0.99428923582580109</v>
      </c>
      <c r="U52" s="41"/>
      <c r="V52" s="40">
        <f t="shared" si="4"/>
        <v>0.99428923582580109</v>
      </c>
      <c r="W52" s="42"/>
      <c r="X52" s="42"/>
      <c r="Y52" s="40"/>
      <c r="Z52" s="41"/>
      <c r="AA52" s="40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</row>
    <row r="53" spans="1:127" s="53" customFormat="1" ht="22.5" customHeight="1" x14ac:dyDescent="0.25">
      <c r="A53" s="46" t="s">
        <v>87</v>
      </c>
      <c r="B53" s="47" t="s">
        <v>88</v>
      </c>
      <c r="C53" s="48">
        <f t="shared" si="6"/>
        <v>734.41800000000001</v>
      </c>
      <c r="D53" s="48"/>
      <c r="E53" s="48">
        <f>'[2]Biểu mẫu số 57'!C54-'66'!J53</f>
        <v>734.41800000000001</v>
      </c>
      <c r="F53" s="48"/>
      <c r="G53" s="48"/>
      <c r="H53" s="48">
        <f t="shared" si="7"/>
        <v>0</v>
      </c>
      <c r="I53" s="48"/>
      <c r="J53" s="48"/>
      <c r="K53" s="48">
        <f t="shared" si="8"/>
        <v>731.69299999999998</v>
      </c>
      <c r="L53" s="49"/>
      <c r="M53" s="50">
        <f>'[2]Biểu mẫu số 56'!D53-'66'!R53</f>
        <v>731.69299999999998</v>
      </c>
      <c r="N53" s="49"/>
      <c r="O53" s="48"/>
      <c r="P53" s="49">
        <f t="shared" si="9"/>
        <v>0</v>
      </c>
      <c r="Q53" s="51"/>
      <c r="R53" s="51"/>
      <c r="S53" s="51">
        <f>'[2]Biểu mẫu số 57'!J54</f>
        <v>0</v>
      </c>
      <c r="T53" s="40">
        <f t="shared" si="3"/>
        <v>0.99628957895912129</v>
      </c>
      <c r="U53" s="41"/>
      <c r="V53" s="40">
        <f t="shared" si="4"/>
        <v>0.99628957895912129</v>
      </c>
      <c r="W53" s="42"/>
      <c r="X53" s="42"/>
      <c r="Y53" s="40"/>
      <c r="Z53" s="41"/>
      <c r="AA53" s="40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</row>
    <row r="54" spans="1:127" s="44" customFormat="1" ht="24.75" customHeight="1" x14ac:dyDescent="0.25">
      <c r="A54" s="34">
        <v>9</v>
      </c>
      <c r="B54" s="35" t="s">
        <v>89</v>
      </c>
      <c r="C54" s="36">
        <f t="shared" si="6"/>
        <v>9113.0720000000001</v>
      </c>
      <c r="D54" s="36"/>
      <c r="E54" s="36">
        <f>'[2]Biểu mẫu số 57'!C55-'66'!J54</f>
        <v>8973.0720000000001</v>
      </c>
      <c r="F54" s="36"/>
      <c r="G54" s="36"/>
      <c r="H54" s="36">
        <f t="shared" si="7"/>
        <v>140</v>
      </c>
      <c r="I54" s="36"/>
      <c r="J54" s="36">
        <v>140</v>
      </c>
      <c r="K54" s="36">
        <f t="shared" si="8"/>
        <v>9085.9615259999991</v>
      </c>
      <c r="L54" s="37"/>
      <c r="M54" s="38">
        <f>'[2]Biểu mẫu số 56'!D54-'66'!R54</f>
        <v>8945.9615259999991</v>
      </c>
      <c r="N54" s="37"/>
      <c r="O54" s="38"/>
      <c r="P54" s="37">
        <f t="shared" si="9"/>
        <v>140</v>
      </c>
      <c r="Q54" s="39"/>
      <c r="R54" s="39">
        <v>140</v>
      </c>
      <c r="S54" s="39">
        <f>'[2]Biểu mẫu số 57'!J55</f>
        <v>0</v>
      </c>
      <c r="T54" s="40">
        <f t="shared" si="3"/>
        <v>0.99702510042716652</v>
      </c>
      <c r="U54" s="55"/>
      <c r="V54" s="40">
        <f t="shared" si="4"/>
        <v>0.99697868533764122</v>
      </c>
      <c r="W54" s="42"/>
      <c r="X54" s="42"/>
      <c r="Y54" s="40">
        <f t="shared" si="13"/>
        <v>1</v>
      </c>
      <c r="Z54" s="41"/>
      <c r="AA54" s="40">
        <f t="shared" si="14"/>
        <v>1</v>
      </c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</row>
    <row r="55" spans="1:127" s="44" customFormat="1" ht="42" customHeight="1" x14ac:dyDescent="0.25">
      <c r="A55" s="34">
        <v>10</v>
      </c>
      <c r="B55" s="35" t="s">
        <v>90</v>
      </c>
      <c r="C55" s="36">
        <f>SUM(C56:C64)</f>
        <v>57070.292999999998</v>
      </c>
      <c r="D55" s="36">
        <f t="shared" ref="D55:S55" si="17">SUM(D56:D64)</f>
        <v>0</v>
      </c>
      <c r="E55" s="36">
        <f>'[2]Biểu mẫu số 57'!C56-'66'!J55</f>
        <v>56180.417999999998</v>
      </c>
      <c r="F55" s="36">
        <f t="shared" si="17"/>
        <v>0</v>
      </c>
      <c r="G55" s="36">
        <f t="shared" si="17"/>
        <v>0</v>
      </c>
      <c r="H55" s="36">
        <f t="shared" si="17"/>
        <v>889.875</v>
      </c>
      <c r="I55" s="36">
        <f t="shared" si="17"/>
        <v>0</v>
      </c>
      <c r="J55" s="36">
        <f t="shared" si="17"/>
        <v>889.875</v>
      </c>
      <c r="K55" s="36">
        <f t="shared" si="17"/>
        <v>54099.536156000002</v>
      </c>
      <c r="L55" s="36">
        <f t="shared" si="17"/>
        <v>0</v>
      </c>
      <c r="M55" s="38">
        <f>'[2]Biểu mẫu số 56'!D55-'66'!R55</f>
        <v>53856.661156000002</v>
      </c>
      <c r="N55" s="36">
        <f t="shared" si="17"/>
        <v>0</v>
      </c>
      <c r="O55" s="36">
        <f t="shared" si="17"/>
        <v>0</v>
      </c>
      <c r="P55" s="36">
        <f t="shared" si="17"/>
        <v>242.875</v>
      </c>
      <c r="Q55" s="36">
        <f t="shared" si="17"/>
        <v>0</v>
      </c>
      <c r="R55" s="36">
        <f t="shared" si="17"/>
        <v>242.875</v>
      </c>
      <c r="S55" s="36">
        <f t="shared" si="17"/>
        <v>2435.888254</v>
      </c>
      <c r="T55" s="40">
        <f t="shared" si="3"/>
        <v>0.94794565284604382</v>
      </c>
      <c r="U55" s="55"/>
      <c r="V55" s="40">
        <f t="shared" si="4"/>
        <v>0.9586376013791853</v>
      </c>
      <c r="W55" s="42"/>
      <c r="X55" s="42"/>
      <c r="Y55" s="40">
        <f t="shared" si="13"/>
        <v>0.27293159151566232</v>
      </c>
      <c r="Z55" s="41"/>
      <c r="AA55" s="40">
        <f t="shared" si="14"/>
        <v>0.27293159151566232</v>
      </c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</row>
    <row r="56" spans="1:127" s="53" customFormat="1" ht="22.5" customHeight="1" x14ac:dyDescent="0.25">
      <c r="A56" s="46" t="s">
        <v>91</v>
      </c>
      <c r="B56" s="47" t="s">
        <v>74</v>
      </c>
      <c r="C56" s="48">
        <f t="shared" si="6"/>
        <v>15227.353999999999</v>
      </c>
      <c r="D56" s="48"/>
      <c r="E56" s="48">
        <f>'[2]Biểu mẫu số 57'!C57-'66'!J56</f>
        <v>14952.478999999999</v>
      </c>
      <c r="F56" s="48"/>
      <c r="G56" s="48"/>
      <c r="H56" s="48">
        <f t="shared" si="7"/>
        <v>274.875</v>
      </c>
      <c r="I56" s="48"/>
      <c r="J56" s="61">
        <f>(15000000+74000000+128875000+57000000)/1000000</f>
        <v>274.875</v>
      </c>
      <c r="K56" s="48">
        <f t="shared" si="8"/>
        <v>13685.619101999999</v>
      </c>
      <c r="L56" s="49"/>
      <c r="M56" s="50">
        <f>'[2]Biểu mẫu số 56'!D56-'66'!R56</f>
        <v>13467.744101999999</v>
      </c>
      <c r="N56" s="49"/>
      <c r="O56" s="48"/>
      <c r="P56" s="49">
        <f t="shared" si="9"/>
        <v>217.875</v>
      </c>
      <c r="Q56" s="51"/>
      <c r="R56" s="51">
        <f>(15000000+74000000+128875000)/1000000</f>
        <v>217.875</v>
      </c>
      <c r="S56" s="51">
        <f>'[2]Biểu mẫu số 57'!J57</f>
        <v>1339.8620000000001</v>
      </c>
      <c r="T56" s="40">
        <f t="shared" si="3"/>
        <v>0.8987522784326154</v>
      </c>
      <c r="U56" s="41"/>
      <c r="V56" s="40">
        <f t="shared" si="4"/>
        <v>0.90070309424945516</v>
      </c>
      <c r="W56" s="42"/>
      <c r="X56" s="42"/>
      <c r="Y56" s="40">
        <f t="shared" si="13"/>
        <v>0.79263301500682126</v>
      </c>
      <c r="Z56" s="41"/>
      <c r="AA56" s="40">
        <f t="shared" si="14"/>
        <v>0.79263301500682126</v>
      </c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  <c r="BU56" s="52"/>
      <c r="BV56" s="52"/>
      <c r="BW56" s="52"/>
      <c r="BX56" s="52"/>
      <c r="BY56" s="52"/>
      <c r="BZ56" s="52"/>
      <c r="CA56" s="52"/>
      <c r="CB56" s="52"/>
      <c r="CC56" s="52"/>
      <c r="CD56" s="52"/>
      <c r="CE56" s="52"/>
      <c r="CF56" s="52"/>
      <c r="CG56" s="52"/>
      <c r="CH56" s="52"/>
      <c r="CI56" s="52"/>
      <c r="CJ56" s="52"/>
      <c r="CK56" s="52"/>
      <c r="CL56" s="52"/>
      <c r="CM56" s="52"/>
      <c r="CN56" s="52"/>
      <c r="CO56" s="52"/>
      <c r="CP56" s="52"/>
      <c r="CQ56" s="52"/>
      <c r="CR56" s="52"/>
      <c r="CS56" s="52"/>
      <c r="CT56" s="52"/>
      <c r="CU56" s="52"/>
      <c r="CV56" s="52"/>
      <c r="CW56" s="52"/>
      <c r="CX56" s="52"/>
      <c r="CY56" s="52"/>
      <c r="CZ56" s="52"/>
      <c r="DA56" s="52"/>
      <c r="DB56" s="52"/>
      <c r="DC56" s="52"/>
      <c r="DD56" s="52"/>
      <c r="DE56" s="52"/>
      <c r="DF56" s="52"/>
      <c r="DG56" s="52"/>
      <c r="DH56" s="52"/>
      <c r="DI56" s="52"/>
      <c r="DJ56" s="52"/>
      <c r="DK56" s="52"/>
      <c r="DL56" s="52"/>
      <c r="DM56" s="52"/>
      <c r="DN56" s="52"/>
      <c r="DO56" s="52"/>
      <c r="DP56" s="52"/>
      <c r="DQ56" s="52"/>
      <c r="DR56" s="52"/>
      <c r="DS56" s="52"/>
      <c r="DT56" s="52"/>
      <c r="DU56" s="52"/>
      <c r="DV56" s="52"/>
      <c r="DW56" s="52"/>
    </row>
    <row r="57" spans="1:127" s="53" customFormat="1" ht="36.75" customHeight="1" x14ac:dyDescent="0.25">
      <c r="A57" s="46" t="s">
        <v>92</v>
      </c>
      <c r="B57" s="47" t="s">
        <v>93</v>
      </c>
      <c r="C57" s="48">
        <f t="shared" si="6"/>
        <v>8926.5460000000003</v>
      </c>
      <c r="D57" s="48"/>
      <c r="E57" s="48">
        <f>'[2]Biểu mẫu số 57'!C58-'66'!J57</f>
        <v>8926.5460000000003</v>
      </c>
      <c r="F57" s="48"/>
      <c r="G57" s="48"/>
      <c r="H57" s="48">
        <f t="shared" si="7"/>
        <v>0</v>
      </c>
      <c r="I57" s="48"/>
      <c r="J57" s="61">
        <v>0</v>
      </c>
      <c r="K57" s="48">
        <f t="shared" si="8"/>
        <v>8914.1115379999992</v>
      </c>
      <c r="L57" s="49"/>
      <c r="M57" s="50">
        <f>'[2]Biểu mẫu số 56'!D57-'66'!R57</f>
        <v>8914.1115379999992</v>
      </c>
      <c r="N57" s="49"/>
      <c r="O57" s="48"/>
      <c r="P57" s="49">
        <f t="shared" si="9"/>
        <v>0</v>
      </c>
      <c r="Q57" s="51"/>
      <c r="R57" s="51">
        <v>0</v>
      </c>
      <c r="S57" s="51">
        <f>'[2]Biểu mẫu số 57'!J58</f>
        <v>0</v>
      </c>
      <c r="T57" s="40">
        <f t="shared" si="3"/>
        <v>0.99860702426223968</v>
      </c>
      <c r="U57" s="41"/>
      <c r="V57" s="40">
        <f t="shared" si="4"/>
        <v>0.99860702426223968</v>
      </c>
      <c r="W57" s="42"/>
      <c r="X57" s="42"/>
      <c r="Y57" s="40"/>
      <c r="Z57" s="41"/>
      <c r="AA57" s="40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  <c r="BU57" s="52"/>
      <c r="BV57" s="52"/>
      <c r="BW57" s="52"/>
      <c r="BX57" s="52"/>
      <c r="BY57" s="52"/>
      <c r="BZ57" s="52"/>
      <c r="CA57" s="52"/>
      <c r="CB57" s="52"/>
      <c r="CC57" s="52"/>
      <c r="CD57" s="52"/>
      <c r="CE57" s="52"/>
      <c r="CF57" s="52"/>
      <c r="CG57" s="52"/>
      <c r="CH57" s="52"/>
      <c r="CI57" s="52"/>
      <c r="CJ57" s="52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  <c r="DI57" s="52"/>
      <c r="DJ57" s="52"/>
      <c r="DK57" s="52"/>
      <c r="DL57" s="52"/>
      <c r="DM57" s="52"/>
      <c r="DN57" s="52"/>
      <c r="DO57" s="52"/>
      <c r="DP57" s="52"/>
      <c r="DQ57" s="52"/>
      <c r="DR57" s="52"/>
      <c r="DS57" s="52"/>
      <c r="DT57" s="52"/>
      <c r="DU57" s="52"/>
      <c r="DV57" s="52"/>
      <c r="DW57" s="52"/>
    </row>
    <row r="58" spans="1:127" s="53" customFormat="1" ht="22.5" customHeight="1" x14ac:dyDescent="0.25">
      <c r="A58" s="46" t="s">
        <v>94</v>
      </c>
      <c r="B58" s="47" t="s">
        <v>95</v>
      </c>
      <c r="C58" s="48">
        <f t="shared" si="6"/>
        <v>5654.2179999999998</v>
      </c>
      <c r="D58" s="48"/>
      <c r="E58" s="48">
        <f>'[2]Biểu mẫu số 57'!C59-'66'!J58</f>
        <v>5654.2179999999998</v>
      </c>
      <c r="F58" s="48"/>
      <c r="G58" s="48"/>
      <c r="H58" s="48">
        <f t="shared" si="7"/>
        <v>0</v>
      </c>
      <c r="I58" s="48"/>
      <c r="J58" s="61">
        <v>0</v>
      </c>
      <c r="K58" s="48">
        <f t="shared" si="8"/>
        <v>5448.1917460000004</v>
      </c>
      <c r="L58" s="49"/>
      <c r="M58" s="50">
        <f>'[2]Biểu mẫu số 56'!D58-'66'!R58</f>
        <v>5448.1917460000004</v>
      </c>
      <c r="N58" s="49"/>
      <c r="O58" s="48"/>
      <c r="P58" s="49">
        <f t="shared" si="9"/>
        <v>0</v>
      </c>
      <c r="Q58" s="51"/>
      <c r="R58" s="51">
        <v>0</v>
      </c>
      <c r="S58" s="51">
        <f>'[2]Biểu mẫu số 57'!J59</f>
        <v>206.02625399999999</v>
      </c>
      <c r="T58" s="40">
        <f t="shared" si="3"/>
        <v>0.96356237874096839</v>
      </c>
      <c r="U58" s="41"/>
      <c r="V58" s="40">
        <f t="shared" si="4"/>
        <v>0.96356237874096839</v>
      </c>
      <c r="W58" s="42"/>
      <c r="X58" s="42"/>
      <c r="Y58" s="40"/>
      <c r="Z58" s="41"/>
      <c r="AA58" s="40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52"/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  <c r="DI58" s="52"/>
      <c r="DJ58" s="52"/>
      <c r="DK58" s="52"/>
      <c r="DL58" s="52"/>
      <c r="DM58" s="52"/>
      <c r="DN58" s="52"/>
      <c r="DO58" s="52"/>
      <c r="DP58" s="52"/>
      <c r="DQ58" s="52"/>
      <c r="DR58" s="52"/>
      <c r="DS58" s="52"/>
      <c r="DT58" s="52"/>
      <c r="DU58" s="52"/>
      <c r="DV58" s="52"/>
      <c r="DW58" s="52"/>
    </row>
    <row r="59" spans="1:127" s="53" customFormat="1" ht="22.5" customHeight="1" x14ac:dyDescent="0.25">
      <c r="A59" s="46" t="s">
        <v>96</v>
      </c>
      <c r="B59" s="47" t="s">
        <v>97</v>
      </c>
      <c r="C59" s="48">
        <f t="shared" si="6"/>
        <v>8813.4840000000004</v>
      </c>
      <c r="D59" s="48"/>
      <c r="E59" s="48">
        <f>'[2]Biểu mẫu số 57'!C60-'66'!J59</f>
        <v>8313.4840000000004</v>
      </c>
      <c r="F59" s="48"/>
      <c r="G59" s="48"/>
      <c r="H59" s="48">
        <f t="shared" si="7"/>
        <v>500</v>
      </c>
      <c r="I59" s="48"/>
      <c r="J59" s="61">
        <v>500</v>
      </c>
      <c r="K59" s="48">
        <f t="shared" si="8"/>
        <v>8191.8531359999997</v>
      </c>
      <c r="L59" s="49"/>
      <c r="M59" s="50">
        <f>'[2]Biểu mẫu số 56'!D59-'66'!R59</f>
        <v>8191.8531359999997</v>
      </c>
      <c r="N59" s="49"/>
      <c r="O59" s="48"/>
      <c r="P59" s="49">
        <f t="shared" si="9"/>
        <v>0</v>
      </c>
      <c r="Q59" s="51"/>
      <c r="R59" s="51">
        <v>0</v>
      </c>
      <c r="S59" s="51">
        <f>'[2]Biểu mẫu số 57'!J60</f>
        <v>500</v>
      </c>
      <c r="T59" s="40">
        <f t="shared" si="3"/>
        <v>0.92946820303979671</v>
      </c>
      <c r="U59" s="41"/>
      <c r="V59" s="40">
        <f t="shared" si="4"/>
        <v>0.98536944751442346</v>
      </c>
      <c r="W59" s="42"/>
      <c r="X59" s="42"/>
      <c r="Y59" s="40">
        <f t="shared" si="13"/>
        <v>0</v>
      </c>
      <c r="Z59" s="41"/>
      <c r="AA59" s="40">
        <f t="shared" si="14"/>
        <v>0</v>
      </c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52"/>
      <c r="CV59" s="52"/>
      <c r="CW59" s="52"/>
      <c r="CX59" s="52"/>
      <c r="CY59" s="52"/>
      <c r="CZ59" s="52"/>
      <c r="DA59" s="52"/>
      <c r="DB59" s="52"/>
      <c r="DC59" s="52"/>
      <c r="DD59" s="52"/>
      <c r="DE59" s="52"/>
      <c r="DF59" s="52"/>
      <c r="DG59" s="52"/>
      <c r="DH59" s="52"/>
      <c r="DI59" s="52"/>
      <c r="DJ59" s="52"/>
      <c r="DK59" s="52"/>
      <c r="DL59" s="52"/>
      <c r="DM59" s="52"/>
      <c r="DN59" s="52"/>
      <c r="DO59" s="52"/>
      <c r="DP59" s="52"/>
      <c r="DQ59" s="52"/>
      <c r="DR59" s="52"/>
      <c r="DS59" s="52"/>
      <c r="DT59" s="52"/>
      <c r="DU59" s="52"/>
      <c r="DV59" s="52"/>
      <c r="DW59" s="52"/>
    </row>
    <row r="60" spans="1:127" s="53" customFormat="1" ht="22.5" customHeight="1" x14ac:dyDescent="0.25">
      <c r="A60" s="46" t="s">
        <v>98</v>
      </c>
      <c r="B60" s="47" t="s">
        <v>99</v>
      </c>
      <c r="C60" s="48">
        <f t="shared" si="6"/>
        <v>8071.3360000000002</v>
      </c>
      <c r="D60" s="48"/>
      <c r="E60" s="48">
        <f>'[2]Biểu mẫu số 57'!C61-'66'!J60</f>
        <v>8071.3360000000002</v>
      </c>
      <c r="F60" s="48"/>
      <c r="G60" s="48"/>
      <c r="H60" s="48">
        <f t="shared" si="7"/>
        <v>0</v>
      </c>
      <c r="I60" s="48"/>
      <c r="J60" s="61">
        <v>0</v>
      </c>
      <c r="K60" s="48">
        <f t="shared" si="8"/>
        <v>8006.0197170000001</v>
      </c>
      <c r="L60" s="49"/>
      <c r="M60" s="50">
        <f>'[2]Biểu mẫu số 56'!D60-'66'!R60</f>
        <v>8006.0197170000001</v>
      </c>
      <c r="N60" s="49"/>
      <c r="O60" s="48"/>
      <c r="P60" s="49">
        <f t="shared" si="9"/>
        <v>0</v>
      </c>
      <c r="Q60" s="51"/>
      <c r="R60" s="51">
        <v>0</v>
      </c>
      <c r="S60" s="51">
        <f>'[2]Biểu mẫu số 57'!J61</f>
        <v>0</v>
      </c>
      <c r="T60" s="40">
        <f t="shared" si="3"/>
        <v>0.99190762433877111</v>
      </c>
      <c r="U60" s="41"/>
      <c r="V60" s="40">
        <f t="shared" si="4"/>
        <v>0.99190762433877111</v>
      </c>
      <c r="W60" s="42"/>
      <c r="X60" s="42"/>
      <c r="Y60" s="40"/>
      <c r="Z60" s="41"/>
      <c r="AA60" s="40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</row>
    <row r="61" spans="1:127" s="53" customFormat="1" ht="36.75" customHeight="1" x14ac:dyDescent="0.25">
      <c r="A61" s="46" t="s">
        <v>100</v>
      </c>
      <c r="B61" s="47" t="s">
        <v>101</v>
      </c>
      <c r="C61" s="48">
        <f t="shared" si="6"/>
        <v>2249</v>
      </c>
      <c r="D61" s="48"/>
      <c r="E61" s="48">
        <f>'[2]Biểu mẫu số 57'!C62-'66'!J61</f>
        <v>2249</v>
      </c>
      <c r="F61" s="48"/>
      <c r="G61" s="48"/>
      <c r="H61" s="48">
        <f t="shared" si="7"/>
        <v>0</v>
      </c>
      <c r="I61" s="48"/>
      <c r="J61" s="61">
        <v>0</v>
      </c>
      <c r="K61" s="48">
        <f t="shared" si="8"/>
        <v>2249</v>
      </c>
      <c r="L61" s="49"/>
      <c r="M61" s="50">
        <f>'[2]Biểu mẫu số 56'!D61-'66'!R61</f>
        <v>2249</v>
      </c>
      <c r="N61" s="49"/>
      <c r="O61" s="48"/>
      <c r="P61" s="49">
        <f t="shared" si="9"/>
        <v>0</v>
      </c>
      <c r="Q61" s="51"/>
      <c r="R61" s="51">
        <v>0</v>
      </c>
      <c r="S61" s="51">
        <f>'[2]Biểu mẫu số 57'!J62</f>
        <v>0</v>
      </c>
      <c r="T61" s="40">
        <f t="shared" si="3"/>
        <v>1</v>
      </c>
      <c r="U61" s="42"/>
      <c r="V61" s="40">
        <f t="shared" si="4"/>
        <v>1</v>
      </c>
      <c r="W61" s="42"/>
      <c r="X61" s="42"/>
      <c r="Y61" s="40"/>
      <c r="Z61" s="41"/>
      <c r="AA61" s="40"/>
      <c r="AB61" s="52"/>
      <c r="AC61" s="52"/>
      <c r="AD61" s="52"/>
      <c r="AE61" s="52"/>
      <c r="AF61" s="52"/>
      <c r="AG61" s="52"/>
      <c r="AH61" s="52"/>
      <c r="AI61" s="52"/>
      <c r="AJ61" s="52" t="e">
        <f>C61-#REF!</f>
        <v>#REF!</v>
      </c>
      <c r="AK61" s="52" t="e">
        <f>2536000000-AJ61</f>
        <v>#REF!</v>
      </c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  <c r="BW61" s="52"/>
      <c r="BX61" s="52"/>
      <c r="BY61" s="52"/>
      <c r="BZ61" s="52"/>
      <c r="CA61" s="52"/>
      <c r="CB61" s="52"/>
      <c r="CC61" s="52"/>
      <c r="CD61" s="52"/>
      <c r="CE61" s="52"/>
      <c r="CF61" s="52"/>
      <c r="CG61" s="52"/>
      <c r="CH61" s="52"/>
      <c r="CI61" s="52"/>
      <c r="CJ61" s="52"/>
      <c r="CK61" s="52"/>
      <c r="CL61" s="52"/>
      <c r="CM61" s="52"/>
      <c r="CN61" s="52"/>
      <c r="CO61" s="52"/>
      <c r="CP61" s="52"/>
      <c r="CQ61" s="52"/>
      <c r="CR61" s="52"/>
      <c r="CS61" s="52"/>
      <c r="CT61" s="52"/>
      <c r="CU61" s="52"/>
      <c r="CV61" s="52"/>
      <c r="CW61" s="52"/>
      <c r="CX61" s="52"/>
      <c r="CY61" s="52"/>
      <c r="CZ61" s="52"/>
      <c r="DA61" s="52"/>
      <c r="DB61" s="52"/>
      <c r="DC61" s="52"/>
      <c r="DD61" s="52"/>
      <c r="DE61" s="52"/>
      <c r="DF61" s="52"/>
      <c r="DG61" s="52"/>
      <c r="DH61" s="52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</row>
    <row r="62" spans="1:127" s="53" customFormat="1" ht="22.5" customHeight="1" x14ac:dyDescent="0.25">
      <c r="A62" s="46" t="s">
        <v>102</v>
      </c>
      <c r="B62" s="47" t="s">
        <v>103</v>
      </c>
      <c r="C62" s="48">
        <f t="shared" si="6"/>
        <v>1946.665</v>
      </c>
      <c r="D62" s="48"/>
      <c r="E62" s="48">
        <f>'[2]Biểu mẫu số 57'!C63-'66'!J62</f>
        <v>1831.665</v>
      </c>
      <c r="F62" s="48"/>
      <c r="G62" s="48"/>
      <c r="H62" s="48">
        <f t="shared" si="7"/>
        <v>115</v>
      </c>
      <c r="I62" s="48"/>
      <c r="J62" s="61">
        <v>115</v>
      </c>
      <c r="K62" s="48">
        <f t="shared" si="8"/>
        <v>1850.8148160000001</v>
      </c>
      <c r="L62" s="49"/>
      <c r="M62" s="50">
        <f>'[2]Biểu mẫu số 56'!D62-'66'!R62</f>
        <v>1825.8148160000001</v>
      </c>
      <c r="N62" s="49"/>
      <c r="O62" s="48"/>
      <c r="P62" s="49">
        <f t="shared" si="9"/>
        <v>25</v>
      </c>
      <c r="Q62" s="51"/>
      <c r="R62" s="51">
        <v>25</v>
      </c>
      <c r="S62" s="51">
        <f>'[2]Biểu mẫu số 57'!J63</f>
        <v>90</v>
      </c>
      <c r="T62" s="40">
        <f t="shared" si="3"/>
        <v>0.95076184962487131</v>
      </c>
      <c r="U62" s="41"/>
      <c r="V62" s="40">
        <f t="shared" si="4"/>
        <v>0.99680608408196925</v>
      </c>
      <c r="W62" s="42"/>
      <c r="X62" s="42"/>
      <c r="Y62" s="40">
        <f t="shared" si="13"/>
        <v>0.21739130434782608</v>
      </c>
      <c r="Z62" s="41"/>
      <c r="AA62" s="40">
        <f t="shared" si="14"/>
        <v>0.21739130434782608</v>
      </c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  <c r="CW62" s="52"/>
      <c r="CX62" s="52"/>
      <c r="CY62" s="52"/>
      <c r="CZ62" s="52"/>
      <c r="DA62" s="52"/>
      <c r="DB62" s="52"/>
      <c r="DC62" s="52"/>
      <c r="DD62" s="52"/>
      <c r="DE62" s="52"/>
      <c r="DF62" s="52"/>
      <c r="DG62" s="52"/>
      <c r="DH62" s="52"/>
      <c r="DI62" s="52"/>
      <c r="DJ62" s="52"/>
      <c r="DK62" s="52"/>
      <c r="DL62" s="52"/>
      <c r="DM62" s="52"/>
      <c r="DN62" s="52"/>
      <c r="DO62" s="52"/>
      <c r="DP62" s="52"/>
      <c r="DQ62" s="52"/>
      <c r="DR62" s="52"/>
      <c r="DS62" s="52"/>
      <c r="DT62" s="52"/>
      <c r="DU62" s="52"/>
      <c r="DV62" s="52"/>
      <c r="DW62" s="52"/>
    </row>
    <row r="63" spans="1:127" s="53" customFormat="1" ht="36.75" customHeight="1" x14ac:dyDescent="0.25">
      <c r="A63" s="46" t="s">
        <v>104</v>
      </c>
      <c r="B63" s="47" t="s">
        <v>105</v>
      </c>
      <c r="C63" s="48">
        <f t="shared" si="6"/>
        <v>4581.49</v>
      </c>
      <c r="D63" s="48"/>
      <c r="E63" s="48">
        <f>'[2]Biểu mẫu số 57'!C64-'66'!J63</f>
        <v>4581.49</v>
      </c>
      <c r="F63" s="48"/>
      <c r="G63" s="48"/>
      <c r="H63" s="48">
        <f t="shared" si="7"/>
        <v>0</v>
      </c>
      <c r="I63" s="48"/>
      <c r="J63" s="61">
        <v>0</v>
      </c>
      <c r="K63" s="48">
        <f t="shared" si="8"/>
        <v>4268.7919350000002</v>
      </c>
      <c r="L63" s="49"/>
      <c r="M63" s="50">
        <f>'[2]Biểu mẫu số 56'!D63-'66'!R63</f>
        <v>4268.7919350000002</v>
      </c>
      <c r="N63" s="49"/>
      <c r="O63" s="48"/>
      <c r="P63" s="49">
        <f t="shared" si="9"/>
        <v>0</v>
      </c>
      <c r="Q63" s="51"/>
      <c r="R63" s="51"/>
      <c r="S63" s="51">
        <f>'[2]Biểu mẫu số 57'!J64</f>
        <v>300</v>
      </c>
      <c r="T63" s="40">
        <f t="shared" si="3"/>
        <v>0.93174751772894848</v>
      </c>
      <c r="U63" s="41"/>
      <c r="V63" s="40">
        <f t="shared" si="4"/>
        <v>0.93174751772894848</v>
      </c>
      <c r="W63" s="42"/>
      <c r="X63" s="42"/>
      <c r="Y63" s="40"/>
      <c r="Z63" s="41"/>
      <c r="AA63" s="40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</row>
    <row r="64" spans="1:127" s="53" customFormat="1" ht="36.75" customHeight="1" x14ac:dyDescent="0.25">
      <c r="A64" s="46" t="s">
        <v>106</v>
      </c>
      <c r="B64" s="47" t="s">
        <v>107</v>
      </c>
      <c r="C64" s="48">
        <f t="shared" si="6"/>
        <v>1600.1999999999998</v>
      </c>
      <c r="D64" s="48"/>
      <c r="E64" s="48">
        <f>'[2]Biểu mẫu số 57'!C65-'66'!J64</f>
        <v>1600.1999999999998</v>
      </c>
      <c r="F64" s="48"/>
      <c r="G64" s="48"/>
      <c r="H64" s="48">
        <f t="shared" si="7"/>
        <v>0</v>
      </c>
      <c r="I64" s="48"/>
      <c r="J64" s="61">
        <v>0</v>
      </c>
      <c r="K64" s="48">
        <f t="shared" si="8"/>
        <v>1485.1341660000001</v>
      </c>
      <c r="L64" s="49"/>
      <c r="M64" s="50">
        <f>'[2]Biểu mẫu số 56'!D64-'66'!R64</f>
        <v>1485.1341660000001</v>
      </c>
      <c r="N64" s="49"/>
      <c r="O64" s="48"/>
      <c r="P64" s="49">
        <f t="shared" si="9"/>
        <v>0</v>
      </c>
      <c r="Q64" s="51"/>
      <c r="R64" s="51"/>
      <c r="S64" s="51">
        <f>'[2]Biểu mẫu số 57'!J65</f>
        <v>0</v>
      </c>
      <c r="T64" s="40">
        <f t="shared" si="3"/>
        <v>0.92809284214473209</v>
      </c>
      <c r="U64" s="41"/>
      <c r="V64" s="40">
        <f t="shared" si="4"/>
        <v>0.92809284214473209</v>
      </c>
      <c r="W64" s="42"/>
      <c r="X64" s="42"/>
      <c r="Y64" s="40"/>
      <c r="Z64" s="41"/>
      <c r="AA64" s="40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  <c r="BU64" s="52"/>
      <c r="BV64" s="52"/>
      <c r="BW64" s="52"/>
      <c r="BX64" s="52"/>
      <c r="BY64" s="52"/>
      <c r="BZ64" s="52"/>
      <c r="CA64" s="52"/>
      <c r="CB64" s="52"/>
      <c r="CC64" s="52"/>
      <c r="CD64" s="52"/>
      <c r="CE64" s="52"/>
      <c r="CF64" s="52"/>
      <c r="CG64" s="52"/>
      <c r="CH64" s="52"/>
      <c r="CI64" s="52"/>
      <c r="CJ64" s="52"/>
      <c r="CK64" s="52"/>
      <c r="CL64" s="52"/>
      <c r="CM64" s="52"/>
      <c r="CN64" s="52"/>
      <c r="CO64" s="52"/>
      <c r="CP64" s="52"/>
      <c r="CQ64" s="52"/>
      <c r="CR64" s="52"/>
      <c r="CS64" s="52"/>
      <c r="CT64" s="52"/>
      <c r="CU64" s="52"/>
      <c r="CV64" s="52"/>
      <c r="CW64" s="52"/>
      <c r="CX64" s="52"/>
      <c r="CY64" s="52"/>
      <c r="CZ64" s="52"/>
      <c r="DA64" s="52"/>
      <c r="DB64" s="52"/>
      <c r="DC64" s="52"/>
      <c r="DD64" s="52"/>
      <c r="DE64" s="52"/>
      <c r="DF64" s="52"/>
      <c r="DG64" s="52"/>
      <c r="DH64" s="52"/>
      <c r="DI64" s="52"/>
      <c r="DJ64" s="52"/>
      <c r="DK64" s="52"/>
      <c r="DL64" s="52"/>
      <c r="DM64" s="52"/>
      <c r="DN64" s="52"/>
      <c r="DO64" s="52"/>
      <c r="DP64" s="52"/>
      <c r="DQ64" s="52"/>
      <c r="DR64" s="52"/>
      <c r="DS64" s="52"/>
      <c r="DT64" s="52"/>
      <c r="DU64" s="52"/>
      <c r="DV64" s="52"/>
      <c r="DW64" s="52"/>
    </row>
    <row r="65" spans="1:127" s="44" customFormat="1" ht="24.75" customHeight="1" x14ac:dyDescent="0.25">
      <c r="A65" s="34">
        <v>11</v>
      </c>
      <c r="B65" s="35" t="s">
        <v>108</v>
      </c>
      <c r="C65" s="36">
        <f>SUM(C66:C67)</f>
        <v>8287.57</v>
      </c>
      <c r="D65" s="36">
        <f t="shared" ref="D65:S65" si="18">SUM(D66:D67)</f>
        <v>0</v>
      </c>
      <c r="E65" s="36">
        <f>'[2]Biểu mẫu số 57'!C66-'66'!J65</f>
        <v>8287.57</v>
      </c>
      <c r="F65" s="36">
        <f t="shared" si="18"/>
        <v>0</v>
      </c>
      <c r="G65" s="36">
        <f t="shared" si="18"/>
        <v>0</v>
      </c>
      <c r="H65" s="36">
        <f t="shared" si="18"/>
        <v>0</v>
      </c>
      <c r="I65" s="36">
        <f t="shared" si="18"/>
        <v>0</v>
      </c>
      <c r="J65" s="36">
        <f t="shared" si="18"/>
        <v>0</v>
      </c>
      <c r="K65" s="36">
        <f t="shared" si="18"/>
        <v>8155.1123460000008</v>
      </c>
      <c r="L65" s="36">
        <f t="shared" si="18"/>
        <v>0</v>
      </c>
      <c r="M65" s="38">
        <f>'[2]Biểu mẫu số 56'!D65-'66'!R65</f>
        <v>8155.1123460000008</v>
      </c>
      <c r="N65" s="36">
        <f t="shared" si="18"/>
        <v>0</v>
      </c>
      <c r="O65" s="36">
        <f t="shared" si="18"/>
        <v>0</v>
      </c>
      <c r="P65" s="36">
        <f t="shared" si="18"/>
        <v>0</v>
      </c>
      <c r="Q65" s="36">
        <f t="shared" si="18"/>
        <v>0</v>
      </c>
      <c r="R65" s="36">
        <f t="shared" si="18"/>
        <v>0</v>
      </c>
      <c r="S65" s="36">
        <f t="shared" si="18"/>
        <v>0</v>
      </c>
      <c r="T65" s="40">
        <f t="shared" si="3"/>
        <v>0.98401731098500533</v>
      </c>
      <c r="U65" s="55"/>
      <c r="V65" s="40">
        <f t="shared" si="4"/>
        <v>0.98401731098500533</v>
      </c>
      <c r="W65" s="42"/>
      <c r="X65" s="42"/>
      <c r="Y65" s="40"/>
      <c r="Z65" s="41"/>
      <c r="AA65" s="40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</row>
    <row r="66" spans="1:127" s="53" customFormat="1" ht="22.5" customHeight="1" x14ac:dyDescent="0.25">
      <c r="A66" s="46" t="s">
        <v>109</v>
      </c>
      <c r="B66" s="47" t="s">
        <v>26</v>
      </c>
      <c r="C66" s="48">
        <f t="shared" si="6"/>
        <v>7196.7939999999999</v>
      </c>
      <c r="D66" s="48"/>
      <c r="E66" s="48">
        <f>'[2]Biểu mẫu số 57'!C67-'66'!J66</f>
        <v>7196.7939999999999</v>
      </c>
      <c r="F66" s="48"/>
      <c r="G66" s="48"/>
      <c r="H66" s="48">
        <f t="shared" si="7"/>
        <v>0</v>
      </c>
      <c r="I66" s="48"/>
      <c r="J66" s="48"/>
      <c r="K66" s="48">
        <f t="shared" si="8"/>
        <v>7101.5286460000007</v>
      </c>
      <c r="L66" s="49"/>
      <c r="M66" s="50">
        <f>'[2]Biểu mẫu số 56'!D66-'66'!R66</f>
        <v>7101.5286460000007</v>
      </c>
      <c r="N66" s="49"/>
      <c r="O66" s="48"/>
      <c r="P66" s="49">
        <f t="shared" si="9"/>
        <v>0</v>
      </c>
      <c r="Q66" s="51"/>
      <c r="R66" s="51"/>
      <c r="S66" s="51">
        <f>'[2]Biểu mẫu số 57'!J67</f>
        <v>0</v>
      </c>
      <c r="T66" s="40">
        <f t="shared" si="3"/>
        <v>0.9867628066052746</v>
      </c>
      <c r="U66" s="41"/>
      <c r="V66" s="40">
        <f t="shared" si="4"/>
        <v>0.9867628066052746</v>
      </c>
      <c r="W66" s="42"/>
      <c r="X66" s="42"/>
      <c r="Y66" s="40"/>
      <c r="Z66" s="41"/>
      <c r="AA66" s="40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  <c r="BU66" s="52"/>
      <c r="BV66" s="52"/>
      <c r="BW66" s="52"/>
      <c r="BX66" s="52"/>
      <c r="BY66" s="52"/>
      <c r="BZ66" s="52"/>
      <c r="CA66" s="52"/>
      <c r="CB66" s="52"/>
      <c r="CC66" s="52"/>
      <c r="CD66" s="52"/>
      <c r="CE66" s="52"/>
      <c r="CF66" s="52"/>
      <c r="CG66" s="52"/>
      <c r="CH66" s="52"/>
      <c r="CI66" s="52"/>
      <c r="CJ66" s="52"/>
      <c r="CK66" s="52"/>
      <c r="CL66" s="52"/>
      <c r="CM66" s="52"/>
      <c r="CN66" s="52"/>
      <c r="CO66" s="52"/>
      <c r="CP66" s="52"/>
      <c r="CQ66" s="52"/>
      <c r="CR66" s="52"/>
      <c r="CS66" s="52"/>
      <c r="CT66" s="52"/>
      <c r="CU66" s="52"/>
      <c r="CV66" s="52"/>
      <c r="CW66" s="52"/>
      <c r="CX66" s="52"/>
      <c r="CY66" s="52"/>
      <c r="CZ66" s="52"/>
      <c r="DA66" s="52"/>
      <c r="DB66" s="52"/>
      <c r="DC66" s="52"/>
      <c r="DD66" s="52"/>
      <c r="DE66" s="52"/>
      <c r="DF66" s="52"/>
      <c r="DG66" s="52"/>
      <c r="DH66" s="52"/>
      <c r="DI66" s="52"/>
      <c r="DJ66" s="52"/>
      <c r="DK66" s="52"/>
      <c r="DL66" s="52"/>
      <c r="DM66" s="52"/>
      <c r="DN66" s="52"/>
      <c r="DO66" s="52"/>
      <c r="DP66" s="52"/>
      <c r="DQ66" s="52"/>
      <c r="DR66" s="52"/>
      <c r="DS66" s="52"/>
      <c r="DT66" s="52"/>
      <c r="DU66" s="52"/>
      <c r="DV66" s="52"/>
      <c r="DW66" s="52"/>
    </row>
    <row r="67" spans="1:127" s="62" customFormat="1" ht="36.75" customHeight="1" x14ac:dyDescent="0.25">
      <c r="A67" s="46" t="s">
        <v>110</v>
      </c>
      <c r="B67" s="47" t="s">
        <v>111</v>
      </c>
      <c r="C67" s="48">
        <f t="shared" si="6"/>
        <v>1090.7760000000001</v>
      </c>
      <c r="D67" s="48"/>
      <c r="E67" s="48">
        <f>'[2]Biểu mẫu số 57'!C68-'66'!J67</f>
        <v>1090.7760000000001</v>
      </c>
      <c r="F67" s="48"/>
      <c r="G67" s="48"/>
      <c r="H67" s="48">
        <f t="shared" si="7"/>
        <v>0</v>
      </c>
      <c r="I67" s="48"/>
      <c r="J67" s="48"/>
      <c r="K67" s="48">
        <f t="shared" si="8"/>
        <v>1053.5836999999999</v>
      </c>
      <c r="L67" s="49"/>
      <c r="M67" s="50">
        <f>'[2]Biểu mẫu số 56'!D67-'66'!R67</f>
        <v>1053.5836999999999</v>
      </c>
      <c r="N67" s="49"/>
      <c r="O67" s="48"/>
      <c r="P67" s="49">
        <f t="shared" si="9"/>
        <v>0</v>
      </c>
      <c r="Q67" s="51"/>
      <c r="R67" s="51"/>
      <c r="S67" s="51">
        <f>'[2]Biểu mẫu số 57'!J68</f>
        <v>0</v>
      </c>
      <c r="T67" s="40">
        <f t="shared" si="3"/>
        <v>0.96590289848694855</v>
      </c>
      <c r="U67" s="41"/>
      <c r="V67" s="40">
        <f t="shared" si="4"/>
        <v>0.96590289848694855</v>
      </c>
      <c r="W67" s="42"/>
      <c r="X67" s="42"/>
      <c r="Y67" s="40"/>
      <c r="Z67" s="41"/>
      <c r="AA67" s="40"/>
    </row>
    <row r="68" spans="1:127" s="63" customFormat="1" ht="24.75" customHeight="1" x14ac:dyDescent="0.25">
      <c r="A68" s="34">
        <v>12</v>
      </c>
      <c r="B68" s="35" t="s">
        <v>112</v>
      </c>
      <c r="C68" s="36">
        <f t="shared" si="6"/>
        <v>7055.4170000000004</v>
      </c>
      <c r="D68" s="36"/>
      <c r="E68" s="36">
        <f>'[2]Biểu mẫu số 57'!C69-'66'!J68</f>
        <v>7055.4170000000004</v>
      </c>
      <c r="F68" s="36"/>
      <c r="G68" s="36"/>
      <c r="H68" s="36">
        <f t="shared" si="7"/>
        <v>0</v>
      </c>
      <c r="I68" s="36"/>
      <c r="J68" s="36"/>
      <c r="K68" s="36">
        <f t="shared" si="8"/>
        <v>6998.7696779999997</v>
      </c>
      <c r="L68" s="37"/>
      <c r="M68" s="38">
        <f>'[2]Biểu mẫu số 56'!D68-'66'!R68</f>
        <v>6998.7696779999997</v>
      </c>
      <c r="N68" s="37"/>
      <c r="O68" s="38"/>
      <c r="P68" s="37">
        <f t="shared" si="9"/>
        <v>0</v>
      </c>
      <c r="Q68" s="39"/>
      <c r="R68" s="39"/>
      <c r="S68" s="39">
        <f>'[2]Biểu mẫu số 57'!J69</f>
        <v>0</v>
      </c>
      <c r="T68" s="40">
        <f t="shared" si="3"/>
        <v>0.99197108803065781</v>
      </c>
      <c r="U68" s="55"/>
      <c r="V68" s="40">
        <f t="shared" si="4"/>
        <v>0.99197108803065781</v>
      </c>
      <c r="W68" s="42"/>
      <c r="X68" s="42"/>
      <c r="Y68" s="40"/>
      <c r="Z68" s="41"/>
      <c r="AA68" s="40"/>
    </row>
    <row r="69" spans="1:127" s="63" customFormat="1" ht="24.75" customHeight="1" x14ac:dyDescent="0.25">
      <c r="A69" s="34">
        <v>13</v>
      </c>
      <c r="B69" s="35" t="s">
        <v>113</v>
      </c>
      <c r="C69" s="36">
        <f>SUM(C70:C72)</f>
        <v>7563.5132860000003</v>
      </c>
      <c r="D69" s="36">
        <f t="shared" ref="D69:S69" si="19">SUM(D70:D72)</f>
        <v>0</v>
      </c>
      <c r="E69" s="36">
        <f>'[2]Biểu mẫu số 57'!C70-'66'!J69</f>
        <v>7563.5132860000003</v>
      </c>
      <c r="F69" s="36">
        <f t="shared" si="19"/>
        <v>0</v>
      </c>
      <c r="G69" s="36">
        <f t="shared" si="19"/>
        <v>0</v>
      </c>
      <c r="H69" s="36">
        <f t="shared" si="19"/>
        <v>0</v>
      </c>
      <c r="I69" s="36">
        <f t="shared" si="19"/>
        <v>0</v>
      </c>
      <c r="J69" s="36">
        <f t="shared" si="19"/>
        <v>0</v>
      </c>
      <c r="K69" s="36">
        <f t="shared" si="19"/>
        <v>7489.1495420000001</v>
      </c>
      <c r="L69" s="36">
        <f t="shared" si="19"/>
        <v>0</v>
      </c>
      <c r="M69" s="38">
        <f>'[2]Biểu mẫu số 56'!D69-'66'!R69</f>
        <v>7489.1495420000001</v>
      </c>
      <c r="N69" s="36">
        <f t="shared" si="19"/>
        <v>0</v>
      </c>
      <c r="O69" s="36">
        <f t="shared" si="19"/>
        <v>0</v>
      </c>
      <c r="P69" s="36">
        <f t="shared" si="19"/>
        <v>0</v>
      </c>
      <c r="Q69" s="36">
        <f t="shared" si="19"/>
        <v>0</v>
      </c>
      <c r="R69" s="36">
        <f t="shared" si="19"/>
        <v>0</v>
      </c>
      <c r="S69" s="36">
        <f t="shared" si="19"/>
        <v>70.778000000000006</v>
      </c>
      <c r="T69" s="40">
        <f t="shared" si="3"/>
        <v>0.99016809501245318</v>
      </c>
      <c r="U69" s="55"/>
      <c r="V69" s="40">
        <f t="shared" si="4"/>
        <v>0.99016809501245318</v>
      </c>
      <c r="W69" s="42"/>
      <c r="X69" s="42"/>
      <c r="Y69" s="40"/>
      <c r="Z69" s="41"/>
      <c r="AA69" s="40"/>
    </row>
    <row r="70" spans="1:127" s="58" customFormat="1" ht="22.5" customHeight="1" x14ac:dyDescent="0.25">
      <c r="A70" s="46" t="s">
        <v>114</v>
      </c>
      <c r="B70" s="47" t="s">
        <v>115</v>
      </c>
      <c r="C70" s="48">
        <f t="shared" si="6"/>
        <v>5200.4012860000003</v>
      </c>
      <c r="D70" s="48"/>
      <c r="E70" s="48">
        <f>'[2]Biểu mẫu số 57'!C71-'66'!J70</f>
        <v>5200.4012860000003</v>
      </c>
      <c r="F70" s="48"/>
      <c r="G70" s="48"/>
      <c r="H70" s="48">
        <f t="shared" si="7"/>
        <v>0</v>
      </c>
      <c r="I70" s="48"/>
      <c r="J70" s="48"/>
      <c r="K70" s="48">
        <f t="shared" si="8"/>
        <v>5129.623286</v>
      </c>
      <c r="L70" s="49"/>
      <c r="M70" s="50">
        <f>'[2]Biểu mẫu số 56'!D70-'66'!R70</f>
        <v>5129.623286</v>
      </c>
      <c r="N70" s="49"/>
      <c r="O70" s="48"/>
      <c r="P70" s="49">
        <f t="shared" si="9"/>
        <v>0</v>
      </c>
      <c r="Q70" s="51"/>
      <c r="R70" s="51"/>
      <c r="S70" s="51">
        <f>'[2]Biểu mẫu số 57'!J71</f>
        <v>70.778000000000006</v>
      </c>
      <c r="T70" s="40">
        <f t="shared" si="3"/>
        <v>0.98638989645077169</v>
      </c>
      <c r="U70" s="41"/>
      <c r="V70" s="40">
        <f t="shared" si="4"/>
        <v>0.98638989645077169</v>
      </c>
      <c r="W70" s="42"/>
      <c r="X70" s="42"/>
      <c r="Y70" s="40"/>
      <c r="Z70" s="41"/>
      <c r="AA70" s="40"/>
    </row>
    <row r="71" spans="1:127" s="58" customFormat="1" ht="36.75" customHeight="1" x14ac:dyDescent="0.25">
      <c r="A71" s="46" t="s">
        <v>116</v>
      </c>
      <c r="B71" s="47" t="s">
        <v>117</v>
      </c>
      <c r="C71" s="48">
        <f t="shared" si="6"/>
        <v>2264.1120000000001</v>
      </c>
      <c r="D71" s="48"/>
      <c r="E71" s="48">
        <f>'[2]Biểu mẫu số 57'!C72-'66'!J71</f>
        <v>2264.1120000000001</v>
      </c>
      <c r="F71" s="48"/>
      <c r="G71" s="48"/>
      <c r="H71" s="48">
        <f t="shared" si="7"/>
        <v>0</v>
      </c>
      <c r="I71" s="48"/>
      <c r="J71" s="48"/>
      <c r="K71" s="48">
        <f t="shared" si="8"/>
        <v>2260.5262560000001</v>
      </c>
      <c r="L71" s="49"/>
      <c r="M71" s="50">
        <f>'[2]Biểu mẫu số 56'!D71-'66'!R71</f>
        <v>2260.5262560000001</v>
      </c>
      <c r="N71" s="49"/>
      <c r="O71" s="48"/>
      <c r="P71" s="49">
        <f t="shared" si="9"/>
        <v>0</v>
      </c>
      <c r="Q71" s="51"/>
      <c r="R71" s="51"/>
      <c r="S71" s="51">
        <f>'[2]Biểu mẫu số 57'!J72</f>
        <v>0</v>
      </c>
      <c r="T71" s="40">
        <f t="shared" si="3"/>
        <v>0.99841626915982951</v>
      </c>
      <c r="U71" s="41"/>
      <c r="V71" s="40">
        <f t="shared" si="4"/>
        <v>0.99841626915982951</v>
      </c>
      <c r="W71" s="42"/>
      <c r="X71" s="42"/>
      <c r="Y71" s="40"/>
      <c r="Z71" s="41"/>
      <c r="AA71" s="40"/>
    </row>
    <row r="72" spans="1:127" s="58" customFormat="1" ht="22.5" customHeight="1" x14ac:dyDescent="0.25">
      <c r="A72" s="46" t="s">
        <v>118</v>
      </c>
      <c r="B72" s="47" t="s">
        <v>119</v>
      </c>
      <c r="C72" s="48">
        <f t="shared" si="6"/>
        <v>99</v>
      </c>
      <c r="D72" s="48"/>
      <c r="E72" s="48">
        <f>'[2]Biểu mẫu số 57'!C73-'66'!J72</f>
        <v>99</v>
      </c>
      <c r="F72" s="48"/>
      <c r="G72" s="48"/>
      <c r="H72" s="48">
        <f t="shared" si="7"/>
        <v>0</v>
      </c>
      <c r="I72" s="48"/>
      <c r="J72" s="48"/>
      <c r="K72" s="48">
        <f t="shared" si="8"/>
        <v>99</v>
      </c>
      <c r="L72" s="49"/>
      <c r="M72" s="50">
        <f>'[2]Biểu mẫu số 56'!D72-'66'!R72</f>
        <v>99</v>
      </c>
      <c r="N72" s="49"/>
      <c r="O72" s="48"/>
      <c r="P72" s="49">
        <f t="shared" si="9"/>
        <v>0</v>
      </c>
      <c r="Q72" s="51"/>
      <c r="R72" s="51"/>
      <c r="S72" s="51">
        <f>'[2]Biểu mẫu số 57'!J73</f>
        <v>0</v>
      </c>
      <c r="T72" s="40">
        <f t="shared" si="3"/>
        <v>1</v>
      </c>
      <c r="U72" s="42"/>
      <c r="V72" s="40">
        <f t="shared" si="4"/>
        <v>1</v>
      </c>
      <c r="W72" s="42"/>
      <c r="X72" s="42"/>
      <c r="Y72" s="40"/>
      <c r="Z72" s="41"/>
      <c r="AA72" s="40"/>
    </row>
    <row r="73" spans="1:127" s="57" customFormat="1" ht="38.25" customHeight="1" x14ac:dyDescent="0.25">
      <c r="A73" s="34">
        <v>14</v>
      </c>
      <c r="B73" s="56" t="s">
        <v>120</v>
      </c>
      <c r="C73" s="36">
        <f>SUM(C74:C78)</f>
        <v>23605.618999999999</v>
      </c>
      <c r="D73" s="36">
        <f t="shared" ref="D73:S73" si="20">SUM(D74:D78)</f>
        <v>0</v>
      </c>
      <c r="E73" s="36">
        <f>'[2]Biểu mẫu số 57'!C74-'66'!J73</f>
        <v>21104.769</v>
      </c>
      <c r="F73" s="36">
        <f t="shared" si="20"/>
        <v>0</v>
      </c>
      <c r="G73" s="36">
        <f t="shared" si="20"/>
        <v>0</v>
      </c>
      <c r="H73" s="36">
        <f t="shared" si="20"/>
        <v>2500.85</v>
      </c>
      <c r="I73" s="36">
        <f t="shared" si="20"/>
        <v>0</v>
      </c>
      <c r="J73" s="36">
        <f t="shared" si="20"/>
        <v>2500.85</v>
      </c>
      <c r="K73" s="36">
        <f t="shared" si="20"/>
        <v>22283.152116000001</v>
      </c>
      <c r="L73" s="36">
        <f t="shared" si="20"/>
        <v>0</v>
      </c>
      <c r="M73" s="38">
        <f>'[2]Biểu mẫu số 56'!D73-'66'!R73</f>
        <v>20692.879455000002</v>
      </c>
      <c r="N73" s="36">
        <f t="shared" si="20"/>
        <v>0</v>
      </c>
      <c r="O73" s="36">
        <f t="shared" si="20"/>
        <v>0</v>
      </c>
      <c r="P73" s="36">
        <f t="shared" si="20"/>
        <v>1590.272661</v>
      </c>
      <c r="Q73" s="36">
        <f t="shared" si="20"/>
        <v>0</v>
      </c>
      <c r="R73" s="36">
        <f t="shared" si="20"/>
        <v>1590.272661</v>
      </c>
      <c r="S73" s="36">
        <f t="shared" si="20"/>
        <v>879.26949999999999</v>
      </c>
      <c r="T73" s="40">
        <f t="shared" si="3"/>
        <v>0.94397660641731118</v>
      </c>
      <c r="U73" s="55"/>
      <c r="V73" s="40">
        <f t="shared" si="4"/>
        <v>0.98048357956441035</v>
      </c>
      <c r="W73" s="42"/>
      <c r="X73" s="42"/>
      <c r="Y73" s="40">
        <f t="shared" si="13"/>
        <v>0.63589286082731877</v>
      </c>
      <c r="Z73" s="41"/>
      <c r="AA73" s="40">
        <f t="shared" si="14"/>
        <v>0.63589286082731877</v>
      </c>
    </row>
    <row r="74" spans="1:127" s="58" customFormat="1" ht="22.5" customHeight="1" x14ac:dyDescent="0.25">
      <c r="A74" s="46" t="s">
        <v>121</v>
      </c>
      <c r="B74" s="47" t="s">
        <v>122</v>
      </c>
      <c r="C74" s="48">
        <f t="shared" si="6"/>
        <v>13984.562</v>
      </c>
      <c r="D74" s="48"/>
      <c r="E74" s="48">
        <f>'[2]Biểu mẫu số 57'!C75-'66'!J74</f>
        <v>12136.562</v>
      </c>
      <c r="F74" s="48"/>
      <c r="G74" s="48"/>
      <c r="H74" s="48">
        <f t="shared" si="7"/>
        <v>1848</v>
      </c>
      <c r="I74" s="48"/>
      <c r="J74" s="61">
        <v>1848</v>
      </c>
      <c r="K74" s="48">
        <f t="shared" si="8"/>
        <v>13097.211718</v>
      </c>
      <c r="L74" s="49"/>
      <c r="M74" s="50">
        <f>'[2]Biểu mẫu số 56'!D74-'66'!R74</f>
        <v>12008.481218000001</v>
      </c>
      <c r="N74" s="49"/>
      <c r="O74" s="48"/>
      <c r="P74" s="49">
        <f t="shared" si="9"/>
        <v>1088.7304999999999</v>
      </c>
      <c r="Q74" s="51"/>
      <c r="R74" s="51">
        <f>(10000000+200000000+180000000+267000000+431730500)/1000000</f>
        <v>1088.7304999999999</v>
      </c>
      <c r="S74" s="51">
        <f>'[2]Biểu mẫu số 57'!J75</f>
        <v>759.26949999999999</v>
      </c>
      <c r="T74" s="40">
        <f t="shared" si="3"/>
        <v>0.93654786742695273</v>
      </c>
      <c r="U74" s="41"/>
      <c r="V74" s="40">
        <f t="shared" si="4"/>
        <v>0.98944669981498889</v>
      </c>
      <c r="W74" s="42"/>
      <c r="X74" s="42"/>
      <c r="Y74" s="40">
        <f t="shared" si="13"/>
        <v>0.5891398809523809</v>
      </c>
      <c r="Z74" s="41"/>
      <c r="AA74" s="40">
        <f t="shared" si="14"/>
        <v>0.5891398809523809</v>
      </c>
    </row>
    <row r="75" spans="1:127" s="58" customFormat="1" ht="22.5" customHeight="1" x14ac:dyDescent="0.25">
      <c r="A75" s="46" t="s">
        <v>123</v>
      </c>
      <c r="B75" s="47" t="s">
        <v>124</v>
      </c>
      <c r="C75" s="48">
        <f t="shared" si="6"/>
        <v>1667.2719999999999</v>
      </c>
      <c r="D75" s="48"/>
      <c r="E75" s="48">
        <f>'[2]Biểu mẫu số 57'!C76-'66'!J75</f>
        <v>1214.422</v>
      </c>
      <c r="F75" s="48"/>
      <c r="G75" s="48"/>
      <c r="H75" s="48">
        <f t="shared" si="7"/>
        <v>452.85</v>
      </c>
      <c r="I75" s="48"/>
      <c r="J75" s="61">
        <f>(332850000+120000000)/1000000</f>
        <v>452.85</v>
      </c>
      <c r="K75" s="48">
        <f t="shared" si="8"/>
        <v>1515.6193209999999</v>
      </c>
      <c r="L75" s="49"/>
      <c r="M75" s="50">
        <f>'[2]Biểu mẫu số 56'!D75-'66'!R75</f>
        <v>1214.0771599999998</v>
      </c>
      <c r="N75" s="49"/>
      <c r="O75" s="48"/>
      <c r="P75" s="49">
        <f t="shared" si="9"/>
        <v>301.54216100000002</v>
      </c>
      <c r="Q75" s="51"/>
      <c r="R75" s="51">
        <v>301.54216100000002</v>
      </c>
      <c r="S75" s="51">
        <f>'[2]Biểu mẫu số 57'!J76</f>
        <v>120</v>
      </c>
      <c r="T75" s="40">
        <f t="shared" si="3"/>
        <v>0.90904142875307681</v>
      </c>
      <c r="U75" s="41"/>
      <c r="V75" s="40">
        <f t="shared" si="4"/>
        <v>0.99971604598730901</v>
      </c>
      <c r="W75" s="42"/>
      <c r="X75" s="42"/>
      <c r="Y75" s="40">
        <f t="shared" si="13"/>
        <v>0.66587647344595347</v>
      </c>
      <c r="Z75" s="41"/>
      <c r="AA75" s="40">
        <f t="shared" si="14"/>
        <v>0.66587647344595347</v>
      </c>
    </row>
    <row r="76" spans="1:127" s="58" customFormat="1" ht="22.5" customHeight="1" x14ac:dyDescent="0.25">
      <c r="A76" s="46" t="s">
        <v>125</v>
      </c>
      <c r="B76" s="47" t="s">
        <v>126</v>
      </c>
      <c r="C76" s="48">
        <f t="shared" si="6"/>
        <v>4477.6170000000002</v>
      </c>
      <c r="D76" s="48"/>
      <c r="E76" s="48">
        <f>'[2]Biểu mẫu số 57'!C77-'66'!J76</f>
        <v>4477.6170000000002</v>
      </c>
      <c r="F76" s="48"/>
      <c r="G76" s="48"/>
      <c r="H76" s="48">
        <f t="shared" si="7"/>
        <v>0</v>
      </c>
      <c r="I76" s="48"/>
      <c r="J76" s="61">
        <v>0</v>
      </c>
      <c r="K76" s="48">
        <f t="shared" si="8"/>
        <v>4450.7309999999998</v>
      </c>
      <c r="L76" s="49"/>
      <c r="M76" s="50">
        <f>'[2]Biểu mẫu số 56'!D76-'66'!R76</f>
        <v>4450.7309999999998</v>
      </c>
      <c r="N76" s="49"/>
      <c r="O76" s="48"/>
      <c r="P76" s="49">
        <f t="shared" si="9"/>
        <v>0</v>
      </c>
      <c r="Q76" s="51"/>
      <c r="R76" s="51">
        <v>0</v>
      </c>
      <c r="S76" s="51">
        <f>'[2]Biểu mẫu số 57'!J77</f>
        <v>0</v>
      </c>
      <c r="T76" s="40">
        <f t="shared" si="3"/>
        <v>0.99399546678512241</v>
      </c>
      <c r="U76" s="41"/>
      <c r="V76" s="40">
        <f t="shared" si="4"/>
        <v>0.99399546678512241</v>
      </c>
      <c r="W76" s="42"/>
      <c r="X76" s="42"/>
      <c r="Y76" s="40"/>
      <c r="Z76" s="41"/>
      <c r="AA76" s="40"/>
    </row>
    <row r="77" spans="1:127" s="58" customFormat="1" ht="22.5" customHeight="1" x14ac:dyDescent="0.25">
      <c r="A77" s="46" t="s">
        <v>127</v>
      </c>
      <c r="B77" s="47" t="s">
        <v>128</v>
      </c>
      <c r="C77" s="48">
        <f t="shared" si="6"/>
        <v>1265.6210000000001</v>
      </c>
      <c r="D77" s="48"/>
      <c r="E77" s="48">
        <f>'[2]Biểu mẫu số 57'!C78-'66'!J77</f>
        <v>1265.6210000000001</v>
      </c>
      <c r="F77" s="48"/>
      <c r="G77" s="48"/>
      <c r="H77" s="48">
        <f t="shared" si="7"/>
        <v>0</v>
      </c>
      <c r="I77" s="48"/>
      <c r="J77" s="61">
        <v>0</v>
      </c>
      <c r="K77" s="48">
        <f t="shared" si="8"/>
        <v>1111.0795129999999</v>
      </c>
      <c r="L77" s="49"/>
      <c r="M77" s="50">
        <f>'[2]Biểu mẫu số 56'!D77-'66'!R77</f>
        <v>1111.0795129999999</v>
      </c>
      <c r="N77" s="49"/>
      <c r="O77" s="48"/>
      <c r="P77" s="49">
        <f t="shared" si="9"/>
        <v>0</v>
      </c>
      <c r="Q77" s="51"/>
      <c r="R77" s="51">
        <v>0</v>
      </c>
      <c r="S77" s="51">
        <f>'[2]Biểu mẫu số 57'!J78</f>
        <v>0</v>
      </c>
      <c r="T77" s="40">
        <f t="shared" ref="T77:T140" si="21">(K77/C77)</f>
        <v>0.87789276015489615</v>
      </c>
      <c r="U77" s="41"/>
      <c r="V77" s="40">
        <f t="shared" ref="V77:V140" si="22">(M77/E77)</f>
        <v>0.87789276015489615</v>
      </c>
      <c r="W77" s="42"/>
      <c r="X77" s="42"/>
      <c r="Y77" s="40"/>
      <c r="Z77" s="41"/>
      <c r="AA77" s="40"/>
    </row>
    <row r="78" spans="1:127" s="58" customFormat="1" ht="23.25" customHeight="1" x14ac:dyDescent="0.25">
      <c r="A78" s="46" t="s">
        <v>129</v>
      </c>
      <c r="B78" s="64" t="s">
        <v>130</v>
      </c>
      <c r="C78" s="48">
        <f t="shared" si="6"/>
        <v>2210.547</v>
      </c>
      <c r="D78" s="48"/>
      <c r="E78" s="48">
        <f>'[2]Biểu mẫu số 57'!C79-'66'!J78</f>
        <v>2010.547</v>
      </c>
      <c r="F78" s="48"/>
      <c r="G78" s="48"/>
      <c r="H78" s="48">
        <f t="shared" si="7"/>
        <v>200</v>
      </c>
      <c r="I78" s="48"/>
      <c r="J78" s="61">
        <v>200</v>
      </c>
      <c r="K78" s="48">
        <f t="shared" si="8"/>
        <v>2108.5105640000002</v>
      </c>
      <c r="L78" s="49"/>
      <c r="M78" s="50">
        <f>'[2]Biểu mẫu số 56'!D78-'66'!R78</f>
        <v>1908.5105640000002</v>
      </c>
      <c r="N78" s="49"/>
      <c r="O78" s="48"/>
      <c r="P78" s="49">
        <f t="shared" si="9"/>
        <v>200</v>
      </c>
      <c r="Q78" s="51"/>
      <c r="R78" s="51">
        <v>200</v>
      </c>
      <c r="S78" s="51">
        <f>'[2]Biểu mẫu số 57'!J79</f>
        <v>0</v>
      </c>
      <c r="T78" s="40">
        <f t="shared" si="21"/>
        <v>0.95384109182025989</v>
      </c>
      <c r="U78" s="41"/>
      <c r="V78" s="40">
        <f t="shared" si="22"/>
        <v>0.94924941520889594</v>
      </c>
      <c r="W78" s="42"/>
      <c r="X78" s="42"/>
      <c r="Y78" s="40">
        <f t="shared" si="13"/>
        <v>1</v>
      </c>
      <c r="Z78" s="41"/>
      <c r="AA78" s="40">
        <f t="shared" si="14"/>
        <v>1</v>
      </c>
    </row>
    <row r="79" spans="1:127" s="63" customFormat="1" ht="24.75" customHeight="1" x14ac:dyDescent="0.25">
      <c r="A79" s="34">
        <v>15</v>
      </c>
      <c r="B79" s="35" t="s">
        <v>131</v>
      </c>
      <c r="C79" s="36">
        <f>SUM(C80:C90)</f>
        <v>49271.868299999987</v>
      </c>
      <c r="D79" s="36">
        <f t="shared" ref="D79:S79" si="23">SUM(D80:D90)</f>
        <v>0</v>
      </c>
      <c r="E79" s="36">
        <f>'[2]Biểu mẫu số 57'!C80-'66'!J79</f>
        <v>41911.868299999987</v>
      </c>
      <c r="F79" s="36">
        <f t="shared" si="23"/>
        <v>0</v>
      </c>
      <c r="G79" s="36">
        <f t="shared" si="23"/>
        <v>0</v>
      </c>
      <c r="H79" s="36">
        <f t="shared" si="23"/>
        <v>7360</v>
      </c>
      <c r="I79" s="36">
        <f t="shared" si="23"/>
        <v>0</v>
      </c>
      <c r="J79" s="36">
        <f t="shared" si="23"/>
        <v>7360</v>
      </c>
      <c r="K79" s="36">
        <f t="shared" si="23"/>
        <v>36532.428222000002</v>
      </c>
      <c r="L79" s="36">
        <f t="shared" si="23"/>
        <v>0</v>
      </c>
      <c r="M79" s="38">
        <f>'[2]Biểu mẫu số 56'!D79-'66'!R79</f>
        <v>36308.777974000004</v>
      </c>
      <c r="N79" s="36">
        <f t="shared" si="23"/>
        <v>0</v>
      </c>
      <c r="O79" s="36">
        <f t="shared" si="23"/>
        <v>0</v>
      </c>
      <c r="P79" s="36">
        <f t="shared" si="23"/>
        <v>223.650248</v>
      </c>
      <c r="Q79" s="36">
        <f t="shared" si="23"/>
        <v>0</v>
      </c>
      <c r="R79" s="36">
        <f t="shared" si="23"/>
        <v>223.650248</v>
      </c>
      <c r="S79" s="36">
        <f t="shared" si="23"/>
        <v>7337.3097520000001</v>
      </c>
      <c r="T79" s="40">
        <f t="shared" si="21"/>
        <v>0.74144597074270091</v>
      </c>
      <c r="U79" s="55"/>
      <c r="V79" s="40">
        <f t="shared" si="22"/>
        <v>0.86631256125606826</v>
      </c>
      <c r="W79" s="42"/>
      <c r="X79" s="42"/>
      <c r="Y79" s="40">
        <f t="shared" si="13"/>
        <v>3.0387261956521739E-2</v>
      </c>
      <c r="Z79" s="41"/>
      <c r="AA79" s="40">
        <f t="shared" si="14"/>
        <v>3.0387261956521739E-2</v>
      </c>
    </row>
    <row r="80" spans="1:127" s="58" customFormat="1" ht="22.5" customHeight="1" x14ac:dyDescent="0.25">
      <c r="A80" s="46" t="s">
        <v>132</v>
      </c>
      <c r="B80" s="47" t="s">
        <v>122</v>
      </c>
      <c r="C80" s="48">
        <f t="shared" ref="C80:C143" si="24">D80+E80+F80+G80+H80</f>
        <v>10561.094300000001</v>
      </c>
      <c r="D80" s="48"/>
      <c r="E80" s="48">
        <f>'[2]Biểu mẫu số 57'!C81-'66'!J80</f>
        <v>10506.094300000001</v>
      </c>
      <c r="F80" s="48"/>
      <c r="G80" s="48"/>
      <c r="H80" s="48">
        <f t="shared" ref="H80:H143" si="25">I80+J80</f>
        <v>55</v>
      </c>
      <c r="I80" s="48"/>
      <c r="J80" s="61">
        <v>55</v>
      </c>
      <c r="K80" s="48">
        <f t="shared" ref="K80:K143" si="26">L80+M80+N80+O80+P80</f>
        <v>10017.038</v>
      </c>
      <c r="L80" s="49"/>
      <c r="M80" s="50">
        <f>'[2]Biểu mẫu số 56'!D80-'66'!R80</f>
        <v>10017.038</v>
      </c>
      <c r="N80" s="49"/>
      <c r="O80" s="48"/>
      <c r="P80" s="49">
        <f t="shared" ref="P80:P143" si="27">Q80+R80</f>
        <v>0</v>
      </c>
      <c r="Q80" s="51"/>
      <c r="R80" s="51"/>
      <c r="S80" s="51">
        <f>'[2]Biểu mẫu số 57'!J81</f>
        <v>55</v>
      </c>
      <c r="T80" s="40">
        <f t="shared" si="21"/>
        <v>0.94848485539988026</v>
      </c>
      <c r="U80" s="41"/>
      <c r="V80" s="40">
        <f t="shared" si="22"/>
        <v>0.95345022745512575</v>
      </c>
      <c r="W80" s="42"/>
      <c r="X80" s="42"/>
      <c r="Y80" s="40">
        <f t="shared" si="13"/>
        <v>0</v>
      </c>
      <c r="Z80" s="41"/>
      <c r="AA80" s="40">
        <f t="shared" si="14"/>
        <v>0</v>
      </c>
    </row>
    <row r="81" spans="1:27" s="58" customFormat="1" ht="35.25" customHeight="1" x14ac:dyDescent="0.25">
      <c r="A81" s="46" t="s">
        <v>133</v>
      </c>
      <c r="B81" s="47" t="s">
        <v>134</v>
      </c>
      <c r="C81" s="48">
        <f t="shared" si="24"/>
        <v>3369.0879999999997</v>
      </c>
      <c r="D81" s="48"/>
      <c r="E81" s="48">
        <f>'[2]Biểu mẫu số 57'!C82-'66'!J81</f>
        <v>1507.0879999999997</v>
      </c>
      <c r="F81" s="48"/>
      <c r="G81" s="48"/>
      <c r="H81" s="48">
        <f t="shared" si="25"/>
        <v>1862</v>
      </c>
      <c r="I81" s="48"/>
      <c r="J81" s="61">
        <v>1862</v>
      </c>
      <c r="K81" s="48">
        <f t="shared" si="26"/>
        <v>1486.996848</v>
      </c>
      <c r="L81" s="49"/>
      <c r="M81" s="50">
        <f>'[2]Biểu mẫu số 56'!D81-'66'!R81</f>
        <v>1486.996848</v>
      </c>
      <c r="N81" s="49"/>
      <c r="O81" s="48"/>
      <c r="P81" s="49">
        <f t="shared" si="27"/>
        <v>0</v>
      </c>
      <c r="Q81" s="51"/>
      <c r="R81" s="51"/>
      <c r="S81" s="51">
        <f>'[2]Biểu mẫu số 57'!J82</f>
        <v>1862</v>
      </c>
      <c r="T81" s="40">
        <f t="shared" si="21"/>
        <v>0.44136479901979414</v>
      </c>
      <c r="U81" s="41"/>
      <c r="V81" s="40">
        <f t="shared" si="22"/>
        <v>0.98666889259286805</v>
      </c>
      <c r="W81" s="42"/>
      <c r="X81" s="42"/>
      <c r="Y81" s="40">
        <f t="shared" si="13"/>
        <v>0</v>
      </c>
      <c r="Z81" s="41"/>
      <c r="AA81" s="40">
        <f t="shared" si="14"/>
        <v>0</v>
      </c>
    </row>
    <row r="82" spans="1:27" s="58" customFormat="1" ht="36.75" customHeight="1" x14ac:dyDescent="0.25">
      <c r="A82" s="46" t="s">
        <v>135</v>
      </c>
      <c r="B82" s="47" t="s">
        <v>136</v>
      </c>
      <c r="C82" s="48">
        <f t="shared" si="24"/>
        <v>7396.1890000000003</v>
      </c>
      <c r="D82" s="48"/>
      <c r="E82" s="48">
        <f>'[2]Biểu mẫu số 57'!C83-'66'!J82</f>
        <v>4920.1890000000003</v>
      </c>
      <c r="F82" s="48"/>
      <c r="G82" s="48"/>
      <c r="H82" s="48">
        <f t="shared" si="25"/>
        <v>2476</v>
      </c>
      <c r="I82" s="48"/>
      <c r="J82" s="61">
        <v>2476</v>
      </c>
      <c r="K82" s="48">
        <f t="shared" si="26"/>
        <v>4891.0081730000002</v>
      </c>
      <c r="L82" s="49"/>
      <c r="M82" s="50">
        <f>'[2]Biểu mẫu số 56'!D82-'66'!R82</f>
        <v>4814.8172750000003</v>
      </c>
      <c r="N82" s="49"/>
      <c r="O82" s="48"/>
      <c r="P82" s="49">
        <f t="shared" si="27"/>
        <v>76.190898000000004</v>
      </c>
      <c r="Q82" s="51"/>
      <c r="R82" s="51">
        <v>76.190898000000004</v>
      </c>
      <c r="S82" s="51">
        <f>'[2]Biểu mẫu số 57'!J83</f>
        <v>2399.8091020000002</v>
      </c>
      <c r="T82" s="40">
        <f t="shared" si="21"/>
        <v>0.66128761352637144</v>
      </c>
      <c r="U82" s="41"/>
      <c r="V82" s="40">
        <f t="shared" si="22"/>
        <v>0.97858380541885692</v>
      </c>
      <c r="W82" s="42"/>
      <c r="X82" s="42"/>
      <c r="Y82" s="40">
        <f t="shared" si="13"/>
        <v>3.077176817447496E-2</v>
      </c>
      <c r="Z82" s="41"/>
      <c r="AA82" s="40">
        <f t="shared" si="14"/>
        <v>3.077176817447496E-2</v>
      </c>
    </row>
    <row r="83" spans="1:27" s="58" customFormat="1" ht="22.5" customHeight="1" x14ac:dyDescent="0.25">
      <c r="A83" s="46" t="s">
        <v>137</v>
      </c>
      <c r="B83" s="47" t="s">
        <v>138</v>
      </c>
      <c r="C83" s="48">
        <f t="shared" si="24"/>
        <v>11881.249</v>
      </c>
      <c r="D83" s="48"/>
      <c r="E83" s="48">
        <f>'[2]Biểu mẫu số 57'!C84-'66'!J83</f>
        <v>11095.249</v>
      </c>
      <c r="F83" s="48"/>
      <c r="G83" s="48"/>
      <c r="H83" s="48">
        <f t="shared" si="25"/>
        <v>786</v>
      </c>
      <c r="I83" s="48"/>
      <c r="J83" s="61">
        <v>786</v>
      </c>
      <c r="K83" s="48">
        <f t="shared" si="26"/>
        <v>6600.3607119999997</v>
      </c>
      <c r="L83" s="49"/>
      <c r="M83" s="50">
        <f>'[2]Biểu mẫu số 56'!D83-'66'!R83</f>
        <v>6463.2863619999998</v>
      </c>
      <c r="N83" s="49"/>
      <c r="O83" s="48"/>
      <c r="P83" s="49">
        <f t="shared" si="27"/>
        <v>137.07435000000001</v>
      </c>
      <c r="Q83" s="51"/>
      <c r="R83" s="51">
        <v>137.07435000000001</v>
      </c>
      <c r="S83" s="51">
        <f>'[2]Biểu mẫu số 57'!J84</f>
        <v>849.88565000000006</v>
      </c>
      <c r="T83" s="40">
        <f t="shared" si="21"/>
        <v>0.55552751331110051</v>
      </c>
      <c r="U83" s="41"/>
      <c r="V83" s="40">
        <f t="shared" si="22"/>
        <v>0.58252738284647776</v>
      </c>
      <c r="W83" s="42"/>
      <c r="X83" s="42"/>
      <c r="Y83" s="40">
        <f t="shared" si="13"/>
        <v>0.17439484732824428</v>
      </c>
      <c r="Z83" s="41"/>
      <c r="AA83" s="40">
        <f t="shared" si="14"/>
        <v>0.17439484732824428</v>
      </c>
    </row>
    <row r="84" spans="1:27" s="58" customFormat="1" ht="22.5" customHeight="1" x14ac:dyDescent="0.25">
      <c r="A84" s="46" t="s">
        <v>139</v>
      </c>
      <c r="B84" s="47" t="s">
        <v>140</v>
      </c>
      <c r="C84" s="48">
        <f t="shared" si="24"/>
        <v>2303.3319999999999</v>
      </c>
      <c r="D84" s="48"/>
      <c r="E84" s="48">
        <f>'[2]Biểu mẫu số 57'!C85-'66'!J84</f>
        <v>2303.3319999999999</v>
      </c>
      <c r="F84" s="48"/>
      <c r="G84" s="48"/>
      <c r="H84" s="48">
        <f t="shared" si="25"/>
        <v>0</v>
      </c>
      <c r="I84" s="48"/>
      <c r="J84" s="61">
        <v>0</v>
      </c>
      <c r="K84" s="48">
        <f t="shared" si="26"/>
        <v>2267.4247759999998</v>
      </c>
      <c r="L84" s="49"/>
      <c r="M84" s="50">
        <f>'[2]Biểu mẫu số 56'!D84-'66'!R84</f>
        <v>2267.4247759999998</v>
      </c>
      <c r="N84" s="49"/>
      <c r="O84" s="48"/>
      <c r="P84" s="49">
        <f t="shared" si="27"/>
        <v>0</v>
      </c>
      <c r="Q84" s="51"/>
      <c r="R84" s="51"/>
      <c r="S84" s="51">
        <f>'[2]Biểu mẫu số 57'!J85</f>
        <v>0</v>
      </c>
      <c r="T84" s="40">
        <f t="shared" si="21"/>
        <v>0.98441074756049063</v>
      </c>
      <c r="U84" s="41"/>
      <c r="V84" s="40">
        <f t="shared" si="22"/>
        <v>0.98441074756049063</v>
      </c>
      <c r="W84" s="42"/>
      <c r="X84" s="42"/>
      <c r="Y84" s="40"/>
      <c r="Z84" s="41"/>
      <c r="AA84" s="40"/>
    </row>
    <row r="85" spans="1:27" s="58" customFormat="1" ht="33.75" customHeight="1" x14ac:dyDescent="0.25">
      <c r="A85" s="46" t="s">
        <v>141</v>
      </c>
      <c r="B85" s="47" t="s">
        <v>142</v>
      </c>
      <c r="C85" s="48">
        <f t="shared" si="24"/>
        <v>4988.7569999999996</v>
      </c>
      <c r="D85" s="48"/>
      <c r="E85" s="48">
        <f>'[2]Biểu mẫu số 57'!C86-'66'!J85</f>
        <v>4146.7569999999996</v>
      </c>
      <c r="F85" s="48"/>
      <c r="G85" s="48"/>
      <c r="H85" s="48">
        <f t="shared" si="25"/>
        <v>842</v>
      </c>
      <c r="I85" s="48"/>
      <c r="J85" s="61">
        <v>842</v>
      </c>
      <c r="K85" s="48">
        <f t="shared" si="26"/>
        <v>4126.9859999999999</v>
      </c>
      <c r="L85" s="49"/>
      <c r="M85" s="50">
        <f>'[2]Biểu mẫu số 56'!D85-'66'!R85</f>
        <v>4126.9859999999999</v>
      </c>
      <c r="N85" s="49"/>
      <c r="O85" s="48"/>
      <c r="P85" s="49">
        <f t="shared" si="27"/>
        <v>0</v>
      </c>
      <c r="Q85" s="51"/>
      <c r="R85" s="51"/>
      <c r="S85" s="51">
        <f>'[2]Biểu mẫu số 57'!J86</f>
        <v>842</v>
      </c>
      <c r="T85" s="40">
        <f t="shared" si="21"/>
        <v>0.82725737092426033</v>
      </c>
      <c r="U85" s="41"/>
      <c r="V85" s="40">
        <f t="shared" si="22"/>
        <v>0.99523217781992057</v>
      </c>
      <c r="W85" s="42"/>
      <c r="X85" s="42"/>
      <c r="Y85" s="40">
        <f t="shared" si="13"/>
        <v>0</v>
      </c>
      <c r="Z85" s="41"/>
      <c r="AA85" s="40">
        <f t="shared" si="14"/>
        <v>0</v>
      </c>
    </row>
    <row r="86" spans="1:27" s="58" customFormat="1" ht="42" customHeight="1" x14ac:dyDescent="0.25">
      <c r="A86" s="46" t="s">
        <v>143</v>
      </c>
      <c r="B86" s="65" t="s">
        <v>144</v>
      </c>
      <c r="C86" s="48">
        <f t="shared" si="24"/>
        <v>1730.7190000000001</v>
      </c>
      <c r="D86" s="48"/>
      <c r="E86" s="48">
        <f>'[2]Biểu mẫu số 57'!C87-'66'!J86</f>
        <v>1448.7190000000001</v>
      </c>
      <c r="F86" s="48"/>
      <c r="G86" s="48"/>
      <c r="H86" s="48">
        <f t="shared" si="25"/>
        <v>282</v>
      </c>
      <c r="I86" s="48"/>
      <c r="J86" s="61">
        <v>282</v>
      </c>
      <c r="K86" s="48">
        <f t="shared" si="26"/>
        <v>1440.9456049999999</v>
      </c>
      <c r="L86" s="49"/>
      <c r="M86" s="50">
        <f>'[2]Biểu mẫu số 56'!D86-'66'!R86</f>
        <v>1440.9456049999999</v>
      </c>
      <c r="N86" s="49"/>
      <c r="O86" s="48"/>
      <c r="P86" s="49">
        <f t="shared" si="27"/>
        <v>0</v>
      </c>
      <c r="Q86" s="51"/>
      <c r="R86" s="51"/>
      <c r="S86" s="51">
        <f>'[2]Biểu mẫu số 57'!J87</f>
        <v>282</v>
      </c>
      <c r="T86" s="40">
        <f t="shared" si="21"/>
        <v>0.83257051260198789</v>
      </c>
      <c r="U86" s="41"/>
      <c r="V86" s="40">
        <f t="shared" si="22"/>
        <v>0.99463429761050959</v>
      </c>
      <c r="W86" s="42"/>
      <c r="X86" s="42"/>
      <c r="Y86" s="40">
        <f t="shared" si="13"/>
        <v>0</v>
      </c>
      <c r="Z86" s="41"/>
      <c r="AA86" s="40">
        <f t="shared" si="14"/>
        <v>0</v>
      </c>
    </row>
    <row r="87" spans="1:27" s="58" customFormat="1" ht="36.75" customHeight="1" x14ac:dyDescent="0.25">
      <c r="A87" s="46" t="s">
        <v>145</v>
      </c>
      <c r="B87" s="47" t="s">
        <v>146</v>
      </c>
      <c r="C87" s="48">
        <f t="shared" si="24"/>
        <v>2301.4859999999999</v>
      </c>
      <c r="D87" s="48"/>
      <c r="E87" s="48">
        <f>'[2]Biểu mẫu số 57'!C88-'66'!J87</f>
        <v>1984.4859999999999</v>
      </c>
      <c r="F87" s="48"/>
      <c r="G87" s="48"/>
      <c r="H87" s="48">
        <f t="shared" si="25"/>
        <v>317</v>
      </c>
      <c r="I87" s="48"/>
      <c r="J87" s="61">
        <v>317</v>
      </c>
      <c r="K87" s="48">
        <f t="shared" si="26"/>
        <v>1971.3290000000002</v>
      </c>
      <c r="L87" s="49"/>
      <c r="M87" s="50">
        <f>'[2]Biểu mẫu số 56'!D87-'66'!R87</f>
        <v>1960.9440000000002</v>
      </c>
      <c r="N87" s="49"/>
      <c r="O87" s="48"/>
      <c r="P87" s="49">
        <f t="shared" si="27"/>
        <v>10.385</v>
      </c>
      <c r="Q87" s="51"/>
      <c r="R87" s="51">
        <v>10.385</v>
      </c>
      <c r="S87" s="51">
        <f>'[2]Biểu mẫu số 57'!J88</f>
        <v>306.61500000000001</v>
      </c>
      <c r="T87" s="40">
        <f t="shared" si="21"/>
        <v>0.85654616191451971</v>
      </c>
      <c r="U87" s="41"/>
      <c r="V87" s="40">
        <f t="shared" si="22"/>
        <v>0.98813697854255478</v>
      </c>
      <c r="W87" s="42"/>
      <c r="X87" s="42"/>
      <c r="Y87" s="40">
        <f t="shared" si="13"/>
        <v>3.2760252365930602E-2</v>
      </c>
      <c r="Z87" s="41"/>
      <c r="AA87" s="40">
        <f t="shared" si="14"/>
        <v>3.2760252365930602E-2</v>
      </c>
    </row>
    <row r="88" spans="1:27" s="58" customFormat="1" ht="36.75" customHeight="1" x14ac:dyDescent="0.25">
      <c r="A88" s="46" t="s">
        <v>147</v>
      </c>
      <c r="B88" s="47" t="s">
        <v>148</v>
      </c>
      <c r="C88" s="48">
        <f t="shared" si="24"/>
        <v>2647.9539999999997</v>
      </c>
      <c r="D88" s="48"/>
      <c r="E88" s="48">
        <f>'[2]Biểu mẫu số 57'!C89-'66'!J88</f>
        <v>1907.9539999999997</v>
      </c>
      <c r="F88" s="48"/>
      <c r="G88" s="48"/>
      <c r="H88" s="48">
        <f t="shared" si="25"/>
        <v>740</v>
      </c>
      <c r="I88" s="48"/>
      <c r="J88" s="61">
        <v>740</v>
      </c>
      <c r="K88" s="48">
        <f t="shared" si="26"/>
        <v>1673.623108</v>
      </c>
      <c r="L88" s="49"/>
      <c r="M88" s="50">
        <f>'[2]Biểu mẫu số 56'!D88-'66'!R88</f>
        <v>1673.623108</v>
      </c>
      <c r="N88" s="49"/>
      <c r="O88" s="48"/>
      <c r="P88" s="49">
        <f t="shared" si="27"/>
        <v>0</v>
      </c>
      <c r="Q88" s="51"/>
      <c r="R88" s="51"/>
      <c r="S88" s="51">
        <f>'[2]Biểu mẫu số 57'!J89</f>
        <v>740</v>
      </c>
      <c r="T88" s="40">
        <f t="shared" si="21"/>
        <v>0.63204387538454221</v>
      </c>
      <c r="U88" s="41"/>
      <c r="V88" s="40">
        <f t="shared" si="22"/>
        <v>0.87718210606754687</v>
      </c>
      <c r="W88" s="42"/>
      <c r="X88" s="42"/>
      <c r="Y88" s="40">
        <f t="shared" si="13"/>
        <v>0</v>
      </c>
      <c r="Z88" s="41"/>
      <c r="AA88" s="40">
        <f t="shared" si="14"/>
        <v>0</v>
      </c>
    </row>
    <row r="89" spans="1:27" s="58" customFormat="1" ht="22.5" customHeight="1" x14ac:dyDescent="0.25">
      <c r="A89" s="46" t="s">
        <v>149</v>
      </c>
      <c r="B89" s="47" t="s">
        <v>150</v>
      </c>
      <c r="C89" s="48">
        <f t="shared" si="24"/>
        <v>320</v>
      </c>
      <c r="D89" s="48"/>
      <c r="E89" s="48">
        <f>'[2]Biểu mẫu số 57'!C90-'66'!J89</f>
        <v>320</v>
      </c>
      <c r="F89" s="48"/>
      <c r="G89" s="48"/>
      <c r="H89" s="48">
        <f t="shared" si="25"/>
        <v>0</v>
      </c>
      <c r="I89" s="48"/>
      <c r="J89" s="61">
        <v>0</v>
      </c>
      <c r="K89" s="48">
        <f t="shared" si="26"/>
        <v>320</v>
      </c>
      <c r="L89" s="49"/>
      <c r="M89" s="50">
        <f>'[2]Biểu mẫu số 56'!D89-'66'!R89</f>
        <v>320</v>
      </c>
      <c r="N89" s="49"/>
      <c r="O89" s="48"/>
      <c r="P89" s="49">
        <f t="shared" si="27"/>
        <v>0</v>
      </c>
      <c r="Q89" s="51"/>
      <c r="R89" s="51"/>
      <c r="S89" s="51">
        <f>'[2]Biểu mẫu số 57'!J90</f>
        <v>0</v>
      </c>
      <c r="T89" s="40">
        <f t="shared" si="21"/>
        <v>1</v>
      </c>
      <c r="U89" s="42"/>
      <c r="V89" s="40">
        <f t="shared" si="22"/>
        <v>1</v>
      </c>
      <c r="W89" s="42"/>
      <c r="X89" s="42"/>
      <c r="Y89" s="40"/>
      <c r="Z89" s="41"/>
      <c r="AA89" s="40"/>
    </row>
    <row r="90" spans="1:27" s="58" customFormat="1" ht="22.5" customHeight="1" x14ac:dyDescent="0.25">
      <c r="A90" s="46" t="s">
        <v>151</v>
      </c>
      <c r="B90" s="47" t="s">
        <v>152</v>
      </c>
      <c r="C90" s="48">
        <f t="shared" si="24"/>
        <v>1772</v>
      </c>
      <c r="D90" s="48"/>
      <c r="E90" s="48">
        <f>'[2]Biểu mẫu số 57'!C91-'66'!J90</f>
        <v>1772</v>
      </c>
      <c r="F90" s="48"/>
      <c r="G90" s="48"/>
      <c r="H90" s="48">
        <f t="shared" si="25"/>
        <v>0</v>
      </c>
      <c r="I90" s="48"/>
      <c r="J90" s="61">
        <v>0</v>
      </c>
      <c r="K90" s="48">
        <f t="shared" si="26"/>
        <v>1736.7159999999999</v>
      </c>
      <c r="L90" s="49"/>
      <c r="M90" s="50">
        <f>'[2]Biểu mẫu số 56'!D90-'66'!R90</f>
        <v>1736.7159999999999</v>
      </c>
      <c r="N90" s="49"/>
      <c r="O90" s="48"/>
      <c r="P90" s="49">
        <f t="shared" si="27"/>
        <v>0</v>
      </c>
      <c r="Q90" s="51"/>
      <c r="R90" s="51"/>
      <c r="S90" s="51">
        <f>'[2]Biểu mẫu số 57'!J91</f>
        <v>0</v>
      </c>
      <c r="T90" s="40">
        <f t="shared" si="21"/>
        <v>0.98008803611738138</v>
      </c>
      <c r="U90" s="41"/>
      <c r="V90" s="40">
        <f t="shared" si="22"/>
        <v>0.98008803611738138</v>
      </c>
      <c r="W90" s="42"/>
      <c r="X90" s="42"/>
      <c r="Y90" s="40"/>
      <c r="Z90" s="41"/>
      <c r="AA90" s="40"/>
    </row>
    <row r="91" spans="1:27" s="63" customFormat="1" ht="24.75" customHeight="1" x14ac:dyDescent="0.25">
      <c r="A91" s="34">
        <v>16</v>
      </c>
      <c r="B91" s="35" t="s">
        <v>153</v>
      </c>
      <c r="C91" s="36">
        <f>C92+C93</f>
        <v>13860.898000000001</v>
      </c>
      <c r="D91" s="36">
        <f t="shared" ref="D91:S91" si="28">D92+D93</f>
        <v>0</v>
      </c>
      <c r="E91" s="36">
        <f>'[2]Biểu mẫu số 57'!C92-'66'!J91</f>
        <v>11750.898000000001</v>
      </c>
      <c r="F91" s="36">
        <f t="shared" si="28"/>
        <v>0</v>
      </c>
      <c r="G91" s="36">
        <f t="shared" si="28"/>
        <v>0</v>
      </c>
      <c r="H91" s="36">
        <f t="shared" si="28"/>
        <v>2110</v>
      </c>
      <c r="I91" s="36">
        <f t="shared" si="28"/>
        <v>0</v>
      </c>
      <c r="J91" s="36">
        <f t="shared" si="28"/>
        <v>2110</v>
      </c>
      <c r="K91" s="36">
        <f t="shared" si="28"/>
        <v>9323.397461999999</v>
      </c>
      <c r="L91" s="36">
        <f t="shared" si="28"/>
        <v>0</v>
      </c>
      <c r="M91" s="38">
        <f>'[2]Biểu mẫu số 56'!D91-'66'!R91</f>
        <v>7251.0798619999987</v>
      </c>
      <c r="N91" s="36">
        <f t="shared" si="28"/>
        <v>0</v>
      </c>
      <c r="O91" s="36">
        <f t="shared" si="28"/>
        <v>0</v>
      </c>
      <c r="P91" s="36">
        <f t="shared" si="28"/>
        <v>2072.3175999999999</v>
      </c>
      <c r="Q91" s="36">
        <f t="shared" si="28"/>
        <v>0</v>
      </c>
      <c r="R91" s="36">
        <f t="shared" si="28"/>
        <v>2072.3175999999999</v>
      </c>
      <c r="S91" s="36">
        <f t="shared" si="28"/>
        <v>1495.7650000000001</v>
      </c>
      <c r="T91" s="40">
        <f t="shared" si="21"/>
        <v>0.67264021869290125</v>
      </c>
      <c r="U91" s="55"/>
      <c r="V91" s="40">
        <f t="shared" si="22"/>
        <v>0.61706602014586442</v>
      </c>
      <c r="W91" s="42"/>
      <c r="X91" s="42"/>
      <c r="Y91" s="40">
        <f t="shared" si="13"/>
        <v>0.98214104265402835</v>
      </c>
      <c r="Z91" s="41"/>
      <c r="AA91" s="40">
        <f t="shared" si="14"/>
        <v>0.98214104265402835</v>
      </c>
    </row>
    <row r="92" spans="1:27" s="58" customFormat="1" ht="22.5" customHeight="1" x14ac:dyDescent="0.25">
      <c r="A92" s="46" t="s">
        <v>154</v>
      </c>
      <c r="B92" s="47" t="s">
        <v>74</v>
      </c>
      <c r="C92" s="48">
        <f t="shared" si="24"/>
        <v>12259.626</v>
      </c>
      <c r="D92" s="48"/>
      <c r="E92" s="48">
        <f>'[2]Biểu mẫu số 57'!C93-'66'!J92</f>
        <v>10149.626</v>
      </c>
      <c r="F92" s="48"/>
      <c r="G92" s="48"/>
      <c r="H92" s="48">
        <f>I92+J92</f>
        <v>2110</v>
      </c>
      <c r="I92" s="48"/>
      <c r="J92" s="48">
        <v>2110</v>
      </c>
      <c r="K92" s="48">
        <f t="shared" si="26"/>
        <v>7722.5891389999997</v>
      </c>
      <c r="L92" s="49"/>
      <c r="M92" s="50">
        <f>'[2]Biểu mẫu số 56'!D92-'66'!R92</f>
        <v>5650.2715389999994</v>
      </c>
      <c r="N92" s="49"/>
      <c r="O92" s="48"/>
      <c r="P92" s="49">
        <f t="shared" si="27"/>
        <v>2072.3175999999999</v>
      </c>
      <c r="Q92" s="51"/>
      <c r="R92" s="51">
        <f>(135646200+10000000+1926671400)/1000000</f>
        <v>2072.3175999999999</v>
      </c>
      <c r="S92" s="51">
        <f>'[2]Biểu mẫu số 57'!J93</f>
        <v>1495.7650000000001</v>
      </c>
      <c r="T92" s="40">
        <f t="shared" si="21"/>
        <v>0.62992045099907612</v>
      </c>
      <c r="U92" s="41"/>
      <c r="V92" s="40">
        <f t="shared" si="22"/>
        <v>0.55669751171126891</v>
      </c>
      <c r="W92" s="42"/>
      <c r="X92" s="42"/>
      <c r="Y92" s="40">
        <f t="shared" si="13"/>
        <v>0.98214104265402835</v>
      </c>
      <c r="Z92" s="41"/>
      <c r="AA92" s="40">
        <f t="shared" si="14"/>
        <v>0.98214104265402835</v>
      </c>
    </row>
    <row r="93" spans="1:27" s="58" customFormat="1" ht="37.5" customHeight="1" x14ac:dyDescent="0.25">
      <c r="A93" s="46" t="s">
        <v>155</v>
      </c>
      <c r="B93" s="65" t="s">
        <v>156</v>
      </c>
      <c r="C93" s="48">
        <f t="shared" si="24"/>
        <v>1601.2719999999999</v>
      </c>
      <c r="D93" s="48"/>
      <c r="E93" s="48">
        <f>'[2]Biểu mẫu số 57'!C94-'66'!J93</f>
        <v>1601.2719999999999</v>
      </c>
      <c r="F93" s="48"/>
      <c r="G93" s="48"/>
      <c r="H93" s="48"/>
      <c r="I93" s="48"/>
      <c r="J93" s="48"/>
      <c r="K93" s="48">
        <f t="shared" si="26"/>
        <v>1600.808323</v>
      </c>
      <c r="L93" s="49"/>
      <c r="M93" s="50">
        <f>'[2]Biểu mẫu số 56'!D93-'66'!R93</f>
        <v>1600.808323</v>
      </c>
      <c r="N93" s="49"/>
      <c r="O93" s="48"/>
      <c r="P93" s="49">
        <f t="shared" si="27"/>
        <v>0</v>
      </c>
      <c r="Q93" s="48"/>
      <c r="R93" s="51"/>
      <c r="S93" s="51">
        <f>'[2]Biểu mẫu số 57'!J94</f>
        <v>0</v>
      </c>
      <c r="T93" s="40">
        <f t="shared" si="21"/>
        <v>0.99971043208149524</v>
      </c>
      <c r="U93" s="42"/>
      <c r="V93" s="40">
        <f t="shared" si="22"/>
        <v>0.99971043208149524</v>
      </c>
      <c r="W93" s="42"/>
      <c r="X93" s="42"/>
      <c r="Y93" s="40"/>
      <c r="Z93" s="41"/>
      <c r="AA93" s="40"/>
    </row>
    <row r="94" spans="1:27" s="63" customFormat="1" ht="24.75" customHeight="1" x14ac:dyDescent="0.25">
      <c r="A94" s="34">
        <v>17</v>
      </c>
      <c r="B94" s="35" t="s">
        <v>157</v>
      </c>
      <c r="C94" s="36">
        <f t="shared" si="24"/>
        <v>2636.9160000000002</v>
      </c>
      <c r="D94" s="36"/>
      <c r="E94" s="36">
        <f>'[2]Biểu mẫu số 57'!C95-'66'!J94</f>
        <v>2636.9160000000002</v>
      </c>
      <c r="F94" s="36"/>
      <c r="G94" s="36"/>
      <c r="H94" s="36">
        <f t="shared" si="25"/>
        <v>0</v>
      </c>
      <c r="I94" s="36"/>
      <c r="J94" s="36"/>
      <c r="K94" s="36">
        <f t="shared" si="26"/>
        <v>2635.0887360000002</v>
      </c>
      <c r="L94" s="37"/>
      <c r="M94" s="38">
        <f>'[2]Biểu mẫu số 56'!D94-'66'!R94</f>
        <v>2635.0887360000002</v>
      </c>
      <c r="N94" s="37"/>
      <c r="O94" s="38"/>
      <c r="P94" s="37">
        <f t="shared" si="27"/>
        <v>0</v>
      </c>
      <c r="Q94" s="39"/>
      <c r="R94" s="39"/>
      <c r="S94" s="39">
        <f>'[2]Biểu mẫu số 57'!J95</f>
        <v>0</v>
      </c>
      <c r="T94" s="40">
        <f t="shared" si="21"/>
        <v>0.99930704504807888</v>
      </c>
      <c r="U94" s="55"/>
      <c r="V94" s="40">
        <f t="shared" si="22"/>
        <v>0.99930704504807888</v>
      </c>
      <c r="W94" s="42"/>
      <c r="X94" s="42"/>
      <c r="Y94" s="40"/>
      <c r="Z94" s="41"/>
      <c r="AA94" s="40"/>
    </row>
    <row r="95" spans="1:27" s="57" customFormat="1" ht="38.25" customHeight="1" x14ac:dyDescent="0.25">
      <c r="A95" s="34">
        <v>18</v>
      </c>
      <c r="B95" s="56" t="s">
        <v>158</v>
      </c>
      <c r="C95" s="36">
        <f t="shared" si="24"/>
        <v>780.87599999999998</v>
      </c>
      <c r="D95" s="36"/>
      <c r="E95" s="36">
        <f>'[2]Biểu mẫu số 57'!C96-'66'!J95</f>
        <v>780.87599999999998</v>
      </c>
      <c r="F95" s="36"/>
      <c r="G95" s="36"/>
      <c r="H95" s="36">
        <f t="shared" si="25"/>
        <v>0</v>
      </c>
      <c r="I95" s="36"/>
      <c r="J95" s="36"/>
      <c r="K95" s="36">
        <f t="shared" si="26"/>
        <v>780.87585200000001</v>
      </c>
      <c r="L95" s="37"/>
      <c r="M95" s="38">
        <f>'[2]Biểu mẫu số 56'!D95-'66'!R95</f>
        <v>780.87585200000001</v>
      </c>
      <c r="N95" s="37"/>
      <c r="O95" s="38"/>
      <c r="P95" s="37">
        <f t="shared" si="27"/>
        <v>0</v>
      </c>
      <c r="Q95" s="39"/>
      <c r="R95" s="39"/>
      <c r="S95" s="39">
        <f>'[2]Biểu mẫu số 57'!J96</f>
        <v>0</v>
      </c>
      <c r="T95" s="40">
        <f t="shared" si="21"/>
        <v>0.99999981046926789</v>
      </c>
      <c r="U95" s="66"/>
      <c r="V95" s="40">
        <f t="shared" si="22"/>
        <v>0.99999981046926789</v>
      </c>
      <c r="W95" s="42"/>
      <c r="X95" s="42"/>
      <c r="Y95" s="40"/>
      <c r="Z95" s="41"/>
      <c r="AA95" s="40"/>
    </row>
    <row r="96" spans="1:27" s="57" customFormat="1" ht="38.25" customHeight="1" x14ac:dyDescent="0.25">
      <c r="A96" s="34">
        <v>19</v>
      </c>
      <c r="B96" s="56" t="s">
        <v>159</v>
      </c>
      <c r="C96" s="36">
        <f t="shared" si="24"/>
        <v>1283.0329999999999</v>
      </c>
      <c r="D96" s="36"/>
      <c r="E96" s="36">
        <f>'[2]Biểu mẫu số 57'!C97-'66'!J96</f>
        <v>1283.0329999999999</v>
      </c>
      <c r="F96" s="36"/>
      <c r="G96" s="36"/>
      <c r="H96" s="36">
        <f t="shared" si="25"/>
        <v>0</v>
      </c>
      <c r="I96" s="36"/>
      <c r="J96" s="36"/>
      <c r="K96" s="36">
        <f t="shared" si="26"/>
        <v>1279.668034</v>
      </c>
      <c r="L96" s="37"/>
      <c r="M96" s="38">
        <f>'[2]Biểu mẫu số 56'!D96-'66'!R96</f>
        <v>1279.668034</v>
      </c>
      <c r="N96" s="37"/>
      <c r="O96" s="38"/>
      <c r="P96" s="37">
        <f t="shared" si="27"/>
        <v>0</v>
      </c>
      <c r="Q96" s="39"/>
      <c r="R96" s="39"/>
      <c r="S96" s="39">
        <f>'[2]Biểu mẫu số 57'!J97</f>
        <v>0</v>
      </c>
      <c r="T96" s="40">
        <f t="shared" si="21"/>
        <v>0.99737733479965063</v>
      </c>
      <c r="U96" s="55"/>
      <c r="V96" s="40">
        <f t="shared" si="22"/>
        <v>0.99737733479965063</v>
      </c>
      <c r="W96" s="42"/>
      <c r="X96" s="42"/>
      <c r="Y96" s="40"/>
      <c r="Z96" s="41"/>
      <c r="AA96" s="40"/>
    </row>
    <row r="97" spans="1:27" s="57" customFormat="1" ht="38.25" customHeight="1" x14ac:dyDescent="0.25">
      <c r="A97" s="34">
        <v>20</v>
      </c>
      <c r="B97" s="56" t="s">
        <v>160</v>
      </c>
      <c r="C97" s="36">
        <f t="shared" si="24"/>
        <v>3557.53</v>
      </c>
      <c r="D97" s="36"/>
      <c r="E97" s="36">
        <f>'[2]Biểu mẫu số 57'!C98-'66'!J97</f>
        <v>3557.53</v>
      </c>
      <c r="F97" s="36"/>
      <c r="G97" s="36"/>
      <c r="H97" s="36">
        <f t="shared" si="25"/>
        <v>0</v>
      </c>
      <c r="I97" s="36"/>
      <c r="J97" s="36"/>
      <c r="K97" s="36">
        <f t="shared" si="26"/>
        <v>3554.239161</v>
      </c>
      <c r="L97" s="37"/>
      <c r="M97" s="38">
        <f>'[2]Biểu mẫu số 56'!D97-'66'!R97</f>
        <v>3554.239161</v>
      </c>
      <c r="N97" s="37"/>
      <c r="O97" s="38"/>
      <c r="P97" s="37">
        <f t="shared" si="27"/>
        <v>0</v>
      </c>
      <c r="Q97" s="39"/>
      <c r="R97" s="39"/>
      <c r="S97" s="39">
        <f>'[2]Biểu mẫu số 57'!J98</f>
        <v>0</v>
      </c>
      <c r="T97" s="40">
        <f t="shared" si="21"/>
        <v>0.99907496521462924</v>
      </c>
      <c r="U97" s="55"/>
      <c r="V97" s="40">
        <f t="shared" si="22"/>
        <v>0.99907496521462924</v>
      </c>
      <c r="W97" s="42"/>
      <c r="X97" s="42"/>
      <c r="Y97" s="40"/>
      <c r="Z97" s="41"/>
      <c r="AA97" s="40"/>
    </row>
    <row r="98" spans="1:27" s="63" customFormat="1" ht="24.75" customHeight="1" x14ac:dyDescent="0.25">
      <c r="A98" s="34">
        <v>21</v>
      </c>
      <c r="B98" s="35" t="s">
        <v>161</v>
      </c>
      <c r="C98" s="36">
        <f t="shared" si="24"/>
        <v>30479.676955000003</v>
      </c>
      <c r="D98" s="36"/>
      <c r="E98" s="36">
        <f>'[2]Biểu mẫu số 57'!C99-'66'!J98</f>
        <v>30479.676955000003</v>
      </c>
      <c r="F98" s="36"/>
      <c r="G98" s="36"/>
      <c r="H98" s="36">
        <f t="shared" si="25"/>
        <v>0</v>
      </c>
      <c r="I98" s="36"/>
      <c r="J98" s="36"/>
      <c r="K98" s="36">
        <f t="shared" si="26"/>
        <v>27389.980707999999</v>
      </c>
      <c r="L98" s="37"/>
      <c r="M98" s="38">
        <f>'[2]Biểu mẫu số 56'!D98-'66'!R98</f>
        <v>27389.980707999999</v>
      </c>
      <c r="N98" s="37"/>
      <c r="O98" s="38"/>
      <c r="P98" s="37">
        <f t="shared" si="27"/>
        <v>0</v>
      </c>
      <c r="Q98" s="39"/>
      <c r="R98" s="39"/>
      <c r="S98" s="39">
        <f>'[2]Biểu mẫu số 57'!J99</f>
        <v>3047.7491</v>
      </c>
      <c r="T98" s="40">
        <f t="shared" si="21"/>
        <v>0.89863093852465659</v>
      </c>
      <c r="U98" s="55"/>
      <c r="V98" s="40">
        <f t="shared" si="22"/>
        <v>0.89863093852465659</v>
      </c>
      <c r="W98" s="42"/>
      <c r="X98" s="42"/>
      <c r="Y98" s="40"/>
      <c r="Z98" s="41"/>
      <c r="AA98" s="40"/>
    </row>
    <row r="99" spans="1:27" s="63" customFormat="1" ht="24.75" customHeight="1" x14ac:dyDescent="0.25">
      <c r="A99" s="34">
        <v>22</v>
      </c>
      <c r="B99" s="35" t="s">
        <v>162</v>
      </c>
      <c r="C99" s="36">
        <f t="shared" si="24"/>
        <v>25144.064399999999</v>
      </c>
      <c r="D99" s="36"/>
      <c r="E99" s="36">
        <f>'[2]Biểu mẫu số 57'!C100-'66'!J99</f>
        <v>25074.064399999999</v>
      </c>
      <c r="F99" s="36"/>
      <c r="G99" s="36"/>
      <c r="H99" s="36">
        <f t="shared" si="25"/>
        <v>70</v>
      </c>
      <c r="I99" s="36"/>
      <c r="J99" s="36">
        <v>70</v>
      </c>
      <c r="K99" s="36">
        <f t="shared" si="26"/>
        <v>24617.254586999999</v>
      </c>
      <c r="L99" s="37"/>
      <c r="M99" s="38">
        <f>'[2]Biểu mẫu số 56'!D99-'66'!R99</f>
        <v>24547.254586999999</v>
      </c>
      <c r="N99" s="37"/>
      <c r="O99" s="38"/>
      <c r="P99" s="37">
        <f t="shared" si="27"/>
        <v>70</v>
      </c>
      <c r="Q99" s="39"/>
      <c r="R99" s="39">
        <v>70</v>
      </c>
      <c r="S99" s="39">
        <f>'[2]Biểu mẫu số 57'!J100</f>
        <v>426.4024</v>
      </c>
      <c r="T99" s="40">
        <f t="shared" si="21"/>
        <v>0.97904834299581256</v>
      </c>
      <c r="U99" s="55"/>
      <c r="V99" s="40">
        <f t="shared" si="22"/>
        <v>0.97898985164128394</v>
      </c>
      <c r="W99" s="42"/>
      <c r="X99" s="42"/>
      <c r="Y99" s="40">
        <f t="shared" ref="Y99:Y143" si="29">P99/H99</f>
        <v>1</v>
      </c>
      <c r="Z99" s="41"/>
      <c r="AA99" s="40">
        <f t="shared" ref="AA99:AA143" si="30">(R99/J99)</f>
        <v>1</v>
      </c>
    </row>
    <row r="100" spans="1:27" s="63" customFormat="1" ht="24.75" customHeight="1" x14ac:dyDescent="0.25">
      <c r="A100" s="34">
        <v>23</v>
      </c>
      <c r="B100" s="35" t="s">
        <v>163</v>
      </c>
      <c r="C100" s="36">
        <f t="shared" si="24"/>
        <v>8996.8289999999997</v>
      </c>
      <c r="D100" s="36"/>
      <c r="E100" s="36">
        <f>'[2]Biểu mẫu số 57'!C101-'66'!J100</f>
        <v>8996.8289999999997</v>
      </c>
      <c r="F100" s="36"/>
      <c r="G100" s="36"/>
      <c r="H100" s="36">
        <f t="shared" si="25"/>
        <v>0</v>
      </c>
      <c r="I100" s="36"/>
      <c r="J100" s="36"/>
      <c r="K100" s="36">
        <f t="shared" si="26"/>
        <v>8961.8382259999998</v>
      </c>
      <c r="L100" s="37"/>
      <c r="M100" s="38">
        <f>'[2]Biểu mẫu số 56'!D100-'66'!R100</f>
        <v>8961.8382259999998</v>
      </c>
      <c r="N100" s="37"/>
      <c r="O100" s="38"/>
      <c r="P100" s="37">
        <f t="shared" si="27"/>
        <v>0</v>
      </c>
      <c r="Q100" s="39"/>
      <c r="R100" s="39"/>
      <c r="S100" s="39">
        <f>'[2]Biểu mẫu số 57'!J101</f>
        <v>0</v>
      </c>
      <c r="T100" s="40">
        <f t="shared" si="21"/>
        <v>0.99611076591541314</v>
      </c>
      <c r="U100" s="55"/>
      <c r="V100" s="40">
        <f t="shared" si="22"/>
        <v>0.99611076591541314</v>
      </c>
      <c r="W100" s="42"/>
      <c r="X100" s="42"/>
      <c r="Y100" s="40"/>
      <c r="Z100" s="41"/>
      <c r="AA100" s="40"/>
    </row>
    <row r="101" spans="1:27" s="63" customFormat="1" ht="24.75" customHeight="1" x14ac:dyDescent="0.25">
      <c r="A101" s="34">
        <v>24</v>
      </c>
      <c r="B101" s="35" t="s">
        <v>164</v>
      </c>
      <c r="C101" s="36">
        <f>C102+C103+C104</f>
        <v>29579.298000000003</v>
      </c>
      <c r="D101" s="36">
        <f t="shared" ref="D101:S101" si="31">D102+D103+D104</f>
        <v>0</v>
      </c>
      <c r="E101" s="36">
        <f>'[2]Biểu mẫu số 57'!C102-'66'!J101</f>
        <v>28590.932000000001</v>
      </c>
      <c r="F101" s="36">
        <f t="shared" si="31"/>
        <v>0</v>
      </c>
      <c r="G101" s="36">
        <f t="shared" si="31"/>
        <v>0</v>
      </c>
      <c r="H101" s="36">
        <f t="shared" si="31"/>
        <v>988.36599999999999</v>
      </c>
      <c r="I101" s="36">
        <f t="shared" si="31"/>
        <v>0</v>
      </c>
      <c r="J101" s="36">
        <f t="shared" si="31"/>
        <v>988.36599999999999</v>
      </c>
      <c r="K101" s="36">
        <f t="shared" si="31"/>
        <v>29349.988402999996</v>
      </c>
      <c r="L101" s="36">
        <f t="shared" si="31"/>
        <v>0</v>
      </c>
      <c r="M101" s="38">
        <f>'[2]Biểu mẫu số 56'!D101-'66'!R101</f>
        <v>28361.834002999996</v>
      </c>
      <c r="N101" s="36">
        <f t="shared" si="31"/>
        <v>0</v>
      </c>
      <c r="O101" s="36">
        <f t="shared" si="31"/>
        <v>0</v>
      </c>
      <c r="P101" s="36">
        <f t="shared" si="31"/>
        <v>988.15440000000001</v>
      </c>
      <c r="Q101" s="36">
        <f t="shared" si="31"/>
        <v>0</v>
      </c>
      <c r="R101" s="36">
        <f t="shared" si="31"/>
        <v>988.15440000000001</v>
      </c>
      <c r="S101" s="36">
        <f t="shared" si="31"/>
        <v>165.79680400000001</v>
      </c>
      <c r="T101" s="40">
        <f t="shared" si="21"/>
        <v>0.99224763221223145</v>
      </c>
      <c r="U101" s="55"/>
      <c r="V101" s="40">
        <f t="shared" si="22"/>
        <v>0.99198703991181525</v>
      </c>
      <c r="W101" s="42"/>
      <c r="X101" s="42"/>
      <c r="Y101" s="40">
        <f t="shared" si="29"/>
        <v>0.99978590926842892</v>
      </c>
      <c r="Z101" s="41"/>
      <c r="AA101" s="40">
        <f t="shared" si="30"/>
        <v>0.99978590926842892</v>
      </c>
    </row>
    <row r="102" spans="1:27" s="58" customFormat="1" ht="22.5" customHeight="1" x14ac:dyDescent="0.25">
      <c r="A102" s="46" t="s">
        <v>165</v>
      </c>
      <c r="B102" s="47" t="s">
        <v>74</v>
      </c>
      <c r="C102" s="48">
        <f t="shared" si="24"/>
        <v>18351</v>
      </c>
      <c r="D102" s="48"/>
      <c r="E102" s="48">
        <f>'[2]Biểu mẫu số 57'!C103-'66'!J102</f>
        <v>17362.633999999998</v>
      </c>
      <c r="F102" s="48"/>
      <c r="G102" s="48"/>
      <c r="H102" s="48">
        <f t="shared" si="25"/>
        <v>988.36599999999999</v>
      </c>
      <c r="I102" s="48"/>
      <c r="J102" s="48">
        <v>988.36599999999999</v>
      </c>
      <c r="K102" s="48">
        <f t="shared" si="26"/>
        <v>18134.691214999999</v>
      </c>
      <c r="L102" s="49"/>
      <c r="M102" s="50">
        <f>'[2]Biểu mẫu số 56'!D102-'66'!R102</f>
        <v>17146.536814999999</v>
      </c>
      <c r="N102" s="49"/>
      <c r="O102" s="48"/>
      <c r="P102" s="49">
        <f t="shared" si="27"/>
        <v>988.15440000000001</v>
      </c>
      <c r="Q102" s="51"/>
      <c r="R102" s="51">
        <f>(9788400+978366000)/1000000</f>
        <v>988.15440000000001</v>
      </c>
      <c r="S102" s="51">
        <f>'[2]Biểu mẫu số 57'!J103</f>
        <v>165.79680400000001</v>
      </c>
      <c r="T102" s="40">
        <f t="shared" si="21"/>
        <v>0.98821269767315123</v>
      </c>
      <c r="U102" s="41"/>
      <c r="V102" s="40">
        <f t="shared" si="22"/>
        <v>0.98755389389651371</v>
      </c>
      <c r="W102" s="42"/>
      <c r="X102" s="42"/>
      <c r="Y102" s="40">
        <f t="shared" si="29"/>
        <v>0.99978590926842892</v>
      </c>
      <c r="Z102" s="41"/>
      <c r="AA102" s="40">
        <f t="shared" si="30"/>
        <v>0.99978590926842892</v>
      </c>
    </row>
    <row r="103" spans="1:27" s="58" customFormat="1" ht="22.5" customHeight="1" x14ac:dyDescent="0.25">
      <c r="A103" s="46" t="s">
        <v>166</v>
      </c>
      <c r="B103" s="47" t="s">
        <v>167</v>
      </c>
      <c r="C103" s="48">
        <f t="shared" si="24"/>
        <v>2348.2179999999998</v>
      </c>
      <c r="D103" s="48"/>
      <c r="E103" s="48">
        <f>'[2]Biểu mẫu số 57'!C104-'66'!J103</f>
        <v>2348.2179999999998</v>
      </c>
      <c r="F103" s="48"/>
      <c r="G103" s="48"/>
      <c r="H103" s="48">
        <f t="shared" si="25"/>
        <v>0</v>
      </c>
      <c r="I103" s="48"/>
      <c r="J103" s="48"/>
      <c r="K103" s="48">
        <f t="shared" si="26"/>
        <v>2339.0428080000002</v>
      </c>
      <c r="L103" s="49"/>
      <c r="M103" s="50">
        <f>'[2]Biểu mẫu số 56'!D103-'66'!R103</f>
        <v>2339.0428080000002</v>
      </c>
      <c r="N103" s="49"/>
      <c r="O103" s="48"/>
      <c r="P103" s="49">
        <f t="shared" si="27"/>
        <v>0</v>
      </c>
      <c r="Q103" s="51"/>
      <c r="R103" s="51"/>
      <c r="S103" s="51">
        <f>'[2]Biểu mẫu số 57'!J104</f>
        <v>0</v>
      </c>
      <c r="T103" s="40">
        <f t="shared" si="21"/>
        <v>0.99609270008150874</v>
      </c>
      <c r="U103" s="41"/>
      <c r="V103" s="40">
        <f t="shared" si="22"/>
        <v>0.99609270008150874</v>
      </c>
      <c r="W103" s="42"/>
      <c r="X103" s="42"/>
      <c r="Y103" s="40"/>
      <c r="Z103" s="41"/>
      <c r="AA103" s="40"/>
    </row>
    <row r="104" spans="1:27" s="58" customFormat="1" ht="22.5" customHeight="1" x14ac:dyDescent="0.25">
      <c r="A104" s="46" t="s">
        <v>168</v>
      </c>
      <c r="B104" s="47" t="s">
        <v>169</v>
      </c>
      <c r="C104" s="48">
        <f t="shared" si="24"/>
        <v>8880.08</v>
      </c>
      <c r="D104" s="48"/>
      <c r="E104" s="48">
        <f>'[2]Biểu mẫu số 57'!C105-'66'!J104</f>
        <v>8880.08</v>
      </c>
      <c r="F104" s="48"/>
      <c r="G104" s="48"/>
      <c r="H104" s="48">
        <f t="shared" si="25"/>
        <v>0</v>
      </c>
      <c r="I104" s="48"/>
      <c r="J104" s="48"/>
      <c r="K104" s="48">
        <f t="shared" si="26"/>
        <v>8876.2543800000003</v>
      </c>
      <c r="L104" s="49"/>
      <c r="M104" s="50">
        <f>'[2]Biểu mẫu số 56'!D104-'66'!R104</f>
        <v>8876.2543800000003</v>
      </c>
      <c r="N104" s="49"/>
      <c r="O104" s="48"/>
      <c r="P104" s="49">
        <f t="shared" si="27"/>
        <v>0</v>
      </c>
      <c r="Q104" s="51"/>
      <c r="R104" s="51"/>
      <c r="S104" s="51">
        <f>'[2]Biểu mẫu số 57'!J105</f>
        <v>0</v>
      </c>
      <c r="T104" s="40">
        <f t="shared" si="21"/>
        <v>0.99956919081810081</v>
      </c>
      <c r="U104" s="42"/>
      <c r="V104" s="40">
        <f t="shared" si="22"/>
        <v>0.99956919081810081</v>
      </c>
      <c r="W104" s="42"/>
      <c r="X104" s="42"/>
      <c r="Y104" s="40"/>
      <c r="Z104" s="41"/>
      <c r="AA104" s="40"/>
    </row>
    <row r="105" spans="1:27" s="63" customFormat="1" ht="24.75" customHeight="1" x14ac:dyDescent="0.25">
      <c r="A105" s="34">
        <v>25</v>
      </c>
      <c r="B105" s="35" t="s">
        <v>170</v>
      </c>
      <c r="C105" s="36">
        <f t="shared" si="24"/>
        <v>6528.1360000000004</v>
      </c>
      <c r="D105" s="36"/>
      <c r="E105" s="36">
        <f>'[2]Biểu mẫu số 57'!C106-'66'!J105</f>
        <v>6528.1360000000004</v>
      </c>
      <c r="F105" s="36"/>
      <c r="G105" s="36"/>
      <c r="H105" s="36">
        <f t="shared" si="25"/>
        <v>0</v>
      </c>
      <c r="I105" s="36"/>
      <c r="J105" s="36"/>
      <c r="K105" s="36">
        <f t="shared" si="26"/>
        <v>6524.1288560000003</v>
      </c>
      <c r="L105" s="37"/>
      <c r="M105" s="38">
        <f>'[2]Biểu mẫu số 56'!D105-'66'!R105</f>
        <v>6524.1288560000003</v>
      </c>
      <c r="N105" s="37"/>
      <c r="O105" s="38"/>
      <c r="P105" s="37">
        <f t="shared" si="27"/>
        <v>0</v>
      </c>
      <c r="Q105" s="39"/>
      <c r="R105" s="39"/>
      <c r="S105" s="39">
        <f>'[2]Biểu mẫu số 57'!J106</f>
        <v>0</v>
      </c>
      <c r="T105" s="40">
        <f t="shared" si="21"/>
        <v>0.99938617332727131</v>
      </c>
      <c r="U105" s="55"/>
      <c r="V105" s="40">
        <f t="shared" si="22"/>
        <v>0.99938617332727131</v>
      </c>
      <c r="W105" s="42"/>
      <c r="X105" s="42"/>
      <c r="Y105" s="40"/>
      <c r="Z105" s="41"/>
      <c r="AA105" s="40"/>
    </row>
    <row r="106" spans="1:27" s="63" customFormat="1" ht="24.75" customHeight="1" x14ac:dyDescent="0.25">
      <c r="A106" s="34">
        <v>26</v>
      </c>
      <c r="B106" s="35" t="s">
        <v>171</v>
      </c>
      <c r="C106" s="36">
        <f>SUM(C107:C114)</f>
        <v>56242.515796</v>
      </c>
      <c r="D106" s="36">
        <f t="shared" ref="D106:S106" si="32">SUM(D107:D114)</f>
        <v>0</v>
      </c>
      <c r="E106" s="36">
        <f>'[2]Biểu mẫu số 57'!C107-'66'!J106</f>
        <v>53077.854796</v>
      </c>
      <c r="F106" s="36">
        <f t="shared" si="32"/>
        <v>0</v>
      </c>
      <c r="G106" s="36">
        <f t="shared" si="32"/>
        <v>0</v>
      </c>
      <c r="H106" s="36">
        <f t="shared" si="32"/>
        <v>3164.6610000000001</v>
      </c>
      <c r="I106" s="36">
        <f t="shared" si="32"/>
        <v>0</v>
      </c>
      <c r="J106" s="36">
        <f t="shared" si="32"/>
        <v>3164.6610000000001</v>
      </c>
      <c r="K106" s="36">
        <f t="shared" si="32"/>
        <v>55757.584220000004</v>
      </c>
      <c r="L106" s="36">
        <f t="shared" si="32"/>
        <v>0</v>
      </c>
      <c r="M106" s="38">
        <f>'[2]Biểu mẫu số 56'!D106-'66'!R106</f>
        <v>52621.331720000002</v>
      </c>
      <c r="N106" s="36">
        <f t="shared" si="32"/>
        <v>0</v>
      </c>
      <c r="O106" s="36">
        <f t="shared" si="32"/>
        <v>0</v>
      </c>
      <c r="P106" s="36">
        <f t="shared" si="32"/>
        <v>3136.2525000000001</v>
      </c>
      <c r="Q106" s="36">
        <f t="shared" si="32"/>
        <v>0</v>
      </c>
      <c r="R106" s="36">
        <f t="shared" si="32"/>
        <v>3136.2525000000001</v>
      </c>
      <c r="S106" s="36">
        <f t="shared" si="32"/>
        <v>0</v>
      </c>
      <c r="T106" s="40">
        <f t="shared" si="21"/>
        <v>0.99137784700529907</v>
      </c>
      <c r="U106" s="55"/>
      <c r="V106" s="40">
        <f t="shared" si="22"/>
        <v>0.9913989915803002</v>
      </c>
      <c r="W106" s="42"/>
      <c r="X106" s="42"/>
      <c r="Y106" s="40">
        <f t="shared" si="29"/>
        <v>0.99102320912097697</v>
      </c>
      <c r="Z106" s="41"/>
      <c r="AA106" s="40">
        <f t="shared" si="30"/>
        <v>0.99102320912097697</v>
      </c>
    </row>
    <row r="107" spans="1:27" s="58" customFormat="1" ht="22.5" customHeight="1" x14ac:dyDescent="0.25">
      <c r="A107" s="46" t="s">
        <v>172</v>
      </c>
      <c r="B107" s="47" t="s">
        <v>74</v>
      </c>
      <c r="C107" s="48">
        <f t="shared" si="24"/>
        <v>21857.939795999999</v>
      </c>
      <c r="D107" s="48"/>
      <c r="E107" s="48">
        <f>'[2]Biểu mẫu số 57'!C108-'66'!J107</f>
        <v>18693.278795999999</v>
      </c>
      <c r="F107" s="48"/>
      <c r="G107" s="48"/>
      <c r="H107" s="48">
        <f t="shared" si="25"/>
        <v>3164.6610000000001</v>
      </c>
      <c r="I107" s="48"/>
      <c r="J107" s="59">
        <f>(2900001000+28176000+236484000)/1000000</f>
        <v>3164.6610000000001</v>
      </c>
      <c r="K107" s="48">
        <f t="shared" si="26"/>
        <v>21679.355531000001</v>
      </c>
      <c r="L107" s="49"/>
      <c r="M107" s="50">
        <f>'[2]Biểu mẫu số 56'!D107-'66'!R107</f>
        <v>18543.103031000002</v>
      </c>
      <c r="N107" s="49"/>
      <c r="O107" s="48"/>
      <c r="P107" s="49">
        <f t="shared" si="27"/>
        <v>3136.2525000000001</v>
      </c>
      <c r="Q107" s="51"/>
      <c r="R107" s="51">
        <f>(2871803000+28148000+236301500)/1000000</f>
        <v>3136.2525000000001</v>
      </c>
      <c r="S107" s="51">
        <f>'[2]Biểu mẫu số 57'!J108</f>
        <v>0</v>
      </c>
      <c r="T107" s="40">
        <f t="shared" si="21"/>
        <v>0.99182977596851651</v>
      </c>
      <c r="U107" s="41"/>
      <c r="V107" s="40">
        <f t="shared" si="22"/>
        <v>0.99196632294211917</v>
      </c>
      <c r="W107" s="42"/>
      <c r="X107" s="42"/>
      <c r="Y107" s="40">
        <f t="shared" si="29"/>
        <v>0.99102320912097697</v>
      </c>
      <c r="Z107" s="41"/>
      <c r="AA107" s="40">
        <f t="shared" si="30"/>
        <v>0.99102320912097697</v>
      </c>
    </row>
    <row r="108" spans="1:27" s="58" customFormat="1" ht="36.75" customHeight="1" x14ac:dyDescent="0.25">
      <c r="A108" s="46" t="s">
        <v>173</v>
      </c>
      <c r="B108" s="47" t="s">
        <v>174</v>
      </c>
      <c r="C108" s="48">
        <f t="shared" si="24"/>
        <v>6792.14</v>
      </c>
      <c r="D108" s="48"/>
      <c r="E108" s="48">
        <f>'[2]Biểu mẫu số 57'!C109-'66'!J108</f>
        <v>6792.14</v>
      </c>
      <c r="F108" s="48"/>
      <c r="G108" s="48"/>
      <c r="H108" s="48">
        <f t="shared" si="25"/>
        <v>0</v>
      </c>
      <c r="I108" s="48"/>
      <c r="J108" s="48"/>
      <c r="K108" s="48">
        <f t="shared" si="26"/>
        <v>6699.0420039999999</v>
      </c>
      <c r="L108" s="49"/>
      <c r="M108" s="50">
        <f>'[2]Biểu mẫu số 56'!D108-'66'!R108</f>
        <v>6699.0420039999999</v>
      </c>
      <c r="N108" s="49"/>
      <c r="O108" s="48"/>
      <c r="P108" s="49">
        <f t="shared" si="27"/>
        <v>0</v>
      </c>
      <c r="Q108" s="51"/>
      <c r="R108" s="51"/>
      <c r="S108" s="51">
        <f>'[2]Biểu mẫu số 57'!J109</f>
        <v>0</v>
      </c>
      <c r="T108" s="40">
        <f t="shared" si="21"/>
        <v>0.98629327487360385</v>
      </c>
      <c r="U108" s="41"/>
      <c r="V108" s="40">
        <f t="shared" si="22"/>
        <v>0.98629327487360385</v>
      </c>
      <c r="W108" s="42"/>
      <c r="X108" s="42"/>
      <c r="Y108" s="40"/>
      <c r="Z108" s="41"/>
      <c r="AA108" s="40"/>
    </row>
    <row r="109" spans="1:27" s="58" customFormat="1" ht="36.75" customHeight="1" x14ac:dyDescent="0.25">
      <c r="A109" s="46" t="s">
        <v>175</v>
      </c>
      <c r="B109" s="47" t="s">
        <v>176</v>
      </c>
      <c r="C109" s="48">
        <f t="shared" si="24"/>
        <v>3468.3829999999998</v>
      </c>
      <c r="D109" s="48"/>
      <c r="E109" s="48">
        <f>'[2]Biểu mẫu số 57'!C110-'66'!J109</f>
        <v>3468.3829999999998</v>
      </c>
      <c r="F109" s="48"/>
      <c r="G109" s="48"/>
      <c r="H109" s="48">
        <f t="shared" si="25"/>
        <v>0</v>
      </c>
      <c r="I109" s="48"/>
      <c r="J109" s="48"/>
      <c r="K109" s="48">
        <f t="shared" si="26"/>
        <v>3468.3823670000002</v>
      </c>
      <c r="L109" s="49"/>
      <c r="M109" s="50">
        <f>'[2]Biểu mẫu số 56'!D109-'66'!R109</f>
        <v>3468.3823670000002</v>
      </c>
      <c r="N109" s="49"/>
      <c r="O109" s="48"/>
      <c r="P109" s="49">
        <f t="shared" si="27"/>
        <v>0</v>
      </c>
      <c r="Q109" s="51"/>
      <c r="R109" s="51"/>
      <c r="S109" s="51">
        <f>'[2]Biểu mẫu số 57'!J110</f>
        <v>0</v>
      </c>
      <c r="T109" s="40">
        <f t="shared" si="21"/>
        <v>0.99999981749420419</v>
      </c>
      <c r="U109" s="42"/>
      <c r="V109" s="40">
        <f t="shared" si="22"/>
        <v>0.99999981749420419</v>
      </c>
      <c r="W109" s="42"/>
      <c r="X109" s="42"/>
      <c r="Y109" s="40"/>
      <c r="Z109" s="41"/>
      <c r="AA109" s="40"/>
    </row>
    <row r="110" spans="1:27" s="58" customFormat="1" ht="36.75" customHeight="1" x14ac:dyDescent="0.25">
      <c r="A110" s="46" t="s">
        <v>177</v>
      </c>
      <c r="B110" s="47" t="s">
        <v>178</v>
      </c>
      <c r="C110" s="48">
        <f t="shared" si="24"/>
        <v>2976.7959999999998</v>
      </c>
      <c r="D110" s="48"/>
      <c r="E110" s="48">
        <f>'[2]Biểu mẫu số 57'!C111-'66'!J110</f>
        <v>2976.7959999999998</v>
      </c>
      <c r="F110" s="48"/>
      <c r="G110" s="48"/>
      <c r="H110" s="48">
        <f t="shared" si="25"/>
        <v>0</v>
      </c>
      <c r="I110" s="48"/>
      <c r="J110" s="48"/>
      <c r="K110" s="48">
        <f t="shared" si="26"/>
        <v>2976.7952</v>
      </c>
      <c r="L110" s="49"/>
      <c r="M110" s="50">
        <f>'[2]Biểu mẫu số 56'!D110-'66'!R110</f>
        <v>2976.7952</v>
      </c>
      <c r="N110" s="49"/>
      <c r="O110" s="48"/>
      <c r="P110" s="49">
        <f t="shared" si="27"/>
        <v>0</v>
      </c>
      <c r="Q110" s="51"/>
      <c r="R110" s="51"/>
      <c r="S110" s="51">
        <f>'[2]Biểu mẫu số 57'!J111</f>
        <v>0</v>
      </c>
      <c r="T110" s="40">
        <f t="shared" si="21"/>
        <v>0.99999973125467789</v>
      </c>
      <c r="U110" s="42"/>
      <c r="V110" s="40">
        <f t="shared" si="22"/>
        <v>0.99999973125467789</v>
      </c>
      <c r="W110" s="42"/>
      <c r="X110" s="42"/>
      <c r="Y110" s="40"/>
      <c r="Z110" s="41"/>
      <c r="AA110" s="40"/>
    </row>
    <row r="111" spans="1:27" s="58" customFormat="1" ht="36.75" customHeight="1" x14ac:dyDescent="0.25">
      <c r="A111" s="46" t="s">
        <v>179</v>
      </c>
      <c r="B111" s="47" t="s">
        <v>180</v>
      </c>
      <c r="C111" s="48">
        <f t="shared" si="24"/>
        <v>2940.8139999999999</v>
      </c>
      <c r="D111" s="48"/>
      <c r="E111" s="48">
        <f>'[2]Biểu mẫu số 57'!C112-'66'!J111</f>
        <v>2940.8139999999999</v>
      </c>
      <c r="F111" s="48"/>
      <c r="G111" s="48"/>
      <c r="H111" s="48">
        <f t="shared" si="25"/>
        <v>0</v>
      </c>
      <c r="I111" s="48"/>
      <c r="J111" s="48"/>
      <c r="K111" s="48">
        <f t="shared" si="26"/>
        <v>2940.81313</v>
      </c>
      <c r="L111" s="49"/>
      <c r="M111" s="50">
        <f>'[2]Biểu mẫu số 56'!D111-'66'!R111</f>
        <v>2940.81313</v>
      </c>
      <c r="N111" s="49"/>
      <c r="O111" s="48"/>
      <c r="P111" s="49">
        <f t="shared" si="27"/>
        <v>0</v>
      </c>
      <c r="Q111" s="51"/>
      <c r="R111" s="51"/>
      <c r="S111" s="51">
        <f>'[2]Biểu mẫu số 57'!J112</f>
        <v>0</v>
      </c>
      <c r="T111" s="40">
        <f t="shared" si="21"/>
        <v>0.99999970416354111</v>
      </c>
      <c r="U111" s="42"/>
      <c r="V111" s="40">
        <f t="shared" si="22"/>
        <v>0.99999970416354111</v>
      </c>
      <c r="W111" s="42"/>
      <c r="X111" s="42"/>
      <c r="Y111" s="40"/>
      <c r="Z111" s="41"/>
      <c r="AA111" s="40"/>
    </row>
    <row r="112" spans="1:27" s="58" customFormat="1" ht="36.75" customHeight="1" x14ac:dyDescent="0.25">
      <c r="A112" s="46" t="s">
        <v>181</v>
      </c>
      <c r="B112" s="47" t="s">
        <v>182</v>
      </c>
      <c r="C112" s="48">
        <f t="shared" si="24"/>
        <v>3743.951</v>
      </c>
      <c r="D112" s="48"/>
      <c r="E112" s="48">
        <f>'[2]Biểu mẫu số 57'!C113-'66'!J112</f>
        <v>3743.951</v>
      </c>
      <c r="F112" s="48"/>
      <c r="G112" s="48"/>
      <c r="H112" s="48">
        <f t="shared" si="25"/>
        <v>0</v>
      </c>
      <c r="I112" s="48"/>
      <c r="J112" s="48"/>
      <c r="K112" s="48">
        <f t="shared" si="26"/>
        <v>3743.9509629999998</v>
      </c>
      <c r="L112" s="49"/>
      <c r="M112" s="50">
        <f>'[2]Biểu mẫu số 56'!D112-'66'!R112</f>
        <v>3743.9509629999998</v>
      </c>
      <c r="N112" s="49"/>
      <c r="O112" s="48"/>
      <c r="P112" s="49">
        <f t="shared" si="27"/>
        <v>0</v>
      </c>
      <c r="Q112" s="51"/>
      <c r="R112" s="51"/>
      <c r="S112" s="51">
        <f>'[2]Biểu mẫu số 57'!J113</f>
        <v>0</v>
      </c>
      <c r="T112" s="40">
        <f t="shared" si="21"/>
        <v>0.99999999011739193</v>
      </c>
      <c r="U112" s="42"/>
      <c r="V112" s="40">
        <f t="shared" si="22"/>
        <v>0.99999999011739193</v>
      </c>
      <c r="W112" s="42"/>
      <c r="X112" s="42"/>
      <c r="Y112" s="40"/>
      <c r="Z112" s="41"/>
      <c r="AA112" s="40"/>
    </row>
    <row r="113" spans="1:27" s="58" customFormat="1" ht="36.75" customHeight="1" x14ac:dyDescent="0.25">
      <c r="A113" s="46" t="s">
        <v>183</v>
      </c>
      <c r="B113" s="47" t="s">
        <v>184</v>
      </c>
      <c r="C113" s="48">
        <f t="shared" si="24"/>
        <v>12169.513000000001</v>
      </c>
      <c r="D113" s="48"/>
      <c r="E113" s="48">
        <f>'[2]Biểu mẫu số 57'!C114-'66'!J113</f>
        <v>12169.513000000001</v>
      </c>
      <c r="F113" s="48"/>
      <c r="G113" s="48"/>
      <c r="H113" s="48">
        <f t="shared" si="25"/>
        <v>0</v>
      </c>
      <c r="I113" s="48"/>
      <c r="J113" s="48"/>
      <c r="K113" s="48">
        <f t="shared" si="26"/>
        <v>11956.266648999999</v>
      </c>
      <c r="L113" s="49"/>
      <c r="M113" s="50">
        <f>'[2]Biểu mẫu số 56'!D113-'66'!R113</f>
        <v>11956.266648999999</v>
      </c>
      <c r="N113" s="49"/>
      <c r="O113" s="48"/>
      <c r="P113" s="49">
        <f t="shared" si="27"/>
        <v>0</v>
      </c>
      <c r="Q113" s="51"/>
      <c r="R113" s="51"/>
      <c r="S113" s="51">
        <f>'[2]Biểu mẫu số 57'!J114</f>
        <v>0</v>
      </c>
      <c r="T113" s="40">
        <f t="shared" si="21"/>
        <v>0.98247700207888344</v>
      </c>
      <c r="U113" s="41"/>
      <c r="V113" s="40">
        <f t="shared" si="22"/>
        <v>0.98247700207888344</v>
      </c>
      <c r="W113" s="42"/>
      <c r="X113" s="42"/>
      <c r="Y113" s="40"/>
      <c r="Z113" s="41"/>
      <c r="AA113" s="40"/>
    </row>
    <row r="114" spans="1:27" s="58" customFormat="1" ht="36.75" customHeight="1" x14ac:dyDescent="0.25">
      <c r="A114" s="46" t="s">
        <v>185</v>
      </c>
      <c r="B114" s="47" t="s">
        <v>186</v>
      </c>
      <c r="C114" s="48">
        <f t="shared" si="24"/>
        <v>2292.9789999999998</v>
      </c>
      <c r="D114" s="48"/>
      <c r="E114" s="48">
        <f>'[2]Biểu mẫu số 57'!C115-'66'!J114</f>
        <v>2292.9789999999998</v>
      </c>
      <c r="F114" s="48"/>
      <c r="G114" s="48"/>
      <c r="H114" s="48">
        <f t="shared" si="25"/>
        <v>0</v>
      </c>
      <c r="I114" s="48"/>
      <c r="J114" s="48"/>
      <c r="K114" s="48">
        <f t="shared" si="26"/>
        <v>2292.978376</v>
      </c>
      <c r="L114" s="49"/>
      <c r="M114" s="50">
        <f>'[2]Biểu mẫu số 56'!D114-'66'!R114</f>
        <v>2292.978376</v>
      </c>
      <c r="N114" s="49"/>
      <c r="O114" s="48"/>
      <c r="P114" s="49">
        <f t="shared" si="27"/>
        <v>0</v>
      </c>
      <c r="Q114" s="51"/>
      <c r="R114" s="51"/>
      <c r="S114" s="51">
        <f>'[2]Biểu mẫu số 57'!J115</f>
        <v>0</v>
      </c>
      <c r="T114" s="40">
        <f t="shared" si="21"/>
        <v>0.99999972786493041</v>
      </c>
      <c r="U114" s="42"/>
      <c r="V114" s="40">
        <f t="shared" si="22"/>
        <v>0.99999972786493041</v>
      </c>
      <c r="W114" s="42"/>
      <c r="X114" s="42"/>
      <c r="Y114" s="40"/>
      <c r="Z114" s="41"/>
      <c r="AA114" s="40"/>
    </row>
    <row r="115" spans="1:27" s="63" customFormat="1" ht="24.75" customHeight="1" x14ac:dyDescent="0.25">
      <c r="A115" s="34">
        <v>27</v>
      </c>
      <c r="B115" s="35" t="s">
        <v>187</v>
      </c>
      <c r="C115" s="36">
        <f>SUM(C116:C127)</f>
        <v>51740.84199999999</v>
      </c>
      <c r="D115" s="36">
        <f t="shared" ref="D115:S115" si="33">SUM(D116:D127)</f>
        <v>0</v>
      </c>
      <c r="E115" s="36">
        <f>'[2]Biểu mẫu số 57'!C116-'66'!J115</f>
        <v>51740.84199999999</v>
      </c>
      <c r="F115" s="36">
        <f t="shared" si="33"/>
        <v>0</v>
      </c>
      <c r="G115" s="36">
        <f t="shared" si="33"/>
        <v>0</v>
      </c>
      <c r="H115" s="36">
        <f t="shared" si="33"/>
        <v>0</v>
      </c>
      <c r="I115" s="36">
        <f t="shared" si="33"/>
        <v>0</v>
      </c>
      <c r="J115" s="36">
        <f t="shared" si="33"/>
        <v>0</v>
      </c>
      <c r="K115" s="36">
        <f t="shared" si="33"/>
        <v>50858.597523000004</v>
      </c>
      <c r="L115" s="36">
        <f t="shared" si="33"/>
        <v>0</v>
      </c>
      <c r="M115" s="38">
        <f>'[2]Biểu mẫu số 56'!D115-'66'!R115</f>
        <v>50858.597523000004</v>
      </c>
      <c r="N115" s="36">
        <f t="shared" si="33"/>
        <v>0</v>
      </c>
      <c r="O115" s="36">
        <f t="shared" si="33"/>
        <v>0</v>
      </c>
      <c r="P115" s="36">
        <f t="shared" si="33"/>
        <v>0</v>
      </c>
      <c r="Q115" s="36">
        <f t="shared" si="33"/>
        <v>0</v>
      </c>
      <c r="R115" s="36">
        <f t="shared" si="33"/>
        <v>0</v>
      </c>
      <c r="S115" s="36">
        <f t="shared" si="33"/>
        <v>5.0250000000000004</v>
      </c>
      <c r="T115" s="40">
        <f t="shared" si="21"/>
        <v>0.98294878005657527</v>
      </c>
      <c r="U115" s="55"/>
      <c r="V115" s="40">
        <f t="shared" si="22"/>
        <v>0.98294878005657527</v>
      </c>
      <c r="W115" s="42"/>
      <c r="X115" s="42"/>
      <c r="Y115" s="40"/>
      <c r="Z115" s="41"/>
      <c r="AA115" s="40"/>
    </row>
    <row r="116" spans="1:27" s="58" customFormat="1" ht="22.5" customHeight="1" x14ac:dyDescent="0.25">
      <c r="A116" s="46" t="s">
        <v>188</v>
      </c>
      <c r="B116" s="47" t="s">
        <v>189</v>
      </c>
      <c r="C116" s="48">
        <f t="shared" si="24"/>
        <v>6078.1850000000004</v>
      </c>
      <c r="D116" s="48"/>
      <c r="E116" s="48">
        <f>'[2]Biểu mẫu số 57'!C117-'66'!J116</f>
        <v>6078.1850000000004</v>
      </c>
      <c r="F116" s="48"/>
      <c r="G116" s="48"/>
      <c r="H116" s="48">
        <f t="shared" si="25"/>
        <v>0</v>
      </c>
      <c r="I116" s="48"/>
      <c r="J116" s="48"/>
      <c r="K116" s="48">
        <f t="shared" si="26"/>
        <v>5814.5376669999996</v>
      </c>
      <c r="L116" s="49"/>
      <c r="M116" s="50">
        <f>'[2]Biểu mẫu số 56'!D116-'66'!R116</f>
        <v>5814.5376669999996</v>
      </c>
      <c r="N116" s="49"/>
      <c r="O116" s="48"/>
      <c r="P116" s="49">
        <f t="shared" si="27"/>
        <v>0</v>
      </c>
      <c r="Q116" s="51"/>
      <c r="R116" s="51"/>
      <c r="S116" s="51">
        <f>'[2]Biểu mẫu số 57'!J117</f>
        <v>5.0250000000000004</v>
      </c>
      <c r="T116" s="40">
        <f t="shared" si="21"/>
        <v>0.95662400321806584</v>
      </c>
      <c r="U116" s="41"/>
      <c r="V116" s="40">
        <f t="shared" si="22"/>
        <v>0.95662400321806584</v>
      </c>
      <c r="W116" s="42"/>
      <c r="X116" s="42"/>
      <c r="Y116" s="40"/>
      <c r="Z116" s="41"/>
      <c r="AA116" s="40"/>
    </row>
    <row r="117" spans="1:27" s="58" customFormat="1" ht="22.5" customHeight="1" x14ac:dyDescent="0.25">
      <c r="A117" s="46" t="s">
        <v>190</v>
      </c>
      <c r="B117" s="47" t="s">
        <v>191</v>
      </c>
      <c r="C117" s="48">
        <f t="shared" si="24"/>
        <v>1979.779</v>
      </c>
      <c r="D117" s="48"/>
      <c r="E117" s="48">
        <f>'[2]Biểu mẫu số 57'!C118-'66'!J117</f>
        <v>1979.779</v>
      </c>
      <c r="F117" s="48"/>
      <c r="G117" s="48"/>
      <c r="H117" s="48">
        <f t="shared" si="25"/>
        <v>0</v>
      </c>
      <c r="I117" s="48"/>
      <c r="J117" s="48"/>
      <c r="K117" s="48">
        <f t="shared" si="26"/>
        <v>1911.7094750000001</v>
      </c>
      <c r="L117" s="49"/>
      <c r="M117" s="50">
        <f>'[2]Biểu mẫu số 56'!D117-'66'!R117</f>
        <v>1911.7094750000001</v>
      </c>
      <c r="N117" s="49"/>
      <c r="O117" s="48"/>
      <c r="P117" s="49">
        <f t="shared" si="27"/>
        <v>0</v>
      </c>
      <c r="Q117" s="51"/>
      <c r="R117" s="51"/>
      <c r="S117" s="51">
        <f>'[2]Biểu mẫu số 57'!J118</f>
        <v>0</v>
      </c>
      <c r="T117" s="40">
        <f t="shared" si="21"/>
        <v>0.96561761439029314</v>
      </c>
      <c r="U117" s="41"/>
      <c r="V117" s="40">
        <f t="shared" si="22"/>
        <v>0.96561761439029314</v>
      </c>
      <c r="W117" s="42"/>
      <c r="X117" s="42"/>
      <c r="Y117" s="40"/>
      <c r="Z117" s="41"/>
      <c r="AA117" s="40"/>
    </row>
    <row r="118" spans="1:27" s="58" customFormat="1" ht="22.5" customHeight="1" x14ac:dyDescent="0.25">
      <c r="A118" s="46" t="s">
        <v>192</v>
      </c>
      <c r="B118" s="47" t="s">
        <v>193</v>
      </c>
      <c r="C118" s="48">
        <f t="shared" si="24"/>
        <v>6407.3839999999991</v>
      </c>
      <c r="D118" s="48"/>
      <c r="E118" s="48">
        <f>'[2]Biểu mẫu số 57'!C119-'66'!J118</f>
        <v>6407.3839999999991</v>
      </c>
      <c r="F118" s="48"/>
      <c r="G118" s="48"/>
      <c r="H118" s="48">
        <f t="shared" si="25"/>
        <v>0</v>
      </c>
      <c r="I118" s="48"/>
      <c r="J118" s="48"/>
      <c r="K118" s="48">
        <f t="shared" si="26"/>
        <v>6310.9541520000002</v>
      </c>
      <c r="L118" s="49"/>
      <c r="M118" s="50">
        <f>'[2]Biểu mẫu số 56'!D118-'66'!R118</f>
        <v>6310.9541520000002</v>
      </c>
      <c r="N118" s="49"/>
      <c r="O118" s="48"/>
      <c r="P118" s="49">
        <f t="shared" si="27"/>
        <v>0</v>
      </c>
      <c r="Q118" s="51"/>
      <c r="R118" s="51"/>
      <c r="S118" s="51">
        <f>'[2]Biểu mẫu số 57'!J119</f>
        <v>0</v>
      </c>
      <c r="T118" s="40">
        <f t="shared" si="21"/>
        <v>0.9849501999568</v>
      </c>
      <c r="U118" s="41"/>
      <c r="V118" s="40">
        <f t="shared" si="22"/>
        <v>0.9849501999568</v>
      </c>
      <c r="W118" s="42"/>
      <c r="X118" s="42"/>
      <c r="Y118" s="40"/>
      <c r="Z118" s="41"/>
      <c r="AA118" s="40"/>
    </row>
    <row r="119" spans="1:27" s="58" customFormat="1" ht="22.5" customHeight="1" x14ac:dyDescent="0.25">
      <c r="A119" s="46" t="s">
        <v>194</v>
      </c>
      <c r="B119" s="47" t="s">
        <v>195</v>
      </c>
      <c r="C119" s="48">
        <f t="shared" si="24"/>
        <v>3265.3969999999999</v>
      </c>
      <c r="D119" s="48"/>
      <c r="E119" s="48">
        <f>'[2]Biểu mẫu số 57'!C120-'66'!J119</f>
        <v>3265.3969999999999</v>
      </c>
      <c r="F119" s="48"/>
      <c r="G119" s="48"/>
      <c r="H119" s="48">
        <f t="shared" si="25"/>
        <v>0</v>
      </c>
      <c r="I119" s="48"/>
      <c r="J119" s="48"/>
      <c r="K119" s="48">
        <f t="shared" si="26"/>
        <v>3224.671816</v>
      </c>
      <c r="L119" s="49"/>
      <c r="M119" s="50">
        <f>'[2]Biểu mẫu số 56'!D119-'66'!R119</f>
        <v>3224.671816</v>
      </c>
      <c r="N119" s="49"/>
      <c r="O119" s="48"/>
      <c r="P119" s="49">
        <f t="shared" si="27"/>
        <v>0</v>
      </c>
      <c r="Q119" s="51"/>
      <c r="R119" s="51"/>
      <c r="S119" s="51">
        <f>'[2]Biểu mẫu số 57'!J120</f>
        <v>0</v>
      </c>
      <c r="T119" s="40">
        <f t="shared" si="21"/>
        <v>0.9875282595041277</v>
      </c>
      <c r="U119" s="41"/>
      <c r="V119" s="40">
        <f t="shared" si="22"/>
        <v>0.9875282595041277</v>
      </c>
      <c r="W119" s="42"/>
      <c r="X119" s="42"/>
      <c r="Y119" s="40"/>
      <c r="Z119" s="41"/>
      <c r="AA119" s="40"/>
    </row>
    <row r="120" spans="1:27" s="58" customFormat="1" ht="22.5" customHeight="1" x14ac:dyDescent="0.25">
      <c r="A120" s="46" t="s">
        <v>196</v>
      </c>
      <c r="B120" s="47" t="s">
        <v>197</v>
      </c>
      <c r="C120" s="48">
        <f t="shared" si="24"/>
        <v>4055.2420000000002</v>
      </c>
      <c r="D120" s="48"/>
      <c r="E120" s="48">
        <f>'[2]Biểu mẫu số 57'!C121-'66'!J120</f>
        <v>4055.2420000000002</v>
      </c>
      <c r="F120" s="48"/>
      <c r="G120" s="48"/>
      <c r="H120" s="48">
        <f t="shared" si="25"/>
        <v>0</v>
      </c>
      <c r="I120" s="48"/>
      <c r="J120" s="48"/>
      <c r="K120" s="48">
        <f t="shared" si="26"/>
        <v>3968.1323600000001</v>
      </c>
      <c r="L120" s="49"/>
      <c r="M120" s="50">
        <f>'[2]Biểu mẫu số 56'!D120-'66'!R120</f>
        <v>3968.1323600000001</v>
      </c>
      <c r="N120" s="49"/>
      <c r="O120" s="48"/>
      <c r="P120" s="49">
        <f t="shared" si="27"/>
        <v>0</v>
      </c>
      <c r="Q120" s="51"/>
      <c r="R120" s="51"/>
      <c r="S120" s="51">
        <f>'[2]Biểu mẫu số 57'!J121</f>
        <v>0</v>
      </c>
      <c r="T120" s="40">
        <f t="shared" si="21"/>
        <v>0.9785192498992662</v>
      </c>
      <c r="U120" s="41"/>
      <c r="V120" s="40">
        <f t="shared" si="22"/>
        <v>0.9785192498992662</v>
      </c>
      <c r="W120" s="42"/>
      <c r="X120" s="42"/>
      <c r="Y120" s="40"/>
      <c r="Z120" s="41"/>
      <c r="AA120" s="40"/>
    </row>
    <row r="121" spans="1:27" s="58" customFormat="1" ht="22.5" customHeight="1" x14ac:dyDescent="0.25">
      <c r="A121" s="46" t="s">
        <v>198</v>
      </c>
      <c r="B121" s="47" t="s">
        <v>199</v>
      </c>
      <c r="C121" s="48">
        <f t="shared" si="24"/>
        <v>3787.462</v>
      </c>
      <c r="D121" s="48"/>
      <c r="E121" s="48">
        <f>'[2]Biểu mẫu số 57'!C122-'66'!J121</f>
        <v>3787.462</v>
      </c>
      <c r="F121" s="48"/>
      <c r="G121" s="48"/>
      <c r="H121" s="48">
        <f t="shared" si="25"/>
        <v>0</v>
      </c>
      <c r="I121" s="48"/>
      <c r="J121" s="48"/>
      <c r="K121" s="48">
        <f t="shared" si="26"/>
        <v>3777.9437870000002</v>
      </c>
      <c r="L121" s="49"/>
      <c r="M121" s="50">
        <f>'[2]Biểu mẫu số 56'!D121-'66'!R121</f>
        <v>3777.9437870000002</v>
      </c>
      <c r="N121" s="49"/>
      <c r="O121" s="48"/>
      <c r="P121" s="49">
        <f t="shared" si="27"/>
        <v>0</v>
      </c>
      <c r="Q121" s="51"/>
      <c r="R121" s="51"/>
      <c r="S121" s="51">
        <f>'[2]Biểu mẫu số 57'!J122</f>
        <v>0</v>
      </c>
      <c r="T121" s="40">
        <f t="shared" si="21"/>
        <v>0.99748691524825861</v>
      </c>
      <c r="U121" s="41"/>
      <c r="V121" s="40">
        <f t="shared" si="22"/>
        <v>0.99748691524825861</v>
      </c>
      <c r="W121" s="42"/>
      <c r="X121" s="42"/>
      <c r="Y121" s="40"/>
      <c r="Z121" s="41"/>
      <c r="AA121" s="40"/>
    </row>
    <row r="122" spans="1:27" s="58" customFormat="1" ht="22.5" customHeight="1" x14ac:dyDescent="0.25">
      <c r="A122" s="46" t="s">
        <v>200</v>
      </c>
      <c r="B122" s="47" t="s">
        <v>201</v>
      </c>
      <c r="C122" s="48">
        <f t="shared" si="24"/>
        <v>5848.8689999999997</v>
      </c>
      <c r="D122" s="48"/>
      <c r="E122" s="48">
        <f>'[2]Biểu mẫu số 57'!C123-'66'!J122</f>
        <v>5848.8689999999997</v>
      </c>
      <c r="F122" s="48"/>
      <c r="G122" s="48"/>
      <c r="H122" s="48">
        <f t="shared" si="25"/>
        <v>0</v>
      </c>
      <c r="I122" s="48"/>
      <c r="J122" s="48"/>
      <c r="K122" s="48">
        <f t="shared" si="26"/>
        <v>5757.3388000000004</v>
      </c>
      <c r="L122" s="49"/>
      <c r="M122" s="50">
        <f>'[2]Biểu mẫu số 56'!D122-'66'!R122</f>
        <v>5757.3388000000004</v>
      </c>
      <c r="N122" s="49"/>
      <c r="O122" s="48"/>
      <c r="P122" s="49">
        <f t="shared" si="27"/>
        <v>0</v>
      </c>
      <c r="Q122" s="51"/>
      <c r="R122" s="51"/>
      <c r="S122" s="51">
        <f>'[2]Biểu mẫu số 57'!J123</f>
        <v>0</v>
      </c>
      <c r="T122" s="40">
        <f t="shared" si="21"/>
        <v>0.98435078645119267</v>
      </c>
      <c r="U122" s="41"/>
      <c r="V122" s="40">
        <f t="shared" si="22"/>
        <v>0.98435078645119267</v>
      </c>
      <c r="W122" s="42"/>
      <c r="X122" s="42"/>
      <c r="Y122" s="40"/>
      <c r="Z122" s="41"/>
      <c r="AA122" s="40"/>
    </row>
    <row r="123" spans="1:27" s="58" customFormat="1" ht="22.5" customHeight="1" x14ac:dyDescent="0.25">
      <c r="A123" s="46" t="s">
        <v>202</v>
      </c>
      <c r="B123" s="47" t="s">
        <v>203</v>
      </c>
      <c r="C123" s="48">
        <f t="shared" si="24"/>
        <v>3734.18</v>
      </c>
      <c r="D123" s="48"/>
      <c r="E123" s="48">
        <f>'[2]Biểu mẫu số 57'!C124-'66'!J123</f>
        <v>3734.18</v>
      </c>
      <c r="F123" s="48"/>
      <c r="G123" s="48"/>
      <c r="H123" s="48">
        <f t="shared" si="25"/>
        <v>0</v>
      </c>
      <c r="I123" s="48"/>
      <c r="J123" s="48"/>
      <c r="K123" s="48">
        <f t="shared" si="26"/>
        <v>3704.487012</v>
      </c>
      <c r="L123" s="49"/>
      <c r="M123" s="50">
        <f>'[2]Biểu mẫu số 56'!D123-'66'!R123</f>
        <v>3704.487012</v>
      </c>
      <c r="N123" s="49"/>
      <c r="O123" s="48"/>
      <c r="P123" s="49">
        <f t="shared" si="27"/>
        <v>0</v>
      </c>
      <c r="Q123" s="51"/>
      <c r="R123" s="51"/>
      <c r="S123" s="51">
        <f>'[2]Biểu mẫu số 57'!J124</f>
        <v>0</v>
      </c>
      <c r="T123" s="40">
        <f t="shared" si="21"/>
        <v>0.99204832439785984</v>
      </c>
      <c r="U123" s="41"/>
      <c r="V123" s="40">
        <f t="shared" si="22"/>
        <v>0.99204832439785984</v>
      </c>
      <c r="W123" s="42"/>
      <c r="X123" s="42"/>
      <c r="Y123" s="40"/>
      <c r="Z123" s="41"/>
      <c r="AA123" s="40"/>
    </row>
    <row r="124" spans="1:27" s="58" customFormat="1" ht="36.75" customHeight="1" x14ac:dyDescent="0.25">
      <c r="A124" s="46" t="s">
        <v>204</v>
      </c>
      <c r="B124" s="47" t="s">
        <v>205</v>
      </c>
      <c r="C124" s="48">
        <f t="shared" si="24"/>
        <v>4468.2479999999996</v>
      </c>
      <c r="D124" s="48"/>
      <c r="E124" s="48">
        <f>'[2]Biểu mẫu số 57'!C125-'66'!J124</f>
        <v>4468.2479999999996</v>
      </c>
      <c r="F124" s="48"/>
      <c r="G124" s="48"/>
      <c r="H124" s="48">
        <f t="shared" si="25"/>
        <v>0</v>
      </c>
      <c r="I124" s="48"/>
      <c r="J124" s="48"/>
      <c r="K124" s="48">
        <f t="shared" si="26"/>
        <v>4418.4310180000002</v>
      </c>
      <c r="L124" s="49"/>
      <c r="M124" s="50">
        <f>'[2]Biểu mẫu số 56'!D124-'66'!R124</f>
        <v>4418.4310180000002</v>
      </c>
      <c r="N124" s="49"/>
      <c r="O124" s="48"/>
      <c r="P124" s="49">
        <f t="shared" si="27"/>
        <v>0</v>
      </c>
      <c r="Q124" s="51"/>
      <c r="R124" s="51"/>
      <c r="S124" s="51">
        <f>'[2]Biểu mẫu số 57'!J125</f>
        <v>0</v>
      </c>
      <c r="T124" s="40">
        <f t="shared" si="21"/>
        <v>0.98885089144559579</v>
      </c>
      <c r="U124" s="41"/>
      <c r="V124" s="40">
        <f t="shared" si="22"/>
        <v>0.98885089144559579</v>
      </c>
      <c r="W124" s="42"/>
      <c r="X124" s="42"/>
      <c r="Y124" s="40"/>
      <c r="Z124" s="41"/>
      <c r="AA124" s="40"/>
    </row>
    <row r="125" spans="1:27" s="58" customFormat="1" ht="36.75" customHeight="1" x14ac:dyDescent="0.25">
      <c r="A125" s="46" t="s">
        <v>206</v>
      </c>
      <c r="B125" s="47" t="s">
        <v>207</v>
      </c>
      <c r="C125" s="48">
        <f t="shared" si="24"/>
        <v>2751.6089999999999</v>
      </c>
      <c r="D125" s="48"/>
      <c r="E125" s="48">
        <f>'[2]Biểu mẫu số 57'!C126-'66'!J125</f>
        <v>2751.6089999999999</v>
      </c>
      <c r="F125" s="48"/>
      <c r="G125" s="48"/>
      <c r="H125" s="48">
        <f t="shared" si="25"/>
        <v>0</v>
      </c>
      <c r="I125" s="48"/>
      <c r="J125" s="48"/>
      <c r="K125" s="48">
        <f t="shared" si="26"/>
        <v>2664.0069400000002</v>
      </c>
      <c r="L125" s="49"/>
      <c r="M125" s="50">
        <f>'[2]Biểu mẫu số 56'!D125-'66'!R125</f>
        <v>2664.0069400000002</v>
      </c>
      <c r="N125" s="49"/>
      <c r="O125" s="48"/>
      <c r="P125" s="49">
        <f t="shared" si="27"/>
        <v>0</v>
      </c>
      <c r="Q125" s="51"/>
      <c r="R125" s="51"/>
      <c r="S125" s="51">
        <f>'[2]Biểu mẫu số 57'!J126</f>
        <v>0</v>
      </c>
      <c r="T125" s="40">
        <f t="shared" si="21"/>
        <v>0.96816333279910061</v>
      </c>
      <c r="U125" s="41"/>
      <c r="V125" s="40">
        <f t="shared" si="22"/>
        <v>0.96816333279910061</v>
      </c>
      <c r="W125" s="42"/>
      <c r="X125" s="42"/>
      <c r="Y125" s="40"/>
      <c r="Z125" s="41"/>
      <c r="AA125" s="40"/>
    </row>
    <row r="126" spans="1:27" s="58" customFormat="1" ht="36.75" customHeight="1" x14ac:dyDescent="0.25">
      <c r="A126" s="46" t="s">
        <v>208</v>
      </c>
      <c r="B126" s="47" t="s">
        <v>209</v>
      </c>
      <c r="C126" s="48">
        <f t="shared" si="24"/>
        <v>7108.5050000000001</v>
      </c>
      <c r="D126" s="48"/>
      <c r="E126" s="48">
        <f>'[2]Biểu mẫu số 57'!C127-'66'!J126</f>
        <v>7108.5050000000001</v>
      </c>
      <c r="F126" s="48"/>
      <c r="G126" s="48"/>
      <c r="H126" s="48">
        <f t="shared" si="25"/>
        <v>0</v>
      </c>
      <c r="I126" s="48"/>
      <c r="J126" s="48"/>
      <c r="K126" s="48">
        <f t="shared" si="26"/>
        <v>7081.0700729999999</v>
      </c>
      <c r="L126" s="49"/>
      <c r="M126" s="50">
        <f>'[2]Biểu mẫu số 56'!D126-'66'!R126</f>
        <v>7081.0700729999999</v>
      </c>
      <c r="N126" s="49"/>
      <c r="O126" s="48"/>
      <c r="P126" s="49">
        <f t="shared" si="27"/>
        <v>0</v>
      </c>
      <c r="Q126" s="51"/>
      <c r="R126" s="51"/>
      <c r="S126" s="51">
        <f>'[2]Biểu mẫu số 57'!J127</f>
        <v>0</v>
      </c>
      <c r="T126" s="40">
        <f t="shared" si="21"/>
        <v>0.99614054896212356</v>
      </c>
      <c r="U126" s="41"/>
      <c r="V126" s="40">
        <f t="shared" si="22"/>
        <v>0.99614054896212356</v>
      </c>
      <c r="W126" s="42"/>
      <c r="X126" s="42"/>
      <c r="Y126" s="40"/>
      <c r="Z126" s="41"/>
      <c r="AA126" s="40"/>
    </row>
    <row r="127" spans="1:27" s="68" customFormat="1" ht="42" customHeight="1" x14ac:dyDescent="0.25">
      <c r="A127" s="46" t="s">
        <v>210</v>
      </c>
      <c r="B127" s="67" t="s">
        <v>211</v>
      </c>
      <c r="C127" s="48">
        <f t="shared" si="24"/>
        <v>2255.982</v>
      </c>
      <c r="D127" s="48"/>
      <c r="E127" s="48">
        <f>'[2]Biểu mẫu số 57'!C128-'66'!J127</f>
        <v>2255.982</v>
      </c>
      <c r="F127" s="48"/>
      <c r="G127" s="48"/>
      <c r="H127" s="48">
        <f t="shared" si="25"/>
        <v>0</v>
      </c>
      <c r="I127" s="48"/>
      <c r="J127" s="48"/>
      <c r="K127" s="48">
        <f t="shared" si="26"/>
        <v>2225.3144229999998</v>
      </c>
      <c r="L127" s="49"/>
      <c r="M127" s="50">
        <f>'[2]Biểu mẫu số 56'!D127-'66'!R127</f>
        <v>2225.3144229999998</v>
      </c>
      <c r="N127" s="49"/>
      <c r="O127" s="48"/>
      <c r="P127" s="49">
        <f t="shared" si="27"/>
        <v>0</v>
      </c>
      <c r="Q127" s="51"/>
      <c r="R127" s="51"/>
      <c r="S127" s="51">
        <f>'[2]Biểu mẫu số 57'!J128</f>
        <v>0</v>
      </c>
      <c r="T127" s="40">
        <f t="shared" si="21"/>
        <v>0.98640610740688528</v>
      </c>
      <c r="U127" s="41"/>
      <c r="V127" s="40">
        <f t="shared" si="22"/>
        <v>0.98640610740688528</v>
      </c>
      <c r="W127" s="42"/>
      <c r="X127" s="42"/>
      <c r="Y127" s="40"/>
      <c r="Z127" s="41"/>
      <c r="AA127" s="40"/>
    </row>
    <row r="128" spans="1:27" s="63" customFormat="1" ht="24.75" customHeight="1" x14ac:dyDescent="0.25">
      <c r="A128" s="34">
        <v>28</v>
      </c>
      <c r="B128" s="35" t="s">
        <v>212</v>
      </c>
      <c r="C128" s="36">
        <f t="shared" si="24"/>
        <v>6859.4660000000003</v>
      </c>
      <c r="D128" s="36"/>
      <c r="E128" s="36">
        <f>'[2]Biểu mẫu số 57'!C129-'66'!J128</f>
        <v>6824.4660000000003</v>
      </c>
      <c r="F128" s="36"/>
      <c r="G128" s="36"/>
      <c r="H128" s="36">
        <f t="shared" si="25"/>
        <v>35</v>
      </c>
      <c r="I128" s="36"/>
      <c r="J128" s="36">
        <v>35</v>
      </c>
      <c r="K128" s="36">
        <f t="shared" si="26"/>
        <v>6839.3381609999997</v>
      </c>
      <c r="L128" s="37"/>
      <c r="M128" s="38">
        <f>'[2]Biểu mẫu số 56'!D128-'66'!R128</f>
        <v>6804.3381609999997</v>
      </c>
      <c r="N128" s="37"/>
      <c r="O128" s="38"/>
      <c r="P128" s="37">
        <f t="shared" si="27"/>
        <v>35</v>
      </c>
      <c r="Q128" s="39"/>
      <c r="R128" s="39">
        <v>35</v>
      </c>
      <c r="S128" s="39">
        <f>'[2]Biểu mẫu số 57'!J129</f>
        <v>0</v>
      </c>
      <c r="T128" s="40">
        <f t="shared" si="21"/>
        <v>0.99706568426755071</v>
      </c>
      <c r="U128" s="55"/>
      <c r="V128" s="40">
        <f t="shared" si="22"/>
        <v>0.99705063531710747</v>
      </c>
      <c r="W128" s="42"/>
      <c r="X128" s="42"/>
      <c r="Y128" s="40">
        <f t="shared" si="29"/>
        <v>1</v>
      </c>
      <c r="Z128" s="41"/>
      <c r="AA128" s="40">
        <f t="shared" si="30"/>
        <v>1</v>
      </c>
    </row>
    <row r="129" spans="1:27" s="63" customFormat="1" ht="51" customHeight="1" x14ac:dyDescent="0.25">
      <c r="A129" s="34">
        <v>29</v>
      </c>
      <c r="B129" s="69" t="s">
        <v>213</v>
      </c>
      <c r="C129" s="36">
        <f t="shared" si="24"/>
        <v>4895.6080000000002</v>
      </c>
      <c r="D129" s="36"/>
      <c r="E129" s="36">
        <f>'[2]Biểu mẫu số 57'!C130-'66'!J129</f>
        <v>4870.6080000000002</v>
      </c>
      <c r="F129" s="36"/>
      <c r="G129" s="36"/>
      <c r="H129" s="36">
        <f t="shared" si="25"/>
        <v>25</v>
      </c>
      <c r="I129" s="36"/>
      <c r="J129" s="36">
        <v>25</v>
      </c>
      <c r="K129" s="36">
        <f t="shared" si="26"/>
        <v>4879.7309699999996</v>
      </c>
      <c r="L129" s="49"/>
      <c r="M129" s="38">
        <f>'[2]Biểu mẫu số 56'!D129-'66'!R129</f>
        <v>4854.7309699999996</v>
      </c>
      <c r="N129" s="49"/>
      <c r="O129" s="36"/>
      <c r="P129" s="37">
        <f t="shared" si="27"/>
        <v>25</v>
      </c>
      <c r="Q129" s="39"/>
      <c r="R129" s="39">
        <v>25</v>
      </c>
      <c r="S129" s="39">
        <f>'[2]Biểu mẫu số 57'!J130</f>
        <v>0</v>
      </c>
      <c r="T129" s="40">
        <f t="shared" si="21"/>
        <v>0.9967568829040232</v>
      </c>
      <c r="U129" s="55"/>
      <c r="V129" s="40">
        <f t="shared" si="22"/>
        <v>0.99674023653720423</v>
      </c>
      <c r="W129" s="42"/>
      <c r="X129" s="42"/>
      <c r="Y129" s="40">
        <f t="shared" si="29"/>
        <v>1</v>
      </c>
      <c r="Z129" s="41"/>
      <c r="AA129" s="40">
        <f t="shared" si="30"/>
        <v>1</v>
      </c>
    </row>
    <row r="130" spans="1:27" s="63" customFormat="1" ht="24.75" customHeight="1" x14ac:dyDescent="0.25">
      <c r="A130" s="34">
        <v>30</v>
      </c>
      <c r="B130" s="35" t="s">
        <v>214</v>
      </c>
      <c r="C130" s="36">
        <f>C131+C132</f>
        <v>6426.5709999999999</v>
      </c>
      <c r="D130" s="36">
        <f t="shared" ref="D130:S130" si="34">D131+D132</f>
        <v>0</v>
      </c>
      <c r="E130" s="36">
        <f>'[2]Biểu mẫu số 57'!C131-'66'!J130</f>
        <v>5329.1210000000001</v>
      </c>
      <c r="F130" s="36">
        <f t="shared" si="34"/>
        <v>0</v>
      </c>
      <c r="G130" s="36">
        <f t="shared" si="34"/>
        <v>0</v>
      </c>
      <c r="H130" s="36">
        <f t="shared" si="34"/>
        <v>1097.45</v>
      </c>
      <c r="I130" s="36">
        <f t="shared" si="34"/>
        <v>0</v>
      </c>
      <c r="J130" s="36">
        <f t="shared" si="34"/>
        <v>1097.45</v>
      </c>
      <c r="K130" s="36">
        <f t="shared" si="34"/>
        <v>6402.5965450000003</v>
      </c>
      <c r="L130" s="36">
        <f t="shared" si="34"/>
        <v>0</v>
      </c>
      <c r="M130" s="38">
        <f>'[2]Biểu mẫu số 56'!D130-'66'!R130</f>
        <v>5306.6319450000001</v>
      </c>
      <c r="N130" s="36">
        <f t="shared" si="34"/>
        <v>0</v>
      </c>
      <c r="O130" s="36">
        <f t="shared" si="34"/>
        <v>0</v>
      </c>
      <c r="P130" s="36">
        <f t="shared" si="34"/>
        <v>1095.9646</v>
      </c>
      <c r="Q130" s="36">
        <f t="shared" si="34"/>
        <v>0</v>
      </c>
      <c r="R130" s="36">
        <f t="shared" si="34"/>
        <v>1095.9646</v>
      </c>
      <c r="S130" s="36">
        <f t="shared" si="34"/>
        <v>0</v>
      </c>
      <c r="T130" s="40">
        <f t="shared" si="21"/>
        <v>0.99626947947824751</v>
      </c>
      <c r="U130" s="55"/>
      <c r="V130" s="40">
        <f t="shared" si="22"/>
        <v>0.99577996915438771</v>
      </c>
      <c r="W130" s="42"/>
      <c r="X130" s="42"/>
      <c r="Y130" s="40">
        <f t="shared" si="29"/>
        <v>0.99864649870153532</v>
      </c>
      <c r="Z130" s="41"/>
      <c r="AA130" s="40">
        <f t="shared" si="30"/>
        <v>0.99864649870153532</v>
      </c>
    </row>
    <row r="131" spans="1:27" s="58" customFormat="1" ht="22.5" customHeight="1" x14ac:dyDescent="0.25">
      <c r="A131" s="46" t="s">
        <v>215</v>
      </c>
      <c r="B131" s="47" t="s">
        <v>216</v>
      </c>
      <c r="C131" s="48">
        <f t="shared" si="24"/>
        <v>4757.9089999999997</v>
      </c>
      <c r="D131" s="48"/>
      <c r="E131" s="48">
        <f>'[2]Biểu mẫu số 57'!C132-'66'!J131</f>
        <v>4232.9089999999997</v>
      </c>
      <c r="F131" s="48"/>
      <c r="G131" s="48"/>
      <c r="H131" s="48">
        <f t="shared" si="25"/>
        <v>525</v>
      </c>
      <c r="I131" s="48"/>
      <c r="J131" s="61">
        <v>525</v>
      </c>
      <c r="K131" s="48">
        <f t="shared" si="26"/>
        <v>4743.6670709999999</v>
      </c>
      <c r="L131" s="49"/>
      <c r="M131" s="50">
        <f>'[2]Biểu mẫu số 56'!D131-'66'!R131</f>
        <v>4218.6670709999999</v>
      </c>
      <c r="N131" s="49"/>
      <c r="O131" s="48"/>
      <c r="P131" s="49">
        <f t="shared" si="27"/>
        <v>525</v>
      </c>
      <c r="Q131" s="51"/>
      <c r="R131" s="51">
        <v>525</v>
      </c>
      <c r="S131" s="51">
        <f>'[2]Biểu mẫu số 57'!J132</f>
        <v>0</v>
      </c>
      <c r="T131" s="40">
        <f t="shared" si="21"/>
        <v>0.99700668318792984</v>
      </c>
      <c r="U131" s="41"/>
      <c r="V131" s="40">
        <f t="shared" si="22"/>
        <v>0.99663542755112389</v>
      </c>
      <c r="W131" s="42"/>
      <c r="X131" s="42"/>
      <c r="Y131" s="40">
        <f t="shared" si="29"/>
        <v>1</v>
      </c>
      <c r="Z131" s="41"/>
      <c r="AA131" s="40">
        <f t="shared" si="30"/>
        <v>1</v>
      </c>
    </row>
    <row r="132" spans="1:27" s="58" customFormat="1" ht="37.5" customHeight="1" x14ac:dyDescent="0.25">
      <c r="A132" s="46" t="s">
        <v>217</v>
      </c>
      <c r="B132" s="65" t="s">
        <v>218</v>
      </c>
      <c r="C132" s="48">
        <f t="shared" si="24"/>
        <v>1668.662</v>
      </c>
      <c r="D132" s="48"/>
      <c r="E132" s="48">
        <f>'[2]Biểu mẫu số 57'!C133-'66'!J132</f>
        <v>1096.212</v>
      </c>
      <c r="F132" s="48"/>
      <c r="G132" s="48"/>
      <c r="H132" s="48">
        <f t="shared" si="25"/>
        <v>572.45000000000005</v>
      </c>
      <c r="I132" s="48"/>
      <c r="J132" s="61">
        <v>572.45000000000005</v>
      </c>
      <c r="K132" s="48">
        <f t="shared" si="26"/>
        <v>1658.929474</v>
      </c>
      <c r="L132" s="49"/>
      <c r="M132" s="50">
        <f>'[2]Biểu mẫu số 56'!D132-'66'!R132</f>
        <v>1087.964874</v>
      </c>
      <c r="N132" s="49"/>
      <c r="O132" s="48"/>
      <c r="P132" s="49">
        <f t="shared" si="27"/>
        <v>570.96460000000002</v>
      </c>
      <c r="Q132" s="51"/>
      <c r="R132" s="51">
        <v>570.96460000000002</v>
      </c>
      <c r="S132" s="51">
        <f>'[2]Biểu mẫu số 57'!J133</f>
        <v>0</v>
      </c>
      <c r="T132" s="40">
        <f t="shared" si="21"/>
        <v>0.99416746710837789</v>
      </c>
      <c r="U132" s="41"/>
      <c r="V132" s="40">
        <f t="shared" si="22"/>
        <v>0.99247670523584852</v>
      </c>
      <c r="W132" s="42"/>
      <c r="X132" s="42"/>
      <c r="Y132" s="40">
        <f t="shared" si="29"/>
        <v>0.99740518822604585</v>
      </c>
      <c r="Z132" s="41"/>
      <c r="AA132" s="40">
        <f t="shared" si="30"/>
        <v>0.99740518822604585</v>
      </c>
    </row>
    <row r="133" spans="1:27" s="63" customFormat="1" ht="24.75" customHeight="1" x14ac:dyDescent="0.25">
      <c r="A133" s="34">
        <v>31</v>
      </c>
      <c r="B133" s="35" t="s">
        <v>219</v>
      </c>
      <c r="C133" s="36">
        <f t="shared" si="24"/>
        <v>2830.4160000000002</v>
      </c>
      <c r="D133" s="36"/>
      <c r="E133" s="36">
        <f>'[2]Biểu mẫu số 57'!C134-'66'!J133</f>
        <v>2805.4160000000002</v>
      </c>
      <c r="F133" s="36"/>
      <c r="G133" s="36"/>
      <c r="H133" s="36">
        <f t="shared" si="25"/>
        <v>25</v>
      </c>
      <c r="I133" s="36"/>
      <c r="J133" s="61">
        <v>25</v>
      </c>
      <c r="K133" s="36">
        <f t="shared" si="26"/>
        <v>2828.140637</v>
      </c>
      <c r="L133" s="37"/>
      <c r="M133" s="38">
        <f>'[2]Biểu mẫu số 56'!D133-'66'!R133</f>
        <v>2803.140637</v>
      </c>
      <c r="N133" s="37"/>
      <c r="O133" s="38"/>
      <c r="P133" s="37">
        <f t="shared" si="27"/>
        <v>25</v>
      </c>
      <c r="Q133" s="39"/>
      <c r="R133" s="39">
        <v>25</v>
      </c>
      <c r="S133" s="39">
        <f>'[2]Biểu mẫu số 57'!J134</f>
        <v>0</v>
      </c>
      <c r="T133" s="40">
        <f t="shared" si="21"/>
        <v>0.99919610297567563</v>
      </c>
      <c r="U133" s="55"/>
      <c r="V133" s="40">
        <f t="shared" si="22"/>
        <v>0.99918893918049934</v>
      </c>
      <c r="W133" s="42"/>
      <c r="X133" s="42"/>
      <c r="Y133" s="40">
        <f t="shared" si="29"/>
        <v>1</v>
      </c>
      <c r="Z133" s="41"/>
      <c r="AA133" s="40">
        <f t="shared" si="30"/>
        <v>1</v>
      </c>
    </row>
    <row r="134" spans="1:27" s="63" customFormat="1" ht="24.75" customHeight="1" x14ac:dyDescent="0.25">
      <c r="A134" s="34">
        <v>32</v>
      </c>
      <c r="B134" s="35" t="s">
        <v>220</v>
      </c>
      <c r="C134" s="36">
        <f t="shared" si="24"/>
        <v>5150.7780000000002</v>
      </c>
      <c r="D134" s="36"/>
      <c r="E134" s="36">
        <f>'[2]Biểu mẫu số 57'!C135-'66'!J134</f>
        <v>5125.7780000000002</v>
      </c>
      <c r="F134" s="36"/>
      <c r="G134" s="36"/>
      <c r="H134" s="36">
        <f t="shared" si="25"/>
        <v>25</v>
      </c>
      <c r="I134" s="36"/>
      <c r="J134" s="61">
        <v>25</v>
      </c>
      <c r="K134" s="36">
        <f t="shared" si="26"/>
        <v>5136.0010350000002</v>
      </c>
      <c r="L134" s="37"/>
      <c r="M134" s="38">
        <f>'[2]Biểu mẫu số 56'!D134-'66'!R134</f>
        <v>5111.0010350000002</v>
      </c>
      <c r="N134" s="37"/>
      <c r="O134" s="38"/>
      <c r="P134" s="37">
        <f t="shared" si="27"/>
        <v>25</v>
      </c>
      <c r="Q134" s="39"/>
      <c r="R134" s="39">
        <v>25</v>
      </c>
      <c r="S134" s="39">
        <f>'[2]Biểu mẫu số 57'!J135</f>
        <v>0</v>
      </c>
      <c r="T134" s="40">
        <f t="shared" si="21"/>
        <v>0.9971311198036491</v>
      </c>
      <c r="U134" s="55"/>
      <c r="V134" s="40">
        <f t="shared" si="22"/>
        <v>0.99711712739022251</v>
      </c>
      <c r="W134" s="42"/>
      <c r="X134" s="42"/>
      <c r="Y134" s="40">
        <f t="shared" si="29"/>
        <v>1</v>
      </c>
      <c r="Z134" s="41"/>
      <c r="AA134" s="40">
        <f t="shared" si="30"/>
        <v>1</v>
      </c>
    </row>
    <row r="135" spans="1:27" s="63" customFormat="1" ht="24.75" customHeight="1" x14ac:dyDescent="0.25">
      <c r="A135" s="34">
        <v>33</v>
      </c>
      <c r="B135" s="35" t="s">
        <v>221</v>
      </c>
      <c r="C135" s="36">
        <f t="shared" si="24"/>
        <v>2378</v>
      </c>
      <c r="D135" s="36"/>
      <c r="E135" s="36">
        <f>'[2]Biểu mẫu số 57'!C136-'66'!J135</f>
        <v>2378</v>
      </c>
      <c r="F135" s="36"/>
      <c r="G135" s="36"/>
      <c r="H135" s="36">
        <f t="shared" si="25"/>
        <v>0</v>
      </c>
      <c r="I135" s="36"/>
      <c r="J135" s="61">
        <v>0</v>
      </c>
      <c r="K135" s="36">
        <f t="shared" si="26"/>
        <v>2354.9722160000001</v>
      </c>
      <c r="L135" s="37"/>
      <c r="M135" s="38">
        <f>'[2]Biểu mẫu số 56'!D135-'66'!R135</f>
        <v>2354.9722160000001</v>
      </c>
      <c r="N135" s="37"/>
      <c r="O135" s="38"/>
      <c r="P135" s="37">
        <f t="shared" si="27"/>
        <v>0</v>
      </c>
      <c r="Q135" s="39"/>
      <c r="R135" s="51">
        <v>0</v>
      </c>
      <c r="S135" s="39">
        <f>'[2]Biểu mẫu số 57'!J136</f>
        <v>0</v>
      </c>
      <c r="T135" s="40">
        <f t="shared" si="21"/>
        <v>0.99031632296047101</v>
      </c>
      <c r="U135" s="55"/>
      <c r="V135" s="40">
        <f t="shared" si="22"/>
        <v>0.99031632296047101</v>
      </c>
      <c r="W135" s="42"/>
      <c r="X135" s="42"/>
      <c r="Y135" s="40"/>
      <c r="Z135" s="41"/>
      <c r="AA135" s="40"/>
    </row>
    <row r="136" spans="1:27" s="57" customFormat="1" ht="38.25" customHeight="1" x14ac:dyDescent="0.25">
      <c r="A136" s="34">
        <v>34</v>
      </c>
      <c r="B136" s="56" t="s">
        <v>222</v>
      </c>
      <c r="C136" s="36">
        <f t="shared" si="24"/>
        <v>2992</v>
      </c>
      <c r="D136" s="36"/>
      <c r="E136" s="36">
        <f>'[2]Biểu mẫu số 57'!C137-'66'!J136</f>
        <v>2792</v>
      </c>
      <c r="F136" s="36"/>
      <c r="G136" s="36"/>
      <c r="H136" s="36">
        <f t="shared" si="25"/>
        <v>200</v>
      </c>
      <c r="I136" s="36"/>
      <c r="J136" s="61">
        <v>200</v>
      </c>
      <c r="K136" s="36">
        <f t="shared" si="26"/>
        <v>2343.8580000000002</v>
      </c>
      <c r="L136" s="37"/>
      <c r="M136" s="38">
        <f>'[2]Biểu mẫu số 56'!D136-'66'!R136</f>
        <v>2343.8580000000002</v>
      </c>
      <c r="N136" s="37"/>
      <c r="O136" s="38"/>
      <c r="P136" s="37">
        <f t="shared" si="27"/>
        <v>0</v>
      </c>
      <c r="Q136" s="39"/>
      <c r="R136" s="51">
        <v>0</v>
      </c>
      <c r="S136" s="39">
        <f>'[2]Biểu mẫu số 57'!J137</f>
        <v>200</v>
      </c>
      <c r="T136" s="40">
        <f t="shared" si="21"/>
        <v>0.78337500000000004</v>
      </c>
      <c r="U136" s="55"/>
      <c r="V136" s="40">
        <f t="shared" si="22"/>
        <v>0.83949068767908319</v>
      </c>
      <c r="W136" s="42"/>
      <c r="X136" s="42"/>
      <c r="Y136" s="40">
        <f t="shared" si="29"/>
        <v>0</v>
      </c>
      <c r="Z136" s="41"/>
      <c r="AA136" s="40">
        <f t="shared" si="30"/>
        <v>0</v>
      </c>
    </row>
    <row r="137" spans="1:27" s="63" customFormat="1" ht="24.75" customHeight="1" x14ac:dyDescent="0.25">
      <c r="A137" s="34">
        <v>35</v>
      </c>
      <c r="B137" s="35" t="s">
        <v>223</v>
      </c>
      <c r="C137" s="36">
        <f t="shared" si="24"/>
        <v>2445.6480000000001</v>
      </c>
      <c r="D137" s="36"/>
      <c r="E137" s="36">
        <f>'[2]Biểu mẫu số 57'!C138-'66'!J137</f>
        <v>2445.6480000000001</v>
      </c>
      <c r="F137" s="36"/>
      <c r="G137" s="36"/>
      <c r="H137" s="36">
        <f t="shared" si="25"/>
        <v>0</v>
      </c>
      <c r="I137" s="36"/>
      <c r="J137" s="61">
        <v>0</v>
      </c>
      <c r="K137" s="36">
        <f t="shared" si="26"/>
        <v>2445.6480000000001</v>
      </c>
      <c r="L137" s="37"/>
      <c r="M137" s="38">
        <f>'[2]Biểu mẫu số 56'!D137-'66'!R137</f>
        <v>2445.6480000000001</v>
      </c>
      <c r="N137" s="37"/>
      <c r="O137" s="38"/>
      <c r="P137" s="37">
        <f t="shared" si="27"/>
        <v>0</v>
      </c>
      <c r="Q137" s="39"/>
      <c r="R137" s="51">
        <v>0</v>
      </c>
      <c r="S137" s="39">
        <f>'[2]Biểu mẫu số 57'!J138</f>
        <v>0</v>
      </c>
      <c r="T137" s="40">
        <f t="shared" si="21"/>
        <v>1</v>
      </c>
      <c r="U137" s="66"/>
      <c r="V137" s="40">
        <f t="shared" si="22"/>
        <v>1</v>
      </c>
      <c r="W137" s="42"/>
      <c r="X137" s="42"/>
      <c r="Y137" s="40"/>
      <c r="Z137" s="41"/>
      <c r="AA137" s="40"/>
    </row>
    <row r="138" spans="1:27" s="63" customFormat="1" ht="36.75" customHeight="1" x14ac:dyDescent="0.25">
      <c r="A138" s="34">
        <v>36</v>
      </c>
      <c r="B138" s="35" t="s">
        <v>224</v>
      </c>
      <c r="C138" s="36">
        <f t="shared" si="24"/>
        <v>9107.86</v>
      </c>
      <c r="D138" s="36"/>
      <c r="E138" s="36">
        <f>'[2]Biểu mẫu số 57'!C139-'66'!J138</f>
        <v>9107.86</v>
      </c>
      <c r="F138" s="36"/>
      <c r="G138" s="36"/>
      <c r="H138" s="36">
        <f t="shared" si="25"/>
        <v>0</v>
      </c>
      <c r="I138" s="36"/>
      <c r="J138" s="61">
        <v>0</v>
      </c>
      <c r="K138" s="36">
        <f t="shared" si="26"/>
        <v>5522.3670519999996</v>
      </c>
      <c r="L138" s="37"/>
      <c r="M138" s="38">
        <f>'[2]Biểu mẫu số 56'!D138-'66'!R138</f>
        <v>5522.3670519999996</v>
      </c>
      <c r="N138" s="37"/>
      <c r="O138" s="38"/>
      <c r="P138" s="37">
        <f t="shared" si="27"/>
        <v>0</v>
      </c>
      <c r="Q138" s="39"/>
      <c r="R138" s="51">
        <v>0</v>
      </c>
      <c r="S138" s="39">
        <f>'[2]Biểu mẫu số 57'!J139</f>
        <v>3283.3483299999998</v>
      </c>
      <c r="T138" s="40">
        <f t="shared" si="21"/>
        <v>0.60632981315039969</v>
      </c>
      <c r="U138" s="55"/>
      <c r="V138" s="40">
        <f t="shared" si="22"/>
        <v>0.60632981315039969</v>
      </c>
      <c r="W138" s="42"/>
      <c r="X138" s="42"/>
      <c r="Y138" s="40"/>
      <c r="Z138" s="41"/>
      <c r="AA138" s="40"/>
    </row>
    <row r="139" spans="1:27" s="63" customFormat="1" ht="24.75" customHeight="1" x14ac:dyDescent="0.25">
      <c r="A139" s="34">
        <v>37</v>
      </c>
      <c r="B139" s="35" t="s">
        <v>225</v>
      </c>
      <c r="C139" s="36">
        <f t="shared" si="24"/>
        <v>7913.7479999999996</v>
      </c>
      <c r="D139" s="36"/>
      <c r="E139" s="36">
        <f>'[2]Biểu mẫu số 57'!C140-'66'!J139</f>
        <v>7365.7479999999996</v>
      </c>
      <c r="F139" s="36"/>
      <c r="G139" s="36"/>
      <c r="H139" s="36">
        <f t="shared" si="25"/>
        <v>548</v>
      </c>
      <c r="I139" s="36"/>
      <c r="J139" s="61">
        <v>548</v>
      </c>
      <c r="K139" s="36">
        <f t="shared" si="26"/>
        <v>7363.8825420000003</v>
      </c>
      <c r="L139" s="37"/>
      <c r="M139" s="38">
        <f>'[2]Biểu mẫu số 56'!D139-'66'!R139</f>
        <v>7363.8825420000003</v>
      </c>
      <c r="N139" s="37"/>
      <c r="O139" s="38"/>
      <c r="P139" s="37">
        <f t="shared" si="27"/>
        <v>0</v>
      </c>
      <c r="Q139" s="39"/>
      <c r="R139" s="51">
        <v>0</v>
      </c>
      <c r="S139" s="39">
        <f>'[2]Biểu mẫu số 57'!J140</f>
        <v>548</v>
      </c>
      <c r="T139" s="40">
        <f t="shared" si="21"/>
        <v>0.93051769427078046</v>
      </c>
      <c r="U139" s="55"/>
      <c r="V139" s="40">
        <f t="shared" si="22"/>
        <v>0.99974673882408149</v>
      </c>
      <c r="W139" s="42"/>
      <c r="X139" s="42"/>
      <c r="Y139" s="40"/>
      <c r="Z139" s="41"/>
      <c r="AA139" s="40"/>
    </row>
    <row r="140" spans="1:27" s="63" customFormat="1" ht="40.5" customHeight="1" x14ac:dyDescent="0.25">
      <c r="A140" s="34">
        <v>38</v>
      </c>
      <c r="B140" s="35" t="s">
        <v>226</v>
      </c>
      <c r="C140" s="36">
        <f t="shared" si="24"/>
        <v>4792.4480000000003</v>
      </c>
      <c r="D140" s="36"/>
      <c r="E140" s="36">
        <f>'[2]Biểu mẫu số 57'!C141-'66'!J140</f>
        <v>4792.4480000000003</v>
      </c>
      <c r="F140" s="36"/>
      <c r="G140" s="36"/>
      <c r="H140" s="36">
        <f t="shared" si="25"/>
        <v>0</v>
      </c>
      <c r="I140" s="36"/>
      <c r="J140" s="61">
        <v>0</v>
      </c>
      <c r="K140" s="36">
        <f t="shared" si="26"/>
        <v>4769.0280000000002</v>
      </c>
      <c r="L140" s="37"/>
      <c r="M140" s="38">
        <f>'[2]Biểu mẫu số 56'!D140-'66'!R140</f>
        <v>4769.0280000000002</v>
      </c>
      <c r="N140" s="37"/>
      <c r="O140" s="38"/>
      <c r="P140" s="37">
        <f t="shared" si="27"/>
        <v>0</v>
      </c>
      <c r="Q140" s="39"/>
      <c r="R140" s="51">
        <v>0</v>
      </c>
      <c r="S140" s="39">
        <f>'[2]Biểu mẫu số 57'!J141</f>
        <v>0</v>
      </c>
      <c r="T140" s="40">
        <f t="shared" si="21"/>
        <v>0.99511314468096468</v>
      </c>
      <c r="U140" s="55"/>
      <c r="V140" s="40">
        <f t="shared" si="22"/>
        <v>0.99511314468096468</v>
      </c>
      <c r="W140" s="42"/>
      <c r="X140" s="42"/>
      <c r="Y140" s="40"/>
      <c r="Z140" s="41"/>
      <c r="AA140" s="40"/>
    </row>
    <row r="141" spans="1:27" s="63" customFormat="1" ht="24.75" customHeight="1" x14ac:dyDescent="0.25">
      <c r="A141" s="34">
        <v>39</v>
      </c>
      <c r="B141" s="35" t="s">
        <v>227</v>
      </c>
      <c r="C141" s="36">
        <f t="shared" si="24"/>
        <v>5259.7266840000002</v>
      </c>
      <c r="D141" s="36"/>
      <c r="E141" s="36">
        <f>'[2]Biểu mẫu số 57'!C142-'66'!J141</f>
        <v>5259.7266840000002</v>
      </c>
      <c r="F141" s="36"/>
      <c r="G141" s="36"/>
      <c r="H141" s="36">
        <f t="shared" si="25"/>
        <v>0</v>
      </c>
      <c r="I141" s="36"/>
      <c r="J141" s="61">
        <v>0</v>
      </c>
      <c r="K141" s="36">
        <f t="shared" si="26"/>
        <v>4978.3624</v>
      </c>
      <c r="L141" s="37"/>
      <c r="M141" s="38">
        <f>'[2]Biểu mẫu số 56'!D141-'66'!R141</f>
        <v>4978.3624</v>
      </c>
      <c r="N141" s="37"/>
      <c r="O141" s="38"/>
      <c r="P141" s="37">
        <f t="shared" si="27"/>
        <v>0</v>
      </c>
      <c r="Q141" s="39"/>
      <c r="R141" s="51">
        <v>0</v>
      </c>
      <c r="S141" s="39">
        <f>'[2]Biểu mẫu số 57'!J142</f>
        <v>29.992284000000001</v>
      </c>
      <c r="T141" s="40">
        <f t="shared" ref="T141:T204" si="35">(K141/C141)</f>
        <v>0.94650591163683362</v>
      </c>
      <c r="U141" s="55"/>
      <c r="V141" s="40">
        <f t="shared" ref="V141:V204" si="36">(M141/E141)</f>
        <v>0.94650591163683362</v>
      </c>
      <c r="W141" s="42"/>
      <c r="X141" s="42"/>
      <c r="Y141" s="40"/>
      <c r="Z141" s="41"/>
      <c r="AA141" s="40"/>
    </row>
    <row r="142" spans="1:27" s="57" customFormat="1" ht="38.25" customHeight="1" x14ac:dyDescent="0.25">
      <c r="A142" s="34">
        <v>40</v>
      </c>
      <c r="B142" s="56" t="s">
        <v>228</v>
      </c>
      <c r="C142" s="36">
        <f t="shared" si="24"/>
        <v>10856.333999999999</v>
      </c>
      <c r="D142" s="36"/>
      <c r="E142" s="36">
        <f>'[2]Biểu mẫu số 57'!C143-'66'!J142</f>
        <v>10291.083999999999</v>
      </c>
      <c r="F142" s="36"/>
      <c r="G142" s="36"/>
      <c r="H142" s="36">
        <f t="shared" si="25"/>
        <v>565.25</v>
      </c>
      <c r="I142" s="36"/>
      <c r="J142" s="61">
        <v>565.25</v>
      </c>
      <c r="K142" s="36">
        <f t="shared" si="26"/>
        <v>10796.360948</v>
      </c>
      <c r="L142" s="37"/>
      <c r="M142" s="38">
        <f>'[2]Biểu mẫu số 56'!D142-'66'!R142</f>
        <v>10231.657448</v>
      </c>
      <c r="N142" s="37"/>
      <c r="O142" s="38"/>
      <c r="P142" s="37">
        <f t="shared" si="27"/>
        <v>564.70349999999996</v>
      </c>
      <c r="Q142" s="39"/>
      <c r="R142" s="39">
        <v>564.70349999999996</v>
      </c>
      <c r="S142" s="39">
        <f>'[2]Biểu mẫu số 57'!J143</f>
        <v>0</v>
      </c>
      <c r="T142" s="40">
        <f t="shared" si="35"/>
        <v>0.99447575470688365</v>
      </c>
      <c r="U142" s="55"/>
      <c r="V142" s="40">
        <f t="shared" si="36"/>
        <v>0.99422543320023438</v>
      </c>
      <c r="W142" s="42"/>
      <c r="X142" s="42"/>
      <c r="Y142" s="40">
        <f t="shared" si="29"/>
        <v>0.99903317116320201</v>
      </c>
      <c r="Z142" s="41"/>
      <c r="AA142" s="40">
        <f t="shared" si="30"/>
        <v>0.99903317116320201</v>
      </c>
    </row>
    <row r="143" spans="1:27" s="57" customFormat="1" ht="38.25" customHeight="1" x14ac:dyDescent="0.25">
      <c r="A143" s="34">
        <v>41</v>
      </c>
      <c r="B143" s="56" t="s">
        <v>229</v>
      </c>
      <c r="C143" s="36">
        <f t="shared" si="24"/>
        <v>16941.379000000001</v>
      </c>
      <c r="D143" s="36"/>
      <c r="E143" s="36">
        <f>'[2]Biểu mẫu số 57'!C144-'66'!J143</f>
        <v>11941.379000000001</v>
      </c>
      <c r="F143" s="36"/>
      <c r="G143" s="36"/>
      <c r="H143" s="36">
        <f t="shared" si="25"/>
        <v>5000</v>
      </c>
      <c r="I143" s="36"/>
      <c r="J143" s="61">
        <v>5000</v>
      </c>
      <c r="K143" s="36">
        <f t="shared" si="26"/>
        <v>12820.935471000001</v>
      </c>
      <c r="L143" s="37"/>
      <c r="M143" s="38">
        <f>'[2]Biểu mẫu số 56'!D143-'66'!R143</f>
        <v>10820.935471000001</v>
      </c>
      <c r="N143" s="37"/>
      <c r="O143" s="38"/>
      <c r="P143" s="37">
        <f t="shared" si="27"/>
        <v>2000</v>
      </c>
      <c r="Q143" s="39"/>
      <c r="R143" s="39">
        <v>2000</v>
      </c>
      <c r="S143" s="39">
        <f>'[2]Biểu mẫu số 57'!J144</f>
        <v>3000</v>
      </c>
      <c r="T143" s="40">
        <f t="shared" si="35"/>
        <v>0.75678228265833614</v>
      </c>
      <c r="U143" s="55"/>
      <c r="V143" s="40">
        <f t="shared" si="36"/>
        <v>0.90617134511851605</v>
      </c>
      <c r="W143" s="42"/>
      <c r="X143" s="42"/>
      <c r="Y143" s="40">
        <f t="shared" si="29"/>
        <v>0.4</v>
      </c>
      <c r="Z143" s="41"/>
      <c r="AA143" s="40">
        <f t="shared" si="30"/>
        <v>0.4</v>
      </c>
    </row>
    <row r="144" spans="1:27" s="57" customFormat="1" ht="38.25" customHeight="1" x14ac:dyDescent="0.25">
      <c r="A144" s="34">
        <v>42</v>
      </c>
      <c r="B144" s="56" t="s">
        <v>230</v>
      </c>
      <c r="C144" s="36">
        <f t="shared" ref="C144:C207" si="37">D144+E144+F144+G144+H144</f>
        <v>18345.732</v>
      </c>
      <c r="D144" s="36"/>
      <c r="E144" s="36">
        <f>'[2]Biểu mẫu số 57'!C145-'66'!J144</f>
        <v>18345.732</v>
      </c>
      <c r="F144" s="36"/>
      <c r="G144" s="36"/>
      <c r="H144" s="36">
        <f t="shared" ref="H144:H207" si="38">I144+J144</f>
        <v>0</v>
      </c>
      <c r="I144" s="36"/>
      <c r="J144" s="61">
        <v>0</v>
      </c>
      <c r="K144" s="36">
        <f t="shared" ref="K144:K207" si="39">L144+M144+N144+O144+P144</f>
        <v>18315.090423000001</v>
      </c>
      <c r="L144" s="37"/>
      <c r="M144" s="38">
        <f>'[2]Biểu mẫu số 56'!D144-'66'!R144</f>
        <v>18315.090423000001</v>
      </c>
      <c r="N144" s="37"/>
      <c r="O144" s="38"/>
      <c r="P144" s="37">
        <f t="shared" ref="P144:P207" si="40">Q144+R144</f>
        <v>0</v>
      </c>
      <c r="Q144" s="39"/>
      <c r="R144" s="51">
        <v>0</v>
      </c>
      <c r="S144" s="39">
        <f>'[2]Biểu mẫu số 57'!J145</f>
        <v>0</v>
      </c>
      <c r="T144" s="40">
        <f t="shared" si="35"/>
        <v>0.99832977081535923</v>
      </c>
      <c r="U144" s="55"/>
      <c r="V144" s="40">
        <f t="shared" si="36"/>
        <v>0.99832977081535923</v>
      </c>
      <c r="W144" s="42"/>
      <c r="X144" s="42"/>
      <c r="Y144" s="40"/>
      <c r="Z144" s="41"/>
      <c r="AA144" s="40"/>
    </row>
    <row r="145" spans="1:27" s="57" customFormat="1" ht="38.25" customHeight="1" x14ac:dyDescent="0.25">
      <c r="A145" s="34">
        <v>43</v>
      </c>
      <c r="B145" s="56" t="s">
        <v>231</v>
      </c>
      <c r="C145" s="36">
        <f t="shared" si="37"/>
        <v>13098.844999999999</v>
      </c>
      <c r="D145" s="36"/>
      <c r="E145" s="36">
        <f>'[2]Biểu mẫu số 57'!C146-'66'!J145</f>
        <v>13098.844999999999</v>
      </c>
      <c r="F145" s="36"/>
      <c r="G145" s="36"/>
      <c r="H145" s="36">
        <f t="shared" si="38"/>
        <v>0</v>
      </c>
      <c r="I145" s="36"/>
      <c r="J145" s="61">
        <v>0</v>
      </c>
      <c r="K145" s="36">
        <f t="shared" si="39"/>
        <v>13034.190318999999</v>
      </c>
      <c r="L145" s="37"/>
      <c r="M145" s="38">
        <f>'[2]Biểu mẫu số 56'!D145-'66'!R145</f>
        <v>13034.190318999999</v>
      </c>
      <c r="N145" s="37"/>
      <c r="O145" s="38"/>
      <c r="P145" s="37">
        <f t="shared" si="40"/>
        <v>0</v>
      </c>
      <c r="Q145" s="39"/>
      <c r="R145" s="51">
        <v>0</v>
      </c>
      <c r="S145" s="39">
        <f>'[2]Biểu mẫu số 57'!J146</f>
        <v>18.373000000000001</v>
      </c>
      <c r="T145" s="40">
        <f t="shared" si="35"/>
        <v>0.99506409297919018</v>
      </c>
      <c r="U145" s="55"/>
      <c r="V145" s="40">
        <f t="shared" si="36"/>
        <v>0.99506409297919018</v>
      </c>
      <c r="W145" s="42"/>
      <c r="X145" s="42"/>
      <c r="Y145" s="40"/>
      <c r="Z145" s="41"/>
      <c r="AA145" s="40"/>
    </row>
    <row r="146" spans="1:27" s="63" customFormat="1" ht="24.75" customHeight="1" x14ac:dyDescent="0.25">
      <c r="A146" s="34">
        <v>44</v>
      </c>
      <c r="B146" s="35" t="s">
        <v>232</v>
      </c>
      <c r="C146" s="36">
        <f t="shared" si="37"/>
        <v>12059.846</v>
      </c>
      <c r="D146" s="36"/>
      <c r="E146" s="36">
        <f>'[2]Biểu mẫu số 57'!C147-'66'!J146</f>
        <v>12059.846</v>
      </c>
      <c r="F146" s="36"/>
      <c r="G146" s="36"/>
      <c r="H146" s="36">
        <f t="shared" si="38"/>
        <v>0</v>
      </c>
      <c r="I146" s="36"/>
      <c r="J146" s="61">
        <v>0</v>
      </c>
      <c r="K146" s="36">
        <f t="shared" si="39"/>
        <v>11924.423769000001</v>
      </c>
      <c r="L146" s="37"/>
      <c r="M146" s="38">
        <f>'[2]Biểu mẫu số 56'!D146-'66'!R146</f>
        <v>11924.423769000001</v>
      </c>
      <c r="N146" s="37"/>
      <c r="O146" s="38"/>
      <c r="P146" s="37">
        <f t="shared" si="40"/>
        <v>0</v>
      </c>
      <c r="Q146" s="39"/>
      <c r="R146" s="51">
        <v>0</v>
      </c>
      <c r="S146" s="39">
        <f>'[2]Biểu mẫu số 57'!J147</f>
        <v>0</v>
      </c>
      <c r="T146" s="40">
        <f t="shared" si="35"/>
        <v>0.98877081589599081</v>
      </c>
      <c r="U146" s="55"/>
      <c r="V146" s="40">
        <f t="shared" si="36"/>
        <v>0.98877081589599081</v>
      </c>
      <c r="W146" s="42"/>
      <c r="X146" s="42"/>
      <c r="Y146" s="40"/>
      <c r="Z146" s="41"/>
      <c r="AA146" s="40"/>
    </row>
    <row r="147" spans="1:27" s="63" customFormat="1" ht="24.75" customHeight="1" x14ac:dyDescent="0.25">
      <c r="A147" s="34">
        <v>45</v>
      </c>
      <c r="B147" s="35" t="s">
        <v>233</v>
      </c>
      <c r="C147" s="36">
        <f t="shared" si="37"/>
        <v>44143.801500000001</v>
      </c>
      <c r="D147" s="36"/>
      <c r="E147" s="36">
        <f>'[2]Biểu mẫu số 57'!C148-'66'!J147</f>
        <v>44143.801500000001</v>
      </c>
      <c r="F147" s="36"/>
      <c r="G147" s="36"/>
      <c r="H147" s="36">
        <f t="shared" si="38"/>
        <v>0</v>
      </c>
      <c r="I147" s="36"/>
      <c r="J147" s="61">
        <v>0</v>
      </c>
      <c r="K147" s="36">
        <f t="shared" si="39"/>
        <v>42610.724306999997</v>
      </c>
      <c r="L147" s="37"/>
      <c r="M147" s="38">
        <f>'[2]Biểu mẫu số 56'!D147-'66'!R147</f>
        <v>42610.724306999997</v>
      </c>
      <c r="N147" s="37"/>
      <c r="O147" s="38"/>
      <c r="P147" s="37">
        <f t="shared" si="40"/>
        <v>0</v>
      </c>
      <c r="Q147" s="39"/>
      <c r="R147" s="51">
        <v>0</v>
      </c>
      <c r="S147" s="39">
        <f>'[2]Biểu mẫu số 57'!J148</f>
        <v>0</v>
      </c>
      <c r="T147" s="40">
        <f t="shared" si="35"/>
        <v>0.96527083891947996</v>
      </c>
      <c r="U147" s="55"/>
      <c r="V147" s="40">
        <f t="shared" si="36"/>
        <v>0.96527083891947996</v>
      </c>
      <c r="W147" s="42"/>
      <c r="X147" s="42"/>
      <c r="Y147" s="40"/>
      <c r="Z147" s="41"/>
      <c r="AA147" s="40"/>
    </row>
    <row r="148" spans="1:27" s="57" customFormat="1" ht="38.25" customHeight="1" x14ac:dyDescent="0.25">
      <c r="A148" s="34">
        <v>46</v>
      </c>
      <c r="B148" s="56" t="s">
        <v>234</v>
      </c>
      <c r="C148" s="36">
        <f t="shared" si="37"/>
        <v>1842.125</v>
      </c>
      <c r="D148" s="36"/>
      <c r="E148" s="36">
        <f>'[2]Biểu mẫu số 57'!C149-'66'!J148</f>
        <v>1842.125</v>
      </c>
      <c r="F148" s="36"/>
      <c r="G148" s="36"/>
      <c r="H148" s="36">
        <f t="shared" si="38"/>
        <v>0</v>
      </c>
      <c r="I148" s="36"/>
      <c r="J148" s="61">
        <v>0</v>
      </c>
      <c r="K148" s="36">
        <f t="shared" si="39"/>
        <v>1842.125</v>
      </c>
      <c r="L148" s="37"/>
      <c r="M148" s="38">
        <f>'[2]Biểu mẫu số 56'!D148-'66'!R148</f>
        <v>1842.125</v>
      </c>
      <c r="N148" s="37"/>
      <c r="O148" s="38"/>
      <c r="P148" s="37">
        <f t="shared" si="40"/>
        <v>0</v>
      </c>
      <c r="Q148" s="39"/>
      <c r="R148" s="51">
        <v>0</v>
      </c>
      <c r="S148" s="39">
        <f>'[2]Biểu mẫu số 57'!J149</f>
        <v>0</v>
      </c>
      <c r="T148" s="40">
        <f t="shared" si="35"/>
        <v>1</v>
      </c>
      <c r="U148" s="66"/>
      <c r="V148" s="40">
        <f t="shared" si="36"/>
        <v>1</v>
      </c>
      <c r="W148" s="42"/>
      <c r="X148" s="42"/>
      <c r="Y148" s="40"/>
      <c r="Z148" s="41"/>
      <c r="AA148" s="40"/>
    </row>
    <row r="149" spans="1:27" s="63" customFormat="1" ht="24.75" customHeight="1" x14ac:dyDescent="0.25">
      <c r="A149" s="34">
        <v>47</v>
      </c>
      <c r="B149" s="35" t="s">
        <v>235</v>
      </c>
      <c r="C149" s="36">
        <f t="shared" si="37"/>
        <v>1558.9649999999999</v>
      </c>
      <c r="D149" s="36"/>
      <c r="E149" s="36">
        <f>'[2]Biểu mẫu số 57'!C150-'66'!J149</f>
        <v>1558.9649999999999</v>
      </c>
      <c r="F149" s="36"/>
      <c r="G149" s="36"/>
      <c r="H149" s="36">
        <f t="shared" si="38"/>
        <v>0</v>
      </c>
      <c r="I149" s="36"/>
      <c r="J149" s="61">
        <v>0</v>
      </c>
      <c r="K149" s="36">
        <f t="shared" si="39"/>
        <v>1550.187023</v>
      </c>
      <c r="L149" s="37"/>
      <c r="M149" s="38">
        <f>'[2]Biểu mẫu số 56'!D149-'66'!R149</f>
        <v>1550.187023</v>
      </c>
      <c r="N149" s="37"/>
      <c r="O149" s="38"/>
      <c r="P149" s="37">
        <f t="shared" si="40"/>
        <v>0</v>
      </c>
      <c r="Q149" s="39"/>
      <c r="R149" s="51">
        <v>0</v>
      </c>
      <c r="S149" s="39">
        <f>'[2]Biểu mẫu số 57'!J150</f>
        <v>0</v>
      </c>
      <c r="T149" s="40">
        <f t="shared" si="35"/>
        <v>0.99436935595090337</v>
      </c>
      <c r="U149" s="55"/>
      <c r="V149" s="40">
        <f t="shared" si="36"/>
        <v>0.99436935595090337</v>
      </c>
      <c r="W149" s="42"/>
      <c r="X149" s="42"/>
      <c r="Y149" s="40"/>
      <c r="Z149" s="41"/>
      <c r="AA149" s="40"/>
    </row>
    <row r="150" spans="1:27" s="63" customFormat="1" ht="24.75" customHeight="1" x14ac:dyDescent="0.25">
      <c r="A150" s="34">
        <v>48</v>
      </c>
      <c r="B150" s="35" t="s">
        <v>236</v>
      </c>
      <c r="C150" s="36">
        <f t="shared" si="37"/>
        <v>6610.402</v>
      </c>
      <c r="D150" s="36"/>
      <c r="E150" s="36">
        <f>'[2]Biểu mẫu số 57'!C151-'66'!J150</f>
        <v>6610.402</v>
      </c>
      <c r="F150" s="36"/>
      <c r="G150" s="36"/>
      <c r="H150" s="36">
        <f t="shared" si="38"/>
        <v>0</v>
      </c>
      <c r="I150" s="36"/>
      <c r="J150" s="61">
        <v>0</v>
      </c>
      <c r="K150" s="36">
        <f t="shared" si="39"/>
        <v>6185.6970879999999</v>
      </c>
      <c r="L150" s="37"/>
      <c r="M150" s="38">
        <f>'[2]Biểu mẫu số 56'!D150-'66'!R150</f>
        <v>6185.6970879999999</v>
      </c>
      <c r="N150" s="37"/>
      <c r="O150" s="38"/>
      <c r="P150" s="37">
        <f t="shared" si="40"/>
        <v>0</v>
      </c>
      <c r="Q150" s="39"/>
      <c r="R150" s="51">
        <v>0</v>
      </c>
      <c r="S150" s="39">
        <f>'[2]Biểu mẫu số 57'!J151</f>
        <v>0</v>
      </c>
      <c r="T150" s="40">
        <f t="shared" si="35"/>
        <v>0.93575202960425097</v>
      </c>
      <c r="U150" s="55"/>
      <c r="V150" s="40">
        <f t="shared" si="36"/>
        <v>0.93575202960425097</v>
      </c>
      <c r="W150" s="42"/>
      <c r="X150" s="42"/>
      <c r="Y150" s="40"/>
      <c r="Z150" s="41"/>
      <c r="AA150" s="40"/>
    </row>
    <row r="151" spans="1:27" s="71" customFormat="1" ht="75" customHeight="1" x14ac:dyDescent="0.25">
      <c r="A151" s="34">
        <v>49</v>
      </c>
      <c r="B151" s="70" t="s">
        <v>237</v>
      </c>
      <c r="C151" s="36">
        <f t="shared" si="37"/>
        <v>431.36755099999999</v>
      </c>
      <c r="D151" s="36"/>
      <c r="E151" s="36">
        <f>'[2]Biểu mẫu số 57'!C152-'66'!J151</f>
        <v>431.36755099999999</v>
      </c>
      <c r="F151" s="36"/>
      <c r="G151" s="36"/>
      <c r="H151" s="36">
        <f t="shared" si="38"/>
        <v>0</v>
      </c>
      <c r="I151" s="36"/>
      <c r="J151" s="61">
        <v>0</v>
      </c>
      <c r="K151" s="36">
        <f t="shared" si="39"/>
        <v>277.96681000000001</v>
      </c>
      <c r="L151" s="49"/>
      <c r="M151" s="38">
        <f>'[2]Biểu mẫu số 56'!D151-'66'!R151</f>
        <v>277.96681000000001</v>
      </c>
      <c r="N151" s="49"/>
      <c r="O151" s="37"/>
      <c r="P151" s="37">
        <f t="shared" si="40"/>
        <v>0</v>
      </c>
      <c r="Q151" s="51"/>
      <c r="R151" s="51">
        <v>0</v>
      </c>
      <c r="S151" s="39">
        <f>'[2]Biểu mẫu số 57'!J152</f>
        <v>0</v>
      </c>
      <c r="T151" s="40">
        <f t="shared" si="35"/>
        <v>0.64438507105046483</v>
      </c>
      <c r="U151" s="55"/>
      <c r="V151" s="40">
        <f t="shared" si="36"/>
        <v>0.64438507105046483</v>
      </c>
      <c r="W151" s="42"/>
      <c r="X151" s="42"/>
      <c r="Y151" s="40"/>
      <c r="Z151" s="41"/>
      <c r="AA151" s="40"/>
    </row>
    <row r="152" spans="1:27" s="63" customFormat="1" ht="24.75" customHeight="1" x14ac:dyDescent="0.25">
      <c r="A152" s="34">
        <v>50</v>
      </c>
      <c r="B152" s="35" t="s">
        <v>238</v>
      </c>
      <c r="C152" s="36">
        <f t="shared" si="37"/>
        <v>1007.472</v>
      </c>
      <c r="D152" s="36"/>
      <c r="E152" s="36">
        <f>'[2]Biểu mẫu số 57'!C153-'66'!J152</f>
        <v>1007.472</v>
      </c>
      <c r="F152" s="36"/>
      <c r="G152" s="36"/>
      <c r="H152" s="36">
        <f t="shared" si="38"/>
        <v>0</v>
      </c>
      <c r="I152" s="36"/>
      <c r="J152" s="61">
        <v>0</v>
      </c>
      <c r="K152" s="36">
        <f t="shared" si="39"/>
        <v>1005.730325</v>
      </c>
      <c r="L152" s="37"/>
      <c r="M152" s="38">
        <f>'[2]Biểu mẫu số 56'!D152-'66'!R152</f>
        <v>1005.730325</v>
      </c>
      <c r="N152" s="37"/>
      <c r="O152" s="38"/>
      <c r="P152" s="37">
        <f t="shared" si="40"/>
        <v>0</v>
      </c>
      <c r="Q152" s="39"/>
      <c r="R152" s="51">
        <v>0</v>
      </c>
      <c r="S152" s="39">
        <f>'[2]Biểu mẫu số 57'!J153</f>
        <v>0</v>
      </c>
      <c r="T152" s="40">
        <f t="shared" si="35"/>
        <v>0.99827124227770103</v>
      </c>
      <c r="U152" s="55"/>
      <c r="V152" s="40">
        <f t="shared" si="36"/>
        <v>0.99827124227770103</v>
      </c>
      <c r="W152" s="42"/>
      <c r="X152" s="42"/>
      <c r="Y152" s="40"/>
      <c r="Z152" s="41"/>
      <c r="AA152" s="40"/>
    </row>
    <row r="153" spans="1:27" s="63" customFormat="1" ht="24.75" customHeight="1" x14ac:dyDescent="0.25">
      <c r="A153" s="34">
        <v>51</v>
      </c>
      <c r="B153" s="35" t="s">
        <v>239</v>
      </c>
      <c r="C153" s="36">
        <f t="shared" si="37"/>
        <v>459.113</v>
      </c>
      <c r="D153" s="36"/>
      <c r="E153" s="36">
        <f>'[2]Biểu mẫu số 57'!C154-'66'!J153</f>
        <v>459.113</v>
      </c>
      <c r="F153" s="36"/>
      <c r="G153" s="36"/>
      <c r="H153" s="36">
        <f t="shared" si="38"/>
        <v>0</v>
      </c>
      <c r="I153" s="36"/>
      <c r="J153" s="61">
        <v>0</v>
      </c>
      <c r="K153" s="36">
        <f t="shared" si="39"/>
        <v>459.08220599999999</v>
      </c>
      <c r="L153" s="37"/>
      <c r="M153" s="38">
        <f>'[2]Biểu mẫu số 56'!D153-'66'!R153</f>
        <v>459.08220599999999</v>
      </c>
      <c r="N153" s="37"/>
      <c r="O153" s="38"/>
      <c r="P153" s="37">
        <f t="shared" si="40"/>
        <v>0</v>
      </c>
      <c r="Q153" s="39"/>
      <c r="R153" s="51">
        <v>0</v>
      </c>
      <c r="S153" s="39">
        <f>'[2]Biểu mẫu số 57'!J154</f>
        <v>0</v>
      </c>
      <c r="T153" s="40">
        <f t="shared" si="35"/>
        <v>0.99993292718786009</v>
      </c>
      <c r="U153" s="66"/>
      <c r="V153" s="40">
        <f t="shared" si="36"/>
        <v>0.99993292718786009</v>
      </c>
      <c r="W153" s="42"/>
      <c r="X153" s="42"/>
      <c r="Y153" s="40"/>
      <c r="Z153" s="41"/>
      <c r="AA153" s="40"/>
    </row>
    <row r="154" spans="1:27" s="63" customFormat="1" ht="24.75" customHeight="1" x14ac:dyDescent="0.25">
      <c r="A154" s="34">
        <v>52</v>
      </c>
      <c r="B154" s="35" t="s">
        <v>240</v>
      </c>
      <c r="C154" s="36">
        <f t="shared" si="37"/>
        <v>3033.7649999999999</v>
      </c>
      <c r="D154" s="36"/>
      <c r="E154" s="36">
        <f>'[2]Biểu mẫu số 57'!C155-'66'!J154</f>
        <v>3033.7649999999999</v>
      </c>
      <c r="F154" s="36"/>
      <c r="G154" s="36"/>
      <c r="H154" s="36">
        <f t="shared" si="38"/>
        <v>0</v>
      </c>
      <c r="I154" s="36"/>
      <c r="J154" s="61">
        <v>0</v>
      </c>
      <c r="K154" s="36">
        <f t="shared" si="39"/>
        <v>2970.0790710000001</v>
      </c>
      <c r="L154" s="37"/>
      <c r="M154" s="38">
        <f>'[2]Biểu mẫu số 56'!D154-'66'!R154</f>
        <v>2970.0790710000001</v>
      </c>
      <c r="N154" s="37"/>
      <c r="O154" s="38"/>
      <c r="P154" s="37">
        <f t="shared" si="40"/>
        <v>0</v>
      </c>
      <c r="Q154" s="39"/>
      <c r="R154" s="51">
        <v>0</v>
      </c>
      <c r="S154" s="39">
        <f>'[2]Biểu mẫu số 57'!J155</f>
        <v>63.685929000000002</v>
      </c>
      <c r="T154" s="40">
        <f t="shared" si="35"/>
        <v>0.97900762616748505</v>
      </c>
      <c r="U154" s="55"/>
      <c r="V154" s="40">
        <f t="shared" si="36"/>
        <v>0.97900762616748505</v>
      </c>
      <c r="W154" s="42"/>
      <c r="X154" s="42"/>
      <c r="Y154" s="40"/>
      <c r="Z154" s="41"/>
      <c r="AA154" s="40"/>
    </row>
    <row r="155" spans="1:27" s="63" customFormat="1" ht="39.75" customHeight="1" x14ac:dyDescent="0.25">
      <c r="A155" s="34">
        <v>53</v>
      </c>
      <c r="B155" s="35" t="s">
        <v>241</v>
      </c>
      <c r="C155" s="36">
        <f t="shared" si="37"/>
        <v>218.35500000000002</v>
      </c>
      <c r="D155" s="36"/>
      <c r="E155" s="36">
        <f>'[2]Biểu mẫu số 57'!C156-'66'!J155</f>
        <v>218.35500000000002</v>
      </c>
      <c r="F155" s="36"/>
      <c r="G155" s="36"/>
      <c r="H155" s="36">
        <f t="shared" si="38"/>
        <v>0</v>
      </c>
      <c r="I155" s="36"/>
      <c r="J155" s="61">
        <v>0</v>
      </c>
      <c r="K155" s="36">
        <f t="shared" si="39"/>
        <v>218.35499999999999</v>
      </c>
      <c r="L155" s="37"/>
      <c r="M155" s="38">
        <f>'[2]Biểu mẫu số 56'!D155-'66'!R155</f>
        <v>218.35499999999999</v>
      </c>
      <c r="N155" s="37"/>
      <c r="O155" s="38"/>
      <c r="P155" s="37">
        <f t="shared" si="40"/>
        <v>0</v>
      </c>
      <c r="Q155" s="39"/>
      <c r="R155" s="51">
        <v>0</v>
      </c>
      <c r="S155" s="39">
        <f>'[2]Biểu mẫu số 57'!J156</f>
        <v>0</v>
      </c>
      <c r="T155" s="40">
        <f t="shared" si="35"/>
        <v>0.99999999999999989</v>
      </c>
      <c r="U155" s="55"/>
      <c r="V155" s="40">
        <f t="shared" si="36"/>
        <v>0.99999999999999989</v>
      </c>
      <c r="W155" s="42"/>
      <c r="X155" s="42"/>
      <c r="Y155" s="40"/>
      <c r="Z155" s="41"/>
      <c r="AA155" s="40"/>
    </row>
    <row r="156" spans="1:27" s="63" customFormat="1" ht="24.75" customHeight="1" x14ac:dyDescent="0.25">
      <c r="A156" s="34">
        <v>54</v>
      </c>
      <c r="B156" s="35" t="s">
        <v>242</v>
      </c>
      <c r="C156" s="36">
        <f t="shared" si="37"/>
        <v>2108.8360000000002</v>
      </c>
      <c r="D156" s="36"/>
      <c r="E156" s="36">
        <f>'[2]Biểu mẫu số 57'!C157-'66'!J156</f>
        <v>2108.8360000000002</v>
      </c>
      <c r="F156" s="36"/>
      <c r="G156" s="36"/>
      <c r="H156" s="36">
        <f t="shared" si="38"/>
        <v>0</v>
      </c>
      <c r="I156" s="36"/>
      <c r="J156" s="61">
        <v>0</v>
      </c>
      <c r="K156" s="36">
        <f t="shared" si="39"/>
        <v>2106.9799250000001</v>
      </c>
      <c r="L156" s="37"/>
      <c r="M156" s="38">
        <f>'[2]Biểu mẫu số 56'!D156-'66'!R156</f>
        <v>2106.9799250000001</v>
      </c>
      <c r="N156" s="37"/>
      <c r="O156" s="38"/>
      <c r="P156" s="37">
        <f t="shared" si="40"/>
        <v>0</v>
      </c>
      <c r="Q156" s="39"/>
      <c r="R156" s="51">
        <v>0</v>
      </c>
      <c r="S156" s="39">
        <f>'[2]Biểu mẫu số 57'!J157</f>
        <v>0</v>
      </c>
      <c r="T156" s="40">
        <f t="shared" si="35"/>
        <v>0.99911985806387971</v>
      </c>
      <c r="U156" s="55"/>
      <c r="V156" s="40">
        <f t="shared" si="36"/>
        <v>0.99911985806387971</v>
      </c>
      <c r="W156" s="42"/>
      <c r="X156" s="42"/>
      <c r="Y156" s="40"/>
      <c r="Z156" s="41"/>
      <c r="AA156" s="40"/>
    </row>
    <row r="157" spans="1:27" s="63" customFormat="1" ht="24.75" customHeight="1" x14ac:dyDescent="0.25">
      <c r="A157" s="34">
        <v>55</v>
      </c>
      <c r="B157" s="35" t="s">
        <v>243</v>
      </c>
      <c r="C157" s="36">
        <f t="shared" si="37"/>
        <v>100</v>
      </c>
      <c r="D157" s="36"/>
      <c r="E157" s="36">
        <f>'[2]Biểu mẫu số 57'!C158-'66'!J157</f>
        <v>100</v>
      </c>
      <c r="F157" s="36"/>
      <c r="G157" s="36"/>
      <c r="H157" s="36">
        <f t="shared" si="38"/>
        <v>0</v>
      </c>
      <c r="I157" s="36"/>
      <c r="J157" s="61">
        <v>0</v>
      </c>
      <c r="K157" s="36">
        <f t="shared" si="39"/>
        <v>100</v>
      </c>
      <c r="L157" s="37"/>
      <c r="M157" s="38">
        <f>'[2]Biểu mẫu số 56'!D157-'66'!R157</f>
        <v>100</v>
      </c>
      <c r="N157" s="37"/>
      <c r="O157" s="38"/>
      <c r="P157" s="37">
        <f t="shared" si="40"/>
        <v>0</v>
      </c>
      <c r="Q157" s="39"/>
      <c r="R157" s="51">
        <v>0</v>
      </c>
      <c r="S157" s="39">
        <f>'[2]Biểu mẫu số 57'!J158</f>
        <v>0</v>
      </c>
      <c r="T157" s="40">
        <f t="shared" si="35"/>
        <v>1</v>
      </c>
      <c r="U157" s="66"/>
      <c r="V157" s="40">
        <f t="shared" si="36"/>
        <v>1</v>
      </c>
      <c r="W157" s="42"/>
      <c r="X157" s="42"/>
      <c r="Y157" s="40"/>
      <c r="Z157" s="41"/>
      <c r="AA157" s="40"/>
    </row>
    <row r="158" spans="1:27" s="63" customFormat="1" ht="24.75" customHeight="1" x14ac:dyDescent="0.25">
      <c r="A158" s="34">
        <v>56</v>
      </c>
      <c r="B158" s="35" t="s">
        <v>244</v>
      </c>
      <c r="C158" s="36">
        <f t="shared" si="37"/>
        <v>289.298</v>
      </c>
      <c r="D158" s="36"/>
      <c r="E158" s="36">
        <f>'[2]Biểu mẫu số 57'!C159-'66'!J158</f>
        <v>289.298</v>
      </c>
      <c r="F158" s="36"/>
      <c r="G158" s="36"/>
      <c r="H158" s="36">
        <f t="shared" si="38"/>
        <v>0</v>
      </c>
      <c r="I158" s="36"/>
      <c r="J158" s="61">
        <v>0</v>
      </c>
      <c r="K158" s="36">
        <f t="shared" si="39"/>
        <v>289.298</v>
      </c>
      <c r="L158" s="37"/>
      <c r="M158" s="38">
        <f>'[2]Biểu mẫu số 56'!D158-'66'!R158</f>
        <v>289.298</v>
      </c>
      <c r="N158" s="37"/>
      <c r="O158" s="38"/>
      <c r="P158" s="37">
        <f t="shared" si="40"/>
        <v>0</v>
      </c>
      <c r="Q158" s="39"/>
      <c r="R158" s="51">
        <v>0</v>
      </c>
      <c r="S158" s="39">
        <f>'[2]Biểu mẫu số 57'!J159</f>
        <v>0</v>
      </c>
      <c r="T158" s="40">
        <f t="shared" si="35"/>
        <v>1</v>
      </c>
      <c r="U158" s="66"/>
      <c r="V158" s="40">
        <f t="shared" si="36"/>
        <v>1</v>
      </c>
      <c r="W158" s="42"/>
      <c r="X158" s="42"/>
      <c r="Y158" s="40"/>
      <c r="Z158" s="41"/>
      <c r="AA158" s="40"/>
    </row>
    <row r="159" spans="1:27" s="63" customFormat="1" ht="24.75" customHeight="1" x14ac:dyDescent="0.25">
      <c r="A159" s="34">
        <v>57</v>
      </c>
      <c r="B159" s="35" t="s">
        <v>245</v>
      </c>
      <c r="C159" s="36">
        <f t="shared" si="37"/>
        <v>192.56600000000003</v>
      </c>
      <c r="D159" s="36"/>
      <c r="E159" s="36">
        <f>'[2]Biểu mẫu số 57'!C160-'66'!J159</f>
        <v>192.56600000000003</v>
      </c>
      <c r="F159" s="36"/>
      <c r="G159" s="36"/>
      <c r="H159" s="36">
        <f t="shared" si="38"/>
        <v>0</v>
      </c>
      <c r="I159" s="36"/>
      <c r="J159" s="61">
        <v>0</v>
      </c>
      <c r="K159" s="36">
        <f t="shared" si="39"/>
        <v>192.566</v>
      </c>
      <c r="L159" s="37"/>
      <c r="M159" s="38">
        <f>'[2]Biểu mẫu số 56'!D159-'66'!R159</f>
        <v>192.566</v>
      </c>
      <c r="N159" s="37"/>
      <c r="O159" s="38"/>
      <c r="P159" s="37">
        <f t="shared" si="40"/>
        <v>0</v>
      </c>
      <c r="Q159" s="39"/>
      <c r="R159" s="51">
        <v>0</v>
      </c>
      <c r="S159" s="39">
        <f>'[2]Biểu mẫu số 57'!J160</f>
        <v>0</v>
      </c>
      <c r="T159" s="40">
        <f t="shared" si="35"/>
        <v>0.99999999999999989</v>
      </c>
      <c r="U159" s="66"/>
      <c r="V159" s="40">
        <f t="shared" si="36"/>
        <v>0.99999999999999989</v>
      </c>
      <c r="W159" s="42"/>
      <c r="X159" s="42"/>
      <c r="Y159" s="40"/>
      <c r="Z159" s="41"/>
      <c r="AA159" s="40"/>
    </row>
    <row r="160" spans="1:27" s="63" customFormat="1" ht="24.75" customHeight="1" x14ac:dyDescent="0.25">
      <c r="A160" s="34">
        <v>58</v>
      </c>
      <c r="B160" s="35" t="s">
        <v>246</v>
      </c>
      <c r="C160" s="36">
        <f t="shared" si="37"/>
        <v>100</v>
      </c>
      <c r="D160" s="36"/>
      <c r="E160" s="36">
        <f>'[2]Biểu mẫu số 57'!C161-'66'!J160</f>
        <v>100</v>
      </c>
      <c r="F160" s="36"/>
      <c r="G160" s="36"/>
      <c r="H160" s="36">
        <f t="shared" si="38"/>
        <v>0</v>
      </c>
      <c r="I160" s="36"/>
      <c r="J160" s="61">
        <v>0</v>
      </c>
      <c r="K160" s="36">
        <f t="shared" si="39"/>
        <v>100</v>
      </c>
      <c r="L160" s="37"/>
      <c r="M160" s="38">
        <f>'[2]Biểu mẫu số 56'!D160-'66'!R160</f>
        <v>100</v>
      </c>
      <c r="N160" s="37"/>
      <c r="O160" s="38"/>
      <c r="P160" s="37">
        <f t="shared" si="40"/>
        <v>0</v>
      </c>
      <c r="Q160" s="39"/>
      <c r="R160" s="51">
        <v>0</v>
      </c>
      <c r="S160" s="39">
        <f>'[2]Biểu mẫu số 57'!J161</f>
        <v>0</v>
      </c>
      <c r="T160" s="40">
        <f t="shared" si="35"/>
        <v>1</v>
      </c>
      <c r="U160" s="66"/>
      <c r="V160" s="40">
        <f t="shared" si="36"/>
        <v>1</v>
      </c>
      <c r="W160" s="42"/>
      <c r="X160" s="42"/>
      <c r="Y160" s="40"/>
      <c r="Z160" s="41"/>
      <c r="AA160" s="40"/>
    </row>
    <row r="161" spans="1:127" s="63" customFormat="1" ht="24.75" customHeight="1" x14ac:dyDescent="0.25">
      <c r="A161" s="34">
        <v>59</v>
      </c>
      <c r="B161" s="35" t="s">
        <v>247</v>
      </c>
      <c r="C161" s="36">
        <f t="shared" si="37"/>
        <v>207.63</v>
      </c>
      <c r="D161" s="36"/>
      <c r="E161" s="36">
        <f>'[2]Biểu mẫu số 57'!C162-'66'!J161</f>
        <v>207.63</v>
      </c>
      <c r="F161" s="36"/>
      <c r="G161" s="36"/>
      <c r="H161" s="36">
        <f t="shared" si="38"/>
        <v>0</v>
      </c>
      <c r="I161" s="36"/>
      <c r="J161" s="61">
        <v>0</v>
      </c>
      <c r="K161" s="36">
        <f t="shared" si="39"/>
        <v>195.952</v>
      </c>
      <c r="L161" s="37"/>
      <c r="M161" s="38">
        <f>'[2]Biểu mẫu số 56'!D161-'66'!R161</f>
        <v>195.952</v>
      </c>
      <c r="N161" s="37"/>
      <c r="O161" s="38"/>
      <c r="P161" s="37">
        <f t="shared" si="40"/>
        <v>0</v>
      </c>
      <c r="Q161" s="39"/>
      <c r="R161" s="51">
        <v>0</v>
      </c>
      <c r="S161" s="39">
        <f>'[2]Biểu mẫu số 57'!J162</f>
        <v>0</v>
      </c>
      <c r="T161" s="40">
        <f t="shared" si="35"/>
        <v>0.94375571930838509</v>
      </c>
      <c r="U161" s="55"/>
      <c r="V161" s="40">
        <f t="shared" si="36"/>
        <v>0.94375571930838509</v>
      </c>
      <c r="W161" s="42"/>
      <c r="X161" s="42"/>
      <c r="Y161" s="40"/>
      <c r="Z161" s="41"/>
      <c r="AA161" s="40"/>
    </row>
    <row r="162" spans="1:127" s="57" customFormat="1" ht="38.25" customHeight="1" x14ac:dyDescent="0.25">
      <c r="A162" s="34">
        <v>60</v>
      </c>
      <c r="B162" s="56" t="s">
        <v>248</v>
      </c>
      <c r="C162" s="36">
        <f t="shared" si="37"/>
        <v>100</v>
      </c>
      <c r="D162" s="36"/>
      <c r="E162" s="36">
        <f>'[2]Biểu mẫu số 57'!C163-'66'!J162</f>
        <v>100</v>
      </c>
      <c r="F162" s="36"/>
      <c r="G162" s="36"/>
      <c r="H162" s="36">
        <f t="shared" si="38"/>
        <v>0</v>
      </c>
      <c r="I162" s="36"/>
      <c r="J162" s="61">
        <v>0</v>
      </c>
      <c r="K162" s="36">
        <f t="shared" si="39"/>
        <v>100</v>
      </c>
      <c r="L162" s="37"/>
      <c r="M162" s="38">
        <f>'[2]Biểu mẫu số 56'!D162-'66'!R162</f>
        <v>100</v>
      </c>
      <c r="N162" s="37"/>
      <c r="O162" s="38"/>
      <c r="P162" s="37">
        <f t="shared" si="40"/>
        <v>0</v>
      </c>
      <c r="Q162" s="39"/>
      <c r="R162" s="51">
        <v>0</v>
      </c>
      <c r="S162" s="39">
        <f>'[2]Biểu mẫu số 57'!J163</f>
        <v>0</v>
      </c>
      <c r="T162" s="40">
        <f t="shared" si="35"/>
        <v>1</v>
      </c>
      <c r="U162" s="66"/>
      <c r="V162" s="40">
        <f t="shared" si="36"/>
        <v>1</v>
      </c>
      <c r="W162" s="42"/>
      <c r="X162" s="42"/>
      <c r="Y162" s="40"/>
      <c r="Z162" s="41"/>
      <c r="AA162" s="40"/>
    </row>
    <row r="163" spans="1:127" s="63" customFormat="1" ht="24.75" customHeight="1" x14ac:dyDescent="0.25">
      <c r="A163" s="34">
        <v>61</v>
      </c>
      <c r="B163" s="35" t="s">
        <v>249</v>
      </c>
      <c r="C163" s="36">
        <f t="shared" si="37"/>
        <v>100</v>
      </c>
      <c r="D163" s="36"/>
      <c r="E163" s="36">
        <f>'[2]Biểu mẫu số 57'!C164-'66'!J163</f>
        <v>100</v>
      </c>
      <c r="F163" s="36"/>
      <c r="G163" s="36"/>
      <c r="H163" s="36">
        <f t="shared" si="38"/>
        <v>0</v>
      </c>
      <c r="I163" s="36"/>
      <c r="J163" s="61">
        <v>0</v>
      </c>
      <c r="K163" s="36">
        <f t="shared" si="39"/>
        <v>100</v>
      </c>
      <c r="L163" s="37"/>
      <c r="M163" s="38">
        <f>'[2]Biểu mẫu số 56'!D163-'66'!R163</f>
        <v>100</v>
      </c>
      <c r="N163" s="37"/>
      <c r="O163" s="38"/>
      <c r="P163" s="37">
        <f t="shared" si="40"/>
        <v>0</v>
      </c>
      <c r="Q163" s="39"/>
      <c r="R163" s="51">
        <v>0</v>
      </c>
      <c r="S163" s="39">
        <f>'[2]Biểu mẫu số 57'!J164</f>
        <v>0</v>
      </c>
      <c r="T163" s="40">
        <f t="shared" si="35"/>
        <v>1</v>
      </c>
      <c r="U163" s="66"/>
      <c r="V163" s="40">
        <f t="shared" si="36"/>
        <v>1</v>
      </c>
      <c r="W163" s="42"/>
      <c r="X163" s="42"/>
      <c r="Y163" s="40"/>
      <c r="Z163" s="41"/>
      <c r="AA163" s="40"/>
    </row>
    <row r="164" spans="1:127" s="57" customFormat="1" ht="38.25" customHeight="1" x14ac:dyDescent="0.25">
      <c r="A164" s="34">
        <v>62</v>
      </c>
      <c r="B164" s="56" t="s">
        <v>250</v>
      </c>
      <c r="C164" s="36">
        <f t="shared" si="37"/>
        <v>2233</v>
      </c>
      <c r="D164" s="36"/>
      <c r="E164" s="36">
        <f>'[2]Biểu mẫu số 57'!C165-'66'!J164</f>
        <v>2233</v>
      </c>
      <c r="F164" s="36"/>
      <c r="G164" s="36"/>
      <c r="H164" s="36">
        <f t="shared" si="38"/>
        <v>0</v>
      </c>
      <c r="I164" s="36"/>
      <c r="J164" s="61">
        <v>0</v>
      </c>
      <c r="K164" s="36">
        <f t="shared" si="39"/>
        <v>2228.779</v>
      </c>
      <c r="L164" s="37"/>
      <c r="M164" s="38">
        <f>'[2]Biểu mẫu số 56'!D164-'66'!R164</f>
        <v>2228.779</v>
      </c>
      <c r="N164" s="37"/>
      <c r="O164" s="38"/>
      <c r="P164" s="37">
        <f t="shared" si="40"/>
        <v>0</v>
      </c>
      <c r="Q164" s="39"/>
      <c r="R164" s="51">
        <v>0</v>
      </c>
      <c r="S164" s="39">
        <f>'[2]Biểu mẫu số 57'!J165</f>
        <v>0</v>
      </c>
      <c r="T164" s="40">
        <f t="shared" si="35"/>
        <v>0.99810971786833858</v>
      </c>
      <c r="U164" s="55"/>
      <c r="V164" s="40">
        <f t="shared" si="36"/>
        <v>0.99810971786833858</v>
      </c>
      <c r="W164" s="42"/>
      <c r="X164" s="42"/>
      <c r="Y164" s="40"/>
      <c r="Z164" s="41"/>
      <c r="AA164" s="40"/>
    </row>
    <row r="165" spans="1:127" s="57" customFormat="1" ht="36" customHeight="1" x14ac:dyDescent="0.25">
      <c r="A165" s="34">
        <v>63</v>
      </c>
      <c r="B165" s="72" t="s">
        <v>251</v>
      </c>
      <c r="C165" s="36">
        <f t="shared" si="37"/>
        <v>536.84</v>
      </c>
      <c r="D165" s="36"/>
      <c r="E165" s="36">
        <f>'[2]Biểu mẫu số 57'!C166-'66'!J165</f>
        <v>536.84</v>
      </c>
      <c r="F165" s="36"/>
      <c r="G165" s="36"/>
      <c r="H165" s="36">
        <f t="shared" si="38"/>
        <v>0</v>
      </c>
      <c r="I165" s="36"/>
      <c r="J165" s="61">
        <v>0</v>
      </c>
      <c r="K165" s="36">
        <f t="shared" si="39"/>
        <v>536.79650000000004</v>
      </c>
      <c r="L165" s="37"/>
      <c r="M165" s="38">
        <f>'[2]Biểu mẫu số 56'!D165-'66'!R165</f>
        <v>536.79650000000004</v>
      </c>
      <c r="N165" s="37"/>
      <c r="O165" s="38"/>
      <c r="P165" s="37">
        <f t="shared" si="40"/>
        <v>0</v>
      </c>
      <c r="Q165" s="39"/>
      <c r="R165" s="51">
        <v>0</v>
      </c>
      <c r="S165" s="39">
        <f>'[2]Biểu mẫu số 57'!J166</f>
        <v>0</v>
      </c>
      <c r="T165" s="40">
        <f t="shared" si="35"/>
        <v>0.99991897027047161</v>
      </c>
      <c r="U165" s="66"/>
      <c r="V165" s="40">
        <f t="shared" si="36"/>
        <v>0.99991897027047161</v>
      </c>
      <c r="W165" s="42"/>
      <c r="X165" s="42"/>
      <c r="Y165" s="40"/>
      <c r="Z165" s="41"/>
      <c r="AA165" s="40"/>
    </row>
    <row r="166" spans="1:127" s="73" customFormat="1" ht="42.75" customHeight="1" x14ac:dyDescent="0.25">
      <c r="A166" s="34">
        <v>64</v>
      </c>
      <c r="B166" s="72" t="s">
        <v>252</v>
      </c>
      <c r="C166" s="36">
        <f t="shared" si="37"/>
        <v>130</v>
      </c>
      <c r="D166" s="36"/>
      <c r="E166" s="36">
        <f>'[2]Biểu mẫu số 57'!C167-'66'!J166</f>
        <v>130</v>
      </c>
      <c r="F166" s="36"/>
      <c r="G166" s="36"/>
      <c r="H166" s="36">
        <f t="shared" si="38"/>
        <v>0</v>
      </c>
      <c r="I166" s="36"/>
      <c r="J166" s="61">
        <v>0</v>
      </c>
      <c r="K166" s="36">
        <f t="shared" si="39"/>
        <v>130</v>
      </c>
      <c r="L166" s="37"/>
      <c r="M166" s="38">
        <f>'[2]Biểu mẫu số 56'!D166-'66'!R166</f>
        <v>130</v>
      </c>
      <c r="N166" s="37"/>
      <c r="O166" s="38"/>
      <c r="P166" s="37">
        <f t="shared" si="40"/>
        <v>0</v>
      </c>
      <c r="Q166" s="39"/>
      <c r="R166" s="51">
        <v>0</v>
      </c>
      <c r="S166" s="39">
        <f>'[2]Biểu mẫu số 57'!J167</f>
        <v>0</v>
      </c>
      <c r="T166" s="40">
        <f t="shared" si="35"/>
        <v>1</v>
      </c>
      <c r="U166" s="66"/>
      <c r="V166" s="40">
        <f t="shared" si="36"/>
        <v>1</v>
      </c>
      <c r="W166" s="42"/>
      <c r="X166" s="42"/>
      <c r="Y166" s="40"/>
      <c r="Z166" s="41"/>
      <c r="AA166" s="40"/>
    </row>
    <row r="167" spans="1:127" s="44" customFormat="1" ht="24.75" customHeight="1" x14ac:dyDescent="0.25">
      <c r="A167" s="34">
        <v>65</v>
      </c>
      <c r="B167" s="35" t="s">
        <v>253</v>
      </c>
      <c r="C167" s="36">
        <f t="shared" si="37"/>
        <v>100</v>
      </c>
      <c r="D167" s="36"/>
      <c r="E167" s="36">
        <f>'[2]Biểu mẫu số 57'!C168-'66'!J167</f>
        <v>100</v>
      </c>
      <c r="F167" s="36"/>
      <c r="G167" s="36"/>
      <c r="H167" s="36">
        <f t="shared" si="38"/>
        <v>0</v>
      </c>
      <c r="I167" s="36"/>
      <c r="J167" s="61">
        <v>0</v>
      </c>
      <c r="K167" s="36">
        <f t="shared" si="39"/>
        <v>100</v>
      </c>
      <c r="L167" s="37"/>
      <c r="M167" s="38">
        <f>'[2]Biểu mẫu số 56'!D167-'66'!R167</f>
        <v>100</v>
      </c>
      <c r="N167" s="37"/>
      <c r="O167" s="38"/>
      <c r="P167" s="37">
        <f t="shared" si="40"/>
        <v>0</v>
      </c>
      <c r="Q167" s="39"/>
      <c r="R167" s="51">
        <v>0</v>
      </c>
      <c r="S167" s="39">
        <f>'[2]Biểu mẫu số 57'!J168</f>
        <v>0</v>
      </c>
      <c r="T167" s="40">
        <f t="shared" si="35"/>
        <v>1</v>
      </c>
      <c r="U167" s="66"/>
      <c r="V167" s="40">
        <f t="shared" si="36"/>
        <v>1</v>
      </c>
      <c r="W167" s="42"/>
      <c r="X167" s="42"/>
      <c r="Y167" s="40"/>
      <c r="Z167" s="41"/>
      <c r="AA167" s="40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</row>
    <row r="168" spans="1:127" s="44" customFormat="1" ht="24.75" customHeight="1" x14ac:dyDescent="0.25">
      <c r="A168" s="34">
        <v>66</v>
      </c>
      <c r="B168" s="35" t="s">
        <v>254</v>
      </c>
      <c r="C168" s="36">
        <f>D168+E168+F168+G168+H168</f>
        <v>170.99600000000001</v>
      </c>
      <c r="D168" s="36"/>
      <c r="E168" s="36">
        <f>'[2]Biểu mẫu số 57'!C169-'66'!J168</f>
        <v>170.99600000000001</v>
      </c>
      <c r="F168" s="36"/>
      <c r="G168" s="36"/>
      <c r="H168" s="36">
        <f>I168+J168</f>
        <v>0</v>
      </c>
      <c r="I168" s="36"/>
      <c r="J168" s="61">
        <v>0</v>
      </c>
      <c r="K168" s="36">
        <f>L168+M168+N168+O168+P168</f>
        <v>167.68920299999999</v>
      </c>
      <c r="L168" s="37"/>
      <c r="M168" s="38">
        <f>'[2]Biểu mẫu số 56'!D168-'66'!R168</f>
        <v>167.68920299999999</v>
      </c>
      <c r="N168" s="37"/>
      <c r="O168" s="38"/>
      <c r="P168" s="37">
        <f t="shared" si="40"/>
        <v>0</v>
      </c>
      <c r="Q168" s="39"/>
      <c r="R168" s="51">
        <v>0</v>
      </c>
      <c r="S168" s="39">
        <f>'[2]Biểu mẫu số 57'!J169</f>
        <v>0</v>
      </c>
      <c r="T168" s="40">
        <f t="shared" si="35"/>
        <v>0.9806615534866312</v>
      </c>
      <c r="U168" s="66"/>
      <c r="V168" s="40">
        <f t="shared" si="36"/>
        <v>0.9806615534866312</v>
      </c>
      <c r="W168" s="42"/>
      <c r="X168" s="42"/>
      <c r="Y168" s="40"/>
      <c r="Z168" s="41"/>
      <c r="AA168" s="40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</row>
    <row r="169" spans="1:127" s="74" customFormat="1" ht="38.25" customHeight="1" x14ac:dyDescent="0.25">
      <c r="A169" s="34">
        <v>67</v>
      </c>
      <c r="B169" s="56" t="s">
        <v>255</v>
      </c>
      <c r="C169" s="36">
        <f t="shared" si="37"/>
        <v>749.98513300000002</v>
      </c>
      <c r="D169" s="36"/>
      <c r="E169" s="36">
        <f>'[2]Biểu mẫu số 57'!C170-'66'!J169</f>
        <v>749.98513300000002</v>
      </c>
      <c r="F169" s="36"/>
      <c r="G169" s="36"/>
      <c r="H169" s="36">
        <f t="shared" si="38"/>
        <v>0</v>
      </c>
      <c r="I169" s="36"/>
      <c r="J169" s="61">
        <v>0</v>
      </c>
      <c r="K169" s="36">
        <f t="shared" si="39"/>
        <v>749.90196100000003</v>
      </c>
      <c r="L169" s="37"/>
      <c r="M169" s="38">
        <f>'[2]Biểu mẫu số 56'!D169-'66'!R169</f>
        <v>749.90196100000003</v>
      </c>
      <c r="N169" s="37"/>
      <c r="O169" s="38"/>
      <c r="P169" s="37">
        <f t="shared" si="40"/>
        <v>0</v>
      </c>
      <c r="Q169" s="39"/>
      <c r="R169" s="51">
        <v>0</v>
      </c>
      <c r="S169" s="39">
        <f>'[2]Biểu mẫu số 57'!J170</f>
        <v>0</v>
      </c>
      <c r="T169" s="40">
        <f t="shared" si="35"/>
        <v>0.99988910180170198</v>
      </c>
      <c r="U169" s="66"/>
      <c r="V169" s="40">
        <f t="shared" si="36"/>
        <v>0.99988910180170198</v>
      </c>
      <c r="W169" s="42"/>
      <c r="X169" s="42"/>
      <c r="Y169" s="40"/>
      <c r="Z169" s="41"/>
      <c r="AA169" s="40"/>
    </row>
    <row r="170" spans="1:127" s="74" customFormat="1" ht="72" customHeight="1" x14ac:dyDescent="0.25">
      <c r="A170" s="34">
        <v>68</v>
      </c>
      <c r="B170" s="75" t="s">
        <v>256</v>
      </c>
      <c r="C170" s="36">
        <f t="shared" si="37"/>
        <v>15012</v>
      </c>
      <c r="D170" s="36"/>
      <c r="E170" s="36">
        <f>'[2]Biểu mẫu số 57'!C171-'66'!J170</f>
        <v>15012</v>
      </c>
      <c r="F170" s="36"/>
      <c r="G170" s="36"/>
      <c r="H170" s="36">
        <f t="shared" si="38"/>
        <v>0</v>
      </c>
      <c r="I170" s="36"/>
      <c r="J170" s="61">
        <v>0</v>
      </c>
      <c r="K170" s="36">
        <f t="shared" si="39"/>
        <v>1118.742</v>
      </c>
      <c r="L170" s="37"/>
      <c r="M170" s="38">
        <f>'[2]Biểu mẫu số 56'!D170-'66'!R170</f>
        <v>1118.742</v>
      </c>
      <c r="N170" s="37"/>
      <c r="O170" s="38"/>
      <c r="P170" s="37">
        <f t="shared" si="40"/>
        <v>0</v>
      </c>
      <c r="Q170" s="39"/>
      <c r="R170" s="51">
        <v>0</v>
      </c>
      <c r="S170" s="39">
        <f>'[2]Biểu mẫu số 57'!J171</f>
        <v>13893.258</v>
      </c>
      <c r="T170" s="40">
        <f t="shared" si="35"/>
        <v>7.4523181454836135E-2</v>
      </c>
      <c r="U170" s="66"/>
      <c r="V170" s="40">
        <f t="shared" si="36"/>
        <v>7.4523181454836135E-2</v>
      </c>
      <c r="W170" s="42"/>
      <c r="X170" s="42"/>
      <c r="Y170" s="40"/>
      <c r="Z170" s="41"/>
      <c r="AA170" s="40"/>
    </row>
    <row r="171" spans="1:127" s="74" customFormat="1" ht="57.75" customHeight="1" x14ac:dyDescent="0.25">
      <c r="A171" s="34">
        <v>69</v>
      </c>
      <c r="B171" s="75" t="s">
        <v>257</v>
      </c>
      <c r="C171" s="36">
        <f t="shared" si="37"/>
        <v>2369.9259999999999</v>
      </c>
      <c r="D171" s="36"/>
      <c r="E171" s="36">
        <f>'[2]Biểu mẫu số 57'!C172-'66'!J171</f>
        <v>2369.9259999999999</v>
      </c>
      <c r="F171" s="36"/>
      <c r="G171" s="36"/>
      <c r="H171" s="36">
        <f>I171+J171</f>
        <v>0</v>
      </c>
      <c r="I171" s="36"/>
      <c r="J171" s="61">
        <v>0</v>
      </c>
      <c r="K171" s="36">
        <f t="shared" si="39"/>
        <v>1960.752</v>
      </c>
      <c r="L171" s="37"/>
      <c r="M171" s="38">
        <f>'[2]Biểu mẫu số 56'!D171-'66'!R171</f>
        <v>1960.752</v>
      </c>
      <c r="N171" s="37"/>
      <c r="O171" s="38"/>
      <c r="P171" s="37">
        <f t="shared" si="40"/>
        <v>0</v>
      </c>
      <c r="Q171" s="39"/>
      <c r="R171" s="51">
        <v>0</v>
      </c>
      <c r="S171" s="39">
        <f>'[2]Biểu mẫu số 57'!J172</f>
        <v>0</v>
      </c>
      <c r="T171" s="40">
        <f t="shared" si="35"/>
        <v>0.82734735177385288</v>
      </c>
      <c r="U171" s="66"/>
      <c r="V171" s="40">
        <f t="shared" si="36"/>
        <v>0.82734735177385288</v>
      </c>
      <c r="W171" s="42"/>
      <c r="X171" s="42"/>
      <c r="Y171" s="40"/>
      <c r="Z171" s="41"/>
      <c r="AA171" s="40"/>
    </row>
    <row r="172" spans="1:127" s="74" customFormat="1" ht="59.25" customHeight="1" x14ac:dyDescent="0.25">
      <c r="A172" s="34">
        <v>70</v>
      </c>
      <c r="B172" s="75" t="s">
        <v>258</v>
      </c>
      <c r="C172" s="36">
        <f t="shared" si="37"/>
        <v>12</v>
      </c>
      <c r="D172" s="36"/>
      <c r="E172" s="36">
        <f>'[2]Biểu mẫu số 57'!C173-'66'!J172</f>
        <v>12</v>
      </c>
      <c r="F172" s="36"/>
      <c r="G172" s="36"/>
      <c r="H172" s="36">
        <f t="shared" si="38"/>
        <v>0</v>
      </c>
      <c r="I172" s="36"/>
      <c r="J172" s="61">
        <v>0</v>
      </c>
      <c r="K172" s="36">
        <f t="shared" si="39"/>
        <v>12</v>
      </c>
      <c r="L172" s="37"/>
      <c r="M172" s="38">
        <f>'[2]Biểu mẫu số 56'!D172-'66'!R172</f>
        <v>12</v>
      </c>
      <c r="N172" s="37"/>
      <c r="O172" s="38"/>
      <c r="P172" s="37">
        <f t="shared" si="40"/>
        <v>0</v>
      </c>
      <c r="Q172" s="39"/>
      <c r="R172" s="51">
        <v>0</v>
      </c>
      <c r="S172" s="39">
        <f>'[2]Biểu mẫu số 57'!J173</f>
        <v>0</v>
      </c>
      <c r="T172" s="40">
        <f t="shared" si="35"/>
        <v>1</v>
      </c>
      <c r="U172" s="66"/>
      <c r="V172" s="40">
        <f t="shared" si="36"/>
        <v>1</v>
      </c>
      <c r="W172" s="42"/>
      <c r="X172" s="42"/>
      <c r="Y172" s="40"/>
      <c r="Z172" s="41"/>
      <c r="AA172" s="40"/>
    </row>
    <row r="173" spans="1:127" s="57" customFormat="1" ht="31.5" customHeight="1" x14ac:dyDescent="0.25">
      <c r="A173" s="34">
        <v>71</v>
      </c>
      <c r="B173" s="56" t="s">
        <v>259</v>
      </c>
      <c r="C173" s="36">
        <f t="shared" si="37"/>
        <v>151.376</v>
      </c>
      <c r="D173" s="36"/>
      <c r="E173" s="36">
        <f>'[2]Biểu mẫu số 57'!C174-'66'!J173</f>
        <v>151.376</v>
      </c>
      <c r="F173" s="36"/>
      <c r="G173" s="36"/>
      <c r="H173" s="36">
        <f t="shared" si="38"/>
        <v>0</v>
      </c>
      <c r="I173" s="36"/>
      <c r="J173" s="61">
        <v>0</v>
      </c>
      <c r="K173" s="36">
        <f t="shared" si="39"/>
        <v>111.426</v>
      </c>
      <c r="L173" s="37"/>
      <c r="M173" s="38">
        <f>'[2]Biểu mẫu số 56'!D173-'66'!R173</f>
        <v>111.426</v>
      </c>
      <c r="N173" s="37"/>
      <c r="O173" s="38"/>
      <c r="P173" s="37">
        <f t="shared" si="40"/>
        <v>0</v>
      </c>
      <c r="Q173" s="39"/>
      <c r="R173" s="51">
        <v>0</v>
      </c>
      <c r="S173" s="39">
        <f>'[2]Biểu mẫu số 57'!J174</f>
        <v>0</v>
      </c>
      <c r="T173" s="40">
        <f t="shared" si="35"/>
        <v>0.73608762287284646</v>
      </c>
      <c r="U173" s="66"/>
      <c r="V173" s="40">
        <f t="shared" si="36"/>
        <v>0.73608762287284646</v>
      </c>
      <c r="W173" s="42"/>
      <c r="X173" s="42"/>
      <c r="Y173" s="40"/>
      <c r="Z173" s="41"/>
      <c r="AA173" s="40"/>
    </row>
    <row r="174" spans="1:127" s="74" customFormat="1" ht="39.75" customHeight="1" x14ac:dyDescent="0.25">
      <c r="A174" s="76" t="s">
        <v>260</v>
      </c>
      <c r="B174" s="56" t="s">
        <v>261</v>
      </c>
      <c r="C174" s="36">
        <f t="shared" si="37"/>
        <v>1000</v>
      </c>
      <c r="D174" s="36"/>
      <c r="E174" s="36">
        <f>'[2]Biểu mẫu số 57'!C175-'66'!J174</f>
        <v>1000</v>
      </c>
      <c r="F174" s="36"/>
      <c r="G174" s="36"/>
      <c r="H174" s="36">
        <f t="shared" si="38"/>
        <v>0</v>
      </c>
      <c r="I174" s="36"/>
      <c r="J174" s="61">
        <v>0</v>
      </c>
      <c r="K174" s="36">
        <f t="shared" si="39"/>
        <v>1000</v>
      </c>
      <c r="L174" s="37"/>
      <c r="M174" s="38">
        <f>'[2]Biểu mẫu số 56'!D174-'66'!R174</f>
        <v>1000</v>
      </c>
      <c r="N174" s="37"/>
      <c r="O174" s="38"/>
      <c r="P174" s="37">
        <f t="shared" si="40"/>
        <v>0</v>
      </c>
      <c r="Q174" s="39"/>
      <c r="R174" s="51">
        <v>0</v>
      </c>
      <c r="S174" s="39">
        <f>'[2]Biểu mẫu số 57'!J175</f>
        <v>0</v>
      </c>
      <c r="T174" s="40">
        <f t="shared" si="35"/>
        <v>1</v>
      </c>
      <c r="U174" s="66"/>
      <c r="V174" s="40">
        <f t="shared" si="36"/>
        <v>1</v>
      </c>
      <c r="W174" s="42"/>
      <c r="X174" s="42"/>
      <c r="Y174" s="40"/>
      <c r="Z174" s="41"/>
      <c r="AA174" s="40"/>
    </row>
    <row r="175" spans="1:127" s="44" customFormat="1" ht="24.75" customHeight="1" x14ac:dyDescent="0.25">
      <c r="A175" s="76" t="s">
        <v>262</v>
      </c>
      <c r="B175" s="56" t="s">
        <v>263</v>
      </c>
      <c r="C175" s="36">
        <f t="shared" si="37"/>
        <v>150977.38287099998</v>
      </c>
      <c r="D175" s="36"/>
      <c r="E175" s="36">
        <f>'[2]Biểu mẫu số 57'!C176-'66'!J175</f>
        <v>150977.38287099998</v>
      </c>
      <c r="F175" s="36"/>
      <c r="G175" s="36"/>
      <c r="H175" s="36">
        <f t="shared" si="38"/>
        <v>0</v>
      </c>
      <c r="I175" s="36"/>
      <c r="J175" s="61">
        <v>0</v>
      </c>
      <c r="K175" s="36">
        <f t="shared" si="39"/>
        <v>112991.50284999999</v>
      </c>
      <c r="L175" s="37"/>
      <c r="M175" s="38">
        <f>'[2]Biểu mẫu số 56'!D175-'66'!R175</f>
        <v>112991.50284999999</v>
      </c>
      <c r="N175" s="37"/>
      <c r="O175" s="38"/>
      <c r="P175" s="37">
        <f t="shared" si="40"/>
        <v>0</v>
      </c>
      <c r="Q175" s="39"/>
      <c r="R175" s="51">
        <v>0</v>
      </c>
      <c r="S175" s="39">
        <f>'[2]Biểu mẫu số 57'!J176</f>
        <v>11688.245097999999</v>
      </c>
      <c r="T175" s="40">
        <f t="shared" si="35"/>
        <v>0.74840019545539238</v>
      </c>
      <c r="U175" s="55"/>
      <c r="V175" s="40">
        <f t="shared" si="36"/>
        <v>0.74840019545539238</v>
      </c>
      <c r="W175" s="42"/>
      <c r="X175" s="42"/>
      <c r="Y175" s="40"/>
      <c r="Z175" s="41"/>
      <c r="AA175" s="40"/>
      <c r="AB175" s="43"/>
      <c r="AC175" s="43"/>
      <c r="AD175" s="77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</row>
    <row r="176" spans="1:127" s="44" customFormat="1" ht="24.75" customHeight="1" x14ac:dyDescent="0.25">
      <c r="A176" s="76" t="s">
        <v>264</v>
      </c>
      <c r="B176" s="56" t="s">
        <v>265</v>
      </c>
      <c r="C176" s="36">
        <f t="shared" si="37"/>
        <v>410</v>
      </c>
      <c r="D176" s="36"/>
      <c r="E176" s="36">
        <f>'[2]Biểu mẫu số 57'!C177-'66'!J176</f>
        <v>400</v>
      </c>
      <c r="F176" s="36"/>
      <c r="G176" s="36"/>
      <c r="H176" s="36">
        <f t="shared" si="38"/>
        <v>10</v>
      </c>
      <c r="I176" s="36"/>
      <c r="J176" s="78">
        <v>10</v>
      </c>
      <c r="K176" s="36">
        <f t="shared" si="39"/>
        <v>400</v>
      </c>
      <c r="L176" s="37"/>
      <c r="M176" s="38">
        <f>'[2]Biểu mẫu số 56'!D176-'66'!R176</f>
        <v>400</v>
      </c>
      <c r="N176" s="37"/>
      <c r="O176" s="38"/>
      <c r="P176" s="37">
        <f t="shared" si="40"/>
        <v>0</v>
      </c>
      <c r="Q176" s="39"/>
      <c r="R176" s="51">
        <v>0</v>
      </c>
      <c r="S176" s="39">
        <f>'[2]Biểu mẫu số 57'!J177</f>
        <v>0</v>
      </c>
      <c r="T176" s="40">
        <f t="shared" si="35"/>
        <v>0.97560975609756095</v>
      </c>
      <c r="U176" s="55"/>
      <c r="V176" s="40">
        <f t="shared" si="36"/>
        <v>1</v>
      </c>
      <c r="W176" s="42"/>
      <c r="X176" s="42"/>
      <c r="Y176" s="40"/>
      <c r="Z176" s="41"/>
      <c r="AA176" s="40"/>
      <c r="AB176" s="43"/>
      <c r="AC176" s="43"/>
      <c r="AD176" s="77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</row>
    <row r="177" spans="1:127" s="44" customFormat="1" ht="39.75" customHeight="1" x14ac:dyDescent="0.25">
      <c r="A177" s="76" t="s">
        <v>266</v>
      </c>
      <c r="B177" s="56" t="s">
        <v>267</v>
      </c>
      <c r="C177" s="36">
        <f t="shared" si="37"/>
        <v>503.2</v>
      </c>
      <c r="D177" s="45"/>
      <c r="E177" s="36">
        <f>'[2]Biểu mẫu số 57'!C178-'66'!J177</f>
        <v>503.2</v>
      </c>
      <c r="F177" s="45"/>
      <c r="G177" s="45"/>
      <c r="H177" s="36">
        <f t="shared" si="38"/>
        <v>0</v>
      </c>
      <c r="I177" s="45"/>
      <c r="J177" s="61">
        <v>0</v>
      </c>
      <c r="K177" s="36">
        <f t="shared" si="39"/>
        <v>503.2</v>
      </c>
      <c r="L177" s="45"/>
      <c r="M177" s="38">
        <f>'[2]Biểu mẫu số 56'!D177-'66'!R177</f>
        <v>503.2</v>
      </c>
      <c r="N177" s="45"/>
      <c r="O177" s="45"/>
      <c r="P177" s="37">
        <f t="shared" si="40"/>
        <v>0</v>
      </c>
      <c r="Q177" s="45"/>
      <c r="R177" s="51">
        <v>0</v>
      </c>
      <c r="S177" s="39">
        <f>'[2]Biểu mẫu số 57'!J178</f>
        <v>0</v>
      </c>
      <c r="T177" s="40">
        <f t="shared" si="35"/>
        <v>1</v>
      </c>
      <c r="U177" s="55"/>
      <c r="V177" s="40">
        <f t="shared" si="36"/>
        <v>1</v>
      </c>
      <c r="W177" s="42"/>
      <c r="X177" s="42"/>
      <c r="Y177" s="40"/>
      <c r="Z177" s="41"/>
      <c r="AA177" s="40"/>
      <c r="AB177" s="43"/>
      <c r="AC177" s="43"/>
      <c r="AD177" s="77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</row>
    <row r="178" spans="1:127" s="44" customFormat="1" ht="22.5" customHeight="1" x14ac:dyDescent="0.25">
      <c r="A178" s="76" t="s">
        <v>268</v>
      </c>
      <c r="B178" s="56" t="s">
        <v>269</v>
      </c>
      <c r="C178" s="36">
        <f t="shared" si="37"/>
        <v>400</v>
      </c>
      <c r="D178" s="36"/>
      <c r="E178" s="36">
        <f>'[2]Biểu mẫu số 57'!C179-'66'!J178</f>
        <v>400</v>
      </c>
      <c r="F178" s="36"/>
      <c r="G178" s="36"/>
      <c r="H178" s="36">
        <f t="shared" si="38"/>
        <v>0</v>
      </c>
      <c r="I178" s="36"/>
      <c r="J178" s="61">
        <v>0</v>
      </c>
      <c r="K178" s="36">
        <f t="shared" si="39"/>
        <v>400</v>
      </c>
      <c r="L178" s="37"/>
      <c r="M178" s="38">
        <f>'[2]Biểu mẫu số 56'!D178-'66'!R178</f>
        <v>400</v>
      </c>
      <c r="N178" s="37"/>
      <c r="O178" s="36"/>
      <c r="P178" s="37">
        <f t="shared" si="40"/>
        <v>0</v>
      </c>
      <c r="Q178" s="39"/>
      <c r="R178" s="51">
        <v>0</v>
      </c>
      <c r="S178" s="39">
        <f>'[2]Biểu mẫu số 57'!J179</f>
        <v>0</v>
      </c>
      <c r="T178" s="40">
        <f t="shared" si="35"/>
        <v>1</v>
      </c>
      <c r="U178" s="55"/>
      <c r="V178" s="40">
        <f t="shared" si="36"/>
        <v>1</v>
      </c>
      <c r="W178" s="42"/>
      <c r="X178" s="42"/>
      <c r="Y178" s="40"/>
      <c r="Z178" s="41"/>
      <c r="AA178" s="40"/>
      <c r="AB178" s="43"/>
      <c r="AC178" s="43"/>
      <c r="AD178" s="77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</row>
    <row r="179" spans="1:127" s="44" customFormat="1" ht="27" customHeight="1" x14ac:dyDescent="0.25">
      <c r="A179" s="76" t="s">
        <v>270</v>
      </c>
      <c r="B179" s="56" t="s">
        <v>271</v>
      </c>
      <c r="C179" s="36">
        <f t="shared" si="37"/>
        <v>45185.29</v>
      </c>
      <c r="D179" s="36"/>
      <c r="E179" s="36">
        <f>'[2]Biểu mẫu số 57'!C180-'66'!J179</f>
        <v>45185.29</v>
      </c>
      <c r="F179" s="36"/>
      <c r="G179" s="36"/>
      <c r="H179" s="36">
        <f t="shared" si="38"/>
        <v>0</v>
      </c>
      <c r="I179" s="36"/>
      <c r="J179" s="61">
        <v>0</v>
      </c>
      <c r="K179" s="36">
        <f t="shared" si="39"/>
        <v>45175.193399999996</v>
      </c>
      <c r="L179" s="37"/>
      <c r="M179" s="38">
        <f>'[2]Biểu mẫu số 56'!D179-'66'!R179</f>
        <v>45175.193399999996</v>
      </c>
      <c r="N179" s="37"/>
      <c r="O179" s="36"/>
      <c r="P179" s="37">
        <f t="shared" si="40"/>
        <v>0</v>
      </c>
      <c r="Q179" s="39"/>
      <c r="R179" s="51">
        <v>0</v>
      </c>
      <c r="S179" s="39">
        <f>'[2]Biểu mẫu số 57'!J180</f>
        <v>0</v>
      </c>
      <c r="T179" s="40">
        <f t="shared" si="35"/>
        <v>0.99977655117406561</v>
      </c>
      <c r="U179" s="55"/>
      <c r="V179" s="40">
        <f t="shared" si="36"/>
        <v>0.99977655117406561</v>
      </c>
      <c r="W179" s="42"/>
      <c r="X179" s="42"/>
      <c r="Y179" s="40"/>
      <c r="Z179" s="41"/>
      <c r="AA179" s="40"/>
      <c r="AB179" s="43"/>
      <c r="AC179" s="43"/>
      <c r="AD179" s="77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</row>
    <row r="180" spans="1:127" s="44" customFormat="1" ht="24.75" customHeight="1" x14ac:dyDescent="0.25">
      <c r="A180" s="76" t="s">
        <v>272</v>
      </c>
      <c r="B180" s="35" t="s">
        <v>273</v>
      </c>
      <c r="C180" s="36">
        <f t="shared" si="37"/>
        <v>722.47400000000005</v>
      </c>
      <c r="D180" s="36"/>
      <c r="E180" s="36">
        <f>'[2]Biểu mẫu số 57'!C181-'66'!J180</f>
        <v>722.47400000000005</v>
      </c>
      <c r="F180" s="36"/>
      <c r="G180" s="36"/>
      <c r="H180" s="36">
        <f t="shared" si="38"/>
        <v>0</v>
      </c>
      <c r="I180" s="36"/>
      <c r="J180" s="61">
        <v>0</v>
      </c>
      <c r="K180" s="36">
        <f t="shared" si="39"/>
        <v>658.89840000000004</v>
      </c>
      <c r="L180" s="37"/>
      <c r="M180" s="38">
        <f>'[2]Biểu mẫu số 56'!D180-'66'!R180</f>
        <v>658.89840000000004</v>
      </c>
      <c r="N180" s="37"/>
      <c r="O180" s="38"/>
      <c r="P180" s="37">
        <f t="shared" si="40"/>
        <v>0</v>
      </c>
      <c r="Q180" s="39"/>
      <c r="R180" s="51">
        <v>0</v>
      </c>
      <c r="S180" s="39">
        <f>'[2]Biểu mẫu số 57'!J181</f>
        <v>0</v>
      </c>
      <c r="T180" s="40">
        <f t="shared" si="35"/>
        <v>0.9120029232885889</v>
      </c>
      <c r="U180" s="55"/>
      <c r="V180" s="40">
        <f t="shared" si="36"/>
        <v>0.9120029232885889</v>
      </c>
      <c r="W180" s="42"/>
      <c r="X180" s="42"/>
      <c r="Y180" s="40"/>
      <c r="Z180" s="41"/>
      <c r="AA180" s="40"/>
      <c r="AB180" s="43"/>
      <c r="AC180" s="43"/>
      <c r="AD180" s="77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</row>
    <row r="181" spans="1:127" s="44" customFormat="1" ht="37.9" customHeight="1" x14ac:dyDescent="0.25">
      <c r="A181" s="76" t="s">
        <v>274</v>
      </c>
      <c r="B181" s="35" t="s">
        <v>275</v>
      </c>
      <c r="C181" s="36">
        <f t="shared" si="37"/>
        <v>200</v>
      </c>
      <c r="D181" s="36"/>
      <c r="E181" s="36">
        <f>'[2]Biểu mẫu số 57'!C182-'66'!J181</f>
        <v>200</v>
      </c>
      <c r="F181" s="36"/>
      <c r="G181" s="36"/>
      <c r="H181" s="36">
        <f t="shared" si="38"/>
        <v>0</v>
      </c>
      <c r="I181" s="36"/>
      <c r="J181" s="61">
        <v>0</v>
      </c>
      <c r="K181" s="36">
        <f t="shared" si="39"/>
        <v>200</v>
      </c>
      <c r="L181" s="37"/>
      <c r="M181" s="38">
        <f>'[2]Biểu mẫu số 56'!D181-'66'!R181</f>
        <v>200</v>
      </c>
      <c r="N181" s="37"/>
      <c r="O181" s="36"/>
      <c r="P181" s="37">
        <f t="shared" si="40"/>
        <v>0</v>
      </c>
      <c r="Q181" s="39"/>
      <c r="R181" s="51">
        <v>0</v>
      </c>
      <c r="S181" s="39">
        <f>'[2]Biểu mẫu số 57'!J182</f>
        <v>0</v>
      </c>
      <c r="T181" s="40">
        <f t="shared" si="35"/>
        <v>1</v>
      </c>
      <c r="U181" s="55"/>
      <c r="V181" s="40">
        <f t="shared" si="36"/>
        <v>1</v>
      </c>
      <c r="W181" s="42"/>
      <c r="X181" s="42"/>
      <c r="Y181" s="40"/>
      <c r="Z181" s="41"/>
      <c r="AA181" s="40"/>
      <c r="AB181" s="43"/>
      <c r="AC181" s="43"/>
      <c r="AD181" s="77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</row>
    <row r="182" spans="1:127" s="44" customFormat="1" ht="22.5" customHeight="1" x14ac:dyDescent="0.25">
      <c r="A182" s="76" t="s">
        <v>276</v>
      </c>
      <c r="B182" s="35" t="s">
        <v>277</v>
      </c>
      <c r="C182" s="36">
        <f t="shared" si="37"/>
        <v>160</v>
      </c>
      <c r="D182" s="36"/>
      <c r="E182" s="36">
        <f>'[2]Biểu mẫu số 57'!C183-'66'!J182</f>
        <v>150</v>
      </c>
      <c r="F182" s="36"/>
      <c r="G182" s="36"/>
      <c r="H182" s="36">
        <f t="shared" si="38"/>
        <v>10</v>
      </c>
      <c r="I182" s="36"/>
      <c r="J182" s="61">
        <v>10</v>
      </c>
      <c r="K182" s="36">
        <f t="shared" si="39"/>
        <v>160</v>
      </c>
      <c r="L182" s="37"/>
      <c r="M182" s="38">
        <f>'[2]Biểu mẫu số 56'!D182-'66'!R182</f>
        <v>150</v>
      </c>
      <c r="N182" s="37"/>
      <c r="O182" s="36"/>
      <c r="P182" s="37">
        <f t="shared" si="40"/>
        <v>10</v>
      </c>
      <c r="Q182" s="39"/>
      <c r="R182" s="39">
        <v>10</v>
      </c>
      <c r="S182" s="39">
        <f>'[2]Biểu mẫu số 57'!J183</f>
        <v>0</v>
      </c>
      <c r="T182" s="40">
        <f t="shared" si="35"/>
        <v>1</v>
      </c>
      <c r="U182" s="55"/>
      <c r="V182" s="40">
        <f t="shared" si="36"/>
        <v>1</v>
      </c>
      <c r="W182" s="42"/>
      <c r="X182" s="42"/>
      <c r="Y182" s="40">
        <f t="shared" ref="Y182:Y225" si="41">P182/H182</f>
        <v>1</v>
      </c>
      <c r="Z182" s="41"/>
      <c r="AA182" s="40">
        <f t="shared" ref="AA182:AA225" si="42">(R182/J182)</f>
        <v>1</v>
      </c>
      <c r="AB182" s="43"/>
      <c r="AC182" s="43"/>
      <c r="AD182" s="77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</row>
    <row r="183" spans="1:127" s="44" customFormat="1" ht="27" customHeight="1" x14ac:dyDescent="0.25">
      <c r="A183" s="76" t="s">
        <v>278</v>
      </c>
      <c r="B183" s="35" t="s">
        <v>279</v>
      </c>
      <c r="C183" s="36">
        <f t="shared" si="37"/>
        <v>125</v>
      </c>
      <c r="D183" s="36"/>
      <c r="E183" s="36">
        <f>'[2]Biểu mẫu số 57'!C184-'66'!J183</f>
        <v>125</v>
      </c>
      <c r="F183" s="36"/>
      <c r="G183" s="36"/>
      <c r="H183" s="36">
        <f t="shared" si="38"/>
        <v>0</v>
      </c>
      <c r="I183" s="36"/>
      <c r="J183" s="61">
        <v>0</v>
      </c>
      <c r="K183" s="36">
        <f t="shared" si="39"/>
        <v>125</v>
      </c>
      <c r="L183" s="37"/>
      <c r="M183" s="38">
        <f>'[2]Biểu mẫu số 56'!D183-'66'!R183</f>
        <v>125</v>
      </c>
      <c r="N183" s="37"/>
      <c r="O183" s="36"/>
      <c r="P183" s="37">
        <f t="shared" si="40"/>
        <v>0</v>
      </c>
      <c r="Q183" s="39"/>
      <c r="R183" s="39">
        <v>0</v>
      </c>
      <c r="S183" s="39">
        <f>'[2]Biểu mẫu số 57'!J184</f>
        <v>0</v>
      </c>
      <c r="T183" s="40">
        <f t="shared" si="35"/>
        <v>1</v>
      </c>
      <c r="U183" s="55"/>
      <c r="V183" s="40">
        <f t="shared" si="36"/>
        <v>1</v>
      </c>
      <c r="W183" s="42"/>
      <c r="X183" s="42"/>
      <c r="Y183" s="40"/>
      <c r="Z183" s="41"/>
      <c r="AA183" s="40"/>
      <c r="AB183" s="43"/>
      <c r="AC183" s="43"/>
      <c r="AD183" s="77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</row>
    <row r="184" spans="1:127" s="44" customFormat="1" ht="27.6" customHeight="1" x14ac:dyDescent="0.25">
      <c r="A184" s="76" t="s">
        <v>280</v>
      </c>
      <c r="B184" s="35" t="s">
        <v>281</v>
      </c>
      <c r="C184" s="36">
        <f t="shared" si="37"/>
        <v>47730.751000000004</v>
      </c>
      <c r="D184" s="36"/>
      <c r="E184" s="36">
        <f>'[2]Biểu mẫu số 57'!C185-'66'!J184</f>
        <v>47676.375000000007</v>
      </c>
      <c r="F184" s="36"/>
      <c r="G184" s="36"/>
      <c r="H184" s="36">
        <f t="shared" si="38"/>
        <v>54.375999999999998</v>
      </c>
      <c r="I184" s="36"/>
      <c r="J184" s="61">
        <v>54.375999999999998</v>
      </c>
      <c r="K184" s="36">
        <f t="shared" si="39"/>
        <v>47663.368199999997</v>
      </c>
      <c r="L184" s="37"/>
      <c r="M184" s="38">
        <f>'[2]Biểu mẫu số 56'!D184-'66'!R184</f>
        <v>47608.992200000001</v>
      </c>
      <c r="N184" s="37"/>
      <c r="O184" s="36"/>
      <c r="P184" s="37">
        <f t="shared" si="40"/>
        <v>54.375999999999998</v>
      </c>
      <c r="Q184" s="39"/>
      <c r="R184" s="39">
        <v>54.375999999999998</v>
      </c>
      <c r="S184" s="39">
        <f>'[2]Biểu mẫu số 57'!J185</f>
        <v>0</v>
      </c>
      <c r="T184" s="40">
        <f t="shared" si="35"/>
        <v>0.99858827278875195</v>
      </c>
      <c r="U184" s="55"/>
      <c r="V184" s="40">
        <f t="shared" si="36"/>
        <v>0.99858666268146423</v>
      </c>
      <c r="W184" s="42"/>
      <c r="X184" s="42"/>
      <c r="Y184" s="40">
        <f t="shared" si="41"/>
        <v>1</v>
      </c>
      <c r="Z184" s="41"/>
      <c r="AA184" s="40">
        <f t="shared" si="42"/>
        <v>1</v>
      </c>
      <c r="AB184" s="43"/>
      <c r="AC184" s="43"/>
      <c r="AD184" s="77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</row>
    <row r="185" spans="1:127" s="44" customFormat="1" ht="37.9" customHeight="1" x14ac:dyDescent="0.25">
      <c r="A185" s="76" t="s">
        <v>282</v>
      </c>
      <c r="B185" s="35" t="s">
        <v>283</v>
      </c>
      <c r="C185" s="36">
        <f t="shared" si="37"/>
        <v>3.2</v>
      </c>
      <c r="D185" s="36"/>
      <c r="E185" s="36">
        <f>'[2]Biểu mẫu số 57'!C186-'66'!J185</f>
        <v>3.2</v>
      </c>
      <c r="F185" s="36"/>
      <c r="G185" s="36"/>
      <c r="H185" s="36">
        <f t="shared" si="38"/>
        <v>0</v>
      </c>
      <c r="I185" s="36"/>
      <c r="J185" s="36"/>
      <c r="K185" s="36">
        <f t="shared" si="39"/>
        <v>3.2</v>
      </c>
      <c r="L185" s="37"/>
      <c r="M185" s="38">
        <f>'[2]Biểu mẫu số 56'!D185-'66'!R185</f>
        <v>3.2</v>
      </c>
      <c r="N185" s="37"/>
      <c r="O185" s="36"/>
      <c r="P185" s="37">
        <f t="shared" si="40"/>
        <v>0</v>
      </c>
      <c r="Q185" s="39"/>
      <c r="R185" s="39"/>
      <c r="S185" s="39">
        <f>'[2]Biểu mẫu số 57'!J186</f>
        <v>0</v>
      </c>
      <c r="T185" s="40">
        <f t="shared" si="35"/>
        <v>1</v>
      </c>
      <c r="U185" s="55"/>
      <c r="V185" s="40">
        <f t="shared" si="36"/>
        <v>1</v>
      </c>
      <c r="W185" s="42"/>
      <c r="X185" s="42"/>
      <c r="Y185" s="40"/>
      <c r="Z185" s="41"/>
      <c r="AA185" s="40"/>
      <c r="AB185" s="43"/>
      <c r="AC185" s="43"/>
      <c r="AD185" s="77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</row>
    <row r="186" spans="1:127" s="44" customFormat="1" ht="26.45" customHeight="1" x14ac:dyDescent="0.25">
      <c r="A186" s="76" t="s">
        <v>284</v>
      </c>
      <c r="B186" s="35" t="s">
        <v>285</v>
      </c>
      <c r="C186" s="36">
        <f t="shared" si="37"/>
        <v>21346</v>
      </c>
      <c r="D186" s="36"/>
      <c r="E186" s="36">
        <f>'[2]Biểu mẫu số 57'!C187-'66'!J186</f>
        <v>21346</v>
      </c>
      <c r="F186" s="36"/>
      <c r="G186" s="36"/>
      <c r="H186" s="36">
        <f t="shared" si="38"/>
        <v>0</v>
      </c>
      <c r="I186" s="36"/>
      <c r="J186" s="36"/>
      <c r="K186" s="36">
        <f t="shared" si="39"/>
        <v>21346</v>
      </c>
      <c r="L186" s="37"/>
      <c r="M186" s="38">
        <f>'[2]Biểu mẫu số 56'!D186-'66'!R186</f>
        <v>21346</v>
      </c>
      <c r="N186" s="37"/>
      <c r="O186" s="36"/>
      <c r="P186" s="37">
        <f t="shared" si="40"/>
        <v>0</v>
      </c>
      <c r="Q186" s="39"/>
      <c r="R186" s="39"/>
      <c r="S186" s="39">
        <f>'[2]Biểu mẫu số 57'!J187</f>
        <v>0</v>
      </c>
      <c r="T186" s="40">
        <f t="shared" si="35"/>
        <v>1</v>
      </c>
      <c r="U186" s="55"/>
      <c r="V186" s="40">
        <f t="shared" si="36"/>
        <v>1</v>
      </c>
      <c r="W186" s="42"/>
      <c r="X186" s="42"/>
      <c r="Y186" s="40"/>
      <c r="Z186" s="41"/>
      <c r="AA186" s="40"/>
      <c r="AB186" s="43"/>
      <c r="AC186" s="43"/>
      <c r="AD186" s="77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</row>
    <row r="187" spans="1:127" s="44" customFormat="1" ht="24.75" customHeight="1" x14ac:dyDescent="0.25">
      <c r="A187" s="76" t="s">
        <v>286</v>
      </c>
      <c r="B187" s="35" t="s">
        <v>287</v>
      </c>
      <c r="C187" s="36">
        <f t="shared" si="37"/>
        <v>25060.350999999999</v>
      </c>
      <c r="D187" s="36"/>
      <c r="E187" s="36">
        <f>'[2]Biểu mẫu số 57'!C188-'66'!J187</f>
        <v>25060.350999999999</v>
      </c>
      <c r="F187" s="36"/>
      <c r="G187" s="36"/>
      <c r="H187" s="36">
        <f t="shared" si="38"/>
        <v>0</v>
      </c>
      <c r="I187" s="36"/>
      <c r="J187" s="36"/>
      <c r="K187" s="36">
        <f t="shared" si="39"/>
        <v>25060.350999999999</v>
      </c>
      <c r="L187" s="36"/>
      <c r="M187" s="38">
        <f>'[2]Biểu mẫu số 56'!D187-'66'!R187</f>
        <v>25060.350999999999</v>
      </c>
      <c r="N187" s="36"/>
      <c r="O187" s="36"/>
      <c r="P187" s="37">
        <f t="shared" si="40"/>
        <v>0</v>
      </c>
      <c r="Q187" s="36"/>
      <c r="R187" s="36"/>
      <c r="S187" s="39">
        <f>'[2]Biểu mẫu số 57'!J188</f>
        <v>0</v>
      </c>
      <c r="T187" s="40">
        <f t="shared" si="35"/>
        <v>1</v>
      </c>
      <c r="U187" s="55"/>
      <c r="V187" s="40">
        <f t="shared" si="36"/>
        <v>1</v>
      </c>
      <c r="W187" s="42"/>
      <c r="X187" s="42"/>
      <c r="Y187" s="40"/>
      <c r="Z187" s="41"/>
      <c r="AA187" s="40"/>
      <c r="AB187" s="43"/>
      <c r="AC187" s="43"/>
      <c r="AD187" s="77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</row>
    <row r="188" spans="1:127" s="44" customFormat="1" ht="22.5" customHeight="1" x14ac:dyDescent="0.25">
      <c r="A188" s="76" t="s">
        <v>288</v>
      </c>
      <c r="B188" s="35" t="s">
        <v>289</v>
      </c>
      <c r="C188" s="36">
        <f t="shared" si="37"/>
        <v>113.85</v>
      </c>
      <c r="D188" s="36"/>
      <c r="E188" s="36">
        <f>'[2]Biểu mẫu số 57'!C189-'66'!J188</f>
        <v>113.85</v>
      </c>
      <c r="F188" s="36"/>
      <c r="G188" s="36"/>
      <c r="H188" s="36">
        <f t="shared" si="38"/>
        <v>0</v>
      </c>
      <c r="I188" s="36"/>
      <c r="J188" s="36"/>
      <c r="K188" s="36">
        <f t="shared" si="39"/>
        <v>113.85</v>
      </c>
      <c r="L188" s="37"/>
      <c r="M188" s="38">
        <f>'[2]Biểu mẫu số 56'!D188-'66'!R188</f>
        <v>113.85</v>
      </c>
      <c r="N188" s="37"/>
      <c r="O188" s="36"/>
      <c r="P188" s="37">
        <f t="shared" si="40"/>
        <v>0</v>
      </c>
      <c r="Q188" s="39"/>
      <c r="R188" s="39"/>
      <c r="S188" s="39">
        <f>'[2]Biểu mẫu số 57'!J189</f>
        <v>0</v>
      </c>
      <c r="T188" s="40">
        <f t="shared" si="35"/>
        <v>1</v>
      </c>
      <c r="U188" s="55"/>
      <c r="V188" s="40">
        <f t="shared" si="36"/>
        <v>1</v>
      </c>
      <c r="W188" s="42"/>
      <c r="X188" s="42"/>
      <c r="Y188" s="40"/>
      <c r="Z188" s="41"/>
      <c r="AA188" s="40"/>
      <c r="AB188" s="43"/>
      <c r="AC188" s="43"/>
      <c r="AD188" s="77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</row>
    <row r="189" spans="1:127" s="44" customFormat="1" ht="36.6" customHeight="1" x14ac:dyDescent="0.25">
      <c r="A189" s="76" t="s">
        <v>290</v>
      </c>
      <c r="B189" s="35" t="s">
        <v>291</v>
      </c>
      <c r="C189" s="36">
        <f t="shared" si="37"/>
        <v>100</v>
      </c>
      <c r="D189" s="36"/>
      <c r="E189" s="36">
        <f>'[2]Biểu mẫu số 57'!C190-'66'!J189</f>
        <v>100</v>
      </c>
      <c r="F189" s="36"/>
      <c r="G189" s="36"/>
      <c r="H189" s="36">
        <f t="shared" si="38"/>
        <v>0</v>
      </c>
      <c r="I189" s="36"/>
      <c r="J189" s="36"/>
      <c r="K189" s="36">
        <f t="shared" si="39"/>
        <v>100</v>
      </c>
      <c r="L189" s="37"/>
      <c r="M189" s="38">
        <f>'[2]Biểu mẫu số 56'!D189-'66'!R189</f>
        <v>100</v>
      </c>
      <c r="N189" s="37"/>
      <c r="O189" s="36"/>
      <c r="P189" s="37">
        <f t="shared" si="40"/>
        <v>0</v>
      </c>
      <c r="Q189" s="39"/>
      <c r="R189" s="39"/>
      <c r="S189" s="39">
        <f>'[2]Biểu mẫu số 57'!J190</f>
        <v>0</v>
      </c>
      <c r="T189" s="40">
        <f t="shared" si="35"/>
        <v>1</v>
      </c>
      <c r="U189" s="55"/>
      <c r="V189" s="40">
        <f t="shared" si="36"/>
        <v>1</v>
      </c>
      <c r="W189" s="42"/>
      <c r="X189" s="42"/>
      <c r="Y189" s="40"/>
      <c r="Z189" s="41"/>
      <c r="AA189" s="40"/>
      <c r="AB189" s="43"/>
      <c r="AC189" s="43"/>
      <c r="AD189" s="77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</row>
    <row r="190" spans="1:127" s="44" customFormat="1" ht="22.5" customHeight="1" x14ac:dyDescent="0.25">
      <c r="A190" s="76" t="s">
        <v>292</v>
      </c>
      <c r="B190" s="35" t="s">
        <v>293</v>
      </c>
      <c r="C190" s="36">
        <f t="shared" si="37"/>
        <v>100</v>
      </c>
      <c r="D190" s="36"/>
      <c r="E190" s="36">
        <f>'[2]Biểu mẫu số 57'!C191-'66'!J190</f>
        <v>100</v>
      </c>
      <c r="F190" s="36"/>
      <c r="G190" s="36"/>
      <c r="H190" s="36">
        <f t="shared" si="38"/>
        <v>0</v>
      </c>
      <c r="I190" s="36"/>
      <c r="J190" s="36"/>
      <c r="K190" s="36">
        <f t="shared" si="39"/>
        <v>100</v>
      </c>
      <c r="L190" s="37"/>
      <c r="M190" s="38">
        <f>'[2]Biểu mẫu số 56'!D190-'66'!R190</f>
        <v>100</v>
      </c>
      <c r="N190" s="37"/>
      <c r="O190" s="36"/>
      <c r="P190" s="37">
        <f t="shared" si="40"/>
        <v>0</v>
      </c>
      <c r="Q190" s="39"/>
      <c r="R190" s="39"/>
      <c r="S190" s="39">
        <f>'[2]Biểu mẫu số 57'!J191</f>
        <v>0</v>
      </c>
      <c r="T190" s="40">
        <f t="shared" si="35"/>
        <v>1</v>
      </c>
      <c r="U190" s="66"/>
      <c r="V190" s="40">
        <f t="shared" si="36"/>
        <v>1</v>
      </c>
      <c r="W190" s="42"/>
      <c r="X190" s="42"/>
      <c r="Y190" s="40"/>
      <c r="Z190" s="41"/>
      <c r="AA190" s="40"/>
      <c r="AB190" s="43"/>
      <c r="AC190" s="43"/>
      <c r="AD190" s="77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</row>
    <row r="191" spans="1:127" s="44" customFormat="1" ht="22.5" customHeight="1" x14ac:dyDescent="0.25">
      <c r="A191" s="76" t="s">
        <v>294</v>
      </c>
      <c r="B191" s="35" t="s">
        <v>295</v>
      </c>
      <c r="C191" s="36">
        <f t="shared" si="37"/>
        <v>100</v>
      </c>
      <c r="D191" s="36"/>
      <c r="E191" s="36">
        <f>'[2]Biểu mẫu số 57'!C192-'66'!J191</f>
        <v>100</v>
      </c>
      <c r="F191" s="36"/>
      <c r="G191" s="36"/>
      <c r="H191" s="36">
        <f t="shared" si="38"/>
        <v>0</v>
      </c>
      <c r="I191" s="36"/>
      <c r="J191" s="36"/>
      <c r="K191" s="36">
        <f t="shared" si="39"/>
        <v>100</v>
      </c>
      <c r="L191" s="37"/>
      <c r="M191" s="38">
        <f>'[2]Biểu mẫu số 56'!D191-'66'!R191</f>
        <v>100</v>
      </c>
      <c r="N191" s="37"/>
      <c r="O191" s="36"/>
      <c r="P191" s="37">
        <f t="shared" si="40"/>
        <v>0</v>
      </c>
      <c r="Q191" s="39"/>
      <c r="R191" s="39"/>
      <c r="S191" s="39">
        <f>'[2]Biểu mẫu số 57'!J192</f>
        <v>0</v>
      </c>
      <c r="T191" s="40">
        <f t="shared" si="35"/>
        <v>1</v>
      </c>
      <c r="U191" s="55"/>
      <c r="V191" s="40">
        <f t="shared" si="36"/>
        <v>1</v>
      </c>
      <c r="W191" s="42"/>
      <c r="X191" s="42"/>
      <c r="Y191" s="40"/>
      <c r="Z191" s="41"/>
      <c r="AA191" s="40"/>
      <c r="AB191" s="43"/>
      <c r="AC191" s="43"/>
      <c r="AD191" s="77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</row>
    <row r="192" spans="1:127" s="44" customFormat="1" ht="36.75" customHeight="1" x14ac:dyDescent="0.25">
      <c r="A192" s="76" t="s">
        <v>296</v>
      </c>
      <c r="B192" s="35" t="s">
        <v>297</v>
      </c>
      <c r="C192" s="36">
        <f t="shared" si="37"/>
        <v>3263.9409999999998</v>
      </c>
      <c r="D192" s="36"/>
      <c r="E192" s="36">
        <f>'[2]Biểu mẫu số 57'!C193-'66'!J192</f>
        <v>3263.9409999999998</v>
      </c>
      <c r="F192" s="36"/>
      <c r="G192" s="36"/>
      <c r="H192" s="36">
        <f t="shared" si="38"/>
        <v>0</v>
      </c>
      <c r="I192" s="36"/>
      <c r="J192" s="36"/>
      <c r="K192" s="36">
        <f t="shared" si="39"/>
        <v>3263.9409999999998</v>
      </c>
      <c r="L192" s="37"/>
      <c r="M192" s="38">
        <f>'[2]Biểu mẫu số 56'!D192-'66'!R192</f>
        <v>3263.9409999999998</v>
      </c>
      <c r="N192" s="37"/>
      <c r="O192" s="36"/>
      <c r="P192" s="37">
        <f t="shared" si="40"/>
        <v>0</v>
      </c>
      <c r="Q192" s="39"/>
      <c r="R192" s="39"/>
      <c r="S192" s="39">
        <f>'[2]Biểu mẫu số 57'!J193</f>
        <v>0</v>
      </c>
      <c r="T192" s="40">
        <f t="shared" si="35"/>
        <v>1</v>
      </c>
      <c r="U192" s="55"/>
      <c r="V192" s="40">
        <f t="shared" si="36"/>
        <v>1</v>
      </c>
      <c r="W192" s="42"/>
      <c r="X192" s="42"/>
      <c r="Y192" s="40"/>
      <c r="Z192" s="41"/>
      <c r="AA192" s="40"/>
      <c r="AB192" s="43"/>
      <c r="AC192" s="43"/>
      <c r="AD192" s="77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</row>
    <row r="193" spans="1:127" s="44" customFormat="1" ht="36.75" customHeight="1" x14ac:dyDescent="0.25">
      <c r="A193" s="76" t="s">
        <v>298</v>
      </c>
      <c r="B193" s="35" t="s">
        <v>299</v>
      </c>
      <c r="C193" s="36">
        <f t="shared" si="37"/>
        <v>4381.741</v>
      </c>
      <c r="D193" s="36"/>
      <c r="E193" s="36">
        <f>'[2]Biểu mẫu số 57'!C194-'66'!J193</f>
        <v>4381.741</v>
      </c>
      <c r="F193" s="36"/>
      <c r="G193" s="36"/>
      <c r="H193" s="36">
        <f t="shared" si="38"/>
        <v>0</v>
      </c>
      <c r="I193" s="36"/>
      <c r="J193" s="36"/>
      <c r="K193" s="36">
        <f t="shared" si="39"/>
        <v>4269.1610000000001</v>
      </c>
      <c r="L193" s="37"/>
      <c r="M193" s="38">
        <f>'[2]Biểu mẫu số 56'!D193-'66'!R193</f>
        <v>4269.1610000000001</v>
      </c>
      <c r="N193" s="37"/>
      <c r="O193" s="36"/>
      <c r="P193" s="37">
        <f t="shared" si="40"/>
        <v>0</v>
      </c>
      <c r="Q193" s="39"/>
      <c r="R193" s="39"/>
      <c r="S193" s="39">
        <f>'[2]Biểu mẫu số 57'!J194</f>
        <v>0</v>
      </c>
      <c r="T193" s="40">
        <f t="shared" si="35"/>
        <v>0.97430701632068173</v>
      </c>
      <c r="U193" s="55"/>
      <c r="V193" s="40">
        <f t="shared" si="36"/>
        <v>0.97430701632068173</v>
      </c>
      <c r="W193" s="42"/>
      <c r="X193" s="42"/>
      <c r="Y193" s="40"/>
      <c r="Z193" s="41"/>
      <c r="AA193" s="40"/>
      <c r="AB193" s="43"/>
      <c r="AC193" s="43"/>
      <c r="AD193" s="77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</row>
    <row r="194" spans="1:127" s="44" customFormat="1" ht="36.75" customHeight="1" x14ac:dyDescent="0.25">
      <c r="A194" s="76" t="s">
        <v>300</v>
      </c>
      <c r="B194" s="35" t="s">
        <v>301</v>
      </c>
      <c r="C194" s="36">
        <f t="shared" si="37"/>
        <v>361621.81199999998</v>
      </c>
      <c r="D194" s="36"/>
      <c r="E194" s="36">
        <f>'[2]Biểu mẫu số 57'!C195-'66'!J194</f>
        <v>361621.81199999998</v>
      </c>
      <c r="F194" s="36"/>
      <c r="G194" s="36"/>
      <c r="H194" s="36">
        <f t="shared" si="38"/>
        <v>0</v>
      </c>
      <c r="I194" s="36"/>
      <c r="J194" s="36"/>
      <c r="K194" s="36">
        <f t="shared" si="39"/>
        <v>361621.81199999998</v>
      </c>
      <c r="L194" s="37"/>
      <c r="M194" s="38">
        <f>'[2]Biểu mẫu số 56'!D194-'66'!R194</f>
        <v>361621.81199999998</v>
      </c>
      <c r="N194" s="37"/>
      <c r="O194" s="36"/>
      <c r="P194" s="37">
        <f t="shared" si="40"/>
        <v>0</v>
      </c>
      <c r="Q194" s="39"/>
      <c r="R194" s="39"/>
      <c r="S194" s="39">
        <f>'[2]Biểu mẫu số 57'!J195</f>
        <v>0</v>
      </c>
      <c r="T194" s="40">
        <f t="shared" si="35"/>
        <v>1</v>
      </c>
      <c r="U194" s="55"/>
      <c r="V194" s="40">
        <f t="shared" si="36"/>
        <v>1</v>
      </c>
      <c r="W194" s="42"/>
      <c r="X194" s="42"/>
      <c r="Y194" s="40"/>
      <c r="Z194" s="41"/>
      <c r="AA194" s="40"/>
      <c r="AB194" s="43"/>
      <c r="AC194" s="43"/>
      <c r="AD194" s="77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</row>
    <row r="195" spans="1:127" s="44" customFormat="1" ht="36.75" customHeight="1" x14ac:dyDescent="0.25">
      <c r="A195" s="76" t="s">
        <v>302</v>
      </c>
      <c r="B195" s="35" t="s">
        <v>303</v>
      </c>
      <c r="C195" s="36">
        <f t="shared" si="37"/>
        <v>2323.7600000000002</v>
      </c>
      <c r="D195" s="36"/>
      <c r="E195" s="36">
        <f>'[2]Biểu mẫu số 57'!C196-'66'!J195</f>
        <v>2323.7600000000002</v>
      </c>
      <c r="F195" s="36"/>
      <c r="G195" s="36"/>
      <c r="H195" s="36">
        <f t="shared" si="38"/>
        <v>0</v>
      </c>
      <c r="I195" s="36"/>
      <c r="J195" s="36"/>
      <c r="K195" s="36">
        <f t="shared" si="39"/>
        <v>2323.7600000000002</v>
      </c>
      <c r="L195" s="37"/>
      <c r="M195" s="38">
        <f>'[2]Biểu mẫu số 56'!D195-'66'!R195</f>
        <v>2323.7600000000002</v>
      </c>
      <c r="N195" s="37"/>
      <c r="O195" s="36"/>
      <c r="P195" s="37">
        <f t="shared" si="40"/>
        <v>0</v>
      </c>
      <c r="Q195" s="39"/>
      <c r="R195" s="39"/>
      <c r="S195" s="39">
        <f>'[2]Biểu mẫu số 57'!J196</f>
        <v>0</v>
      </c>
      <c r="T195" s="40">
        <f t="shared" si="35"/>
        <v>1</v>
      </c>
      <c r="U195" s="55"/>
      <c r="V195" s="40">
        <f t="shared" si="36"/>
        <v>1</v>
      </c>
      <c r="W195" s="42"/>
      <c r="X195" s="42"/>
      <c r="Y195" s="40"/>
      <c r="Z195" s="41"/>
      <c r="AA195" s="40"/>
      <c r="AB195" s="43"/>
      <c r="AC195" s="43"/>
      <c r="AD195" s="77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</row>
    <row r="196" spans="1:127" s="44" customFormat="1" ht="36.75" customHeight="1" x14ac:dyDescent="0.25">
      <c r="A196" s="76" t="s">
        <v>304</v>
      </c>
      <c r="B196" s="35" t="s">
        <v>305</v>
      </c>
      <c r="C196" s="36">
        <f t="shared" si="37"/>
        <v>150</v>
      </c>
      <c r="D196" s="36"/>
      <c r="E196" s="36">
        <f>'[2]Biểu mẫu số 57'!C197-'66'!J196</f>
        <v>150</v>
      </c>
      <c r="F196" s="36"/>
      <c r="G196" s="36"/>
      <c r="H196" s="36">
        <f t="shared" si="38"/>
        <v>0</v>
      </c>
      <c r="I196" s="36"/>
      <c r="J196" s="36"/>
      <c r="K196" s="36">
        <f t="shared" si="39"/>
        <v>150</v>
      </c>
      <c r="L196" s="37"/>
      <c r="M196" s="38">
        <f>'[2]Biểu mẫu số 56'!D196-'66'!R196</f>
        <v>150</v>
      </c>
      <c r="N196" s="37"/>
      <c r="O196" s="36"/>
      <c r="P196" s="37">
        <f t="shared" si="40"/>
        <v>0</v>
      </c>
      <c r="Q196" s="39"/>
      <c r="R196" s="39"/>
      <c r="S196" s="39">
        <f>'[2]Biểu mẫu số 57'!J197</f>
        <v>0</v>
      </c>
      <c r="T196" s="40">
        <f t="shared" si="35"/>
        <v>1</v>
      </c>
      <c r="U196" s="55"/>
      <c r="V196" s="40">
        <f t="shared" si="36"/>
        <v>1</v>
      </c>
      <c r="W196" s="42"/>
      <c r="X196" s="42"/>
      <c r="Y196" s="40"/>
      <c r="Z196" s="41"/>
      <c r="AA196" s="40"/>
      <c r="AB196" s="43"/>
      <c r="AC196" s="43"/>
      <c r="AD196" s="77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</row>
    <row r="197" spans="1:127" s="44" customFormat="1" ht="23.25" customHeight="1" x14ac:dyDescent="0.25">
      <c r="A197" s="76" t="s">
        <v>306</v>
      </c>
      <c r="B197" s="35" t="s">
        <v>307</v>
      </c>
      <c r="C197" s="36">
        <f t="shared" si="37"/>
        <v>80.131</v>
      </c>
      <c r="D197" s="36"/>
      <c r="E197" s="36">
        <f>'[2]Biểu mẫu số 57'!C198-'66'!J197</f>
        <v>80.131</v>
      </c>
      <c r="F197" s="36"/>
      <c r="G197" s="36"/>
      <c r="H197" s="36">
        <f t="shared" si="38"/>
        <v>0</v>
      </c>
      <c r="I197" s="36"/>
      <c r="J197" s="36"/>
      <c r="K197" s="36">
        <f t="shared" si="39"/>
        <v>80.131</v>
      </c>
      <c r="L197" s="37"/>
      <c r="M197" s="38">
        <f>'[2]Biểu mẫu số 56'!D197-'66'!R197</f>
        <v>80.131</v>
      </c>
      <c r="N197" s="37"/>
      <c r="O197" s="36"/>
      <c r="P197" s="37">
        <f t="shared" si="40"/>
        <v>0</v>
      </c>
      <c r="Q197" s="39"/>
      <c r="R197" s="39"/>
      <c r="S197" s="39">
        <f>'[2]Biểu mẫu số 57'!J198</f>
        <v>0</v>
      </c>
      <c r="T197" s="40">
        <f t="shared" si="35"/>
        <v>1</v>
      </c>
      <c r="U197" s="55"/>
      <c r="V197" s="40">
        <f t="shared" si="36"/>
        <v>1</v>
      </c>
      <c r="W197" s="42"/>
      <c r="X197" s="42"/>
      <c r="Y197" s="40"/>
      <c r="Z197" s="41"/>
      <c r="AA197" s="40"/>
      <c r="AB197" s="43"/>
      <c r="AC197" s="43"/>
      <c r="AD197" s="77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</row>
    <row r="198" spans="1:127" s="44" customFormat="1" ht="114" customHeight="1" x14ac:dyDescent="0.25">
      <c r="A198" s="76" t="s">
        <v>308</v>
      </c>
      <c r="B198" s="35" t="s">
        <v>309</v>
      </c>
      <c r="C198" s="36">
        <f t="shared" si="37"/>
        <v>200</v>
      </c>
      <c r="D198" s="36"/>
      <c r="E198" s="36">
        <f>'[2]Biểu mẫu số 57'!C199-'66'!J198</f>
        <v>200</v>
      </c>
      <c r="F198" s="36"/>
      <c r="G198" s="36"/>
      <c r="H198" s="36">
        <f t="shared" si="38"/>
        <v>0</v>
      </c>
      <c r="I198" s="36"/>
      <c r="J198" s="36"/>
      <c r="K198" s="36">
        <f t="shared" si="39"/>
        <v>200</v>
      </c>
      <c r="L198" s="37"/>
      <c r="M198" s="38">
        <f>'[2]Biểu mẫu số 56'!D198-'66'!R198</f>
        <v>200</v>
      </c>
      <c r="N198" s="37"/>
      <c r="O198" s="36"/>
      <c r="P198" s="37">
        <f t="shared" si="40"/>
        <v>0</v>
      </c>
      <c r="Q198" s="39"/>
      <c r="R198" s="39"/>
      <c r="S198" s="39">
        <f>'[2]Biểu mẫu số 57'!J199</f>
        <v>0</v>
      </c>
      <c r="T198" s="40">
        <f t="shared" si="35"/>
        <v>1</v>
      </c>
      <c r="U198" s="55"/>
      <c r="V198" s="40">
        <f t="shared" si="36"/>
        <v>1</v>
      </c>
      <c r="W198" s="42"/>
      <c r="X198" s="42"/>
      <c r="Y198" s="40"/>
      <c r="Z198" s="41"/>
      <c r="AA198" s="40"/>
      <c r="AB198" s="43"/>
      <c r="AC198" s="43"/>
      <c r="AD198" s="77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</row>
    <row r="199" spans="1:127" s="44" customFormat="1" ht="94.9" customHeight="1" x14ac:dyDescent="0.25">
      <c r="A199" s="76" t="s">
        <v>310</v>
      </c>
      <c r="B199" s="35" t="s">
        <v>311</v>
      </c>
      <c r="C199" s="36">
        <f t="shared" si="37"/>
        <v>275.94</v>
      </c>
      <c r="D199" s="36"/>
      <c r="E199" s="36">
        <f>'[2]Biểu mẫu số 57'!C200-'66'!J199</f>
        <v>275.94</v>
      </c>
      <c r="F199" s="36"/>
      <c r="G199" s="36"/>
      <c r="H199" s="36">
        <f t="shared" si="38"/>
        <v>0</v>
      </c>
      <c r="I199" s="36"/>
      <c r="J199" s="36"/>
      <c r="K199" s="36">
        <f t="shared" si="39"/>
        <v>56.468600000000002</v>
      </c>
      <c r="L199" s="37"/>
      <c r="M199" s="38">
        <f>'[2]Biểu mẫu số 56'!D199-'66'!R199</f>
        <v>56.468600000000002</v>
      </c>
      <c r="N199" s="37"/>
      <c r="O199" s="36"/>
      <c r="P199" s="37">
        <f t="shared" si="40"/>
        <v>0</v>
      </c>
      <c r="Q199" s="39"/>
      <c r="R199" s="39"/>
      <c r="S199" s="39">
        <f>'[2]Biểu mẫu số 57'!J200</f>
        <v>0</v>
      </c>
      <c r="T199" s="40">
        <f t="shared" si="35"/>
        <v>0.20464086395593245</v>
      </c>
      <c r="U199" s="55"/>
      <c r="V199" s="40">
        <f t="shared" si="36"/>
        <v>0.20464086395593245</v>
      </c>
      <c r="W199" s="42"/>
      <c r="X199" s="42"/>
      <c r="Y199" s="40"/>
      <c r="Z199" s="41"/>
      <c r="AA199" s="40"/>
      <c r="AB199" s="43"/>
      <c r="AC199" s="43"/>
      <c r="AD199" s="77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</row>
    <row r="200" spans="1:127" s="44" customFormat="1" ht="108.6" customHeight="1" x14ac:dyDescent="0.25">
      <c r="A200" s="76" t="s">
        <v>312</v>
      </c>
      <c r="B200" s="35" t="s">
        <v>313</v>
      </c>
      <c r="C200" s="36">
        <f t="shared" si="37"/>
        <v>262.66485</v>
      </c>
      <c r="D200" s="36"/>
      <c r="E200" s="36">
        <f>'[2]Biểu mẫu số 57'!C201-'66'!J200</f>
        <v>262.66485</v>
      </c>
      <c r="F200" s="36"/>
      <c r="G200" s="36"/>
      <c r="H200" s="36">
        <f t="shared" si="38"/>
        <v>0</v>
      </c>
      <c r="I200" s="36"/>
      <c r="J200" s="36"/>
      <c r="K200" s="36">
        <f t="shared" si="39"/>
        <v>137.4265</v>
      </c>
      <c r="L200" s="37"/>
      <c r="M200" s="38">
        <f>'[2]Biểu mẫu số 56'!D200-'66'!R200</f>
        <v>137.4265</v>
      </c>
      <c r="N200" s="37"/>
      <c r="O200" s="36"/>
      <c r="P200" s="37">
        <f t="shared" si="40"/>
        <v>0</v>
      </c>
      <c r="Q200" s="39"/>
      <c r="R200" s="39"/>
      <c r="S200" s="39">
        <f>'[2]Biểu mẫu số 57'!J201</f>
        <v>125.23885</v>
      </c>
      <c r="T200" s="40">
        <f t="shared" si="35"/>
        <v>0.52320095361065633</v>
      </c>
      <c r="U200" s="55"/>
      <c r="V200" s="40">
        <f t="shared" si="36"/>
        <v>0.52320095361065633</v>
      </c>
      <c r="W200" s="42"/>
      <c r="X200" s="42"/>
      <c r="Y200" s="40"/>
      <c r="Z200" s="41"/>
      <c r="AA200" s="40"/>
      <c r="AB200" s="43"/>
      <c r="AC200" s="43"/>
      <c r="AD200" s="77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</row>
    <row r="201" spans="1:127" s="44" customFormat="1" ht="39.950000000000003" customHeight="1" x14ac:dyDescent="0.25">
      <c r="A201" s="76" t="s">
        <v>314</v>
      </c>
      <c r="B201" s="35" t="s">
        <v>315</v>
      </c>
      <c r="C201" s="36">
        <f t="shared" si="37"/>
        <v>556.79100000000005</v>
      </c>
      <c r="D201" s="36"/>
      <c r="E201" s="36">
        <f>'[2]Biểu mẫu số 57'!C202-'66'!J201</f>
        <v>556.79100000000005</v>
      </c>
      <c r="F201" s="36"/>
      <c r="G201" s="36"/>
      <c r="H201" s="36">
        <f t="shared" si="38"/>
        <v>0</v>
      </c>
      <c r="I201" s="36"/>
      <c r="J201" s="36"/>
      <c r="K201" s="36">
        <f t="shared" si="39"/>
        <v>524.81100000000004</v>
      </c>
      <c r="L201" s="37"/>
      <c r="M201" s="38">
        <f>'[2]Biểu mẫu số 56'!D201-'66'!R201</f>
        <v>524.81100000000004</v>
      </c>
      <c r="N201" s="37"/>
      <c r="O201" s="36"/>
      <c r="P201" s="37">
        <f t="shared" si="40"/>
        <v>0</v>
      </c>
      <c r="Q201" s="39"/>
      <c r="R201" s="39"/>
      <c r="S201" s="39">
        <f>'[2]Biểu mẫu số 57'!J202</f>
        <v>31.98</v>
      </c>
      <c r="T201" s="40">
        <f t="shared" si="35"/>
        <v>0.94256372678437683</v>
      </c>
      <c r="U201" s="55"/>
      <c r="V201" s="40">
        <f t="shared" si="36"/>
        <v>0.94256372678437683</v>
      </c>
      <c r="W201" s="42"/>
      <c r="X201" s="42"/>
      <c r="Y201" s="40"/>
      <c r="Z201" s="41"/>
      <c r="AA201" s="40"/>
      <c r="AB201" s="43"/>
      <c r="AC201" s="43"/>
      <c r="AD201" s="77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43"/>
      <c r="CU201" s="43"/>
      <c r="CV201" s="43"/>
      <c r="CW201" s="43"/>
      <c r="CX201" s="43"/>
      <c r="CY201" s="43"/>
      <c r="CZ201" s="43"/>
      <c r="DA201" s="43"/>
      <c r="DB201" s="43"/>
      <c r="DC201" s="43"/>
      <c r="DD201" s="43"/>
      <c r="DE201" s="43"/>
      <c r="DF201" s="43"/>
      <c r="DG201" s="43"/>
      <c r="DH201" s="43"/>
      <c r="DI201" s="43"/>
      <c r="DJ201" s="43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</row>
    <row r="202" spans="1:127" s="86" customFormat="1" ht="83.25" customHeight="1" x14ac:dyDescent="0.25">
      <c r="A202" s="79"/>
      <c r="B202" s="80" t="s">
        <v>316</v>
      </c>
      <c r="C202" s="36">
        <f t="shared" si="37"/>
        <v>202.63300000000001</v>
      </c>
      <c r="D202" s="81"/>
      <c r="E202" s="36">
        <f>'[2]Biểu mẫu số 57'!C203-'66'!J202</f>
        <v>202.63300000000001</v>
      </c>
      <c r="F202" s="81"/>
      <c r="G202" s="81"/>
      <c r="H202" s="36">
        <f t="shared" si="38"/>
        <v>0</v>
      </c>
      <c r="I202" s="81"/>
      <c r="J202" s="81"/>
      <c r="K202" s="36">
        <f t="shared" si="39"/>
        <v>170.65299999999999</v>
      </c>
      <c r="L202" s="82"/>
      <c r="M202" s="38">
        <f>'[2]Biểu mẫu số 56'!D202-'66'!R202</f>
        <v>170.65299999999999</v>
      </c>
      <c r="N202" s="82"/>
      <c r="O202" s="81"/>
      <c r="P202" s="37">
        <f t="shared" si="40"/>
        <v>0</v>
      </c>
      <c r="Q202" s="83"/>
      <c r="R202" s="83"/>
      <c r="S202" s="39">
        <f>'[2]Biểu mẫu số 57'!J203</f>
        <v>31.98</v>
      </c>
      <c r="T202" s="40">
        <f t="shared" si="35"/>
        <v>0.84217773018215192</v>
      </c>
      <c r="U202" s="84"/>
      <c r="V202" s="40">
        <f t="shared" si="36"/>
        <v>0.84217773018215192</v>
      </c>
      <c r="W202" s="42"/>
      <c r="X202" s="42"/>
      <c r="Y202" s="40"/>
      <c r="Z202" s="41"/>
      <c r="AA202" s="40"/>
      <c r="AB202" s="85"/>
      <c r="AC202" s="85"/>
      <c r="AD202" s="77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  <c r="DA202" s="85"/>
      <c r="DB202" s="85"/>
      <c r="DC202" s="85"/>
      <c r="DD202" s="85"/>
      <c r="DE202" s="85"/>
      <c r="DF202" s="85"/>
      <c r="DG202" s="85"/>
      <c r="DH202" s="85"/>
      <c r="DI202" s="85"/>
      <c r="DJ202" s="85"/>
      <c r="DK202" s="85"/>
      <c r="DL202" s="85"/>
      <c r="DM202" s="85"/>
      <c r="DN202" s="85"/>
      <c r="DO202" s="85"/>
      <c r="DP202" s="85"/>
      <c r="DQ202" s="85"/>
      <c r="DR202" s="85"/>
      <c r="DS202" s="85"/>
      <c r="DT202" s="85"/>
      <c r="DU202" s="85"/>
      <c r="DV202" s="85"/>
      <c r="DW202" s="85"/>
    </row>
    <row r="203" spans="1:127" s="86" customFormat="1" ht="83.25" customHeight="1" x14ac:dyDescent="0.25">
      <c r="A203" s="79"/>
      <c r="B203" s="80" t="s">
        <v>317</v>
      </c>
      <c r="C203" s="36">
        <f t="shared" si="37"/>
        <v>354.15800000000002</v>
      </c>
      <c r="D203" s="81"/>
      <c r="E203" s="36">
        <f>'[2]Biểu mẫu số 57'!C204-'66'!J203</f>
        <v>354.15800000000002</v>
      </c>
      <c r="F203" s="81"/>
      <c r="G203" s="81"/>
      <c r="H203" s="36">
        <f t="shared" si="38"/>
        <v>0</v>
      </c>
      <c r="I203" s="81"/>
      <c r="J203" s="81"/>
      <c r="K203" s="36">
        <f t="shared" si="39"/>
        <v>354.15800000000002</v>
      </c>
      <c r="L203" s="82"/>
      <c r="M203" s="38">
        <f>'[2]Biểu mẫu số 56'!D203-'66'!R203</f>
        <v>354.15800000000002</v>
      </c>
      <c r="N203" s="82"/>
      <c r="O203" s="81"/>
      <c r="P203" s="37">
        <f t="shared" si="40"/>
        <v>0</v>
      </c>
      <c r="Q203" s="83"/>
      <c r="R203" s="83"/>
      <c r="S203" s="39">
        <f>'[2]Biểu mẫu số 57'!J204</f>
        <v>0</v>
      </c>
      <c r="T203" s="40">
        <f t="shared" si="35"/>
        <v>1</v>
      </c>
      <c r="U203" s="84"/>
      <c r="V203" s="40">
        <f t="shared" si="36"/>
        <v>1</v>
      </c>
      <c r="W203" s="42"/>
      <c r="X203" s="42"/>
      <c r="Y203" s="40"/>
      <c r="Z203" s="41"/>
      <c r="AA203" s="40"/>
      <c r="AB203" s="85"/>
      <c r="AC203" s="85"/>
      <c r="AD203" s="77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  <c r="DA203" s="85"/>
      <c r="DB203" s="85"/>
      <c r="DC203" s="85"/>
      <c r="DD203" s="85"/>
      <c r="DE203" s="85"/>
      <c r="DF203" s="85"/>
      <c r="DG203" s="85"/>
      <c r="DH203" s="85"/>
      <c r="DI203" s="85"/>
      <c r="DJ203" s="85"/>
      <c r="DK203" s="85"/>
      <c r="DL203" s="85"/>
      <c r="DM203" s="85"/>
      <c r="DN203" s="85"/>
      <c r="DO203" s="85"/>
      <c r="DP203" s="85"/>
      <c r="DQ203" s="85"/>
      <c r="DR203" s="85"/>
      <c r="DS203" s="85"/>
      <c r="DT203" s="85"/>
      <c r="DU203" s="85"/>
      <c r="DV203" s="85"/>
      <c r="DW203" s="85"/>
    </row>
    <row r="204" spans="1:127" s="44" customFormat="1" ht="99.95" customHeight="1" x14ac:dyDescent="0.25">
      <c r="A204" s="76" t="s">
        <v>318</v>
      </c>
      <c r="B204" s="35" t="s">
        <v>319</v>
      </c>
      <c r="C204" s="36">
        <f t="shared" si="37"/>
        <v>76.307980000000001</v>
      </c>
      <c r="D204" s="36"/>
      <c r="E204" s="36">
        <f>'[2]Biểu mẫu số 57'!C205-'66'!J204</f>
        <v>76.307980000000001</v>
      </c>
      <c r="F204" s="36"/>
      <c r="G204" s="36"/>
      <c r="H204" s="36">
        <f t="shared" si="38"/>
        <v>0</v>
      </c>
      <c r="I204" s="36"/>
      <c r="J204" s="36"/>
      <c r="K204" s="36">
        <f t="shared" si="39"/>
        <v>35</v>
      </c>
      <c r="L204" s="37"/>
      <c r="M204" s="38">
        <f>'[2]Biểu mẫu số 56'!D204-'66'!R204</f>
        <v>35</v>
      </c>
      <c r="N204" s="37"/>
      <c r="O204" s="36"/>
      <c r="P204" s="37">
        <f t="shared" si="40"/>
        <v>0</v>
      </c>
      <c r="Q204" s="39"/>
      <c r="R204" s="39"/>
      <c r="S204" s="39">
        <f>'[2]Biểu mẫu số 57'!J205</f>
        <v>0</v>
      </c>
      <c r="T204" s="40">
        <f t="shared" si="35"/>
        <v>0.45866762558778257</v>
      </c>
      <c r="U204" s="55"/>
      <c r="V204" s="40">
        <f t="shared" si="36"/>
        <v>0.45866762558778257</v>
      </c>
      <c r="W204" s="42"/>
      <c r="X204" s="42"/>
      <c r="Y204" s="40"/>
      <c r="Z204" s="41"/>
      <c r="AA204" s="40"/>
      <c r="AB204" s="43"/>
      <c r="AC204" s="43"/>
      <c r="AD204" s="77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43"/>
      <c r="CU204" s="43"/>
      <c r="CV204" s="43"/>
      <c r="CW204" s="43"/>
      <c r="CX204" s="43"/>
      <c r="CY204" s="43"/>
      <c r="CZ204" s="43"/>
      <c r="DA204" s="43"/>
      <c r="DB204" s="43"/>
      <c r="DC204" s="43"/>
      <c r="DD204" s="43"/>
      <c r="DE204" s="43"/>
      <c r="DF204" s="43"/>
      <c r="DG204" s="43"/>
      <c r="DH204" s="43"/>
      <c r="DI204" s="43"/>
      <c r="DJ204" s="43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</row>
    <row r="205" spans="1:127" s="44" customFormat="1" ht="23.25" customHeight="1" x14ac:dyDescent="0.25">
      <c r="A205" s="76" t="s">
        <v>320</v>
      </c>
      <c r="B205" s="35" t="s">
        <v>321</v>
      </c>
      <c r="C205" s="36">
        <f t="shared" si="37"/>
        <v>46.76</v>
      </c>
      <c r="D205" s="36"/>
      <c r="E205" s="36">
        <f>'[2]Biểu mẫu số 57'!C206-'66'!J205</f>
        <v>46.76</v>
      </c>
      <c r="F205" s="36"/>
      <c r="G205" s="36"/>
      <c r="H205" s="36">
        <f t="shared" si="38"/>
        <v>0</v>
      </c>
      <c r="I205" s="36"/>
      <c r="J205" s="36"/>
      <c r="K205" s="36">
        <f t="shared" si="39"/>
        <v>29.26</v>
      </c>
      <c r="L205" s="37"/>
      <c r="M205" s="38">
        <f>'[2]Biểu mẫu số 56'!D205-'66'!R205</f>
        <v>29.26</v>
      </c>
      <c r="N205" s="37"/>
      <c r="O205" s="36"/>
      <c r="P205" s="37">
        <f t="shared" si="40"/>
        <v>0</v>
      </c>
      <c r="Q205" s="39"/>
      <c r="R205" s="39"/>
      <c r="S205" s="39">
        <f>'[2]Biểu mẫu số 57'!J206</f>
        <v>0</v>
      </c>
      <c r="T205" s="40">
        <f t="shared" ref="T205:T230" si="43">(K205/C205)</f>
        <v>0.62574850299401208</v>
      </c>
      <c r="U205" s="55"/>
      <c r="V205" s="40">
        <f t="shared" ref="V205:V213" si="44">(M205/E205)</f>
        <v>0.62574850299401208</v>
      </c>
      <c r="W205" s="42"/>
      <c r="X205" s="42"/>
      <c r="Y205" s="40"/>
      <c r="Z205" s="41"/>
      <c r="AA205" s="40"/>
      <c r="AB205" s="43"/>
      <c r="AC205" s="43"/>
      <c r="AD205" s="77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43"/>
      <c r="CU205" s="43"/>
      <c r="CV205" s="43"/>
      <c r="CW205" s="43"/>
      <c r="CX205" s="43"/>
      <c r="CY205" s="43"/>
      <c r="CZ205" s="43"/>
      <c r="DA205" s="43"/>
      <c r="DB205" s="43"/>
      <c r="DC205" s="43"/>
      <c r="DD205" s="43"/>
      <c r="DE205" s="43"/>
      <c r="DF205" s="43"/>
      <c r="DG205" s="43"/>
      <c r="DH205" s="43"/>
      <c r="DI205" s="43"/>
      <c r="DJ205" s="43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</row>
    <row r="206" spans="1:127" s="53" customFormat="1" ht="65.25" customHeight="1" x14ac:dyDescent="0.25">
      <c r="A206" s="34"/>
      <c r="B206" s="80" t="s">
        <v>322</v>
      </c>
      <c r="C206" s="36">
        <f t="shared" si="37"/>
        <v>22.65</v>
      </c>
      <c r="D206" s="36"/>
      <c r="E206" s="36">
        <f>'[2]Biểu mẫu số 57'!C207-'66'!J206</f>
        <v>22.65</v>
      </c>
      <c r="F206" s="36"/>
      <c r="G206" s="36"/>
      <c r="H206" s="36">
        <f t="shared" si="38"/>
        <v>0</v>
      </c>
      <c r="I206" s="36"/>
      <c r="J206" s="36"/>
      <c r="K206" s="36">
        <f t="shared" si="39"/>
        <v>13.9</v>
      </c>
      <c r="L206" s="49"/>
      <c r="M206" s="38">
        <f>'[2]Biểu mẫu số 56'!D206-'66'!R206</f>
        <v>13.9</v>
      </c>
      <c r="N206" s="49"/>
      <c r="O206" s="48"/>
      <c r="P206" s="37">
        <f t="shared" si="40"/>
        <v>0</v>
      </c>
      <c r="Q206" s="39"/>
      <c r="R206" s="39"/>
      <c r="S206" s="39">
        <f>'[2]Biểu mẫu số 57'!J207</f>
        <v>0</v>
      </c>
      <c r="T206" s="40">
        <f t="shared" si="43"/>
        <v>0.61368653421633557</v>
      </c>
      <c r="U206" s="55"/>
      <c r="V206" s="40">
        <f t="shared" si="44"/>
        <v>0.61368653421633557</v>
      </c>
      <c r="W206" s="42"/>
      <c r="X206" s="42"/>
      <c r="Y206" s="40"/>
      <c r="Z206" s="41"/>
      <c r="AA206" s="40"/>
      <c r="AB206" s="52"/>
      <c r="AC206" s="52"/>
      <c r="AD206" s="77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</row>
    <row r="207" spans="1:127" s="53" customFormat="1" ht="66.75" customHeight="1" x14ac:dyDescent="0.25">
      <c r="A207" s="34"/>
      <c r="B207" s="80" t="s">
        <v>323</v>
      </c>
      <c r="C207" s="36">
        <f t="shared" si="37"/>
        <v>24.11</v>
      </c>
      <c r="D207" s="36"/>
      <c r="E207" s="36">
        <f>'[2]Biểu mẫu số 57'!C208-'66'!J207</f>
        <v>24.11</v>
      </c>
      <c r="F207" s="36"/>
      <c r="G207" s="36"/>
      <c r="H207" s="36">
        <f t="shared" si="38"/>
        <v>0</v>
      </c>
      <c r="I207" s="36"/>
      <c r="J207" s="36"/>
      <c r="K207" s="36">
        <f t="shared" si="39"/>
        <v>15.36</v>
      </c>
      <c r="L207" s="49"/>
      <c r="M207" s="38">
        <f>'[2]Biểu mẫu số 56'!D207-'66'!R207</f>
        <v>15.36</v>
      </c>
      <c r="N207" s="49"/>
      <c r="O207" s="48"/>
      <c r="P207" s="37">
        <f t="shared" si="40"/>
        <v>0</v>
      </c>
      <c r="Q207" s="39"/>
      <c r="R207" s="39"/>
      <c r="S207" s="39">
        <f>'[2]Biểu mẫu số 57'!J208</f>
        <v>0</v>
      </c>
      <c r="T207" s="40">
        <f t="shared" si="43"/>
        <v>0.63708004977187893</v>
      </c>
      <c r="U207" s="55"/>
      <c r="V207" s="40">
        <f t="shared" si="44"/>
        <v>0.63708004977187893</v>
      </c>
      <c r="W207" s="42"/>
      <c r="X207" s="42"/>
      <c r="Y207" s="40"/>
      <c r="Z207" s="41"/>
      <c r="AA207" s="40"/>
      <c r="AB207" s="52"/>
      <c r="AC207" s="52"/>
      <c r="AD207" s="77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</row>
    <row r="208" spans="1:127" s="44" customFormat="1" ht="80.099999999999994" customHeight="1" x14ac:dyDescent="0.25">
      <c r="A208" s="76" t="s">
        <v>324</v>
      </c>
      <c r="B208" s="35" t="s">
        <v>325</v>
      </c>
      <c r="C208" s="36">
        <f t="shared" ref="C208:C228" si="45">D208+E208+F208+G208+H208</f>
        <v>331.97750000000002</v>
      </c>
      <c r="D208" s="36"/>
      <c r="E208" s="36">
        <f>'[2]Biểu mẫu số 57'!C209-'66'!J208</f>
        <v>331.97750000000002</v>
      </c>
      <c r="F208" s="36"/>
      <c r="G208" s="36"/>
      <c r="H208" s="36">
        <f t="shared" ref="H208:H228" si="46">I208+J208</f>
        <v>0</v>
      </c>
      <c r="I208" s="36"/>
      <c r="J208" s="36"/>
      <c r="K208" s="36">
        <f t="shared" ref="K208:K228" si="47">L208+M208+N208+O208+P208</f>
        <v>331.97750000000002</v>
      </c>
      <c r="L208" s="37"/>
      <c r="M208" s="38">
        <f>'[2]Biểu mẫu số 56'!D208-'66'!R208</f>
        <v>331.97750000000002</v>
      </c>
      <c r="N208" s="37"/>
      <c r="O208" s="36"/>
      <c r="P208" s="37">
        <f t="shared" ref="P208:P228" si="48">Q208+R208</f>
        <v>0</v>
      </c>
      <c r="Q208" s="39"/>
      <c r="R208" s="39"/>
      <c r="S208" s="39">
        <f>'[2]Biểu mẫu số 57'!J209</f>
        <v>0</v>
      </c>
      <c r="T208" s="40">
        <f t="shared" si="43"/>
        <v>1</v>
      </c>
      <c r="U208" s="55"/>
      <c r="V208" s="40">
        <f t="shared" si="44"/>
        <v>1</v>
      </c>
      <c r="W208" s="42"/>
      <c r="X208" s="42"/>
      <c r="Y208" s="40"/>
      <c r="Z208" s="41"/>
      <c r="AA208" s="40"/>
      <c r="AB208" s="43"/>
      <c r="AC208" s="43"/>
      <c r="AD208" s="77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43"/>
      <c r="CU208" s="43"/>
      <c r="CV208" s="43"/>
      <c r="CW208" s="43"/>
      <c r="CX208" s="43"/>
      <c r="CY208" s="43"/>
      <c r="CZ208" s="43"/>
      <c r="DA208" s="43"/>
      <c r="DB208" s="43"/>
      <c r="DC208" s="43"/>
      <c r="DD208" s="43"/>
      <c r="DE208" s="43"/>
      <c r="DF208" s="43"/>
      <c r="DG208" s="43"/>
      <c r="DH208" s="43"/>
      <c r="DI208" s="43"/>
      <c r="DJ208" s="43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</row>
    <row r="209" spans="1:127" s="44" customFormat="1" ht="39.950000000000003" customHeight="1" x14ac:dyDescent="0.25">
      <c r="A209" s="76" t="s">
        <v>326</v>
      </c>
      <c r="B209" s="35" t="s">
        <v>327</v>
      </c>
      <c r="C209" s="36">
        <f t="shared" si="45"/>
        <v>85.08</v>
      </c>
      <c r="D209" s="36"/>
      <c r="E209" s="36">
        <f>'[2]Biểu mẫu số 57'!C210-'66'!J209</f>
        <v>85.08</v>
      </c>
      <c r="F209" s="36"/>
      <c r="G209" s="36"/>
      <c r="H209" s="36">
        <f t="shared" si="46"/>
        <v>0</v>
      </c>
      <c r="I209" s="36"/>
      <c r="J209" s="36"/>
      <c r="K209" s="36">
        <f t="shared" si="47"/>
        <v>85.08</v>
      </c>
      <c r="L209" s="36"/>
      <c r="M209" s="38">
        <f>'[2]Biểu mẫu số 56'!D209-'66'!R209</f>
        <v>85.08</v>
      </c>
      <c r="N209" s="36"/>
      <c r="O209" s="36"/>
      <c r="P209" s="37">
        <f t="shared" si="48"/>
        <v>0</v>
      </c>
      <c r="Q209" s="36"/>
      <c r="R209" s="36"/>
      <c r="S209" s="39">
        <f>'[2]Biểu mẫu số 57'!J210</f>
        <v>0</v>
      </c>
      <c r="T209" s="40">
        <f t="shared" si="43"/>
        <v>1</v>
      </c>
      <c r="U209" s="55"/>
      <c r="V209" s="40">
        <f t="shared" si="44"/>
        <v>1</v>
      </c>
      <c r="W209" s="42"/>
      <c r="X209" s="42"/>
      <c r="Y209" s="40"/>
      <c r="Z209" s="41"/>
      <c r="AA209" s="40"/>
      <c r="AB209" s="43"/>
      <c r="AC209" s="43"/>
      <c r="AD209" s="77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43"/>
      <c r="CU209" s="43"/>
      <c r="CV209" s="43"/>
      <c r="CW209" s="43"/>
      <c r="CX209" s="43"/>
      <c r="CY209" s="43"/>
      <c r="CZ209" s="43"/>
      <c r="DA209" s="43"/>
      <c r="DB209" s="43"/>
      <c r="DC209" s="43"/>
      <c r="DD209" s="43"/>
      <c r="DE209" s="43"/>
      <c r="DF209" s="43"/>
      <c r="DG209" s="43"/>
      <c r="DH209" s="43"/>
      <c r="DI209" s="43"/>
      <c r="DJ209" s="43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</row>
    <row r="210" spans="1:127" s="44" customFormat="1" ht="50.1" customHeight="1" x14ac:dyDescent="0.25">
      <c r="A210" s="76" t="s">
        <v>328</v>
      </c>
      <c r="B210" s="35" t="s">
        <v>329</v>
      </c>
      <c r="C210" s="36">
        <f t="shared" si="45"/>
        <v>14745.910768</v>
      </c>
      <c r="D210" s="36">
        <v>1278.0697680000001</v>
      </c>
      <c r="E210" s="36">
        <f>'[2]Biểu mẫu số 57'!C211-'66'!J210</f>
        <v>13467.841</v>
      </c>
      <c r="F210" s="36"/>
      <c r="G210" s="36"/>
      <c r="H210" s="36">
        <f t="shared" si="46"/>
        <v>0</v>
      </c>
      <c r="I210" s="36"/>
      <c r="J210" s="36"/>
      <c r="K210" s="36">
        <f t="shared" si="47"/>
        <v>14676.143458999999</v>
      </c>
      <c r="L210" s="37">
        <v>1278.0697680000001</v>
      </c>
      <c r="M210" s="38">
        <f>'[2]Biểu mẫu số 56'!D210-'66'!R210</f>
        <v>13398.073691</v>
      </c>
      <c r="N210" s="37"/>
      <c r="O210" s="36"/>
      <c r="P210" s="37">
        <f t="shared" si="48"/>
        <v>0</v>
      </c>
      <c r="Q210" s="39"/>
      <c r="R210" s="39"/>
      <c r="S210" s="39">
        <f>'[2]Biểu mẫu số 57'!J211</f>
        <v>0</v>
      </c>
      <c r="T210" s="40">
        <f t="shared" si="43"/>
        <v>0.99526870126249489</v>
      </c>
      <c r="U210" s="87">
        <f>L210/D210</f>
        <v>1</v>
      </c>
      <c r="V210" s="40">
        <f t="shared" si="44"/>
        <v>0.99481971096926369</v>
      </c>
      <c r="W210" s="42"/>
      <c r="X210" s="42"/>
      <c r="Y210" s="40"/>
      <c r="Z210" s="41"/>
      <c r="AA210" s="40"/>
      <c r="AB210" s="43"/>
      <c r="AC210" s="43"/>
      <c r="AD210" s="77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43"/>
      <c r="CU210" s="43"/>
      <c r="CV210" s="43"/>
      <c r="CW210" s="43"/>
      <c r="CX210" s="43"/>
      <c r="CY210" s="43"/>
      <c r="CZ210" s="43"/>
      <c r="DA210" s="43"/>
      <c r="DB210" s="43"/>
      <c r="DC210" s="43"/>
      <c r="DD210" s="43"/>
      <c r="DE210" s="43"/>
      <c r="DF210" s="43"/>
      <c r="DG210" s="43"/>
      <c r="DH210" s="43"/>
      <c r="DI210" s="43"/>
      <c r="DJ210" s="43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</row>
    <row r="211" spans="1:127" s="44" customFormat="1" ht="20.100000000000001" customHeight="1" x14ac:dyDescent="0.25">
      <c r="A211" s="76" t="s">
        <v>330</v>
      </c>
      <c r="B211" s="35" t="s">
        <v>331</v>
      </c>
      <c r="C211" s="36">
        <f t="shared" si="45"/>
        <v>55.765000000000001</v>
      </c>
      <c r="D211" s="36"/>
      <c r="E211" s="36">
        <f>'[2]Biểu mẫu số 57'!C212-'66'!J211</f>
        <v>55.765000000000001</v>
      </c>
      <c r="F211" s="36"/>
      <c r="G211" s="36"/>
      <c r="H211" s="36">
        <f t="shared" si="46"/>
        <v>0</v>
      </c>
      <c r="I211" s="36"/>
      <c r="J211" s="36"/>
      <c r="K211" s="36">
        <f t="shared" si="47"/>
        <v>55.765000000000001</v>
      </c>
      <c r="L211" s="37"/>
      <c r="M211" s="38">
        <f>'[2]Biểu mẫu số 56'!D211-'66'!R211</f>
        <v>55.765000000000001</v>
      </c>
      <c r="N211" s="37"/>
      <c r="O211" s="36"/>
      <c r="P211" s="37">
        <f t="shared" si="48"/>
        <v>0</v>
      </c>
      <c r="Q211" s="39"/>
      <c r="R211" s="39"/>
      <c r="S211" s="39">
        <f>'[2]Biểu mẫu số 57'!J212</f>
        <v>0</v>
      </c>
      <c r="T211" s="40">
        <f t="shared" si="43"/>
        <v>1</v>
      </c>
      <c r="U211" s="55"/>
      <c r="V211" s="40">
        <f t="shared" si="44"/>
        <v>1</v>
      </c>
      <c r="W211" s="42"/>
      <c r="X211" s="42"/>
      <c r="Y211" s="40"/>
      <c r="Z211" s="41"/>
      <c r="AA211" s="40"/>
      <c r="AB211" s="43"/>
      <c r="AC211" s="43"/>
      <c r="AD211" s="77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43"/>
      <c r="CU211" s="43"/>
      <c r="CV211" s="43"/>
      <c r="CW211" s="43"/>
      <c r="CX211" s="43"/>
      <c r="CY211" s="43"/>
      <c r="CZ211" s="43"/>
      <c r="DA211" s="43"/>
      <c r="DB211" s="43"/>
      <c r="DC211" s="43"/>
      <c r="DD211" s="43"/>
      <c r="DE211" s="43"/>
      <c r="DF211" s="43"/>
      <c r="DG211" s="43"/>
      <c r="DH211" s="43"/>
      <c r="DI211" s="43"/>
      <c r="DJ211" s="43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</row>
    <row r="212" spans="1:127" s="44" customFormat="1" ht="50.1" customHeight="1" x14ac:dyDescent="0.25">
      <c r="A212" s="76" t="s">
        <v>332</v>
      </c>
      <c r="B212" s="35" t="s">
        <v>333</v>
      </c>
      <c r="C212" s="36">
        <f t="shared" si="45"/>
        <v>11.8223</v>
      </c>
      <c r="D212" s="36"/>
      <c r="E212" s="36">
        <f>'[2]Biểu mẫu số 57'!C213-'66'!J212</f>
        <v>11.8223</v>
      </c>
      <c r="F212" s="36"/>
      <c r="G212" s="36"/>
      <c r="H212" s="36">
        <f t="shared" si="46"/>
        <v>0</v>
      </c>
      <c r="I212" s="36"/>
      <c r="J212" s="36"/>
      <c r="K212" s="36">
        <f t="shared" si="47"/>
        <v>11.8223</v>
      </c>
      <c r="L212" s="37"/>
      <c r="M212" s="38">
        <f>'[2]Biểu mẫu số 56'!D212-'66'!R212</f>
        <v>11.8223</v>
      </c>
      <c r="N212" s="37"/>
      <c r="O212" s="36"/>
      <c r="P212" s="37">
        <f t="shared" si="48"/>
        <v>0</v>
      </c>
      <c r="Q212" s="39"/>
      <c r="R212" s="39"/>
      <c r="S212" s="39">
        <f>'[2]Biểu mẫu số 57'!J213</f>
        <v>0</v>
      </c>
      <c r="T212" s="40">
        <f t="shared" si="43"/>
        <v>1</v>
      </c>
      <c r="U212" s="66"/>
      <c r="V212" s="40">
        <f t="shared" si="44"/>
        <v>1</v>
      </c>
      <c r="W212" s="42"/>
      <c r="X212" s="42"/>
      <c r="Y212" s="40"/>
      <c r="Z212" s="41"/>
      <c r="AA212" s="40"/>
      <c r="AB212" s="43"/>
      <c r="AC212" s="43"/>
      <c r="AD212" s="77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43"/>
      <c r="CU212" s="43"/>
      <c r="CV212" s="43"/>
      <c r="CW212" s="43"/>
      <c r="CX212" s="43"/>
      <c r="CY212" s="43"/>
      <c r="CZ212" s="43"/>
      <c r="DA212" s="43"/>
      <c r="DB212" s="43"/>
      <c r="DC212" s="43"/>
      <c r="DD212" s="43"/>
      <c r="DE212" s="43"/>
      <c r="DF212" s="43"/>
      <c r="DG212" s="43"/>
      <c r="DH212" s="43"/>
      <c r="DI212" s="43"/>
      <c r="DJ212" s="43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</row>
    <row r="213" spans="1:127" s="74" customFormat="1" ht="39.75" customHeight="1" x14ac:dyDescent="0.25">
      <c r="A213" s="76" t="s">
        <v>334</v>
      </c>
      <c r="B213" s="56" t="s">
        <v>335</v>
      </c>
      <c r="C213" s="36">
        <f t="shared" si="45"/>
        <v>29.61</v>
      </c>
      <c r="D213" s="36"/>
      <c r="E213" s="36">
        <f>'[2]Biểu mẫu số 57'!C214-'66'!J213</f>
        <v>29.61</v>
      </c>
      <c r="F213" s="36"/>
      <c r="G213" s="36"/>
      <c r="H213" s="36">
        <f t="shared" si="46"/>
        <v>0</v>
      </c>
      <c r="I213" s="36"/>
      <c r="J213" s="36"/>
      <c r="K213" s="36">
        <f t="shared" si="47"/>
        <v>29.61</v>
      </c>
      <c r="L213" s="37"/>
      <c r="M213" s="38">
        <f>'[2]Biểu mẫu số 56'!D213-'66'!R213</f>
        <v>29.61</v>
      </c>
      <c r="N213" s="37"/>
      <c r="O213" s="38"/>
      <c r="P213" s="37">
        <f t="shared" si="48"/>
        <v>0</v>
      </c>
      <c r="Q213" s="39"/>
      <c r="R213" s="39"/>
      <c r="S213" s="39">
        <f>'[2]Biểu mẫu số 57'!J214</f>
        <v>0</v>
      </c>
      <c r="T213" s="40">
        <f t="shared" si="43"/>
        <v>1</v>
      </c>
      <c r="U213" s="66"/>
      <c r="V213" s="40">
        <f t="shared" si="44"/>
        <v>1</v>
      </c>
      <c r="W213" s="42"/>
      <c r="X213" s="42"/>
      <c r="Y213" s="40"/>
      <c r="Z213" s="41"/>
      <c r="AA213" s="40"/>
      <c r="AD213" s="77"/>
    </row>
    <row r="214" spans="1:127" s="63" customFormat="1" ht="37.5" customHeight="1" x14ac:dyDescent="0.25">
      <c r="A214" s="76" t="s">
        <v>336</v>
      </c>
      <c r="B214" s="70" t="s">
        <v>337</v>
      </c>
      <c r="C214" s="88">
        <f t="shared" si="45"/>
        <v>209.4</v>
      </c>
      <c r="D214" s="88"/>
      <c r="E214" s="36"/>
      <c r="F214" s="88"/>
      <c r="G214" s="88"/>
      <c r="H214" s="88">
        <f t="shared" si="46"/>
        <v>209.4</v>
      </c>
      <c r="I214" s="88"/>
      <c r="J214" s="88">
        <f>'[2]Biểu mẫu số 56'!C214</f>
        <v>209.4</v>
      </c>
      <c r="K214" s="36">
        <f t="shared" si="47"/>
        <v>209.4</v>
      </c>
      <c r="L214" s="37"/>
      <c r="M214" s="38"/>
      <c r="N214" s="37"/>
      <c r="O214" s="38"/>
      <c r="P214" s="37">
        <f t="shared" si="48"/>
        <v>209.4</v>
      </c>
      <c r="Q214" s="39"/>
      <c r="R214" s="39">
        <f>'[2]Biểu mẫu số 56'!D214</f>
        <v>209.4</v>
      </c>
      <c r="S214" s="39"/>
      <c r="T214" s="40">
        <f t="shared" si="43"/>
        <v>1</v>
      </c>
      <c r="U214" s="89"/>
      <c r="V214" s="40"/>
      <c r="W214" s="42"/>
      <c r="X214" s="42"/>
      <c r="Y214" s="40">
        <f t="shared" si="41"/>
        <v>1</v>
      </c>
      <c r="Z214" s="41"/>
      <c r="AA214" s="40">
        <f t="shared" si="42"/>
        <v>1</v>
      </c>
    </row>
    <row r="215" spans="1:127" s="63" customFormat="1" ht="37.5" customHeight="1" x14ac:dyDescent="0.25">
      <c r="A215" s="76" t="s">
        <v>338</v>
      </c>
      <c r="B215" s="70" t="s">
        <v>339</v>
      </c>
      <c r="C215" s="88">
        <f t="shared" si="45"/>
        <v>221.64</v>
      </c>
      <c r="D215" s="88"/>
      <c r="E215" s="36"/>
      <c r="F215" s="88"/>
      <c r="G215" s="88"/>
      <c r="H215" s="88">
        <f t="shared" si="46"/>
        <v>221.64</v>
      </c>
      <c r="I215" s="88"/>
      <c r="J215" s="88">
        <f>'[2]Biểu mẫu số 56'!C215</f>
        <v>221.64</v>
      </c>
      <c r="K215" s="36">
        <f t="shared" si="47"/>
        <v>221.542991</v>
      </c>
      <c r="L215" s="37"/>
      <c r="M215" s="38"/>
      <c r="N215" s="37"/>
      <c r="O215" s="38"/>
      <c r="P215" s="37">
        <f t="shared" si="48"/>
        <v>221.542991</v>
      </c>
      <c r="Q215" s="39"/>
      <c r="R215" s="39">
        <f>'[2]Biểu mẫu số 56'!D215</f>
        <v>221.542991</v>
      </c>
      <c r="S215" s="39"/>
      <c r="T215" s="40">
        <f t="shared" si="43"/>
        <v>0.99956231275942975</v>
      </c>
      <c r="U215" s="89"/>
      <c r="V215" s="40"/>
      <c r="W215" s="42"/>
      <c r="X215" s="42"/>
      <c r="Y215" s="40">
        <f t="shared" si="41"/>
        <v>0.99956231275942975</v>
      </c>
      <c r="Z215" s="41"/>
      <c r="AA215" s="40">
        <f t="shared" si="42"/>
        <v>0.99956231275942975</v>
      </c>
    </row>
    <row r="216" spans="1:127" s="57" customFormat="1" ht="38.25" customHeight="1" x14ac:dyDescent="0.25">
      <c r="A216" s="76" t="s">
        <v>340</v>
      </c>
      <c r="B216" s="70" t="s">
        <v>341</v>
      </c>
      <c r="C216" s="88">
        <f t="shared" si="45"/>
        <v>98.01</v>
      </c>
      <c r="D216" s="88"/>
      <c r="E216" s="36"/>
      <c r="F216" s="88"/>
      <c r="G216" s="88"/>
      <c r="H216" s="88">
        <f t="shared" si="46"/>
        <v>98.01</v>
      </c>
      <c r="I216" s="88"/>
      <c r="J216" s="88">
        <f>'[2]Biểu mẫu số 56'!C216</f>
        <v>98.01</v>
      </c>
      <c r="K216" s="36">
        <f t="shared" si="47"/>
        <v>98.01</v>
      </c>
      <c r="L216" s="37"/>
      <c r="M216" s="38"/>
      <c r="N216" s="37"/>
      <c r="O216" s="38"/>
      <c r="P216" s="37">
        <f t="shared" si="48"/>
        <v>98.01</v>
      </c>
      <c r="Q216" s="39"/>
      <c r="R216" s="39">
        <f>'[2]Biểu mẫu số 56'!D216</f>
        <v>98.01</v>
      </c>
      <c r="S216" s="39"/>
      <c r="T216" s="40">
        <f t="shared" si="43"/>
        <v>1</v>
      </c>
      <c r="U216" s="89"/>
      <c r="V216" s="40"/>
      <c r="W216" s="42"/>
      <c r="X216" s="42"/>
      <c r="Y216" s="40">
        <f t="shared" si="41"/>
        <v>1</v>
      </c>
      <c r="Z216" s="41"/>
      <c r="AA216" s="40">
        <f t="shared" si="42"/>
        <v>1</v>
      </c>
    </row>
    <row r="217" spans="1:127" s="63" customFormat="1" ht="34.5" customHeight="1" x14ac:dyDescent="0.25">
      <c r="A217" s="76" t="s">
        <v>342</v>
      </c>
      <c r="B217" s="70" t="s">
        <v>343</v>
      </c>
      <c r="C217" s="88">
        <f t="shared" si="45"/>
        <v>341.07</v>
      </c>
      <c r="D217" s="88"/>
      <c r="E217" s="36"/>
      <c r="F217" s="88"/>
      <c r="G217" s="88"/>
      <c r="H217" s="88">
        <f t="shared" si="46"/>
        <v>341.07</v>
      </c>
      <c r="I217" s="88"/>
      <c r="J217" s="88">
        <f>'[2]Biểu mẫu số 56'!C217</f>
        <v>341.07</v>
      </c>
      <c r="K217" s="36">
        <f t="shared" si="47"/>
        <v>324.49599999999998</v>
      </c>
      <c r="L217" s="37"/>
      <c r="M217" s="38"/>
      <c r="N217" s="37"/>
      <c r="O217" s="38"/>
      <c r="P217" s="37">
        <f t="shared" si="48"/>
        <v>324.49599999999998</v>
      </c>
      <c r="Q217" s="39"/>
      <c r="R217" s="39">
        <f>'[2]Biểu mẫu số 56'!D217</f>
        <v>324.49599999999998</v>
      </c>
      <c r="S217" s="39"/>
      <c r="T217" s="40">
        <f t="shared" si="43"/>
        <v>0.95140586976280528</v>
      </c>
      <c r="U217" s="89"/>
      <c r="V217" s="40"/>
      <c r="W217" s="42"/>
      <c r="X217" s="42"/>
      <c r="Y217" s="40">
        <f t="shared" si="41"/>
        <v>0.95140586976280528</v>
      </c>
      <c r="Z217" s="41"/>
      <c r="AA217" s="40">
        <f t="shared" si="42"/>
        <v>0.95140586976280528</v>
      </c>
    </row>
    <row r="218" spans="1:127" s="57" customFormat="1" ht="38.25" customHeight="1" x14ac:dyDescent="0.25">
      <c r="A218" s="76" t="s">
        <v>344</v>
      </c>
      <c r="B218" s="70" t="s">
        <v>345</v>
      </c>
      <c r="C218" s="88">
        <f t="shared" si="45"/>
        <v>74.599999999999994</v>
      </c>
      <c r="D218" s="88"/>
      <c r="E218" s="36"/>
      <c r="F218" s="88"/>
      <c r="G218" s="88"/>
      <c r="H218" s="88">
        <f t="shared" si="46"/>
        <v>74.599999999999994</v>
      </c>
      <c r="I218" s="88"/>
      <c r="J218" s="88">
        <f>'[2]Biểu mẫu số 56'!C218</f>
        <v>74.599999999999994</v>
      </c>
      <c r="K218" s="36">
        <f t="shared" si="47"/>
        <v>71.176000000000002</v>
      </c>
      <c r="L218" s="37"/>
      <c r="M218" s="38"/>
      <c r="N218" s="37"/>
      <c r="O218" s="38"/>
      <c r="P218" s="37">
        <f t="shared" si="48"/>
        <v>71.176000000000002</v>
      </c>
      <c r="Q218" s="39"/>
      <c r="R218" s="39">
        <f>'[2]Biểu mẫu số 56'!D218</f>
        <v>71.176000000000002</v>
      </c>
      <c r="S218" s="39"/>
      <c r="T218" s="40">
        <f t="shared" si="43"/>
        <v>0.95410187667560331</v>
      </c>
      <c r="U218" s="89"/>
      <c r="V218" s="40"/>
      <c r="W218" s="42"/>
      <c r="X218" s="42"/>
      <c r="Y218" s="40">
        <f t="shared" si="41"/>
        <v>0.95410187667560331</v>
      </c>
      <c r="Z218" s="41"/>
      <c r="AA218" s="40">
        <f t="shared" si="42"/>
        <v>0.95410187667560331</v>
      </c>
    </row>
    <row r="219" spans="1:127" s="57" customFormat="1" ht="36" customHeight="1" x14ac:dyDescent="0.25">
      <c r="A219" s="76" t="s">
        <v>346</v>
      </c>
      <c r="B219" s="70" t="s">
        <v>347</v>
      </c>
      <c r="C219" s="88">
        <f t="shared" si="45"/>
        <v>241.02</v>
      </c>
      <c r="D219" s="88"/>
      <c r="E219" s="36"/>
      <c r="F219" s="88"/>
      <c r="G219" s="88"/>
      <c r="H219" s="88">
        <f t="shared" si="46"/>
        <v>241.02</v>
      </c>
      <c r="I219" s="88"/>
      <c r="J219" s="88">
        <f>'[2]Biểu mẫu số 56'!C219</f>
        <v>241.02</v>
      </c>
      <c r="K219" s="36">
        <f t="shared" si="47"/>
        <v>172.65520000000001</v>
      </c>
      <c r="L219" s="37"/>
      <c r="M219" s="38"/>
      <c r="N219" s="37"/>
      <c r="O219" s="38"/>
      <c r="P219" s="37">
        <f t="shared" si="48"/>
        <v>172.65520000000001</v>
      </c>
      <c r="Q219" s="39"/>
      <c r="R219" s="39">
        <f>'[2]Biểu mẫu số 56'!D219</f>
        <v>172.65520000000001</v>
      </c>
      <c r="S219" s="39"/>
      <c r="T219" s="40">
        <f t="shared" si="43"/>
        <v>0.71635216994440298</v>
      </c>
      <c r="U219" s="89"/>
      <c r="V219" s="40"/>
      <c r="W219" s="42"/>
      <c r="X219" s="42"/>
      <c r="Y219" s="40">
        <f t="shared" si="41"/>
        <v>0.71635216994440298</v>
      </c>
      <c r="Z219" s="41"/>
      <c r="AA219" s="40">
        <f t="shared" si="42"/>
        <v>0.71635216994440298</v>
      </c>
    </row>
    <row r="220" spans="1:127" s="73" customFormat="1" ht="42.75" customHeight="1" x14ac:dyDescent="0.25">
      <c r="A220" s="76" t="s">
        <v>348</v>
      </c>
      <c r="B220" s="70" t="s">
        <v>349</v>
      </c>
      <c r="C220" s="88">
        <f t="shared" si="45"/>
        <v>33</v>
      </c>
      <c r="D220" s="88"/>
      <c r="E220" s="36"/>
      <c r="F220" s="88"/>
      <c r="G220" s="88"/>
      <c r="H220" s="88">
        <f t="shared" si="46"/>
        <v>33</v>
      </c>
      <c r="I220" s="88"/>
      <c r="J220" s="88">
        <f>'[2]Biểu mẫu số 56'!C220</f>
        <v>33</v>
      </c>
      <c r="K220" s="36">
        <f t="shared" si="47"/>
        <v>33</v>
      </c>
      <c r="L220" s="37"/>
      <c r="M220" s="38"/>
      <c r="N220" s="37"/>
      <c r="O220" s="38"/>
      <c r="P220" s="37">
        <f t="shared" si="48"/>
        <v>33</v>
      </c>
      <c r="Q220" s="39"/>
      <c r="R220" s="39">
        <f>'[2]Biểu mẫu số 56'!D220</f>
        <v>33</v>
      </c>
      <c r="S220" s="39"/>
      <c r="T220" s="40">
        <f t="shared" si="43"/>
        <v>1</v>
      </c>
      <c r="U220" s="89"/>
      <c r="V220" s="40"/>
      <c r="W220" s="42"/>
      <c r="X220" s="42"/>
      <c r="Y220" s="40">
        <f t="shared" si="41"/>
        <v>1</v>
      </c>
      <c r="Z220" s="41"/>
      <c r="AA220" s="40">
        <f t="shared" si="42"/>
        <v>1</v>
      </c>
    </row>
    <row r="221" spans="1:127" s="44" customFormat="1" ht="54.75" customHeight="1" x14ac:dyDescent="0.25">
      <c r="A221" s="76" t="s">
        <v>350</v>
      </c>
      <c r="B221" s="70" t="s">
        <v>351</v>
      </c>
      <c r="C221" s="88">
        <f t="shared" si="45"/>
        <v>244.87</v>
      </c>
      <c r="D221" s="88"/>
      <c r="E221" s="36"/>
      <c r="F221" s="88"/>
      <c r="G221" s="88"/>
      <c r="H221" s="88">
        <f t="shared" si="46"/>
        <v>244.87</v>
      </c>
      <c r="I221" s="88"/>
      <c r="J221" s="88">
        <f>'[2]Biểu mẫu số 56'!C221</f>
        <v>244.87</v>
      </c>
      <c r="K221" s="36">
        <f t="shared" si="47"/>
        <v>244.27</v>
      </c>
      <c r="L221" s="37"/>
      <c r="M221" s="38"/>
      <c r="N221" s="37"/>
      <c r="O221" s="38"/>
      <c r="P221" s="37">
        <f t="shared" si="48"/>
        <v>244.27</v>
      </c>
      <c r="Q221" s="39"/>
      <c r="R221" s="39">
        <f>'[2]Biểu mẫu số 56'!D221</f>
        <v>244.27</v>
      </c>
      <c r="S221" s="39"/>
      <c r="T221" s="40">
        <f t="shared" si="43"/>
        <v>0.99754972025972966</v>
      </c>
      <c r="U221" s="89"/>
      <c r="V221" s="40"/>
      <c r="W221" s="42"/>
      <c r="X221" s="42"/>
      <c r="Y221" s="40">
        <f t="shared" si="41"/>
        <v>0.99754972025972966</v>
      </c>
      <c r="Z221" s="41"/>
      <c r="AA221" s="40">
        <f t="shared" si="42"/>
        <v>0.99754972025972966</v>
      </c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43"/>
      <c r="CU221" s="43"/>
      <c r="CV221" s="43"/>
      <c r="CW221" s="43"/>
      <c r="CX221" s="43"/>
      <c r="CY221" s="43"/>
      <c r="CZ221" s="43"/>
      <c r="DA221" s="43"/>
      <c r="DB221" s="43"/>
      <c r="DC221" s="43"/>
      <c r="DD221" s="43"/>
      <c r="DE221" s="43"/>
      <c r="DF221" s="43"/>
      <c r="DG221" s="43"/>
      <c r="DH221" s="43"/>
      <c r="DI221" s="43"/>
      <c r="DJ221" s="43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</row>
    <row r="222" spans="1:127" s="74" customFormat="1" ht="38.25" customHeight="1" x14ac:dyDescent="0.25">
      <c r="A222" s="76" t="s">
        <v>352</v>
      </c>
      <c r="B222" s="70" t="s">
        <v>353</v>
      </c>
      <c r="C222" s="88">
        <f t="shared" si="45"/>
        <v>29.05</v>
      </c>
      <c r="D222" s="88"/>
      <c r="E222" s="36"/>
      <c r="F222" s="88"/>
      <c r="G222" s="88"/>
      <c r="H222" s="88">
        <f t="shared" si="46"/>
        <v>29.05</v>
      </c>
      <c r="I222" s="88"/>
      <c r="J222" s="88">
        <f>'[2]Biểu mẫu số 56'!C222</f>
        <v>29.05</v>
      </c>
      <c r="K222" s="36">
        <f t="shared" si="47"/>
        <v>29.05</v>
      </c>
      <c r="L222" s="37"/>
      <c r="M222" s="38"/>
      <c r="N222" s="37"/>
      <c r="O222" s="38"/>
      <c r="P222" s="37">
        <f t="shared" si="48"/>
        <v>29.05</v>
      </c>
      <c r="Q222" s="39"/>
      <c r="R222" s="39">
        <f>'[2]Biểu mẫu số 56'!D222</f>
        <v>29.05</v>
      </c>
      <c r="S222" s="39"/>
      <c r="T222" s="40">
        <f t="shared" si="43"/>
        <v>1</v>
      </c>
      <c r="U222" s="89"/>
      <c r="V222" s="40"/>
      <c r="W222" s="42"/>
      <c r="X222" s="42"/>
      <c r="Y222" s="40">
        <f t="shared" si="41"/>
        <v>1</v>
      </c>
      <c r="Z222" s="41"/>
      <c r="AA222" s="40">
        <f t="shared" si="42"/>
        <v>1</v>
      </c>
    </row>
    <row r="223" spans="1:127" s="44" customFormat="1" ht="42.75" customHeight="1" x14ac:dyDescent="0.25">
      <c r="A223" s="76" t="s">
        <v>354</v>
      </c>
      <c r="B223" s="70" t="s">
        <v>44</v>
      </c>
      <c r="C223" s="88">
        <f t="shared" ref="C223:S223" si="49">SUM(C224:C225)</f>
        <v>6529.46</v>
      </c>
      <c r="D223" s="88">
        <f t="shared" si="49"/>
        <v>0</v>
      </c>
      <c r="E223" s="88">
        <f t="shared" si="49"/>
        <v>0</v>
      </c>
      <c r="F223" s="88">
        <f t="shared" si="49"/>
        <v>0</v>
      </c>
      <c r="G223" s="88">
        <f t="shared" si="49"/>
        <v>0</v>
      </c>
      <c r="H223" s="88">
        <f t="shared" si="49"/>
        <v>6529.46</v>
      </c>
      <c r="I223" s="88">
        <f t="shared" si="49"/>
        <v>0</v>
      </c>
      <c r="J223" s="88">
        <f t="shared" si="49"/>
        <v>6529.46</v>
      </c>
      <c r="K223" s="88">
        <f t="shared" si="49"/>
        <v>6521.07</v>
      </c>
      <c r="L223" s="88">
        <f t="shared" si="49"/>
        <v>0</v>
      </c>
      <c r="M223" s="88">
        <f t="shared" si="49"/>
        <v>0</v>
      </c>
      <c r="N223" s="88">
        <f t="shared" si="49"/>
        <v>0</v>
      </c>
      <c r="O223" s="88">
        <f t="shared" si="49"/>
        <v>0</v>
      </c>
      <c r="P223" s="88">
        <f t="shared" si="49"/>
        <v>6521.07</v>
      </c>
      <c r="Q223" s="88">
        <f t="shared" si="49"/>
        <v>0</v>
      </c>
      <c r="R223" s="88">
        <f t="shared" si="49"/>
        <v>6521.07</v>
      </c>
      <c r="S223" s="88">
        <f t="shared" si="49"/>
        <v>0</v>
      </c>
      <c r="T223" s="40">
        <f t="shared" si="43"/>
        <v>0.99871505453743492</v>
      </c>
      <c r="U223" s="89"/>
      <c r="V223" s="40"/>
      <c r="W223" s="42"/>
      <c r="X223" s="42"/>
      <c r="Y223" s="40">
        <f t="shared" si="41"/>
        <v>0.99871505453743492</v>
      </c>
      <c r="Z223" s="41"/>
      <c r="AA223" s="40">
        <f t="shared" si="42"/>
        <v>0.99871505453743492</v>
      </c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43"/>
      <c r="CU223" s="43"/>
      <c r="CV223" s="43"/>
      <c r="CW223" s="43"/>
      <c r="CX223" s="43"/>
      <c r="CY223" s="43"/>
      <c r="CZ223" s="43"/>
      <c r="DA223" s="43"/>
      <c r="DB223" s="43"/>
      <c r="DC223" s="43"/>
      <c r="DD223" s="43"/>
      <c r="DE223" s="43"/>
      <c r="DF223" s="43"/>
      <c r="DG223" s="43"/>
      <c r="DH223" s="43"/>
      <c r="DI223" s="43"/>
      <c r="DJ223" s="43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</row>
    <row r="224" spans="1:127" s="53" customFormat="1" ht="35.1" customHeight="1" x14ac:dyDescent="0.25">
      <c r="A224" s="46"/>
      <c r="B224" s="47" t="s">
        <v>355</v>
      </c>
      <c r="C224" s="90">
        <f t="shared" si="45"/>
        <v>713.54</v>
      </c>
      <c r="D224" s="90"/>
      <c r="E224" s="48"/>
      <c r="F224" s="90"/>
      <c r="G224" s="90"/>
      <c r="H224" s="90">
        <f t="shared" si="46"/>
        <v>713.54</v>
      </c>
      <c r="I224" s="90"/>
      <c r="J224" s="90">
        <f>'[2]Biểu mẫu số 56'!C224</f>
        <v>713.54</v>
      </c>
      <c r="K224" s="48">
        <f t="shared" si="47"/>
        <v>705.15</v>
      </c>
      <c r="L224" s="49"/>
      <c r="M224" s="50"/>
      <c r="N224" s="49"/>
      <c r="O224" s="50"/>
      <c r="P224" s="49">
        <f t="shared" si="48"/>
        <v>705.15</v>
      </c>
      <c r="Q224" s="51"/>
      <c r="R224" s="51">
        <f>'[2]Biểu mẫu số 56'!D224</f>
        <v>705.15</v>
      </c>
      <c r="S224" s="51"/>
      <c r="T224" s="40">
        <f t="shared" si="43"/>
        <v>0.98824172436023205</v>
      </c>
      <c r="U224" s="91"/>
      <c r="V224" s="40"/>
      <c r="W224" s="42"/>
      <c r="X224" s="42"/>
      <c r="Y224" s="40">
        <f t="shared" si="41"/>
        <v>0.98824172436023205</v>
      </c>
      <c r="Z224" s="41"/>
      <c r="AA224" s="40">
        <f t="shared" si="42"/>
        <v>0.98824172436023205</v>
      </c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</row>
    <row r="225" spans="1:27" s="52" customFormat="1" ht="35.1" customHeight="1" x14ac:dyDescent="0.25">
      <c r="A225" s="46"/>
      <c r="B225" s="47" t="s">
        <v>356</v>
      </c>
      <c r="C225" s="90">
        <f t="shared" si="45"/>
        <v>5815.92</v>
      </c>
      <c r="D225" s="90"/>
      <c r="E225" s="48"/>
      <c r="F225" s="90"/>
      <c r="G225" s="90"/>
      <c r="H225" s="90">
        <f t="shared" si="46"/>
        <v>5815.92</v>
      </c>
      <c r="I225" s="90"/>
      <c r="J225" s="48">
        <f>'[2]Biểu mẫu số 56'!C225</f>
        <v>5815.92</v>
      </c>
      <c r="K225" s="48">
        <f t="shared" si="47"/>
        <v>5815.92</v>
      </c>
      <c r="L225" s="49"/>
      <c r="M225" s="50"/>
      <c r="N225" s="49"/>
      <c r="O225" s="50"/>
      <c r="P225" s="49">
        <f t="shared" si="48"/>
        <v>5815.92</v>
      </c>
      <c r="Q225" s="51"/>
      <c r="R225" s="51">
        <f>'[2]Biểu mẫu số 56'!D225</f>
        <v>5815.92</v>
      </c>
      <c r="S225" s="51"/>
      <c r="T225" s="40">
        <f t="shared" si="43"/>
        <v>1</v>
      </c>
      <c r="U225" s="91"/>
      <c r="V225" s="40"/>
      <c r="W225" s="42"/>
      <c r="X225" s="42"/>
      <c r="Y225" s="40">
        <f t="shared" si="41"/>
        <v>1</v>
      </c>
      <c r="Z225" s="41"/>
      <c r="AA225" s="40">
        <f t="shared" si="42"/>
        <v>1</v>
      </c>
    </row>
    <row r="226" spans="1:27" s="43" customFormat="1" ht="21.95" customHeight="1" x14ac:dyDescent="0.25">
      <c r="A226" s="34">
        <v>118</v>
      </c>
      <c r="B226" s="70" t="s">
        <v>357</v>
      </c>
      <c r="C226" s="88">
        <f t="shared" si="45"/>
        <v>740.39237000000003</v>
      </c>
      <c r="D226" s="88"/>
      <c r="E226" s="36">
        <f>'[3]57'!C227</f>
        <v>740.39237000000003</v>
      </c>
      <c r="F226" s="88"/>
      <c r="G226" s="88"/>
      <c r="H226" s="88">
        <f t="shared" si="46"/>
        <v>0</v>
      </c>
      <c r="I226" s="88"/>
      <c r="J226" s="36"/>
      <c r="K226" s="36">
        <f t="shared" si="47"/>
        <v>48.857731999999999</v>
      </c>
      <c r="L226" s="37"/>
      <c r="M226" s="38">
        <f>'[2]Biểu mẫu số 56'!D226</f>
        <v>48.857731999999999</v>
      </c>
      <c r="N226" s="37"/>
      <c r="O226" s="38"/>
      <c r="P226" s="37">
        <f t="shared" si="48"/>
        <v>0</v>
      </c>
      <c r="Q226" s="39"/>
      <c r="R226" s="39"/>
      <c r="S226" s="39">
        <f>'[3]57'!J227</f>
        <v>691.53463799999997</v>
      </c>
      <c r="T226" s="40">
        <f t="shared" si="43"/>
        <v>6.5988972846924385E-2</v>
      </c>
      <c r="U226" s="89"/>
      <c r="V226" s="40">
        <f t="shared" ref="V226:V229" si="50">(M226/E226)</f>
        <v>6.5988972846924385E-2</v>
      </c>
      <c r="W226" s="42"/>
      <c r="X226" s="42"/>
      <c r="Y226" s="40"/>
      <c r="Z226" s="41"/>
      <c r="AA226" s="40"/>
    </row>
    <row r="227" spans="1:27" s="43" customFormat="1" ht="21.95" customHeight="1" x14ac:dyDescent="0.25">
      <c r="A227" s="34">
        <v>119</v>
      </c>
      <c r="B227" s="70" t="s">
        <v>358</v>
      </c>
      <c r="C227" s="88">
        <f t="shared" si="45"/>
        <v>243.09128999999999</v>
      </c>
      <c r="D227" s="88"/>
      <c r="E227" s="36">
        <f>'[2]Biểu mẫu số 57'!C228</f>
        <v>243.09128999999999</v>
      </c>
      <c r="F227" s="88"/>
      <c r="G227" s="88"/>
      <c r="H227" s="88">
        <f t="shared" si="46"/>
        <v>0</v>
      </c>
      <c r="I227" s="88"/>
      <c r="J227" s="36"/>
      <c r="K227" s="36">
        <f t="shared" si="47"/>
        <v>177.246644</v>
      </c>
      <c r="L227" s="37"/>
      <c r="M227" s="38">
        <f>'[2]Biểu mẫu số 56'!D227</f>
        <v>177.246644</v>
      </c>
      <c r="N227" s="37"/>
      <c r="O227" s="38"/>
      <c r="P227" s="37">
        <f t="shared" si="48"/>
        <v>0</v>
      </c>
      <c r="Q227" s="39"/>
      <c r="R227" s="39"/>
      <c r="S227" s="39"/>
      <c r="T227" s="40">
        <f t="shared" si="43"/>
        <v>0.72913613646955433</v>
      </c>
      <c r="U227" s="89"/>
      <c r="V227" s="40">
        <f t="shared" si="50"/>
        <v>0.72913613646955433</v>
      </c>
      <c r="W227" s="42"/>
      <c r="X227" s="42"/>
      <c r="Y227" s="40"/>
      <c r="Z227" s="41"/>
      <c r="AA227" s="40"/>
    </row>
    <row r="228" spans="1:27" s="43" customFormat="1" ht="21.95" customHeight="1" x14ac:dyDescent="0.25">
      <c r="A228" s="34">
        <v>120</v>
      </c>
      <c r="B228" s="70" t="s">
        <v>359</v>
      </c>
      <c r="C228" s="88">
        <f t="shared" si="45"/>
        <v>72593.384439000001</v>
      </c>
      <c r="D228" s="88"/>
      <c r="E228" s="36">
        <f>'[2]Biểu mẫu số 57'!C229</f>
        <v>72593.384439000001</v>
      </c>
      <c r="F228" s="88"/>
      <c r="G228" s="88"/>
      <c r="H228" s="88">
        <f t="shared" si="46"/>
        <v>0</v>
      </c>
      <c r="I228" s="88"/>
      <c r="J228" s="36"/>
      <c r="K228" s="36">
        <f t="shared" si="47"/>
        <v>62481.525423999999</v>
      </c>
      <c r="L228" s="37"/>
      <c r="M228" s="38">
        <f>'[2]Biểu mẫu số 56'!D228</f>
        <v>62481.525423999999</v>
      </c>
      <c r="N228" s="37"/>
      <c r="O228" s="38"/>
      <c r="P228" s="37">
        <f t="shared" si="48"/>
        <v>0</v>
      </c>
      <c r="Q228" s="39"/>
      <c r="R228" s="39"/>
      <c r="S228" s="39">
        <f>'[2]Biểu mẫu số 57'!J229</f>
        <v>10111.859015</v>
      </c>
      <c r="T228" s="40">
        <f t="shared" si="43"/>
        <v>0.86070550239330734</v>
      </c>
      <c r="U228" s="89"/>
      <c r="V228" s="40">
        <f t="shared" si="50"/>
        <v>0.86070550239330734</v>
      </c>
      <c r="W228" s="42"/>
      <c r="X228" s="42"/>
      <c r="Y228" s="40"/>
      <c r="Z228" s="41"/>
      <c r="AA228" s="40"/>
    </row>
    <row r="229" spans="1:27" s="43" customFormat="1" ht="21.95" customHeight="1" x14ac:dyDescent="0.25">
      <c r="A229" s="34">
        <v>121</v>
      </c>
      <c r="B229" s="70" t="s">
        <v>360</v>
      </c>
      <c r="C229" s="88">
        <f>D229+E229+F229+G229+H229</f>
        <v>1403.119925</v>
      </c>
      <c r="D229" s="88"/>
      <c r="E229" s="36">
        <f>'[2]Biểu mẫu số 57'!C230</f>
        <v>1403.119925</v>
      </c>
      <c r="F229" s="88"/>
      <c r="G229" s="88"/>
      <c r="H229" s="88">
        <f>I229+J229</f>
        <v>0</v>
      </c>
      <c r="I229" s="88"/>
      <c r="J229" s="36"/>
      <c r="K229" s="36">
        <f>L229+M229+N229+O229+P229</f>
        <v>1403.119925</v>
      </c>
      <c r="L229" s="37"/>
      <c r="M229" s="38">
        <f>'[2]Biểu mẫu số 56'!D229</f>
        <v>1403.119925</v>
      </c>
      <c r="N229" s="37"/>
      <c r="O229" s="38"/>
      <c r="P229" s="37">
        <f>Q229+R229</f>
        <v>0</v>
      </c>
      <c r="Q229" s="39"/>
      <c r="R229" s="39"/>
      <c r="S229" s="39"/>
      <c r="T229" s="40">
        <f t="shared" si="43"/>
        <v>1</v>
      </c>
      <c r="U229" s="89"/>
      <c r="V229" s="40">
        <f t="shared" si="50"/>
        <v>1</v>
      </c>
      <c r="W229" s="42"/>
      <c r="X229" s="42"/>
      <c r="Y229" s="40"/>
      <c r="Z229" s="41"/>
      <c r="AA229" s="40"/>
    </row>
    <row r="230" spans="1:27" s="43" customFormat="1" ht="21.95" customHeight="1" x14ac:dyDescent="0.25">
      <c r="A230" s="92">
        <v>122</v>
      </c>
      <c r="B230" s="93" t="s">
        <v>361</v>
      </c>
      <c r="C230" s="94">
        <f>D230+E230+F230+G230+H230</f>
        <v>1200</v>
      </c>
      <c r="D230" s="94"/>
      <c r="E230" s="95"/>
      <c r="F230" s="94"/>
      <c r="G230" s="94">
        <v>1200</v>
      </c>
      <c r="H230" s="94">
        <f>I230+J230</f>
        <v>0</v>
      </c>
      <c r="I230" s="94"/>
      <c r="J230" s="95"/>
      <c r="K230" s="95">
        <f>L230+M230+N230+O230+P230</f>
        <v>1200</v>
      </c>
      <c r="L230" s="96"/>
      <c r="M230" s="97"/>
      <c r="N230" s="96"/>
      <c r="O230" s="97">
        <v>1200</v>
      </c>
      <c r="P230" s="96">
        <f>Q230+R230</f>
        <v>0</v>
      </c>
      <c r="Q230" s="98"/>
      <c r="R230" s="98"/>
      <c r="S230" s="98">
        <f>'[2]Biểu mẫu số 57'!J230</f>
        <v>0</v>
      </c>
      <c r="T230" s="99">
        <f t="shared" si="43"/>
        <v>1</v>
      </c>
      <c r="U230" s="100"/>
      <c r="V230" s="101"/>
      <c r="W230" s="102"/>
      <c r="X230" s="99">
        <f>O230/G230</f>
        <v>1</v>
      </c>
      <c r="Y230" s="100"/>
      <c r="Z230" s="100"/>
      <c r="AA230" s="100"/>
    </row>
    <row r="231" spans="1:27" s="106" customFormat="1" ht="18" customHeight="1" x14ac:dyDescent="0.3">
      <c r="A231" s="103"/>
      <c r="B231" s="103"/>
      <c r="C231" s="104">
        <f>D231+E231+F231+G231+H231</f>
        <v>0</v>
      </c>
      <c r="D231" s="103"/>
      <c r="E231" s="103"/>
      <c r="F231" s="103"/>
      <c r="G231" s="103"/>
      <c r="H231" s="103"/>
      <c r="I231" s="103"/>
      <c r="J231" s="103"/>
      <c r="K231" s="103"/>
      <c r="L231" s="103"/>
      <c r="M231" s="105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3"/>
      <c r="AA231" s="103"/>
    </row>
    <row r="232" spans="1:27" s="107" customFormat="1" ht="57" customHeight="1" x14ac:dyDescent="0.3">
      <c r="C232" s="104">
        <f>D232+E232+F232+G232+H232</f>
        <v>0</v>
      </c>
      <c r="N232" s="108"/>
      <c r="O232" s="108"/>
      <c r="P232" s="108"/>
      <c r="Q232" s="108"/>
      <c r="R232" s="108"/>
      <c r="S232" s="108"/>
      <c r="T232" s="109"/>
      <c r="U232" s="109"/>
    </row>
    <row r="233" spans="1:27" s="118" customFormat="1" ht="23.25" customHeight="1" x14ac:dyDescent="0.25">
      <c r="A233" s="110"/>
      <c r="B233" s="111" t="s">
        <v>362</v>
      </c>
      <c r="C233" s="112">
        <v>804001909076</v>
      </c>
      <c r="D233" s="113">
        <v>0</v>
      </c>
      <c r="E233" s="113">
        <v>772431135076</v>
      </c>
      <c r="F233" s="113">
        <v>0</v>
      </c>
      <c r="G233" s="113">
        <v>0</v>
      </c>
      <c r="H233" s="113">
        <v>31570774000</v>
      </c>
      <c r="I233" s="113">
        <v>0</v>
      </c>
      <c r="J233" s="113">
        <v>31570774000</v>
      </c>
      <c r="K233" s="113">
        <v>737702155182</v>
      </c>
      <c r="L233" s="113">
        <v>0</v>
      </c>
      <c r="M233" s="113">
        <v>719574250921</v>
      </c>
      <c r="N233" s="113">
        <v>0</v>
      </c>
      <c r="O233" s="113">
        <v>0</v>
      </c>
      <c r="P233" s="113">
        <v>18127904261</v>
      </c>
      <c r="Q233" s="113">
        <v>0</v>
      </c>
      <c r="R233" s="113">
        <v>18127904261</v>
      </c>
      <c r="S233" s="113">
        <v>46016548900</v>
      </c>
      <c r="T233" s="114">
        <v>91.753781533902696</v>
      </c>
      <c r="U233" s="115"/>
      <c r="V233" s="116">
        <v>93.157074882824418</v>
      </c>
      <c r="W233" s="117"/>
      <c r="X233" s="117"/>
      <c r="Y233" s="116">
        <v>57.419891767620271</v>
      </c>
      <c r="Z233" s="116"/>
      <c r="AA233" s="114">
        <v>57.419891767620271</v>
      </c>
    </row>
    <row r="234" spans="1:27" s="119" customFormat="1" ht="20.25" x14ac:dyDescent="0.3">
      <c r="B234" s="119" t="s">
        <v>363</v>
      </c>
      <c r="C234" s="113">
        <f>SUM(C175:C201,C204:C205,C208:C213)</f>
        <v>681737.51326899987</v>
      </c>
      <c r="D234" s="113">
        <f t="shared" ref="D234:S234" si="51">SUM(D175:D201,D204:D205,D208:D213)</f>
        <v>1278.0697680000001</v>
      </c>
      <c r="E234" s="113">
        <f t="shared" si="51"/>
        <v>680385.0675009999</v>
      </c>
      <c r="F234" s="113">
        <f t="shared" si="51"/>
        <v>0</v>
      </c>
      <c r="G234" s="113">
        <f t="shared" si="51"/>
        <v>0</v>
      </c>
      <c r="H234" s="113">
        <f t="shared" si="51"/>
        <v>74.376000000000005</v>
      </c>
      <c r="I234" s="113">
        <f t="shared" si="51"/>
        <v>0</v>
      </c>
      <c r="J234" s="113">
        <f t="shared" si="51"/>
        <v>74.376000000000005</v>
      </c>
      <c r="K234" s="113">
        <f t="shared" si="51"/>
        <v>642982.73320899997</v>
      </c>
      <c r="L234" s="113">
        <f t="shared" si="51"/>
        <v>1278.0697680000001</v>
      </c>
      <c r="M234" s="113">
        <f t="shared" si="51"/>
        <v>641640.28744099999</v>
      </c>
      <c r="N234" s="113">
        <f t="shared" si="51"/>
        <v>0</v>
      </c>
      <c r="O234" s="113">
        <f t="shared" si="51"/>
        <v>0</v>
      </c>
      <c r="P234" s="113">
        <f t="shared" si="51"/>
        <v>64.376000000000005</v>
      </c>
      <c r="Q234" s="113">
        <f t="shared" si="51"/>
        <v>0</v>
      </c>
      <c r="R234" s="113">
        <f t="shared" si="51"/>
        <v>64.376000000000005</v>
      </c>
      <c r="S234" s="113">
        <f t="shared" si="51"/>
        <v>11845.463947999999</v>
      </c>
      <c r="T234" s="120"/>
      <c r="U234" s="120"/>
    </row>
    <row r="235" spans="1:27" s="119" customFormat="1" ht="20.25" x14ac:dyDescent="0.3">
      <c r="B235" s="119" t="s">
        <v>363</v>
      </c>
      <c r="C235" s="113">
        <v>659603799398</v>
      </c>
      <c r="D235" s="113">
        <v>1278069768</v>
      </c>
      <c r="E235" s="113">
        <v>658241353630</v>
      </c>
      <c r="F235" s="113">
        <v>0</v>
      </c>
      <c r="G235" s="113">
        <v>0</v>
      </c>
      <c r="H235" s="113">
        <v>84376000</v>
      </c>
      <c r="I235" s="113">
        <v>0</v>
      </c>
      <c r="J235" s="113">
        <v>84376000</v>
      </c>
      <c r="K235" s="113">
        <v>642322142772</v>
      </c>
      <c r="L235" s="113">
        <v>1278069768</v>
      </c>
      <c r="M235" s="113">
        <v>640979697004</v>
      </c>
      <c r="N235" s="113">
        <v>0</v>
      </c>
      <c r="O235" s="113">
        <v>0</v>
      </c>
      <c r="P235" s="113">
        <v>64376000</v>
      </c>
      <c r="Q235" s="113">
        <v>0</v>
      </c>
      <c r="R235" s="113">
        <v>64376000</v>
      </c>
      <c r="S235" s="113">
        <v>157218850</v>
      </c>
      <c r="T235" s="120">
        <v>0</v>
      </c>
      <c r="U235" s="120">
        <v>1</v>
      </c>
      <c r="V235" s="119">
        <v>32.506221029550943</v>
      </c>
      <c r="W235" s="119">
        <v>0</v>
      </c>
      <c r="X235" s="119">
        <v>0</v>
      </c>
      <c r="Y235" s="119">
        <v>0</v>
      </c>
      <c r="Z235" s="119">
        <v>0</v>
      </c>
      <c r="AA235" s="119">
        <v>2</v>
      </c>
    </row>
    <row r="236" spans="1:27" s="19" customFormat="1" ht="37.5" customHeight="1" x14ac:dyDescent="0.25">
      <c r="B236" s="19" t="s">
        <v>364</v>
      </c>
      <c r="C236" s="121">
        <v>1463605708474</v>
      </c>
      <c r="D236" s="121">
        <v>1278069768</v>
      </c>
      <c r="E236" s="121">
        <v>1430672488706</v>
      </c>
      <c r="F236" s="121">
        <v>0</v>
      </c>
      <c r="G236" s="121">
        <v>0</v>
      </c>
      <c r="H236" s="121">
        <f>31655150000-10000000</f>
        <v>31645150000</v>
      </c>
      <c r="I236" s="121">
        <v>0</v>
      </c>
      <c r="J236" s="121">
        <f>31655150000-10000000</f>
        <v>31645150000</v>
      </c>
      <c r="K236" s="121">
        <f>1380024297954+660590437</f>
        <v>1380684888391</v>
      </c>
      <c r="L236" s="121">
        <v>1278069768</v>
      </c>
      <c r="M236" s="121">
        <f>1360553947925+660590437</f>
        <v>1361214538362</v>
      </c>
      <c r="N236" s="121">
        <v>0</v>
      </c>
      <c r="O236" s="121">
        <v>0</v>
      </c>
      <c r="P236" s="121">
        <v>18192280261</v>
      </c>
      <c r="Q236" s="121">
        <v>0</v>
      </c>
      <c r="R236" s="121">
        <v>18192280261</v>
      </c>
      <c r="S236" s="121">
        <v>46173767750</v>
      </c>
      <c r="T236" s="122"/>
      <c r="U236" s="122"/>
    </row>
    <row r="237" spans="1:27" s="19" customFormat="1" ht="37.15" customHeight="1" x14ac:dyDescent="0.25">
      <c r="B237" s="19" t="s">
        <v>365</v>
      </c>
      <c r="C237" s="121">
        <v>8022120000</v>
      </c>
      <c r="D237" s="121">
        <v>0</v>
      </c>
      <c r="E237" s="121">
        <v>0</v>
      </c>
      <c r="F237" s="121">
        <v>0</v>
      </c>
      <c r="G237" s="121">
        <v>0</v>
      </c>
      <c r="H237" s="121">
        <v>8022120000</v>
      </c>
      <c r="I237" s="121">
        <v>0</v>
      </c>
      <c r="J237" s="121">
        <v>8022120000</v>
      </c>
      <c r="K237" s="121">
        <v>7924670191</v>
      </c>
      <c r="L237" s="121">
        <v>0</v>
      </c>
      <c r="M237" s="121">
        <v>0</v>
      </c>
      <c r="N237" s="121">
        <v>0</v>
      </c>
      <c r="O237" s="121">
        <v>0</v>
      </c>
      <c r="P237" s="121">
        <v>7924670191</v>
      </c>
      <c r="Q237" s="121">
        <v>0</v>
      </c>
      <c r="R237" s="121">
        <v>7924670191</v>
      </c>
      <c r="S237" s="121">
        <v>0</v>
      </c>
      <c r="T237" s="122"/>
      <c r="U237" s="122"/>
    </row>
    <row r="238" spans="1:27" s="19" customFormat="1" ht="37.5" customHeight="1" x14ac:dyDescent="0.25">
      <c r="B238" s="19" t="s">
        <v>366</v>
      </c>
      <c r="C238" s="121">
        <f>C236+C237</f>
        <v>1471627828474</v>
      </c>
      <c r="D238" s="121">
        <f t="shared" ref="D238:S238" si="52">D236+D237</f>
        <v>1278069768</v>
      </c>
      <c r="E238" s="121">
        <f t="shared" si="52"/>
        <v>1430672488706</v>
      </c>
      <c r="F238" s="121">
        <f t="shared" si="52"/>
        <v>0</v>
      </c>
      <c r="G238" s="121">
        <f t="shared" si="52"/>
        <v>0</v>
      </c>
      <c r="H238" s="121">
        <f t="shared" si="52"/>
        <v>39667270000</v>
      </c>
      <c r="I238" s="121">
        <f t="shared" si="52"/>
        <v>0</v>
      </c>
      <c r="J238" s="121">
        <f t="shared" si="52"/>
        <v>39667270000</v>
      </c>
      <c r="K238" s="121">
        <f t="shared" si="52"/>
        <v>1388609558582</v>
      </c>
      <c r="L238" s="121">
        <f t="shared" si="52"/>
        <v>1278069768</v>
      </c>
      <c r="M238" s="121">
        <f t="shared" si="52"/>
        <v>1361214538362</v>
      </c>
      <c r="N238" s="121">
        <f t="shared" si="52"/>
        <v>0</v>
      </c>
      <c r="O238" s="121">
        <f t="shared" si="52"/>
        <v>0</v>
      </c>
      <c r="P238" s="121">
        <f t="shared" si="52"/>
        <v>26116950452</v>
      </c>
      <c r="Q238" s="121">
        <f t="shared" si="52"/>
        <v>0</v>
      </c>
      <c r="R238" s="121">
        <f t="shared" si="52"/>
        <v>26116950452</v>
      </c>
      <c r="S238" s="121">
        <f t="shared" si="52"/>
        <v>46173767750</v>
      </c>
      <c r="T238" s="122"/>
      <c r="U238" s="122"/>
    </row>
    <row r="239" spans="1:27" s="123" customFormat="1" ht="20.25" x14ac:dyDescent="0.3">
      <c r="C239" s="124">
        <f>C238-C12</f>
        <v>1471626258532.4697</v>
      </c>
      <c r="D239" s="124">
        <f t="shared" ref="D239:I239" si="53">D238-D12</f>
        <v>1278068489.930232</v>
      </c>
      <c r="E239" s="124">
        <f t="shared" si="53"/>
        <v>1430670960909.8093</v>
      </c>
      <c r="F239" s="124">
        <f t="shared" si="53"/>
        <v>0</v>
      </c>
      <c r="G239" s="124">
        <f t="shared" si="53"/>
        <v>-1200</v>
      </c>
      <c r="H239" s="124">
        <f t="shared" si="53"/>
        <v>39667230332.730003</v>
      </c>
      <c r="I239" s="124">
        <f t="shared" si="53"/>
        <v>0</v>
      </c>
      <c r="J239" s="124">
        <f>J238-J12</f>
        <v>39667230332.730003</v>
      </c>
      <c r="K239" s="124">
        <f>K238-K12</f>
        <v>1388608104661.6917</v>
      </c>
      <c r="L239" s="124">
        <f>L238-L12</f>
        <v>1278068489.930232</v>
      </c>
      <c r="M239" s="124">
        <f>M238-M12</f>
        <v>1361213113036.7119</v>
      </c>
      <c r="N239" s="125"/>
      <c r="O239" s="125"/>
      <c r="P239" s="125"/>
      <c r="Q239" s="125"/>
      <c r="R239" s="125"/>
      <c r="S239" s="125"/>
      <c r="T239" s="126"/>
      <c r="U239" s="126"/>
    </row>
    <row r="240" spans="1:27" x14ac:dyDescent="0.25">
      <c r="M240" s="7"/>
      <c r="O240" s="6"/>
    </row>
    <row r="241" spans="13:15" x14ac:dyDescent="0.25">
      <c r="M241" s="7"/>
      <c r="O241" s="6"/>
    </row>
  </sheetData>
  <autoFilter ref="A13:AA169"/>
  <mergeCells count="645">
    <mergeCell ref="N232:S232"/>
    <mergeCell ref="N239:S239"/>
    <mergeCell ref="T7:T9"/>
    <mergeCell ref="U7:U9"/>
    <mergeCell ref="V7:V9"/>
    <mergeCell ref="W7:W9"/>
    <mergeCell ref="X7:X9"/>
    <mergeCell ref="Y7:AA7"/>
    <mergeCell ref="Y8:Y9"/>
    <mergeCell ref="Z8:Z9"/>
    <mergeCell ref="AA8:AA9"/>
    <mergeCell ref="L7:L9"/>
    <mergeCell ref="M7:M9"/>
    <mergeCell ref="N7:N9"/>
    <mergeCell ref="O7:O9"/>
    <mergeCell ref="P7:R7"/>
    <mergeCell ref="S7:S9"/>
    <mergeCell ref="P8:P9"/>
    <mergeCell ref="Q8:Q9"/>
    <mergeCell ref="R8:R9"/>
    <mergeCell ref="D7:D9"/>
    <mergeCell ref="E7:E9"/>
    <mergeCell ref="F7:F9"/>
    <mergeCell ref="G7:G9"/>
    <mergeCell ref="H7:J7"/>
    <mergeCell ref="K7:K9"/>
    <mergeCell ref="H8:H9"/>
    <mergeCell ref="I8:I9"/>
    <mergeCell ref="J8:J9"/>
    <mergeCell ref="XCG4:XDG4"/>
    <mergeCell ref="XDH4:XEH4"/>
    <mergeCell ref="XEI4:XFD4"/>
    <mergeCell ref="Y5:AA5"/>
    <mergeCell ref="A6:A9"/>
    <mergeCell ref="B6:B9"/>
    <mergeCell ref="C6:J6"/>
    <mergeCell ref="K6:S6"/>
    <mergeCell ref="T6:AA6"/>
    <mergeCell ref="C7:C9"/>
    <mergeCell ref="WWA4:WXA4"/>
    <mergeCell ref="WXB4:WYB4"/>
    <mergeCell ref="WYC4:WZC4"/>
    <mergeCell ref="WZD4:XAD4"/>
    <mergeCell ref="XAE4:XBE4"/>
    <mergeCell ref="XBF4:XCF4"/>
    <mergeCell ref="WPU4:WQU4"/>
    <mergeCell ref="WQV4:WRV4"/>
    <mergeCell ref="WRW4:WSW4"/>
    <mergeCell ref="WSX4:WTX4"/>
    <mergeCell ref="WTY4:WUY4"/>
    <mergeCell ref="WUZ4:WVZ4"/>
    <mergeCell ref="WJO4:WKO4"/>
    <mergeCell ref="WKP4:WLP4"/>
    <mergeCell ref="WLQ4:WMQ4"/>
    <mergeCell ref="WMR4:WNR4"/>
    <mergeCell ref="WNS4:WOS4"/>
    <mergeCell ref="WOT4:WPT4"/>
    <mergeCell ref="WDI4:WEI4"/>
    <mergeCell ref="WEJ4:WFJ4"/>
    <mergeCell ref="WFK4:WGK4"/>
    <mergeCell ref="WGL4:WHL4"/>
    <mergeCell ref="WHM4:WIM4"/>
    <mergeCell ref="WIN4:WJN4"/>
    <mergeCell ref="VXC4:VYC4"/>
    <mergeCell ref="VYD4:VZD4"/>
    <mergeCell ref="VZE4:WAE4"/>
    <mergeCell ref="WAF4:WBF4"/>
    <mergeCell ref="WBG4:WCG4"/>
    <mergeCell ref="WCH4:WDH4"/>
    <mergeCell ref="VQW4:VRW4"/>
    <mergeCell ref="VRX4:VSX4"/>
    <mergeCell ref="VSY4:VTY4"/>
    <mergeCell ref="VTZ4:VUZ4"/>
    <mergeCell ref="VVA4:VWA4"/>
    <mergeCell ref="VWB4:VXB4"/>
    <mergeCell ref="VKQ4:VLQ4"/>
    <mergeCell ref="VLR4:VMR4"/>
    <mergeCell ref="VMS4:VNS4"/>
    <mergeCell ref="VNT4:VOT4"/>
    <mergeCell ref="VOU4:VPU4"/>
    <mergeCell ref="VPV4:VQV4"/>
    <mergeCell ref="VEK4:VFK4"/>
    <mergeCell ref="VFL4:VGL4"/>
    <mergeCell ref="VGM4:VHM4"/>
    <mergeCell ref="VHN4:VIN4"/>
    <mergeCell ref="VIO4:VJO4"/>
    <mergeCell ref="VJP4:VKP4"/>
    <mergeCell ref="UYE4:UZE4"/>
    <mergeCell ref="UZF4:VAF4"/>
    <mergeCell ref="VAG4:VBG4"/>
    <mergeCell ref="VBH4:VCH4"/>
    <mergeCell ref="VCI4:VDI4"/>
    <mergeCell ref="VDJ4:VEJ4"/>
    <mergeCell ref="URY4:USY4"/>
    <mergeCell ref="USZ4:UTZ4"/>
    <mergeCell ref="UUA4:UVA4"/>
    <mergeCell ref="UVB4:UWB4"/>
    <mergeCell ref="UWC4:UXC4"/>
    <mergeCell ref="UXD4:UYD4"/>
    <mergeCell ref="ULS4:UMS4"/>
    <mergeCell ref="UMT4:UNT4"/>
    <mergeCell ref="UNU4:UOU4"/>
    <mergeCell ref="UOV4:UPV4"/>
    <mergeCell ref="UPW4:UQW4"/>
    <mergeCell ref="UQX4:URX4"/>
    <mergeCell ref="UFM4:UGM4"/>
    <mergeCell ref="UGN4:UHN4"/>
    <mergeCell ref="UHO4:UIO4"/>
    <mergeCell ref="UIP4:UJP4"/>
    <mergeCell ref="UJQ4:UKQ4"/>
    <mergeCell ref="UKR4:ULR4"/>
    <mergeCell ref="TZG4:UAG4"/>
    <mergeCell ref="UAH4:UBH4"/>
    <mergeCell ref="UBI4:UCI4"/>
    <mergeCell ref="UCJ4:UDJ4"/>
    <mergeCell ref="UDK4:UEK4"/>
    <mergeCell ref="UEL4:UFL4"/>
    <mergeCell ref="TTA4:TUA4"/>
    <mergeCell ref="TUB4:TVB4"/>
    <mergeCell ref="TVC4:TWC4"/>
    <mergeCell ref="TWD4:TXD4"/>
    <mergeCell ref="TXE4:TYE4"/>
    <mergeCell ref="TYF4:TZF4"/>
    <mergeCell ref="TMU4:TNU4"/>
    <mergeCell ref="TNV4:TOV4"/>
    <mergeCell ref="TOW4:TPW4"/>
    <mergeCell ref="TPX4:TQX4"/>
    <mergeCell ref="TQY4:TRY4"/>
    <mergeCell ref="TRZ4:TSZ4"/>
    <mergeCell ref="TGO4:THO4"/>
    <mergeCell ref="THP4:TIP4"/>
    <mergeCell ref="TIQ4:TJQ4"/>
    <mergeCell ref="TJR4:TKR4"/>
    <mergeCell ref="TKS4:TLS4"/>
    <mergeCell ref="TLT4:TMT4"/>
    <mergeCell ref="TAI4:TBI4"/>
    <mergeCell ref="TBJ4:TCJ4"/>
    <mergeCell ref="TCK4:TDK4"/>
    <mergeCell ref="TDL4:TEL4"/>
    <mergeCell ref="TEM4:TFM4"/>
    <mergeCell ref="TFN4:TGN4"/>
    <mergeCell ref="SUC4:SVC4"/>
    <mergeCell ref="SVD4:SWD4"/>
    <mergeCell ref="SWE4:SXE4"/>
    <mergeCell ref="SXF4:SYF4"/>
    <mergeCell ref="SYG4:SZG4"/>
    <mergeCell ref="SZH4:TAH4"/>
    <mergeCell ref="SNW4:SOW4"/>
    <mergeCell ref="SOX4:SPX4"/>
    <mergeCell ref="SPY4:SQY4"/>
    <mergeCell ref="SQZ4:SRZ4"/>
    <mergeCell ref="SSA4:STA4"/>
    <mergeCell ref="STB4:SUB4"/>
    <mergeCell ref="SHQ4:SIQ4"/>
    <mergeCell ref="SIR4:SJR4"/>
    <mergeCell ref="SJS4:SKS4"/>
    <mergeCell ref="SKT4:SLT4"/>
    <mergeCell ref="SLU4:SMU4"/>
    <mergeCell ref="SMV4:SNV4"/>
    <mergeCell ref="SBK4:SCK4"/>
    <mergeCell ref="SCL4:SDL4"/>
    <mergeCell ref="SDM4:SEM4"/>
    <mergeCell ref="SEN4:SFN4"/>
    <mergeCell ref="SFO4:SGO4"/>
    <mergeCell ref="SGP4:SHP4"/>
    <mergeCell ref="RVE4:RWE4"/>
    <mergeCell ref="RWF4:RXF4"/>
    <mergeCell ref="RXG4:RYG4"/>
    <mergeCell ref="RYH4:RZH4"/>
    <mergeCell ref="RZI4:SAI4"/>
    <mergeCell ref="SAJ4:SBJ4"/>
    <mergeCell ref="ROY4:RPY4"/>
    <mergeCell ref="RPZ4:RQZ4"/>
    <mergeCell ref="RRA4:RSA4"/>
    <mergeCell ref="RSB4:RTB4"/>
    <mergeCell ref="RTC4:RUC4"/>
    <mergeCell ref="RUD4:RVD4"/>
    <mergeCell ref="RIS4:RJS4"/>
    <mergeCell ref="RJT4:RKT4"/>
    <mergeCell ref="RKU4:RLU4"/>
    <mergeCell ref="RLV4:RMV4"/>
    <mergeCell ref="RMW4:RNW4"/>
    <mergeCell ref="RNX4:ROX4"/>
    <mergeCell ref="RCM4:RDM4"/>
    <mergeCell ref="RDN4:REN4"/>
    <mergeCell ref="REO4:RFO4"/>
    <mergeCell ref="RFP4:RGP4"/>
    <mergeCell ref="RGQ4:RHQ4"/>
    <mergeCell ref="RHR4:RIR4"/>
    <mergeCell ref="QWG4:QXG4"/>
    <mergeCell ref="QXH4:QYH4"/>
    <mergeCell ref="QYI4:QZI4"/>
    <mergeCell ref="QZJ4:RAJ4"/>
    <mergeCell ref="RAK4:RBK4"/>
    <mergeCell ref="RBL4:RCL4"/>
    <mergeCell ref="QQA4:QRA4"/>
    <mergeCell ref="QRB4:QSB4"/>
    <mergeCell ref="QSC4:QTC4"/>
    <mergeCell ref="QTD4:QUD4"/>
    <mergeCell ref="QUE4:QVE4"/>
    <mergeCell ref="QVF4:QWF4"/>
    <mergeCell ref="QJU4:QKU4"/>
    <mergeCell ref="QKV4:QLV4"/>
    <mergeCell ref="QLW4:QMW4"/>
    <mergeCell ref="QMX4:QNX4"/>
    <mergeCell ref="QNY4:QOY4"/>
    <mergeCell ref="QOZ4:QPZ4"/>
    <mergeCell ref="QDO4:QEO4"/>
    <mergeCell ref="QEP4:QFP4"/>
    <mergeCell ref="QFQ4:QGQ4"/>
    <mergeCell ref="QGR4:QHR4"/>
    <mergeCell ref="QHS4:QIS4"/>
    <mergeCell ref="QIT4:QJT4"/>
    <mergeCell ref="PXI4:PYI4"/>
    <mergeCell ref="PYJ4:PZJ4"/>
    <mergeCell ref="PZK4:QAK4"/>
    <mergeCell ref="QAL4:QBL4"/>
    <mergeCell ref="QBM4:QCM4"/>
    <mergeCell ref="QCN4:QDN4"/>
    <mergeCell ref="PRC4:PSC4"/>
    <mergeCell ref="PSD4:PTD4"/>
    <mergeCell ref="PTE4:PUE4"/>
    <mergeCell ref="PUF4:PVF4"/>
    <mergeCell ref="PVG4:PWG4"/>
    <mergeCell ref="PWH4:PXH4"/>
    <mergeCell ref="PKW4:PLW4"/>
    <mergeCell ref="PLX4:PMX4"/>
    <mergeCell ref="PMY4:PNY4"/>
    <mergeCell ref="PNZ4:POZ4"/>
    <mergeCell ref="PPA4:PQA4"/>
    <mergeCell ref="PQB4:PRB4"/>
    <mergeCell ref="PEQ4:PFQ4"/>
    <mergeCell ref="PFR4:PGR4"/>
    <mergeCell ref="PGS4:PHS4"/>
    <mergeCell ref="PHT4:PIT4"/>
    <mergeCell ref="PIU4:PJU4"/>
    <mergeCell ref="PJV4:PKV4"/>
    <mergeCell ref="OYK4:OZK4"/>
    <mergeCell ref="OZL4:PAL4"/>
    <mergeCell ref="PAM4:PBM4"/>
    <mergeCell ref="PBN4:PCN4"/>
    <mergeCell ref="PCO4:PDO4"/>
    <mergeCell ref="PDP4:PEP4"/>
    <mergeCell ref="OSE4:OTE4"/>
    <mergeCell ref="OTF4:OUF4"/>
    <mergeCell ref="OUG4:OVG4"/>
    <mergeCell ref="OVH4:OWH4"/>
    <mergeCell ref="OWI4:OXI4"/>
    <mergeCell ref="OXJ4:OYJ4"/>
    <mergeCell ref="OLY4:OMY4"/>
    <mergeCell ref="OMZ4:ONZ4"/>
    <mergeCell ref="OOA4:OPA4"/>
    <mergeCell ref="OPB4:OQB4"/>
    <mergeCell ref="OQC4:ORC4"/>
    <mergeCell ref="ORD4:OSD4"/>
    <mergeCell ref="OFS4:OGS4"/>
    <mergeCell ref="OGT4:OHT4"/>
    <mergeCell ref="OHU4:OIU4"/>
    <mergeCell ref="OIV4:OJV4"/>
    <mergeCell ref="OJW4:OKW4"/>
    <mergeCell ref="OKX4:OLX4"/>
    <mergeCell ref="NZM4:OAM4"/>
    <mergeCell ref="OAN4:OBN4"/>
    <mergeCell ref="OBO4:OCO4"/>
    <mergeCell ref="OCP4:ODP4"/>
    <mergeCell ref="ODQ4:OEQ4"/>
    <mergeCell ref="OER4:OFR4"/>
    <mergeCell ref="NTG4:NUG4"/>
    <mergeCell ref="NUH4:NVH4"/>
    <mergeCell ref="NVI4:NWI4"/>
    <mergeCell ref="NWJ4:NXJ4"/>
    <mergeCell ref="NXK4:NYK4"/>
    <mergeCell ref="NYL4:NZL4"/>
    <mergeCell ref="NNA4:NOA4"/>
    <mergeCell ref="NOB4:NPB4"/>
    <mergeCell ref="NPC4:NQC4"/>
    <mergeCell ref="NQD4:NRD4"/>
    <mergeCell ref="NRE4:NSE4"/>
    <mergeCell ref="NSF4:NTF4"/>
    <mergeCell ref="NGU4:NHU4"/>
    <mergeCell ref="NHV4:NIV4"/>
    <mergeCell ref="NIW4:NJW4"/>
    <mergeCell ref="NJX4:NKX4"/>
    <mergeCell ref="NKY4:NLY4"/>
    <mergeCell ref="NLZ4:NMZ4"/>
    <mergeCell ref="NAO4:NBO4"/>
    <mergeCell ref="NBP4:NCP4"/>
    <mergeCell ref="NCQ4:NDQ4"/>
    <mergeCell ref="NDR4:NER4"/>
    <mergeCell ref="NES4:NFS4"/>
    <mergeCell ref="NFT4:NGT4"/>
    <mergeCell ref="MUI4:MVI4"/>
    <mergeCell ref="MVJ4:MWJ4"/>
    <mergeCell ref="MWK4:MXK4"/>
    <mergeCell ref="MXL4:MYL4"/>
    <mergeCell ref="MYM4:MZM4"/>
    <mergeCell ref="MZN4:NAN4"/>
    <mergeCell ref="MOC4:MPC4"/>
    <mergeCell ref="MPD4:MQD4"/>
    <mergeCell ref="MQE4:MRE4"/>
    <mergeCell ref="MRF4:MSF4"/>
    <mergeCell ref="MSG4:MTG4"/>
    <mergeCell ref="MTH4:MUH4"/>
    <mergeCell ref="MHW4:MIW4"/>
    <mergeCell ref="MIX4:MJX4"/>
    <mergeCell ref="MJY4:MKY4"/>
    <mergeCell ref="MKZ4:MLZ4"/>
    <mergeCell ref="MMA4:MNA4"/>
    <mergeCell ref="MNB4:MOB4"/>
    <mergeCell ref="MBQ4:MCQ4"/>
    <mergeCell ref="MCR4:MDR4"/>
    <mergeCell ref="MDS4:MES4"/>
    <mergeCell ref="MET4:MFT4"/>
    <mergeCell ref="MFU4:MGU4"/>
    <mergeCell ref="MGV4:MHV4"/>
    <mergeCell ref="LVK4:LWK4"/>
    <mergeCell ref="LWL4:LXL4"/>
    <mergeCell ref="LXM4:LYM4"/>
    <mergeCell ref="LYN4:LZN4"/>
    <mergeCell ref="LZO4:MAO4"/>
    <mergeCell ref="MAP4:MBP4"/>
    <mergeCell ref="LPE4:LQE4"/>
    <mergeCell ref="LQF4:LRF4"/>
    <mergeCell ref="LRG4:LSG4"/>
    <mergeCell ref="LSH4:LTH4"/>
    <mergeCell ref="LTI4:LUI4"/>
    <mergeCell ref="LUJ4:LVJ4"/>
    <mergeCell ref="LIY4:LJY4"/>
    <mergeCell ref="LJZ4:LKZ4"/>
    <mergeCell ref="LLA4:LMA4"/>
    <mergeCell ref="LMB4:LNB4"/>
    <mergeCell ref="LNC4:LOC4"/>
    <mergeCell ref="LOD4:LPD4"/>
    <mergeCell ref="LCS4:LDS4"/>
    <mergeCell ref="LDT4:LET4"/>
    <mergeCell ref="LEU4:LFU4"/>
    <mergeCell ref="LFV4:LGV4"/>
    <mergeCell ref="LGW4:LHW4"/>
    <mergeCell ref="LHX4:LIX4"/>
    <mergeCell ref="KWM4:KXM4"/>
    <mergeCell ref="KXN4:KYN4"/>
    <mergeCell ref="KYO4:KZO4"/>
    <mergeCell ref="KZP4:LAP4"/>
    <mergeCell ref="LAQ4:LBQ4"/>
    <mergeCell ref="LBR4:LCR4"/>
    <mergeCell ref="KQG4:KRG4"/>
    <mergeCell ref="KRH4:KSH4"/>
    <mergeCell ref="KSI4:KTI4"/>
    <mergeCell ref="KTJ4:KUJ4"/>
    <mergeCell ref="KUK4:KVK4"/>
    <mergeCell ref="KVL4:KWL4"/>
    <mergeCell ref="KKA4:KLA4"/>
    <mergeCell ref="KLB4:KMB4"/>
    <mergeCell ref="KMC4:KNC4"/>
    <mergeCell ref="KND4:KOD4"/>
    <mergeCell ref="KOE4:KPE4"/>
    <mergeCell ref="KPF4:KQF4"/>
    <mergeCell ref="KDU4:KEU4"/>
    <mergeCell ref="KEV4:KFV4"/>
    <mergeCell ref="KFW4:KGW4"/>
    <mergeCell ref="KGX4:KHX4"/>
    <mergeCell ref="KHY4:KIY4"/>
    <mergeCell ref="KIZ4:KJZ4"/>
    <mergeCell ref="JXO4:JYO4"/>
    <mergeCell ref="JYP4:JZP4"/>
    <mergeCell ref="JZQ4:KAQ4"/>
    <mergeCell ref="KAR4:KBR4"/>
    <mergeCell ref="KBS4:KCS4"/>
    <mergeCell ref="KCT4:KDT4"/>
    <mergeCell ref="JRI4:JSI4"/>
    <mergeCell ref="JSJ4:JTJ4"/>
    <mergeCell ref="JTK4:JUK4"/>
    <mergeCell ref="JUL4:JVL4"/>
    <mergeCell ref="JVM4:JWM4"/>
    <mergeCell ref="JWN4:JXN4"/>
    <mergeCell ref="JLC4:JMC4"/>
    <mergeCell ref="JMD4:JND4"/>
    <mergeCell ref="JNE4:JOE4"/>
    <mergeCell ref="JOF4:JPF4"/>
    <mergeCell ref="JPG4:JQG4"/>
    <mergeCell ref="JQH4:JRH4"/>
    <mergeCell ref="JEW4:JFW4"/>
    <mergeCell ref="JFX4:JGX4"/>
    <mergeCell ref="JGY4:JHY4"/>
    <mergeCell ref="JHZ4:JIZ4"/>
    <mergeCell ref="JJA4:JKA4"/>
    <mergeCell ref="JKB4:JLB4"/>
    <mergeCell ref="IYQ4:IZQ4"/>
    <mergeCell ref="IZR4:JAR4"/>
    <mergeCell ref="JAS4:JBS4"/>
    <mergeCell ref="JBT4:JCT4"/>
    <mergeCell ref="JCU4:JDU4"/>
    <mergeCell ref="JDV4:JEV4"/>
    <mergeCell ref="ISK4:ITK4"/>
    <mergeCell ref="ITL4:IUL4"/>
    <mergeCell ref="IUM4:IVM4"/>
    <mergeCell ref="IVN4:IWN4"/>
    <mergeCell ref="IWO4:IXO4"/>
    <mergeCell ref="IXP4:IYP4"/>
    <mergeCell ref="IME4:INE4"/>
    <mergeCell ref="INF4:IOF4"/>
    <mergeCell ref="IOG4:IPG4"/>
    <mergeCell ref="IPH4:IQH4"/>
    <mergeCell ref="IQI4:IRI4"/>
    <mergeCell ref="IRJ4:ISJ4"/>
    <mergeCell ref="IFY4:IGY4"/>
    <mergeCell ref="IGZ4:IHZ4"/>
    <mergeCell ref="IIA4:IJA4"/>
    <mergeCell ref="IJB4:IKB4"/>
    <mergeCell ref="IKC4:ILC4"/>
    <mergeCell ref="ILD4:IMD4"/>
    <mergeCell ref="HZS4:IAS4"/>
    <mergeCell ref="IAT4:IBT4"/>
    <mergeCell ref="IBU4:ICU4"/>
    <mergeCell ref="ICV4:IDV4"/>
    <mergeCell ref="IDW4:IEW4"/>
    <mergeCell ref="IEX4:IFX4"/>
    <mergeCell ref="HTM4:HUM4"/>
    <mergeCell ref="HUN4:HVN4"/>
    <mergeCell ref="HVO4:HWO4"/>
    <mergeCell ref="HWP4:HXP4"/>
    <mergeCell ref="HXQ4:HYQ4"/>
    <mergeCell ref="HYR4:HZR4"/>
    <mergeCell ref="HNG4:HOG4"/>
    <mergeCell ref="HOH4:HPH4"/>
    <mergeCell ref="HPI4:HQI4"/>
    <mergeCell ref="HQJ4:HRJ4"/>
    <mergeCell ref="HRK4:HSK4"/>
    <mergeCell ref="HSL4:HTL4"/>
    <mergeCell ref="HHA4:HIA4"/>
    <mergeCell ref="HIB4:HJB4"/>
    <mergeCell ref="HJC4:HKC4"/>
    <mergeCell ref="HKD4:HLD4"/>
    <mergeCell ref="HLE4:HME4"/>
    <mergeCell ref="HMF4:HNF4"/>
    <mergeCell ref="HAU4:HBU4"/>
    <mergeCell ref="HBV4:HCV4"/>
    <mergeCell ref="HCW4:HDW4"/>
    <mergeCell ref="HDX4:HEX4"/>
    <mergeCell ref="HEY4:HFY4"/>
    <mergeCell ref="HFZ4:HGZ4"/>
    <mergeCell ref="GUO4:GVO4"/>
    <mergeCell ref="GVP4:GWP4"/>
    <mergeCell ref="GWQ4:GXQ4"/>
    <mergeCell ref="GXR4:GYR4"/>
    <mergeCell ref="GYS4:GZS4"/>
    <mergeCell ref="GZT4:HAT4"/>
    <mergeCell ref="GOI4:GPI4"/>
    <mergeCell ref="GPJ4:GQJ4"/>
    <mergeCell ref="GQK4:GRK4"/>
    <mergeCell ref="GRL4:GSL4"/>
    <mergeCell ref="GSM4:GTM4"/>
    <mergeCell ref="GTN4:GUN4"/>
    <mergeCell ref="GIC4:GJC4"/>
    <mergeCell ref="GJD4:GKD4"/>
    <mergeCell ref="GKE4:GLE4"/>
    <mergeCell ref="GLF4:GMF4"/>
    <mergeCell ref="GMG4:GNG4"/>
    <mergeCell ref="GNH4:GOH4"/>
    <mergeCell ref="GBW4:GCW4"/>
    <mergeCell ref="GCX4:GDX4"/>
    <mergeCell ref="GDY4:GEY4"/>
    <mergeCell ref="GEZ4:GFZ4"/>
    <mergeCell ref="GGA4:GHA4"/>
    <mergeCell ref="GHB4:GIB4"/>
    <mergeCell ref="FVQ4:FWQ4"/>
    <mergeCell ref="FWR4:FXR4"/>
    <mergeCell ref="FXS4:FYS4"/>
    <mergeCell ref="FYT4:FZT4"/>
    <mergeCell ref="FZU4:GAU4"/>
    <mergeCell ref="GAV4:GBV4"/>
    <mergeCell ref="FPK4:FQK4"/>
    <mergeCell ref="FQL4:FRL4"/>
    <mergeCell ref="FRM4:FSM4"/>
    <mergeCell ref="FSN4:FTN4"/>
    <mergeCell ref="FTO4:FUO4"/>
    <mergeCell ref="FUP4:FVP4"/>
    <mergeCell ref="FJE4:FKE4"/>
    <mergeCell ref="FKF4:FLF4"/>
    <mergeCell ref="FLG4:FMG4"/>
    <mergeCell ref="FMH4:FNH4"/>
    <mergeCell ref="FNI4:FOI4"/>
    <mergeCell ref="FOJ4:FPJ4"/>
    <mergeCell ref="FCY4:FDY4"/>
    <mergeCell ref="FDZ4:FEZ4"/>
    <mergeCell ref="FFA4:FGA4"/>
    <mergeCell ref="FGB4:FHB4"/>
    <mergeCell ref="FHC4:FIC4"/>
    <mergeCell ref="FID4:FJD4"/>
    <mergeCell ref="EWS4:EXS4"/>
    <mergeCell ref="EXT4:EYT4"/>
    <mergeCell ref="EYU4:EZU4"/>
    <mergeCell ref="EZV4:FAV4"/>
    <mergeCell ref="FAW4:FBW4"/>
    <mergeCell ref="FBX4:FCX4"/>
    <mergeCell ref="EQM4:ERM4"/>
    <mergeCell ref="ERN4:ESN4"/>
    <mergeCell ref="ESO4:ETO4"/>
    <mergeCell ref="ETP4:EUP4"/>
    <mergeCell ref="EUQ4:EVQ4"/>
    <mergeCell ref="EVR4:EWR4"/>
    <mergeCell ref="EKG4:ELG4"/>
    <mergeCell ref="ELH4:EMH4"/>
    <mergeCell ref="EMI4:ENI4"/>
    <mergeCell ref="ENJ4:EOJ4"/>
    <mergeCell ref="EOK4:EPK4"/>
    <mergeCell ref="EPL4:EQL4"/>
    <mergeCell ref="EEA4:EFA4"/>
    <mergeCell ref="EFB4:EGB4"/>
    <mergeCell ref="EGC4:EHC4"/>
    <mergeCell ref="EHD4:EID4"/>
    <mergeCell ref="EIE4:EJE4"/>
    <mergeCell ref="EJF4:EKF4"/>
    <mergeCell ref="DXU4:DYU4"/>
    <mergeCell ref="DYV4:DZV4"/>
    <mergeCell ref="DZW4:EAW4"/>
    <mergeCell ref="EAX4:EBX4"/>
    <mergeCell ref="EBY4:ECY4"/>
    <mergeCell ref="ECZ4:EDZ4"/>
    <mergeCell ref="DRO4:DSO4"/>
    <mergeCell ref="DSP4:DTP4"/>
    <mergeCell ref="DTQ4:DUQ4"/>
    <mergeCell ref="DUR4:DVR4"/>
    <mergeCell ref="DVS4:DWS4"/>
    <mergeCell ref="DWT4:DXT4"/>
    <mergeCell ref="DLI4:DMI4"/>
    <mergeCell ref="DMJ4:DNJ4"/>
    <mergeCell ref="DNK4:DOK4"/>
    <mergeCell ref="DOL4:DPL4"/>
    <mergeCell ref="DPM4:DQM4"/>
    <mergeCell ref="DQN4:DRN4"/>
    <mergeCell ref="DFC4:DGC4"/>
    <mergeCell ref="DGD4:DHD4"/>
    <mergeCell ref="DHE4:DIE4"/>
    <mergeCell ref="DIF4:DJF4"/>
    <mergeCell ref="DJG4:DKG4"/>
    <mergeCell ref="DKH4:DLH4"/>
    <mergeCell ref="CYW4:CZW4"/>
    <mergeCell ref="CZX4:DAX4"/>
    <mergeCell ref="DAY4:DBY4"/>
    <mergeCell ref="DBZ4:DCZ4"/>
    <mergeCell ref="DDA4:DEA4"/>
    <mergeCell ref="DEB4:DFB4"/>
    <mergeCell ref="CSQ4:CTQ4"/>
    <mergeCell ref="CTR4:CUR4"/>
    <mergeCell ref="CUS4:CVS4"/>
    <mergeCell ref="CVT4:CWT4"/>
    <mergeCell ref="CWU4:CXU4"/>
    <mergeCell ref="CXV4:CYV4"/>
    <mergeCell ref="CMK4:CNK4"/>
    <mergeCell ref="CNL4:COL4"/>
    <mergeCell ref="COM4:CPM4"/>
    <mergeCell ref="CPN4:CQN4"/>
    <mergeCell ref="CQO4:CRO4"/>
    <mergeCell ref="CRP4:CSP4"/>
    <mergeCell ref="CGE4:CHE4"/>
    <mergeCell ref="CHF4:CIF4"/>
    <mergeCell ref="CIG4:CJG4"/>
    <mergeCell ref="CJH4:CKH4"/>
    <mergeCell ref="CKI4:CLI4"/>
    <mergeCell ref="CLJ4:CMJ4"/>
    <mergeCell ref="BZY4:CAY4"/>
    <mergeCell ref="CAZ4:CBZ4"/>
    <mergeCell ref="CCA4:CDA4"/>
    <mergeCell ref="CDB4:CEB4"/>
    <mergeCell ref="CEC4:CFC4"/>
    <mergeCell ref="CFD4:CGD4"/>
    <mergeCell ref="BTS4:BUS4"/>
    <mergeCell ref="BUT4:BVT4"/>
    <mergeCell ref="BVU4:BWU4"/>
    <mergeCell ref="BWV4:BXV4"/>
    <mergeCell ref="BXW4:BYW4"/>
    <mergeCell ref="BYX4:BZX4"/>
    <mergeCell ref="BNM4:BOM4"/>
    <mergeCell ref="BON4:BPN4"/>
    <mergeCell ref="BPO4:BQO4"/>
    <mergeCell ref="BQP4:BRP4"/>
    <mergeCell ref="BRQ4:BSQ4"/>
    <mergeCell ref="BSR4:BTR4"/>
    <mergeCell ref="BHG4:BIG4"/>
    <mergeCell ref="BIH4:BJH4"/>
    <mergeCell ref="BJI4:BKI4"/>
    <mergeCell ref="BKJ4:BLJ4"/>
    <mergeCell ref="BLK4:BMK4"/>
    <mergeCell ref="BML4:BNL4"/>
    <mergeCell ref="BBA4:BCA4"/>
    <mergeCell ref="BCB4:BDB4"/>
    <mergeCell ref="BDC4:BEC4"/>
    <mergeCell ref="BED4:BFD4"/>
    <mergeCell ref="BFE4:BGE4"/>
    <mergeCell ref="BGF4:BHF4"/>
    <mergeCell ref="AUU4:AVU4"/>
    <mergeCell ref="AVV4:AWV4"/>
    <mergeCell ref="AWW4:AXW4"/>
    <mergeCell ref="AXX4:AYX4"/>
    <mergeCell ref="AYY4:AZY4"/>
    <mergeCell ref="AZZ4:BAZ4"/>
    <mergeCell ref="AOO4:APO4"/>
    <mergeCell ref="APP4:AQP4"/>
    <mergeCell ref="AQQ4:ARQ4"/>
    <mergeCell ref="ARR4:ASR4"/>
    <mergeCell ref="ASS4:ATS4"/>
    <mergeCell ref="ATT4:AUT4"/>
    <mergeCell ref="AII4:AJI4"/>
    <mergeCell ref="AJJ4:AKJ4"/>
    <mergeCell ref="AKK4:ALK4"/>
    <mergeCell ref="ALL4:AML4"/>
    <mergeCell ref="AMM4:ANM4"/>
    <mergeCell ref="ANN4:AON4"/>
    <mergeCell ref="ACC4:ADC4"/>
    <mergeCell ref="ADD4:AED4"/>
    <mergeCell ref="AEE4:AFE4"/>
    <mergeCell ref="AFF4:AGF4"/>
    <mergeCell ref="AGG4:AHG4"/>
    <mergeCell ref="AHH4:AIH4"/>
    <mergeCell ref="VW4:WW4"/>
    <mergeCell ref="WX4:XX4"/>
    <mergeCell ref="XY4:YY4"/>
    <mergeCell ref="YZ4:ZZ4"/>
    <mergeCell ref="AAA4:ABA4"/>
    <mergeCell ref="ABB4:ACB4"/>
    <mergeCell ref="PQ4:QQ4"/>
    <mergeCell ref="QR4:RR4"/>
    <mergeCell ref="RS4:SS4"/>
    <mergeCell ref="ST4:TT4"/>
    <mergeCell ref="TU4:UU4"/>
    <mergeCell ref="UV4:VV4"/>
    <mergeCell ref="JK4:KK4"/>
    <mergeCell ref="KL4:LL4"/>
    <mergeCell ref="LM4:MM4"/>
    <mergeCell ref="MN4:NN4"/>
    <mergeCell ref="NO4:OO4"/>
    <mergeCell ref="OP4:PP4"/>
    <mergeCell ref="DE4:EE4"/>
    <mergeCell ref="EF4:FF4"/>
    <mergeCell ref="FG4:GG4"/>
    <mergeCell ref="GH4:HH4"/>
    <mergeCell ref="HI4:II4"/>
    <mergeCell ref="IJ4:JJ4"/>
    <mergeCell ref="A2:AA2"/>
    <mergeCell ref="A3:AA3"/>
    <mergeCell ref="A4:AA4"/>
    <mergeCell ref="AB4:BB4"/>
    <mergeCell ref="BC4:CC4"/>
    <mergeCell ref="CD4:DD4"/>
  </mergeCells>
  <printOptions horizontalCentered="1"/>
  <pageMargins left="0.2" right="0.2" top="0.5" bottom="0.55000000000000004" header="0" footer="0.25"/>
  <pageSetup paperSize="8" scale="70" fitToHeight="5" orientation="landscape" r:id="rId1"/>
  <headerFooter alignWithMargins="0">
    <oddFooter>&amp;C&amp;".VnTime,  Italic"&amp;8
&amp;".VnTime,Regular"&amp;14&amp;P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F40695-E6C5-47E4-B285-6B58CD50AA65}"/>
</file>

<file path=customXml/itemProps2.xml><?xml version="1.0" encoding="utf-8"?>
<ds:datastoreItem xmlns:ds="http://schemas.openxmlformats.org/officeDocument/2006/customXml" ds:itemID="{0C987D1A-B54D-4C1D-9858-A620AC71E342}"/>
</file>

<file path=customXml/itemProps3.xml><?xml version="1.0" encoding="utf-8"?>
<ds:datastoreItem xmlns:ds="http://schemas.openxmlformats.org/officeDocument/2006/customXml" ds:itemID="{E4D84355-5185-43DD-BE47-4BA17835F6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66</vt:lpstr>
      <vt:lpstr>'66'!Print_Area</vt:lpstr>
      <vt:lpstr>'66'!Print_Titles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2019-12-30T09:53:04Z</dcterms:created>
  <dcterms:modified xsi:type="dcterms:W3CDTF">2019-12-30T09:53:13Z</dcterms:modified>
</cp:coreProperties>
</file>