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HANG\2020\dự toán\cong khai\QT 2018 Dc HDND phe chuan\"/>
    </mc:Choice>
  </mc:AlternateContent>
  <bookViews>
    <workbookView xWindow="0" yWindow="0" windowWidth="20490" windowHeight="715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6" i="1" l="1"/>
  <c r="H116" i="1"/>
  <c r="F116" i="1" s="1"/>
  <c r="E116" i="1"/>
  <c r="E9" i="1" s="1"/>
  <c r="H115" i="1"/>
  <c r="F115" i="1"/>
  <c r="E115" i="1"/>
  <c r="H114" i="1"/>
  <c r="F114" i="1" s="1"/>
  <c r="E114" i="1"/>
  <c r="H113" i="1"/>
  <c r="F113" i="1"/>
  <c r="E113" i="1"/>
  <c r="J112" i="1"/>
  <c r="H112" i="1"/>
  <c r="F112" i="1"/>
  <c r="E112" i="1"/>
  <c r="I111" i="1"/>
  <c r="H111" i="1"/>
  <c r="F111" i="1"/>
  <c r="E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N73" i="1"/>
  <c r="G73" i="1"/>
  <c r="F73" i="1" s="1"/>
  <c r="C73" i="1"/>
  <c r="F72" i="1"/>
  <c r="C72" i="1"/>
  <c r="F71" i="1"/>
  <c r="C71" i="1"/>
  <c r="F70" i="1"/>
  <c r="C70" i="1"/>
  <c r="F69" i="1"/>
  <c r="C69" i="1"/>
  <c r="F68" i="1"/>
  <c r="F67" i="1"/>
  <c r="C67" i="1"/>
  <c r="N66" i="1"/>
  <c r="G66" i="1"/>
  <c r="F66" i="1"/>
  <c r="C66" i="1"/>
  <c r="F65" i="1"/>
  <c r="C65" i="1"/>
  <c r="G64" i="1"/>
  <c r="F64" i="1" s="1"/>
  <c r="C64" i="1"/>
  <c r="Q63" i="1"/>
  <c r="P63" i="1"/>
  <c r="G63" i="1"/>
  <c r="F63" i="1"/>
  <c r="O63" i="1" s="1"/>
  <c r="C63" i="1"/>
  <c r="Q62" i="1"/>
  <c r="N62" i="1"/>
  <c r="F62" i="1" s="1"/>
  <c r="O62" i="1" s="1"/>
  <c r="G62" i="1"/>
  <c r="P62" i="1" s="1"/>
  <c r="D62" i="1"/>
  <c r="C62" i="1"/>
  <c r="Q61" i="1"/>
  <c r="F61" i="1"/>
  <c r="O61" i="1" s="1"/>
  <c r="C61" i="1"/>
  <c r="K60" i="1"/>
  <c r="H60" i="1"/>
  <c r="Q60" i="1" s="1"/>
  <c r="C60" i="1"/>
  <c r="Q59" i="1"/>
  <c r="O59" i="1"/>
  <c r="F59" i="1"/>
  <c r="C59" i="1"/>
  <c r="Q58" i="1"/>
  <c r="O58" i="1"/>
  <c r="F58" i="1"/>
  <c r="C58" i="1"/>
  <c r="Q57" i="1"/>
  <c r="O57" i="1"/>
  <c r="F57" i="1"/>
  <c r="C57" i="1"/>
  <c r="Q56" i="1"/>
  <c r="O56" i="1"/>
  <c r="F56" i="1"/>
  <c r="C56" i="1"/>
  <c r="Q55" i="1"/>
  <c r="O55" i="1"/>
  <c r="F55" i="1"/>
  <c r="C55" i="1"/>
  <c r="Q54" i="1"/>
  <c r="O54" i="1"/>
  <c r="F54" i="1"/>
  <c r="C54" i="1"/>
  <c r="Q53" i="1"/>
  <c r="O53" i="1"/>
  <c r="F53" i="1"/>
  <c r="C53" i="1"/>
  <c r="Q52" i="1"/>
  <c r="O52" i="1"/>
  <c r="F52" i="1"/>
  <c r="C52" i="1"/>
  <c r="Q51" i="1"/>
  <c r="O51" i="1"/>
  <c r="F51" i="1"/>
  <c r="C51" i="1"/>
  <c r="Q50" i="1"/>
  <c r="O50" i="1"/>
  <c r="F50" i="1"/>
  <c r="C50" i="1"/>
  <c r="Q49" i="1"/>
  <c r="O49" i="1"/>
  <c r="F49" i="1"/>
  <c r="C49" i="1"/>
  <c r="Q48" i="1"/>
  <c r="O48" i="1"/>
  <c r="F48" i="1"/>
  <c r="C48" i="1"/>
  <c r="Q47" i="1"/>
  <c r="O47" i="1"/>
  <c r="F47" i="1"/>
  <c r="C47" i="1"/>
  <c r="Q46" i="1"/>
  <c r="O46" i="1"/>
  <c r="F46" i="1"/>
  <c r="C46" i="1"/>
  <c r="Q45" i="1"/>
  <c r="O45" i="1"/>
  <c r="F45" i="1"/>
  <c r="C45" i="1"/>
  <c r="Q44" i="1"/>
  <c r="O44" i="1"/>
  <c r="F44" i="1"/>
  <c r="C44" i="1"/>
  <c r="Q43" i="1"/>
  <c r="O43" i="1"/>
  <c r="F43" i="1"/>
  <c r="C43" i="1"/>
  <c r="Q42" i="1"/>
  <c r="O42" i="1"/>
  <c r="F42" i="1"/>
  <c r="C42" i="1"/>
  <c r="Q41" i="1"/>
  <c r="O41" i="1"/>
  <c r="F41" i="1"/>
  <c r="C41" i="1"/>
  <c r="Q40" i="1"/>
  <c r="O40" i="1"/>
  <c r="F40" i="1"/>
  <c r="C40" i="1"/>
  <c r="Q39" i="1"/>
  <c r="O39" i="1"/>
  <c r="F39" i="1"/>
  <c r="C39" i="1"/>
  <c r="Q38" i="1"/>
  <c r="O38" i="1"/>
  <c r="F38" i="1"/>
  <c r="C38" i="1"/>
  <c r="K37" i="1"/>
  <c r="F37" i="1" s="1"/>
  <c r="O37" i="1" s="1"/>
  <c r="H37" i="1"/>
  <c r="Q37" i="1" s="1"/>
  <c r="C37" i="1"/>
  <c r="P36" i="1"/>
  <c r="K36" i="1"/>
  <c r="F36" i="1" s="1"/>
  <c r="O36" i="1" s="1"/>
  <c r="H36" i="1"/>
  <c r="Q36" i="1" s="1"/>
  <c r="C36" i="1"/>
  <c r="Q35" i="1"/>
  <c r="K35" i="1"/>
  <c r="H35" i="1"/>
  <c r="F35" i="1"/>
  <c r="O35" i="1" s="1"/>
  <c r="C35" i="1"/>
  <c r="K34" i="1"/>
  <c r="F34" i="1" s="1"/>
  <c r="O34" i="1" s="1"/>
  <c r="H34" i="1"/>
  <c r="Q34" i="1" s="1"/>
  <c r="C34" i="1"/>
  <c r="Q33" i="1"/>
  <c r="K33" i="1"/>
  <c r="H33" i="1"/>
  <c r="F33" i="1"/>
  <c r="O33" i="1" s="1"/>
  <c r="C33" i="1"/>
  <c r="Q32" i="1"/>
  <c r="P32" i="1"/>
  <c r="O32" i="1"/>
  <c r="F32" i="1"/>
  <c r="C32" i="1"/>
  <c r="Q31" i="1"/>
  <c r="O31" i="1"/>
  <c r="F31" i="1"/>
  <c r="C31" i="1"/>
  <c r="P30" i="1"/>
  <c r="K30" i="1"/>
  <c r="H30" i="1"/>
  <c r="Q30" i="1" s="1"/>
  <c r="F30" i="1"/>
  <c r="O30" i="1" s="1"/>
  <c r="C30" i="1"/>
  <c r="Q29" i="1"/>
  <c r="P29" i="1"/>
  <c r="O29" i="1"/>
  <c r="F29" i="1"/>
  <c r="C29" i="1"/>
  <c r="Q28" i="1"/>
  <c r="P28" i="1"/>
  <c r="N28" i="1"/>
  <c r="F28" i="1"/>
  <c r="C28" i="1"/>
  <c r="O28" i="1" s="1"/>
  <c r="Q27" i="1"/>
  <c r="N27" i="1"/>
  <c r="F27" i="1" s="1"/>
  <c r="O27" i="1" s="1"/>
  <c r="G27" i="1"/>
  <c r="P27" i="1" s="1"/>
  <c r="C27" i="1"/>
  <c r="Q26" i="1"/>
  <c r="N26" i="1"/>
  <c r="G26" i="1"/>
  <c r="P26" i="1" s="1"/>
  <c r="C26" i="1"/>
  <c r="P25" i="1"/>
  <c r="N25" i="1"/>
  <c r="K25" i="1"/>
  <c r="F25" i="1" s="1"/>
  <c r="O25" i="1" s="1"/>
  <c r="H25" i="1"/>
  <c r="Q25" i="1" s="1"/>
  <c r="G25" i="1"/>
  <c r="C25" i="1"/>
  <c r="P24" i="1"/>
  <c r="K24" i="1"/>
  <c r="H24" i="1"/>
  <c r="F24" i="1" s="1"/>
  <c r="O24" i="1" s="1"/>
  <c r="C24" i="1"/>
  <c r="P23" i="1"/>
  <c r="N23" i="1"/>
  <c r="K23" i="1"/>
  <c r="H23" i="1"/>
  <c r="F23" i="1" s="1"/>
  <c r="O23" i="1" s="1"/>
  <c r="C23" i="1"/>
  <c r="P22" i="1"/>
  <c r="K22" i="1"/>
  <c r="H22" i="1"/>
  <c r="Q22" i="1" s="1"/>
  <c r="F22" i="1"/>
  <c r="O22" i="1" s="1"/>
  <c r="C22" i="1"/>
  <c r="Q21" i="1"/>
  <c r="G21" i="1"/>
  <c r="F21" i="1" s="1"/>
  <c r="O21" i="1" s="1"/>
  <c r="C21" i="1"/>
  <c r="Q20" i="1"/>
  <c r="P20" i="1"/>
  <c r="G20" i="1"/>
  <c r="F20" i="1"/>
  <c r="O20" i="1" s="1"/>
  <c r="C20" i="1"/>
  <c r="Q19" i="1"/>
  <c r="P19" i="1"/>
  <c r="O19" i="1"/>
  <c r="F19" i="1"/>
  <c r="C19" i="1"/>
  <c r="Q18" i="1"/>
  <c r="P18" i="1"/>
  <c r="N18" i="1"/>
  <c r="F18" i="1"/>
  <c r="C18" i="1"/>
  <c r="O18" i="1" s="1"/>
  <c r="Q17" i="1"/>
  <c r="P17" i="1"/>
  <c r="F17" i="1"/>
  <c r="O17" i="1" s="1"/>
  <c r="C17" i="1"/>
  <c r="Q16" i="1"/>
  <c r="G16" i="1"/>
  <c r="F16" i="1" s="1"/>
  <c r="O16" i="1" s="1"/>
  <c r="C16" i="1"/>
  <c r="Q15" i="1"/>
  <c r="O15" i="1"/>
  <c r="F15" i="1"/>
  <c r="C15" i="1"/>
  <c r="N14" i="1"/>
  <c r="H14" i="1"/>
  <c r="Q14" i="1" s="1"/>
  <c r="G14" i="1"/>
  <c r="P14" i="1" s="1"/>
  <c r="C14" i="1"/>
  <c r="Q13" i="1"/>
  <c r="O13" i="1"/>
  <c r="F13" i="1"/>
  <c r="C13" i="1"/>
  <c r="Q12" i="1"/>
  <c r="P12" i="1"/>
  <c r="F12" i="1"/>
  <c r="O12" i="1" s="1"/>
  <c r="C12" i="1"/>
  <c r="Q11" i="1"/>
  <c r="F11" i="1"/>
  <c r="O11" i="1" s="1"/>
  <c r="C11" i="1"/>
  <c r="C10" i="1" s="1"/>
  <c r="C9" i="1" s="1"/>
  <c r="N10" i="1"/>
  <c r="N9" i="1" s="1"/>
  <c r="M10" i="1"/>
  <c r="L10" i="1"/>
  <c r="J10" i="1"/>
  <c r="I10" i="1"/>
  <c r="E10" i="1"/>
  <c r="D10" i="1"/>
  <c r="M9" i="1"/>
  <c r="L9" i="1"/>
  <c r="J9" i="1"/>
  <c r="I9" i="1"/>
  <c r="D9" i="1"/>
  <c r="G10" i="1" l="1"/>
  <c r="K10" i="1"/>
  <c r="K9" i="1" s="1"/>
  <c r="P16" i="1"/>
  <c r="P21" i="1"/>
  <c r="Q23" i="1"/>
  <c r="H10" i="1"/>
  <c r="F14" i="1"/>
  <c r="Q24" i="1"/>
  <c r="F26" i="1"/>
  <c r="O26" i="1" s="1"/>
  <c r="F60" i="1"/>
  <c r="O60" i="1" s="1"/>
  <c r="F10" i="1" l="1"/>
  <c r="O14" i="1"/>
  <c r="Q10" i="1"/>
  <c r="H9" i="1"/>
  <c r="P10" i="1"/>
  <c r="G9" i="1"/>
  <c r="F9" i="1" l="1"/>
  <c r="O10" i="1"/>
</calcChain>
</file>

<file path=xl/sharedStrings.xml><?xml version="1.0" encoding="utf-8"?>
<sst xmlns="http://schemas.openxmlformats.org/spreadsheetml/2006/main" count="144" uniqueCount="137">
  <si>
    <t>UBND TỈNH BẮC NINH</t>
  </si>
  <si>
    <t>Biểu số 66/CK-NSNN</t>
  </si>
  <si>
    <t>QUYẾT TOÁN CHI NGÂN SÁCH CẤP TỈNH CHO TỪNG CƠ QUAN, TỔ CHỨC THEO LĨNH VỰC NĂM 2018</t>
  </si>
  <si>
    <t>Đơn vị: Triệu đồng</t>
  </si>
  <si>
    <t>STT</t>
  </si>
  <si>
    <t>Tên đơn vị</t>
  </si>
  <si>
    <t>Dự toán (1)</t>
  </si>
  <si>
    <t>Quyết toán</t>
  </si>
  <si>
    <t>So sánh (%)</t>
  </si>
  <si>
    <t>Tổng số</t>
  </si>
  <si>
    <r>
      <t xml:space="preserve">Chi đầu tư phát triển </t>
    </r>
    <r>
      <rPr>
        <sz val="12"/>
        <rFont val="Times New Roman"/>
        <family val="1"/>
      </rPr>
      <t>(Không kể chương trình MTQG)</t>
    </r>
  </si>
  <si>
    <r>
      <t xml:space="preserve">Chi thường xuyên </t>
    </r>
    <r>
      <rPr>
        <sz val="12"/>
        <rFont val="Times New Roman"/>
        <family val="1"/>
      </rPr>
      <t>(Không kể chương trình MTQG)</t>
    </r>
  </si>
  <si>
    <t>Chi trả nợ lãi do chính quyền địa phương vay</t>
  </si>
  <si>
    <t xml:space="preserve">Chi bổ sung quỹ dự trữ tài chính </t>
  </si>
  <si>
    <t>Chi chương trình MTQG</t>
  </si>
  <si>
    <t>Chi chuyển nguồn sang ngân sách năm sau</t>
  </si>
  <si>
    <t>Chi đầu tư phát triển</t>
  </si>
  <si>
    <t>CTMT- dự toán</t>
  </si>
  <si>
    <t>Chi thường xuyên</t>
  </si>
  <si>
    <t>A</t>
  </si>
  <si>
    <t>B</t>
  </si>
  <si>
    <t>TỔNG SỐ</t>
  </si>
  <si>
    <t>I</t>
  </si>
  <si>
    <t>CÁC CƠ QUAN, TỔ CHỨC</t>
  </si>
  <si>
    <t>Văn phòng HĐND</t>
  </si>
  <si>
    <t>Văn phòng UBND</t>
  </si>
  <si>
    <t>Sở Ngoại vụ</t>
  </si>
  <si>
    <t>Sở Nông nghiệp và PTNT</t>
  </si>
  <si>
    <t>Sở Kế hoạch &amp; Đầu tư</t>
  </si>
  <si>
    <t>Sở Tư pháp</t>
  </si>
  <si>
    <t>Sở Công Thương</t>
  </si>
  <si>
    <t>Sở Khoa học và Công nghệ</t>
  </si>
  <si>
    <t>Sở Tài chính</t>
  </si>
  <si>
    <t>Sở Xây dựng</t>
  </si>
  <si>
    <t>Sở Giao thông Vận tải</t>
  </si>
  <si>
    <t>Sở Giáo dục và Đào tạo</t>
  </si>
  <si>
    <t>Sở Y tế</t>
  </si>
  <si>
    <t>Sở Lao động TBXH</t>
  </si>
  <si>
    <t>Sở Văn hoá Thể thao và Du lịch</t>
  </si>
  <si>
    <t>Sở Tài nguyên &amp; Môi trường</t>
  </si>
  <si>
    <t>Sở Thông tin và Truyền thông</t>
  </si>
  <si>
    <t>Sở Nội vụ</t>
  </si>
  <si>
    <t>Thanh tra tỉnh</t>
  </si>
  <si>
    <t>Đài Phát thanh Truyền hình</t>
  </si>
  <si>
    <t>Liên minh HTX</t>
  </si>
  <si>
    <t>Ban QL khu CN</t>
  </si>
  <si>
    <t>Uỷ ban Mặt trận Tổ quốc</t>
  </si>
  <si>
    <t>Tỉnh đoàn Thanh niên</t>
  </si>
  <si>
    <t>Hội phụ nữ tỉnh</t>
  </si>
  <si>
    <t>Hội Nông dân</t>
  </si>
  <si>
    <t>Hội cựu chiến binh</t>
  </si>
  <si>
    <t>Liên hiệp các hội khoa học KT</t>
  </si>
  <si>
    <t>Liên hiệp các tổ chức hữu nghị</t>
  </si>
  <si>
    <t>Hội Văn học NT</t>
  </si>
  <si>
    <t>Hội nhà báo</t>
  </si>
  <si>
    <t>Hội Luật gia</t>
  </si>
  <si>
    <t>Hội chữ thập đỏ</t>
  </si>
  <si>
    <t>Ban đại diện Hội người cao tuổi</t>
  </si>
  <si>
    <t>Hội người Mù</t>
  </si>
  <si>
    <t>Hội đông y</t>
  </si>
  <si>
    <t>Hội nạn nhân chất độc da cam</t>
  </si>
  <si>
    <t>Hội cựu thanh niên xung phong</t>
  </si>
  <si>
    <t>Hội bảo trợ người tàn tật</t>
  </si>
  <si>
    <t>Hội Khuyến học</t>
  </si>
  <si>
    <t>Hội Nông nghiệp PTNT</t>
  </si>
  <si>
    <t>Hội liên hiệp thanh niên</t>
  </si>
  <si>
    <t>Hội Doanh nghiệp nhỏ và vừa</t>
  </si>
  <si>
    <t>Hội Cựu giáo chức</t>
  </si>
  <si>
    <t>Hội Sinh vật cảnh</t>
  </si>
  <si>
    <t>Văn phòng Ban An toàn GT</t>
  </si>
  <si>
    <t>Viện nghiên cứu PT kinh tế</t>
  </si>
  <si>
    <t>Trung tâm HCC</t>
  </si>
  <si>
    <t>Trường CĐ Y tế</t>
  </si>
  <si>
    <t>Ban Q.lí ATTP tỉnh</t>
  </si>
  <si>
    <t>Ban QLKVPTĐT Bắc Ninh</t>
  </si>
  <si>
    <t>Văn phòng tỉnh ủy</t>
  </si>
  <si>
    <t>Trường Chính trị Nguyễn Văn Cừ</t>
  </si>
  <si>
    <t>Công ty TNHH MTV môi trường và công trình đô thị Bắc Ninh</t>
  </si>
  <si>
    <t>Công ty cấp thoát nước Bắc Ninh</t>
  </si>
  <si>
    <t>Công an tỉnh Bắc Ninh</t>
  </si>
  <si>
    <t>Bộ Chỉ huy quân sự tỉnh Bắc Ninh</t>
  </si>
  <si>
    <t>Cảnh sát phòng cháy chữa cháy</t>
  </si>
  <si>
    <t xml:space="preserve">Tỉnh đoàn </t>
  </si>
  <si>
    <t>Công ty CP môi trường và đầu tư Bắc Hải</t>
  </si>
  <si>
    <t>Quỹ đầu tư phát triển đất</t>
  </si>
  <si>
    <t>Ghi thu ghi chi</t>
  </si>
  <si>
    <t>Các đơn vị khác</t>
  </si>
  <si>
    <t>Công ty CP DABACO</t>
  </si>
  <si>
    <t>Bù lỗ xe buýt</t>
  </si>
  <si>
    <t>Công ty KTCTTL Bắc Đuống</t>
  </si>
  <si>
    <t>Công ty KTCTTL Nam Đuống</t>
  </si>
  <si>
    <t>Tòa án nhân dân tỉnh</t>
  </si>
  <si>
    <t>Viện kiểm sát</t>
  </si>
  <si>
    <t>Cục thi hành án</t>
  </si>
  <si>
    <t>Liên đoàn lao động</t>
  </si>
  <si>
    <t>Cục thống kê</t>
  </si>
  <si>
    <t>Đoàn Đại biểu quốc hội</t>
  </si>
  <si>
    <t>Giáo hội phật giáo</t>
  </si>
  <si>
    <t>Ủy ban đoàn kết công giáo</t>
  </si>
  <si>
    <t xml:space="preserve">Ngân hàng chính sách </t>
  </si>
  <si>
    <t>Bảo hiểm xã hội Bắc Ninh</t>
  </si>
  <si>
    <t>Kho bạc Nhà nước</t>
  </si>
  <si>
    <t>Cục thuế tỉnh</t>
  </si>
  <si>
    <t>Cục hải quan tỉnh</t>
  </si>
  <si>
    <t>Trường Đại học Kinh Bắc</t>
  </si>
  <si>
    <t>Ngân hàng Vietcombank (chuyển tiền hỗ trợ tỉnh Hủa phăn)</t>
  </si>
  <si>
    <t xml:space="preserve">Quy vì người nghèo </t>
  </si>
  <si>
    <t>Hội chiến sỹ cách mạng bị địch bắt tù đày</t>
  </si>
  <si>
    <t>Hội những người yêu dân ca quan họ</t>
  </si>
  <si>
    <t>Công ty TNHH Samsung Display VN</t>
  </si>
  <si>
    <t>Công ty TNHH Samsung Electronics VN</t>
  </si>
  <si>
    <t>Công ty cổ phần giống cây trồng BN</t>
  </si>
  <si>
    <t>Ban quản lý quỹ Bảo trợ trẻ em tỉnh BN</t>
  </si>
  <si>
    <t>Công ty CPĐTXD Hải Ninh</t>
  </si>
  <si>
    <t>Quỹ đầu tư phát triển tỉnh bắc ninh</t>
  </si>
  <si>
    <t>Đoàn Luật sư tỉnh</t>
  </si>
  <si>
    <t>Ban quản lý dự án xây dựng giao thông</t>
  </si>
  <si>
    <t>Quỹ bảo trì đường bộ tỉnh</t>
  </si>
  <si>
    <t>Trung tâm kiểm soát bệnh tật tỉnh Bắc Ninh</t>
  </si>
  <si>
    <t>Trung tâm nước sạch và VSMTNT</t>
  </si>
  <si>
    <t>Chi hoàn trả các khoản thu về thuế</t>
  </si>
  <si>
    <t>Hỗ trợ SXNN</t>
  </si>
  <si>
    <t>Hỗ trợ lãi suất mua xe vận chuyển rác</t>
  </si>
  <si>
    <t>Hỗ trợ xây dựng nhà máy nước sạch và hỗ trợ lãi xuất nước sạch</t>
  </si>
  <si>
    <t>II</t>
  </si>
  <si>
    <t>CHI TRẢ NỢ LÃI CÁC KHOẢN DO CHÍNH QUYỀN ĐỊA PHƯƠNG VAY (2)</t>
  </si>
  <si>
    <t>III</t>
  </si>
  <si>
    <t>CHI BỔ SUNG QUỸ DỰ TRỮ TÀI CHÍNH (2)</t>
  </si>
  <si>
    <t>IV</t>
  </si>
  <si>
    <t>CHI DỰ PHÒNG NGÂN SÁCH</t>
  </si>
  <si>
    <t>V</t>
  </si>
  <si>
    <t>CHI TẠO NGUỒN, ĐIỀU CHỈNH TIỀN LƯƠNG</t>
  </si>
  <si>
    <t>VI</t>
  </si>
  <si>
    <t>CHI BỔ SUNG CÓ MỤC TIÊU CHO NGÂN SÁCH CẤP DƯỚI (3)</t>
  </si>
  <si>
    <t>VII</t>
  </si>
  <si>
    <t>CHI CHUYỂN NGUỒN SANG NGÂN SÁCH NĂM SAU</t>
  </si>
  <si>
    <t>(Quyết toán đã được Hội đồng nhân dân phê chuẩn)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</si>
</sst>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₫_-;\-* #,##0.00\ _₫_-;_-* &quot;-&quot;??\ _₫_-;_-@_-"/>
    <numFmt numFmtId="165" formatCode="_-* #,##0_-;\-* #,##0_-;_-* &quot;-&quot;??_-;_-@_-"/>
    <numFmt numFmtId="166" formatCode="#,##0.0_ ;\-#,##0.0\ "/>
  </numFmts>
  <fonts count="17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  <font>
      <sz val="14"/>
      <color rgb="FFFF0000"/>
      <name val="Times New Roman"/>
      <family val="1"/>
    </font>
    <font>
      <b/>
      <sz val="14"/>
      <name val="Times New Roman"/>
      <family val="1"/>
    </font>
    <font>
      <i/>
      <sz val="14"/>
      <name val="Times New Roman"/>
      <family val="1"/>
    </font>
    <font>
      <b/>
      <sz val="12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2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sz val="12"/>
      <color rgb="FF000000"/>
      <name val="Times New Roman"/>
      <family val="1"/>
    </font>
    <font>
      <b/>
      <i/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Fill="1"/>
    <xf numFmtId="0" fontId="2" fillId="0" borderId="0" xfId="0" applyFont="1" applyAlignment="1">
      <alignment horizontal="center" vertical="center"/>
    </xf>
    <xf numFmtId="165" fontId="4" fillId="0" borderId="0" xfId="1" applyNumberFormat="1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65" fontId="3" fillId="0" borderId="0" xfId="0" applyNumberFormat="1" applyFont="1"/>
    <xf numFmtId="165" fontId="3" fillId="0" borderId="0" xfId="1" applyNumberFormat="1" applyFont="1"/>
    <xf numFmtId="0" fontId="7" fillId="0" borderId="1" xfId="0" applyFont="1" applyBorder="1" applyAlignment="1">
      <alignment horizontal="center" vertical="center" wrapText="1"/>
    </xf>
    <xf numFmtId="165" fontId="8" fillId="0" borderId="0" xfId="1" applyNumberFormat="1" applyFont="1"/>
    <xf numFmtId="0" fontId="9" fillId="0" borderId="0" xfId="0" applyFont="1"/>
    <xf numFmtId="0" fontId="7" fillId="0" borderId="1" xfId="0" applyFont="1" applyFill="1" applyBorder="1" applyAlignment="1">
      <alignment horizontal="center" vertical="center" wrapText="1"/>
    </xf>
    <xf numFmtId="165" fontId="11" fillId="0" borderId="2" xfId="1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11" fillId="0" borderId="3" xfId="1" applyNumberFormat="1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65" fontId="9" fillId="0" borderId="0" xfId="0" applyNumberFormat="1" applyFont="1"/>
    <xf numFmtId="0" fontId="12" fillId="0" borderId="4" xfId="0" applyFont="1" applyBorder="1" applyAlignment="1">
      <alignment vertical="center" wrapText="1"/>
    </xf>
    <xf numFmtId="165" fontId="12" fillId="0" borderId="4" xfId="0" applyNumberFormat="1" applyFont="1" applyBorder="1" applyAlignment="1">
      <alignment horizontal="center" vertical="center" wrapText="1"/>
    </xf>
    <xf numFmtId="165" fontId="12" fillId="0" borderId="4" xfId="0" applyNumberFormat="1" applyFont="1" applyFill="1" applyBorder="1" applyAlignment="1">
      <alignment horizontal="center" vertical="center" wrapText="1"/>
    </xf>
    <xf numFmtId="165" fontId="13" fillId="0" borderId="0" xfId="1" applyNumberFormat="1" applyFont="1"/>
    <xf numFmtId="0" fontId="14" fillId="0" borderId="0" xfId="0" applyFont="1"/>
    <xf numFmtId="0" fontId="12" fillId="0" borderId="5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vertical="center" wrapText="1"/>
    </xf>
    <xf numFmtId="165" fontId="12" fillId="0" borderId="5" xfId="1" applyNumberFormat="1" applyFont="1" applyFill="1" applyBorder="1" applyAlignment="1">
      <alignment horizontal="right" vertical="center" wrapText="1"/>
    </xf>
    <xf numFmtId="166" fontId="10" fillId="0" borderId="5" xfId="1" applyNumberFormat="1" applyFont="1" applyFill="1" applyBorder="1" applyAlignment="1">
      <alignment horizontal="right" vertical="center" wrapText="1"/>
    </xf>
    <xf numFmtId="165" fontId="8" fillId="0" borderId="0" xfId="1" applyNumberFormat="1" applyFont="1" applyFill="1"/>
    <xf numFmtId="0" fontId="9" fillId="0" borderId="0" xfId="0" applyFont="1" applyFill="1"/>
    <xf numFmtId="0" fontId="15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vertical="center" wrapText="1"/>
    </xf>
    <xf numFmtId="165" fontId="15" fillId="0" borderId="5" xfId="1" applyNumberFormat="1" applyFont="1" applyBorder="1" applyAlignment="1">
      <alignment horizontal="right" vertical="center" wrapText="1"/>
    </xf>
    <xf numFmtId="165" fontId="15" fillId="0" borderId="5" xfId="1" applyNumberFormat="1" applyFont="1" applyBorder="1" applyAlignment="1">
      <alignment horizontal="center" vertical="center" wrapText="1"/>
    </xf>
    <xf numFmtId="165" fontId="15" fillId="0" borderId="5" xfId="1" applyNumberFormat="1" applyFont="1" applyFill="1" applyBorder="1" applyAlignment="1">
      <alignment horizontal="center" vertical="center" wrapText="1"/>
    </xf>
    <xf numFmtId="165" fontId="10" fillId="0" borderId="5" xfId="1" applyNumberFormat="1" applyFont="1" applyFill="1" applyBorder="1" applyAlignment="1">
      <alignment horizontal="center" vertical="center" wrapText="1"/>
    </xf>
    <xf numFmtId="165" fontId="9" fillId="0" borderId="0" xfId="1" applyNumberFormat="1" applyFont="1"/>
    <xf numFmtId="9" fontId="10" fillId="0" borderId="5" xfId="1" applyNumberFormat="1" applyFont="1" applyBorder="1" applyAlignment="1">
      <alignment horizontal="right" vertical="center" wrapText="1"/>
    </xf>
    <xf numFmtId="165" fontId="10" fillId="0" borderId="5" xfId="1" applyNumberFormat="1" applyFont="1" applyBorder="1" applyAlignment="1">
      <alignment horizontal="right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vertical="center" wrapText="1"/>
    </xf>
    <xf numFmtId="165" fontId="12" fillId="0" borderId="5" xfId="1" applyNumberFormat="1" applyFont="1" applyBorder="1" applyAlignment="1">
      <alignment horizontal="center" vertical="center" wrapText="1"/>
    </xf>
    <xf numFmtId="165" fontId="10" fillId="0" borderId="5" xfId="1" applyNumberFormat="1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vertical="center" wrapText="1"/>
    </xf>
    <xf numFmtId="165" fontId="15" fillId="0" borderId="6" xfId="1" applyNumberFormat="1" applyFont="1" applyBorder="1" applyAlignment="1">
      <alignment horizontal="center" vertical="center" wrapText="1"/>
    </xf>
    <xf numFmtId="165" fontId="15" fillId="0" borderId="6" xfId="1" applyNumberFormat="1" applyFont="1" applyFill="1" applyBorder="1" applyAlignment="1">
      <alignment horizontal="center" vertical="center" wrapText="1"/>
    </xf>
    <xf numFmtId="165" fontId="10" fillId="0" borderId="6" xfId="1" applyNumberFormat="1" applyFont="1" applyFill="1" applyBorder="1" applyAlignment="1">
      <alignment horizontal="center" vertical="center" wrapText="1"/>
    </xf>
    <xf numFmtId="165" fontId="10" fillId="0" borderId="6" xfId="1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8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Quyet%20toan/2018/quyet%20toan%20chi%20cong%20thuc10092019(chay%20lai%20tk%20de%20bao%20cao%20hoi%20dong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000-2018"/>
      <sheetName val="DMMSCT"/>
      <sheetName val="ctrinh muc tieu nhiem vu"/>
      <sheetName val="Sheet1"/>
      <sheetName val="60-342"/>
      <sheetName val="61-342"/>
      <sheetName val="62-342"/>
      <sheetName val="66-342"/>
      <sheetName val="68-342"/>
      <sheetName val="70-342"/>
      <sheetName val="48-31"/>
      <sheetName val="49-31"/>
      <sheetName val="50-31"/>
      <sheetName val="51-31"/>
      <sheetName val="52-31"/>
      <sheetName val="53-31"/>
      <sheetName val="54-31"/>
      <sheetName val="55-31"/>
      <sheetName val="56-31"/>
      <sheetName val="57-31"/>
      <sheetName val="61-31"/>
      <sheetName val="7000"/>
      <sheetName val="chi chương trình mục tiê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25">
          <cell r="D25">
            <v>49851</v>
          </cell>
        </row>
        <row r="26">
          <cell r="D26">
            <v>1000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tabSelected="1" zoomScale="85" zoomScaleNormal="85" workbookViewId="0">
      <selection activeCell="F6" sqref="F6:F7"/>
    </sheetView>
  </sheetViews>
  <sheetFormatPr defaultRowHeight="15" x14ac:dyDescent="0.25"/>
  <cols>
    <col min="1" max="1" width="7.28515625" style="13" customWidth="1"/>
    <col min="2" max="2" width="42.7109375" style="13" customWidth="1"/>
    <col min="3" max="3" width="14.140625" style="13" customWidth="1"/>
    <col min="4" max="4" width="13" style="13" customWidth="1"/>
    <col min="5" max="5" width="13.42578125" style="13" customWidth="1"/>
    <col min="6" max="6" width="14.140625" style="13" customWidth="1"/>
    <col min="7" max="7" width="12.42578125" style="30" customWidth="1"/>
    <col min="8" max="8" width="12.5703125" style="13" customWidth="1"/>
    <col min="9" max="9" width="9.7109375" style="13" customWidth="1"/>
    <col min="10" max="10" width="9.28515625" style="13" customWidth="1"/>
    <col min="11" max="11" width="9" style="13" customWidth="1"/>
    <col min="12" max="12" width="9.7109375" style="13" customWidth="1"/>
    <col min="13" max="13" width="9" style="13" customWidth="1"/>
    <col min="14" max="14" width="14.140625" style="30" customWidth="1"/>
    <col min="15" max="16" width="8.85546875" style="13" customWidth="1"/>
    <col min="17" max="17" width="10.140625" style="13" customWidth="1"/>
    <col min="18" max="18" width="14.5703125" style="12" hidden="1" customWidth="1"/>
    <col min="19" max="19" width="10.28515625" style="13" bestFit="1" customWidth="1"/>
    <col min="20" max="20" width="11" style="13" customWidth="1"/>
    <col min="21" max="256" width="9.140625" style="13"/>
    <col min="257" max="257" width="7.28515625" style="13" customWidth="1"/>
    <col min="258" max="258" width="42.7109375" style="13" customWidth="1"/>
    <col min="259" max="259" width="14.140625" style="13" customWidth="1"/>
    <col min="260" max="260" width="13" style="13" customWidth="1"/>
    <col min="261" max="261" width="13.42578125" style="13" customWidth="1"/>
    <col min="262" max="262" width="14.140625" style="13" customWidth="1"/>
    <col min="263" max="263" width="12.42578125" style="13" customWidth="1"/>
    <col min="264" max="264" width="12.5703125" style="13" customWidth="1"/>
    <col min="265" max="265" width="9.7109375" style="13" customWidth="1"/>
    <col min="266" max="266" width="9.28515625" style="13" customWidth="1"/>
    <col min="267" max="267" width="9" style="13" customWidth="1"/>
    <col min="268" max="268" width="9.7109375" style="13" customWidth="1"/>
    <col min="269" max="269" width="9" style="13" customWidth="1"/>
    <col min="270" max="270" width="14.140625" style="13" customWidth="1"/>
    <col min="271" max="272" width="8.85546875" style="13" customWidth="1"/>
    <col min="273" max="273" width="10.140625" style="13" customWidth="1"/>
    <col min="274" max="274" width="0" style="13" hidden="1" customWidth="1"/>
    <col min="275" max="275" width="10.28515625" style="13" bestFit="1" customWidth="1"/>
    <col min="276" max="276" width="11" style="13" customWidth="1"/>
    <col min="277" max="512" width="9.140625" style="13"/>
    <col min="513" max="513" width="7.28515625" style="13" customWidth="1"/>
    <col min="514" max="514" width="42.7109375" style="13" customWidth="1"/>
    <col min="515" max="515" width="14.140625" style="13" customWidth="1"/>
    <col min="516" max="516" width="13" style="13" customWidth="1"/>
    <col min="517" max="517" width="13.42578125" style="13" customWidth="1"/>
    <col min="518" max="518" width="14.140625" style="13" customWidth="1"/>
    <col min="519" max="519" width="12.42578125" style="13" customWidth="1"/>
    <col min="520" max="520" width="12.5703125" style="13" customWidth="1"/>
    <col min="521" max="521" width="9.7109375" style="13" customWidth="1"/>
    <col min="522" max="522" width="9.28515625" style="13" customWidth="1"/>
    <col min="523" max="523" width="9" style="13" customWidth="1"/>
    <col min="524" max="524" width="9.7109375" style="13" customWidth="1"/>
    <col min="525" max="525" width="9" style="13" customWidth="1"/>
    <col min="526" max="526" width="14.140625" style="13" customWidth="1"/>
    <col min="527" max="528" width="8.85546875" style="13" customWidth="1"/>
    <col min="529" max="529" width="10.140625" style="13" customWidth="1"/>
    <col min="530" max="530" width="0" style="13" hidden="1" customWidth="1"/>
    <col min="531" max="531" width="10.28515625" style="13" bestFit="1" customWidth="1"/>
    <col min="532" max="532" width="11" style="13" customWidth="1"/>
    <col min="533" max="768" width="9.140625" style="13"/>
    <col min="769" max="769" width="7.28515625" style="13" customWidth="1"/>
    <col min="770" max="770" width="42.7109375" style="13" customWidth="1"/>
    <col min="771" max="771" width="14.140625" style="13" customWidth="1"/>
    <col min="772" max="772" width="13" style="13" customWidth="1"/>
    <col min="773" max="773" width="13.42578125" style="13" customWidth="1"/>
    <col min="774" max="774" width="14.140625" style="13" customWidth="1"/>
    <col min="775" max="775" width="12.42578125" style="13" customWidth="1"/>
    <col min="776" max="776" width="12.5703125" style="13" customWidth="1"/>
    <col min="777" max="777" width="9.7109375" style="13" customWidth="1"/>
    <col min="778" max="778" width="9.28515625" style="13" customWidth="1"/>
    <col min="779" max="779" width="9" style="13" customWidth="1"/>
    <col min="780" max="780" width="9.7109375" style="13" customWidth="1"/>
    <col min="781" max="781" width="9" style="13" customWidth="1"/>
    <col min="782" max="782" width="14.140625" style="13" customWidth="1"/>
    <col min="783" max="784" width="8.85546875" style="13" customWidth="1"/>
    <col min="785" max="785" width="10.140625" style="13" customWidth="1"/>
    <col min="786" max="786" width="0" style="13" hidden="1" customWidth="1"/>
    <col min="787" max="787" width="10.28515625" style="13" bestFit="1" customWidth="1"/>
    <col min="788" max="788" width="11" style="13" customWidth="1"/>
    <col min="789" max="1024" width="9.140625" style="13"/>
    <col min="1025" max="1025" width="7.28515625" style="13" customWidth="1"/>
    <col min="1026" max="1026" width="42.7109375" style="13" customWidth="1"/>
    <col min="1027" max="1027" width="14.140625" style="13" customWidth="1"/>
    <col min="1028" max="1028" width="13" style="13" customWidth="1"/>
    <col min="1029" max="1029" width="13.42578125" style="13" customWidth="1"/>
    <col min="1030" max="1030" width="14.140625" style="13" customWidth="1"/>
    <col min="1031" max="1031" width="12.42578125" style="13" customWidth="1"/>
    <col min="1032" max="1032" width="12.5703125" style="13" customWidth="1"/>
    <col min="1033" max="1033" width="9.7109375" style="13" customWidth="1"/>
    <col min="1034" max="1034" width="9.28515625" style="13" customWidth="1"/>
    <col min="1035" max="1035" width="9" style="13" customWidth="1"/>
    <col min="1036" max="1036" width="9.7109375" style="13" customWidth="1"/>
    <col min="1037" max="1037" width="9" style="13" customWidth="1"/>
    <col min="1038" max="1038" width="14.140625" style="13" customWidth="1"/>
    <col min="1039" max="1040" width="8.85546875" style="13" customWidth="1"/>
    <col min="1041" max="1041" width="10.140625" style="13" customWidth="1"/>
    <col min="1042" max="1042" width="0" style="13" hidden="1" customWidth="1"/>
    <col min="1043" max="1043" width="10.28515625" style="13" bestFit="1" customWidth="1"/>
    <col min="1044" max="1044" width="11" style="13" customWidth="1"/>
    <col min="1045" max="1280" width="9.140625" style="13"/>
    <col min="1281" max="1281" width="7.28515625" style="13" customWidth="1"/>
    <col min="1282" max="1282" width="42.7109375" style="13" customWidth="1"/>
    <col min="1283" max="1283" width="14.140625" style="13" customWidth="1"/>
    <col min="1284" max="1284" width="13" style="13" customWidth="1"/>
    <col min="1285" max="1285" width="13.42578125" style="13" customWidth="1"/>
    <col min="1286" max="1286" width="14.140625" style="13" customWidth="1"/>
    <col min="1287" max="1287" width="12.42578125" style="13" customWidth="1"/>
    <col min="1288" max="1288" width="12.5703125" style="13" customWidth="1"/>
    <col min="1289" max="1289" width="9.7109375" style="13" customWidth="1"/>
    <col min="1290" max="1290" width="9.28515625" style="13" customWidth="1"/>
    <col min="1291" max="1291" width="9" style="13" customWidth="1"/>
    <col min="1292" max="1292" width="9.7109375" style="13" customWidth="1"/>
    <col min="1293" max="1293" width="9" style="13" customWidth="1"/>
    <col min="1294" max="1294" width="14.140625" style="13" customWidth="1"/>
    <col min="1295" max="1296" width="8.85546875" style="13" customWidth="1"/>
    <col min="1297" max="1297" width="10.140625" style="13" customWidth="1"/>
    <col min="1298" max="1298" width="0" style="13" hidden="1" customWidth="1"/>
    <col min="1299" max="1299" width="10.28515625" style="13" bestFit="1" customWidth="1"/>
    <col min="1300" max="1300" width="11" style="13" customWidth="1"/>
    <col min="1301" max="1536" width="9.140625" style="13"/>
    <col min="1537" max="1537" width="7.28515625" style="13" customWidth="1"/>
    <col min="1538" max="1538" width="42.7109375" style="13" customWidth="1"/>
    <col min="1539" max="1539" width="14.140625" style="13" customWidth="1"/>
    <col min="1540" max="1540" width="13" style="13" customWidth="1"/>
    <col min="1541" max="1541" width="13.42578125" style="13" customWidth="1"/>
    <col min="1542" max="1542" width="14.140625" style="13" customWidth="1"/>
    <col min="1543" max="1543" width="12.42578125" style="13" customWidth="1"/>
    <col min="1544" max="1544" width="12.5703125" style="13" customWidth="1"/>
    <col min="1545" max="1545" width="9.7109375" style="13" customWidth="1"/>
    <col min="1546" max="1546" width="9.28515625" style="13" customWidth="1"/>
    <col min="1547" max="1547" width="9" style="13" customWidth="1"/>
    <col min="1548" max="1548" width="9.7109375" style="13" customWidth="1"/>
    <col min="1549" max="1549" width="9" style="13" customWidth="1"/>
    <col min="1550" max="1550" width="14.140625" style="13" customWidth="1"/>
    <col min="1551" max="1552" width="8.85546875" style="13" customWidth="1"/>
    <col min="1553" max="1553" width="10.140625" style="13" customWidth="1"/>
    <col min="1554" max="1554" width="0" style="13" hidden="1" customWidth="1"/>
    <col min="1555" max="1555" width="10.28515625" style="13" bestFit="1" customWidth="1"/>
    <col min="1556" max="1556" width="11" style="13" customWidth="1"/>
    <col min="1557" max="1792" width="9.140625" style="13"/>
    <col min="1793" max="1793" width="7.28515625" style="13" customWidth="1"/>
    <col min="1794" max="1794" width="42.7109375" style="13" customWidth="1"/>
    <col min="1795" max="1795" width="14.140625" style="13" customWidth="1"/>
    <col min="1796" max="1796" width="13" style="13" customWidth="1"/>
    <col min="1797" max="1797" width="13.42578125" style="13" customWidth="1"/>
    <col min="1798" max="1798" width="14.140625" style="13" customWidth="1"/>
    <col min="1799" max="1799" width="12.42578125" style="13" customWidth="1"/>
    <col min="1800" max="1800" width="12.5703125" style="13" customWidth="1"/>
    <col min="1801" max="1801" width="9.7109375" style="13" customWidth="1"/>
    <col min="1802" max="1802" width="9.28515625" style="13" customWidth="1"/>
    <col min="1803" max="1803" width="9" style="13" customWidth="1"/>
    <col min="1804" max="1804" width="9.7109375" style="13" customWidth="1"/>
    <col min="1805" max="1805" width="9" style="13" customWidth="1"/>
    <col min="1806" max="1806" width="14.140625" style="13" customWidth="1"/>
    <col min="1807" max="1808" width="8.85546875" style="13" customWidth="1"/>
    <col min="1809" max="1809" width="10.140625" style="13" customWidth="1"/>
    <col min="1810" max="1810" width="0" style="13" hidden="1" customWidth="1"/>
    <col min="1811" max="1811" width="10.28515625" style="13" bestFit="1" customWidth="1"/>
    <col min="1812" max="1812" width="11" style="13" customWidth="1"/>
    <col min="1813" max="2048" width="9.140625" style="13"/>
    <col min="2049" max="2049" width="7.28515625" style="13" customWidth="1"/>
    <col min="2050" max="2050" width="42.7109375" style="13" customWidth="1"/>
    <col min="2051" max="2051" width="14.140625" style="13" customWidth="1"/>
    <col min="2052" max="2052" width="13" style="13" customWidth="1"/>
    <col min="2053" max="2053" width="13.42578125" style="13" customWidth="1"/>
    <col min="2054" max="2054" width="14.140625" style="13" customWidth="1"/>
    <col min="2055" max="2055" width="12.42578125" style="13" customWidth="1"/>
    <col min="2056" max="2056" width="12.5703125" style="13" customWidth="1"/>
    <col min="2057" max="2057" width="9.7109375" style="13" customWidth="1"/>
    <col min="2058" max="2058" width="9.28515625" style="13" customWidth="1"/>
    <col min="2059" max="2059" width="9" style="13" customWidth="1"/>
    <col min="2060" max="2060" width="9.7109375" style="13" customWidth="1"/>
    <col min="2061" max="2061" width="9" style="13" customWidth="1"/>
    <col min="2062" max="2062" width="14.140625" style="13" customWidth="1"/>
    <col min="2063" max="2064" width="8.85546875" style="13" customWidth="1"/>
    <col min="2065" max="2065" width="10.140625" style="13" customWidth="1"/>
    <col min="2066" max="2066" width="0" style="13" hidden="1" customWidth="1"/>
    <col min="2067" max="2067" width="10.28515625" style="13" bestFit="1" customWidth="1"/>
    <col min="2068" max="2068" width="11" style="13" customWidth="1"/>
    <col min="2069" max="2304" width="9.140625" style="13"/>
    <col min="2305" max="2305" width="7.28515625" style="13" customWidth="1"/>
    <col min="2306" max="2306" width="42.7109375" style="13" customWidth="1"/>
    <col min="2307" max="2307" width="14.140625" style="13" customWidth="1"/>
    <col min="2308" max="2308" width="13" style="13" customWidth="1"/>
    <col min="2309" max="2309" width="13.42578125" style="13" customWidth="1"/>
    <col min="2310" max="2310" width="14.140625" style="13" customWidth="1"/>
    <col min="2311" max="2311" width="12.42578125" style="13" customWidth="1"/>
    <col min="2312" max="2312" width="12.5703125" style="13" customWidth="1"/>
    <col min="2313" max="2313" width="9.7109375" style="13" customWidth="1"/>
    <col min="2314" max="2314" width="9.28515625" style="13" customWidth="1"/>
    <col min="2315" max="2315" width="9" style="13" customWidth="1"/>
    <col min="2316" max="2316" width="9.7109375" style="13" customWidth="1"/>
    <col min="2317" max="2317" width="9" style="13" customWidth="1"/>
    <col min="2318" max="2318" width="14.140625" style="13" customWidth="1"/>
    <col min="2319" max="2320" width="8.85546875" style="13" customWidth="1"/>
    <col min="2321" max="2321" width="10.140625" style="13" customWidth="1"/>
    <col min="2322" max="2322" width="0" style="13" hidden="1" customWidth="1"/>
    <col min="2323" max="2323" width="10.28515625" style="13" bestFit="1" customWidth="1"/>
    <col min="2324" max="2324" width="11" style="13" customWidth="1"/>
    <col min="2325" max="2560" width="9.140625" style="13"/>
    <col min="2561" max="2561" width="7.28515625" style="13" customWidth="1"/>
    <col min="2562" max="2562" width="42.7109375" style="13" customWidth="1"/>
    <col min="2563" max="2563" width="14.140625" style="13" customWidth="1"/>
    <col min="2564" max="2564" width="13" style="13" customWidth="1"/>
    <col min="2565" max="2565" width="13.42578125" style="13" customWidth="1"/>
    <col min="2566" max="2566" width="14.140625" style="13" customWidth="1"/>
    <col min="2567" max="2567" width="12.42578125" style="13" customWidth="1"/>
    <col min="2568" max="2568" width="12.5703125" style="13" customWidth="1"/>
    <col min="2569" max="2569" width="9.7109375" style="13" customWidth="1"/>
    <col min="2570" max="2570" width="9.28515625" style="13" customWidth="1"/>
    <col min="2571" max="2571" width="9" style="13" customWidth="1"/>
    <col min="2572" max="2572" width="9.7109375" style="13" customWidth="1"/>
    <col min="2573" max="2573" width="9" style="13" customWidth="1"/>
    <col min="2574" max="2574" width="14.140625" style="13" customWidth="1"/>
    <col min="2575" max="2576" width="8.85546875" style="13" customWidth="1"/>
    <col min="2577" max="2577" width="10.140625" style="13" customWidth="1"/>
    <col min="2578" max="2578" width="0" style="13" hidden="1" customWidth="1"/>
    <col min="2579" max="2579" width="10.28515625" style="13" bestFit="1" customWidth="1"/>
    <col min="2580" max="2580" width="11" style="13" customWidth="1"/>
    <col min="2581" max="2816" width="9.140625" style="13"/>
    <col min="2817" max="2817" width="7.28515625" style="13" customWidth="1"/>
    <col min="2818" max="2818" width="42.7109375" style="13" customWidth="1"/>
    <col min="2819" max="2819" width="14.140625" style="13" customWidth="1"/>
    <col min="2820" max="2820" width="13" style="13" customWidth="1"/>
    <col min="2821" max="2821" width="13.42578125" style="13" customWidth="1"/>
    <col min="2822" max="2822" width="14.140625" style="13" customWidth="1"/>
    <col min="2823" max="2823" width="12.42578125" style="13" customWidth="1"/>
    <col min="2824" max="2824" width="12.5703125" style="13" customWidth="1"/>
    <col min="2825" max="2825" width="9.7109375" style="13" customWidth="1"/>
    <col min="2826" max="2826" width="9.28515625" style="13" customWidth="1"/>
    <col min="2827" max="2827" width="9" style="13" customWidth="1"/>
    <col min="2828" max="2828" width="9.7109375" style="13" customWidth="1"/>
    <col min="2829" max="2829" width="9" style="13" customWidth="1"/>
    <col min="2830" max="2830" width="14.140625" style="13" customWidth="1"/>
    <col min="2831" max="2832" width="8.85546875" style="13" customWidth="1"/>
    <col min="2833" max="2833" width="10.140625" style="13" customWidth="1"/>
    <col min="2834" max="2834" width="0" style="13" hidden="1" customWidth="1"/>
    <col min="2835" max="2835" width="10.28515625" style="13" bestFit="1" customWidth="1"/>
    <col min="2836" max="2836" width="11" style="13" customWidth="1"/>
    <col min="2837" max="3072" width="9.140625" style="13"/>
    <col min="3073" max="3073" width="7.28515625" style="13" customWidth="1"/>
    <col min="3074" max="3074" width="42.7109375" style="13" customWidth="1"/>
    <col min="3075" max="3075" width="14.140625" style="13" customWidth="1"/>
    <col min="3076" max="3076" width="13" style="13" customWidth="1"/>
    <col min="3077" max="3077" width="13.42578125" style="13" customWidth="1"/>
    <col min="3078" max="3078" width="14.140625" style="13" customWidth="1"/>
    <col min="3079" max="3079" width="12.42578125" style="13" customWidth="1"/>
    <col min="3080" max="3080" width="12.5703125" style="13" customWidth="1"/>
    <col min="3081" max="3081" width="9.7109375" style="13" customWidth="1"/>
    <col min="3082" max="3082" width="9.28515625" style="13" customWidth="1"/>
    <col min="3083" max="3083" width="9" style="13" customWidth="1"/>
    <col min="3084" max="3084" width="9.7109375" style="13" customWidth="1"/>
    <col min="3085" max="3085" width="9" style="13" customWidth="1"/>
    <col min="3086" max="3086" width="14.140625" style="13" customWidth="1"/>
    <col min="3087" max="3088" width="8.85546875" style="13" customWidth="1"/>
    <col min="3089" max="3089" width="10.140625" style="13" customWidth="1"/>
    <col min="3090" max="3090" width="0" style="13" hidden="1" customWidth="1"/>
    <col min="3091" max="3091" width="10.28515625" style="13" bestFit="1" customWidth="1"/>
    <col min="3092" max="3092" width="11" style="13" customWidth="1"/>
    <col min="3093" max="3328" width="9.140625" style="13"/>
    <col min="3329" max="3329" width="7.28515625" style="13" customWidth="1"/>
    <col min="3330" max="3330" width="42.7109375" style="13" customWidth="1"/>
    <col min="3331" max="3331" width="14.140625" style="13" customWidth="1"/>
    <col min="3332" max="3332" width="13" style="13" customWidth="1"/>
    <col min="3333" max="3333" width="13.42578125" style="13" customWidth="1"/>
    <col min="3334" max="3334" width="14.140625" style="13" customWidth="1"/>
    <col min="3335" max="3335" width="12.42578125" style="13" customWidth="1"/>
    <col min="3336" max="3336" width="12.5703125" style="13" customWidth="1"/>
    <col min="3337" max="3337" width="9.7109375" style="13" customWidth="1"/>
    <col min="3338" max="3338" width="9.28515625" style="13" customWidth="1"/>
    <col min="3339" max="3339" width="9" style="13" customWidth="1"/>
    <col min="3340" max="3340" width="9.7109375" style="13" customWidth="1"/>
    <col min="3341" max="3341" width="9" style="13" customWidth="1"/>
    <col min="3342" max="3342" width="14.140625" style="13" customWidth="1"/>
    <col min="3343" max="3344" width="8.85546875" style="13" customWidth="1"/>
    <col min="3345" max="3345" width="10.140625" style="13" customWidth="1"/>
    <col min="3346" max="3346" width="0" style="13" hidden="1" customWidth="1"/>
    <col min="3347" max="3347" width="10.28515625" style="13" bestFit="1" customWidth="1"/>
    <col min="3348" max="3348" width="11" style="13" customWidth="1"/>
    <col min="3349" max="3584" width="9.140625" style="13"/>
    <col min="3585" max="3585" width="7.28515625" style="13" customWidth="1"/>
    <col min="3586" max="3586" width="42.7109375" style="13" customWidth="1"/>
    <col min="3587" max="3587" width="14.140625" style="13" customWidth="1"/>
    <col min="3588" max="3588" width="13" style="13" customWidth="1"/>
    <col min="3589" max="3589" width="13.42578125" style="13" customWidth="1"/>
    <col min="3590" max="3590" width="14.140625" style="13" customWidth="1"/>
    <col min="3591" max="3591" width="12.42578125" style="13" customWidth="1"/>
    <col min="3592" max="3592" width="12.5703125" style="13" customWidth="1"/>
    <col min="3593" max="3593" width="9.7109375" style="13" customWidth="1"/>
    <col min="3594" max="3594" width="9.28515625" style="13" customWidth="1"/>
    <col min="3595" max="3595" width="9" style="13" customWidth="1"/>
    <col min="3596" max="3596" width="9.7109375" style="13" customWidth="1"/>
    <col min="3597" max="3597" width="9" style="13" customWidth="1"/>
    <col min="3598" max="3598" width="14.140625" style="13" customWidth="1"/>
    <col min="3599" max="3600" width="8.85546875" style="13" customWidth="1"/>
    <col min="3601" max="3601" width="10.140625" style="13" customWidth="1"/>
    <col min="3602" max="3602" width="0" style="13" hidden="1" customWidth="1"/>
    <col min="3603" max="3603" width="10.28515625" style="13" bestFit="1" customWidth="1"/>
    <col min="3604" max="3604" width="11" style="13" customWidth="1"/>
    <col min="3605" max="3840" width="9.140625" style="13"/>
    <col min="3841" max="3841" width="7.28515625" style="13" customWidth="1"/>
    <col min="3842" max="3842" width="42.7109375" style="13" customWidth="1"/>
    <col min="3843" max="3843" width="14.140625" style="13" customWidth="1"/>
    <col min="3844" max="3844" width="13" style="13" customWidth="1"/>
    <col min="3845" max="3845" width="13.42578125" style="13" customWidth="1"/>
    <col min="3846" max="3846" width="14.140625" style="13" customWidth="1"/>
    <col min="3847" max="3847" width="12.42578125" style="13" customWidth="1"/>
    <col min="3848" max="3848" width="12.5703125" style="13" customWidth="1"/>
    <col min="3849" max="3849" width="9.7109375" style="13" customWidth="1"/>
    <col min="3850" max="3850" width="9.28515625" style="13" customWidth="1"/>
    <col min="3851" max="3851" width="9" style="13" customWidth="1"/>
    <col min="3852" max="3852" width="9.7109375" style="13" customWidth="1"/>
    <col min="3853" max="3853" width="9" style="13" customWidth="1"/>
    <col min="3854" max="3854" width="14.140625" style="13" customWidth="1"/>
    <col min="3855" max="3856" width="8.85546875" style="13" customWidth="1"/>
    <col min="3857" max="3857" width="10.140625" style="13" customWidth="1"/>
    <col min="3858" max="3858" width="0" style="13" hidden="1" customWidth="1"/>
    <col min="3859" max="3859" width="10.28515625" style="13" bestFit="1" customWidth="1"/>
    <col min="3860" max="3860" width="11" style="13" customWidth="1"/>
    <col min="3861" max="4096" width="9.140625" style="13"/>
    <col min="4097" max="4097" width="7.28515625" style="13" customWidth="1"/>
    <col min="4098" max="4098" width="42.7109375" style="13" customWidth="1"/>
    <col min="4099" max="4099" width="14.140625" style="13" customWidth="1"/>
    <col min="4100" max="4100" width="13" style="13" customWidth="1"/>
    <col min="4101" max="4101" width="13.42578125" style="13" customWidth="1"/>
    <col min="4102" max="4102" width="14.140625" style="13" customWidth="1"/>
    <col min="4103" max="4103" width="12.42578125" style="13" customWidth="1"/>
    <col min="4104" max="4104" width="12.5703125" style="13" customWidth="1"/>
    <col min="4105" max="4105" width="9.7109375" style="13" customWidth="1"/>
    <col min="4106" max="4106" width="9.28515625" style="13" customWidth="1"/>
    <col min="4107" max="4107" width="9" style="13" customWidth="1"/>
    <col min="4108" max="4108" width="9.7109375" style="13" customWidth="1"/>
    <col min="4109" max="4109" width="9" style="13" customWidth="1"/>
    <col min="4110" max="4110" width="14.140625" style="13" customWidth="1"/>
    <col min="4111" max="4112" width="8.85546875" style="13" customWidth="1"/>
    <col min="4113" max="4113" width="10.140625" style="13" customWidth="1"/>
    <col min="4114" max="4114" width="0" style="13" hidden="1" customWidth="1"/>
    <col min="4115" max="4115" width="10.28515625" style="13" bestFit="1" customWidth="1"/>
    <col min="4116" max="4116" width="11" style="13" customWidth="1"/>
    <col min="4117" max="4352" width="9.140625" style="13"/>
    <col min="4353" max="4353" width="7.28515625" style="13" customWidth="1"/>
    <col min="4354" max="4354" width="42.7109375" style="13" customWidth="1"/>
    <col min="4355" max="4355" width="14.140625" style="13" customWidth="1"/>
    <col min="4356" max="4356" width="13" style="13" customWidth="1"/>
    <col min="4357" max="4357" width="13.42578125" style="13" customWidth="1"/>
    <col min="4358" max="4358" width="14.140625" style="13" customWidth="1"/>
    <col min="4359" max="4359" width="12.42578125" style="13" customWidth="1"/>
    <col min="4360" max="4360" width="12.5703125" style="13" customWidth="1"/>
    <col min="4361" max="4361" width="9.7109375" style="13" customWidth="1"/>
    <col min="4362" max="4362" width="9.28515625" style="13" customWidth="1"/>
    <col min="4363" max="4363" width="9" style="13" customWidth="1"/>
    <col min="4364" max="4364" width="9.7109375" style="13" customWidth="1"/>
    <col min="4365" max="4365" width="9" style="13" customWidth="1"/>
    <col min="4366" max="4366" width="14.140625" style="13" customWidth="1"/>
    <col min="4367" max="4368" width="8.85546875" style="13" customWidth="1"/>
    <col min="4369" max="4369" width="10.140625" style="13" customWidth="1"/>
    <col min="4370" max="4370" width="0" style="13" hidden="1" customWidth="1"/>
    <col min="4371" max="4371" width="10.28515625" style="13" bestFit="1" customWidth="1"/>
    <col min="4372" max="4372" width="11" style="13" customWidth="1"/>
    <col min="4373" max="4608" width="9.140625" style="13"/>
    <col min="4609" max="4609" width="7.28515625" style="13" customWidth="1"/>
    <col min="4610" max="4610" width="42.7109375" style="13" customWidth="1"/>
    <col min="4611" max="4611" width="14.140625" style="13" customWidth="1"/>
    <col min="4612" max="4612" width="13" style="13" customWidth="1"/>
    <col min="4613" max="4613" width="13.42578125" style="13" customWidth="1"/>
    <col min="4614" max="4614" width="14.140625" style="13" customWidth="1"/>
    <col min="4615" max="4615" width="12.42578125" style="13" customWidth="1"/>
    <col min="4616" max="4616" width="12.5703125" style="13" customWidth="1"/>
    <col min="4617" max="4617" width="9.7109375" style="13" customWidth="1"/>
    <col min="4618" max="4618" width="9.28515625" style="13" customWidth="1"/>
    <col min="4619" max="4619" width="9" style="13" customWidth="1"/>
    <col min="4620" max="4620" width="9.7109375" style="13" customWidth="1"/>
    <col min="4621" max="4621" width="9" style="13" customWidth="1"/>
    <col min="4622" max="4622" width="14.140625" style="13" customWidth="1"/>
    <col min="4623" max="4624" width="8.85546875" style="13" customWidth="1"/>
    <col min="4625" max="4625" width="10.140625" style="13" customWidth="1"/>
    <col min="4626" max="4626" width="0" style="13" hidden="1" customWidth="1"/>
    <col min="4627" max="4627" width="10.28515625" style="13" bestFit="1" customWidth="1"/>
    <col min="4628" max="4628" width="11" style="13" customWidth="1"/>
    <col min="4629" max="4864" width="9.140625" style="13"/>
    <col min="4865" max="4865" width="7.28515625" style="13" customWidth="1"/>
    <col min="4866" max="4866" width="42.7109375" style="13" customWidth="1"/>
    <col min="4867" max="4867" width="14.140625" style="13" customWidth="1"/>
    <col min="4868" max="4868" width="13" style="13" customWidth="1"/>
    <col min="4869" max="4869" width="13.42578125" style="13" customWidth="1"/>
    <col min="4870" max="4870" width="14.140625" style="13" customWidth="1"/>
    <col min="4871" max="4871" width="12.42578125" style="13" customWidth="1"/>
    <col min="4872" max="4872" width="12.5703125" style="13" customWidth="1"/>
    <col min="4873" max="4873" width="9.7109375" style="13" customWidth="1"/>
    <col min="4874" max="4874" width="9.28515625" style="13" customWidth="1"/>
    <col min="4875" max="4875" width="9" style="13" customWidth="1"/>
    <col min="4876" max="4876" width="9.7109375" style="13" customWidth="1"/>
    <col min="4877" max="4877" width="9" style="13" customWidth="1"/>
    <col min="4878" max="4878" width="14.140625" style="13" customWidth="1"/>
    <col min="4879" max="4880" width="8.85546875" style="13" customWidth="1"/>
    <col min="4881" max="4881" width="10.140625" style="13" customWidth="1"/>
    <col min="4882" max="4882" width="0" style="13" hidden="1" customWidth="1"/>
    <col min="4883" max="4883" width="10.28515625" style="13" bestFit="1" customWidth="1"/>
    <col min="4884" max="4884" width="11" style="13" customWidth="1"/>
    <col min="4885" max="5120" width="9.140625" style="13"/>
    <col min="5121" max="5121" width="7.28515625" style="13" customWidth="1"/>
    <col min="5122" max="5122" width="42.7109375" style="13" customWidth="1"/>
    <col min="5123" max="5123" width="14.140625" style="13" customWidth="1"/>
    <col min="5124" max="5124" width="13" style="13" customWidth="1"/>
    <col min="5125" max="5125" width="13.42578125" style="13" customWidth="1"/>
    <col min="5126" max="5126" width="14.140625" style="13" customWidth="1"/>
    <col min="5127" max="5127" width="12.42578125" style="13" customWidth="1"/>
    <col min="5128" max="5128" width="12.5703125" style="13" customWidth="1"/>
    <col min="5129" max="5129" width="9.7109375" style="13" customWidth="1"/>
    <col min="5130" max="5130" width="9.28515625" style="13" customWidth="1"/>
    <col min="5131" max="5131" width="9" style="13" customWidth="1"/>
    <col min="5132" max="5132" width="9.7109375" style="13" customWidth="1"/>
    <col min="5133" max="5133" width="9" style="13" customWidth="1"/>
    <col min="5134" max="5134" width="14.140625" style="13" customWidth="1"/>
    <col min="5135" max="5136" width="8.85546875" style="13" customWidth="1"/>
    <col min="5137" max="5137" width="10.140625" style="13" customWidth="1"/>
    <col min="5138" max="5138" width="0" style="13" hidden="1" customWidth="1"/>
    <col min="5139" max="5139" width="10.28515625" style="13" bestFit="1" customWidth="1"/>
    <col min="5140" max="5140" width="11" style="13" customWidth="1"/>
    <col min="5141" max="5376" width="9.140625" style="13"/>
    <col min="5377" max="5377" width="7.28515625" style="13" customWidth="1"/>
    <col min="5378" max="5378" width="42.7109375" style="13" customWidth="1"/>
    <col min="5379" max="5379" width="14.140625" style="13" customWidth="1"/>
    <col min="5380" max="5380" width="13" style="13" customWidth="1"/>
    <col min="5381" max="5381" width="13.42578125" style="13" customWidth="1"/>
    <col min="5382" max="5382" width="14.140625" style="13" customWidth="1"/>
    <col min="5383" max="5383" width="12.42578125" style="13" customWidth="1"/>
    <col min="5384" max="5384" width="12.5703125" style="13" customWidth="1"/>
    <col min="5385" max="5385" width="9.7109375" style="13" customWidth="1"/>
    <col min="5386" max="5386" width="9.28515625" style="13" customWidth="1"/>
    <col min="5387" max="5387" width="9" style="13" customWidth="1"/>
    <col min="5388" max="5388" width="9.7109375" style="13" customWidth="1"/>
    <col min="5389" max="5389" width="9" style="13" customWidth="1"/>
    <col min="5390" max="5390" width="14.140625" style="13" customWidth="1"/>
    <col min="5391" max="5392" width="8.85546875" style="13" customWidth="1"/>
    <col min="5393" max="5393" width="10.140625" style="13" customWidth="1"/>
    <col min="5394" max="5394" width="0" style="13" hidden="1" customWidth="1"/>
    <col min="5395" max="5395" width="10.28515625" style="13" bestFit="1" customWidth="1"/>
    <col min="5396" max="5396" width="11" style="13" customWidth="1"/>
    <col min="5397" max="5632" width="9.140625" style="13"/>
    <col min="5633" max="5633" width="7.28515625" style="13" customWidth="1"/>
    <col min="5634" max="5634" width="42.7109375" style="13" customWidth="1"/>
    <col min="5635" max="5635" width="14.140625" style="13" customWidth="1"/>
    <col min="5636" max="5636" width="13" style="13" customWidth="1"/>
    <col min="5637" max="5637" width="13.42578125" style="13" customWidth="1"/>
    <col min="5638" max="5638" width="14.140625" style="13" customWidth="1"/>
    <col min="5639" max="5639" width="12.42578125" style="13" customWidth="1"/>
    <col min="5640" max="5640" width="12.5703125" style="13" customWidth="1"/>
    <col min="5641" max="5641" width="9.7109375" style="13" customWidth="1"/>
    <col min="5642" max="5642" width="9.28515625" style="13" customWidth="1"/>
    <col min="5643" max="5643" width="9" style="13" customWidth="1"/>
    <col min="5644" max="5644" width="9.7109375" style="13" customWidth="1"/>
    <col min="5645" max="5645" width="9" style="13" customWidth="1"/>
    <col min="5646" max="5646" width="14.140625" style="13" customWidth="1"/>
    <col min="5647" max="5648" width="8.85546875" style="13" customWidth="1"/>
    <col min="5649" max="5649" width="10.140625" style="13" customWidth="1"/>
    <col min="5650" max="5650" width="0" style="13" hidden="1" customWidth="1"/>
    <col min="5651" max="5651" width="10.28515625" style="13" bestFit="1" customWidth="1"/>
    <col min="5652" max="5652" width="11" style="13" customWidth="1"/>
    <col min="5653" max="5888" width="9.140625" style="13"/>
    <col min="5889" max="5889" width="7.28515625" style="13" customWidth="1"/>
    <col min="5890" max="5890" width="42.7109375" style="13" customWidth="1"/>
    <col min="5891" max="5891" width="14.140625" style="13" customWidth="1"/>
    <col min="5892" max="5892" width="13" style="13" customWidth="1"/>
    <col min="5893" max="5893" width="13.42578125" style="13" customWidth="1"/>
    <col min="5894" max="5894" width="14.140625" style="13" customWidth="1"/>
    <col min="5895" max="5895" width="12.42578125" style="13" customWidth="1"/>
    <col min="5896" max="5896" width="12.5703125" style="13" customWidth="1"/>
    <col min="5897" max="5897" width="9.7109375" style="13" customWidth="1"/>
    <col min="5898" max="5898" width="9.28515625" style="13" customWidth="1"/>
    <col min="5899" max="5899" width="9" style="13" customWidth="1"/>
    <col min="5900" max="5900" width="9.7109375" style="13" customWidth="1"/>
    <col min="5901" max="5901" width="9" style="13" customWidth="1"/>
    <col min="5902" max="5902" width="14.140625" style="13" customWidth="1"/>
    <col min="5903" max="5904" width="8.85546875" style="13" customWidth="1"/>
    <col min="5905" max="5905" width="10.140625" style="13" customWidth="1"/>
    <col min="5906" max="5906" width="0" style="13" hidden="1" customWidth="1"/>
    <col min="5907" max="5907" width="10.28515625" style="13" bestFit="1" customWidth="1"/>
    <col min="5908" max="5908" width="11" style="13" customWidth="1"/>
    <col min="5909" max="6144" width="9.140625" style="13"/>
    <col min="6145" max="6145" width="7.28515625" style="13" customWidth="1"/>
    <col min="6146" max="6146" width="42.7109375" style="13" customWidth="1"/>
    <col min="6147" max="6147" width="14.140625" style="13" customWidth="1"/>
    <col min="6148" max="6148" width="13" style="13" customWidth="1"/>
    <col min="6149" max="6149" width="13.42578125" style="13" customWidth="1"/>
    <col min="6150" max="6150" width="14.140625" style="13" customWidth="1"/>
    <col min="6151" max="6151" width="12.42578125" style="13" customWidth="1"/>
    <col min="6152" max="6152" width="12.5703125" style="13" customWidth="1"/>
    <col min="6153" max="6153" width="9.7109375" style="13" customWidth="1"/>
    <col min="6154" max="6154" width="9.28515625" style="13" customWidth="1"/>
    <col min="6155" max="6155" width="9" style="13" customWidth="1"/>
    <col min="6156" max="6156" width="9.7109375" style="13" customWidth="1"/>
    <col min="6157" max="6157" width="9" style="13" customWidth="1"/>
    <col min="6158" max="6158" width="14.140625" style="13" customWidth="1"/>
    <col min="6159" max="6160" width="8.85546875" style="13" customWidth="1"/>
    <col min="6161" max="6161" width="10.140625" style="13" customWidth="1"/>
    <col min="6162" max="6162" width="0" style="13" hidden="1" customWidth="1"/>
    <col min="6163" max="6163" width="10.28515625" style="13" bestFit="1" customWidth="1"/>
    <col min="6164" max="6164" width="11" style="13" customWidth="1"/>
    <col min="6165" max="6400" width="9.140625" style="13"/>
    <col min="6401" max="6401" width="7.28515625" style="13" customWidth="1"/>
    <col min="6402" max="6402" width="42.7109375" style="13" customWidth="1"/>
    <col min="6403" max="6403" width="14.140625" style="13" customWidth="1"/>
    <col min="6404" max="6404" width="13" style="13" customWidth="1"/>
    <col min="6405" max="6405" width="13.42578125" style="13" customWidth="1"/>
    <col min="6406" max="6406" width="14.140625" style="13" customWidth="1"/>
    <col min="6407" max="6407" width="12.42578125" style="13" customWidth="1"/>
    <col min="6408" max="6408" width="12.5703125" style="13" customWidth="1"/>
    <col min="6409" max="6409" width="9.7109375" style="13" customWidth="1"/>
    <col min="6410" max="6410" width="9.28515625" style="13" customWidth="1"/>
    <col min="6411" max="6411" width="9" style="13" customWidth="1"/>
    <col min="6412" max="6412" width="9.7109375" style="13" customWidth="1"/>
    <col min="6413" max="6413" width="9" style="13" customWidth="1"/>
    <col min="6414" max="6414" width="14.140625" style="13" customWidth="1"/>
    <col min="6415" max="6416" width="8.85546875" style="13" customWidth="1"/>
    <col min="6417" max="6417" width="10.140625" style="13" customWidth="1"/>
    <col min="6418" max="6418" width="0" style="13" hidden="1" customWidth="1"/>
    <col min="6419" max="6419" width="10.28515625" style="13" bestFit="1" customWidth="1"/>
    <col min="6420" max="6420" width="11" style="13" customWidth="1"/>
    <col min="6421" max="6656" width="9.140625" style="13"/>
    <col min="6657" max="6657" width="7.28515625" style="13" customWidth="1"/>
    <col min="6658" max="6658" width="42.7109375" style="13" customWidth="1"/>
    <col min="6659" max="6659" width="14.140625" style="13" customWidth="1"/>
    <col min="6660" max="6660" width="13" style="13" customWidth="1"/>
    <col min="6661" max="6661" width="13.42578125" style="13" customWidth="1"/>
    <col min="6662" max="6662" width="14.140625" style="13" customWidth="1"/>
    <col min="6663" max="6663" width="12.42578125" style="13" customWidth="1"/>
    <col min="6664" max="6664" width="12.5703125" style="13" customWidth="1"/>
    <col min="6665" max="6665" width="9.7109375" style="13" customWidth="1"/>
    <col min="6666" max="6666" width="9.28515625" style="13" customWidth="1"/>
    <col min="6667" max="6667" width="9" style="13" customWidth="1"/>
    <col min="6668" max="6668" width="9.7109375" style="13" customWidth="1"/>
    <col min="6669" max="6669" width="9" style="13" customWidth="1"/>
    <col min="6670" max="6670" width="14.140625" style="13" customWidth="1"/>
    <col min="6671" max="6672" width="8.85546875" style="13" customWidth="1"/>
    <col min="6673" max="6673" width="10.140625" style="13" customWidth="1"/>
    <col min="6674" max="6674" width="0" style="13" hidden="1" customWidth="1"/>
    <col min="6675" max="6675" width="10.28515625" style="13" bestFit="1" customWidth="1"/>
    <col min="6676" max="6676" width="11" style="13" customWidth="1"/>
    <col min="6677" max="6912" width="9.140625" style="13"/>
    <col min="6913" max="6913" width="7.28515625" style="13" customWidth="1"/>
    <col min="6914" max="6914" width="42.7109375" style="13" customWidth="1"/>
    <col min="6915" max="6915" width="14.140625" style="13" customWidth="1"/>
    <col min="6916" max="6916" width="13" style="13" customWidth="1"/>
    <col min="6917" max="6917" width="13.42578125" style="13" customWidth="1"/>
    <col min="6918" max="6918" width="14.140625" style="13" customWidth="1"/>
    <col min="6919" max="6919" width="12.42578125" style="13" customWidth="1"/>
    <col min="6920" max="6920" width="12.5703125" style="13" customWidth="1"/>
    <col min="6921" max="6921" width="9.7109375" style="13" customWidth="1"/>
    <col min="6922" max="6922" width="9.28515625" style="13" customWidth="1"/>
    <col min="6923" max="6923" width="9" style="13" customWidth="1"/>
    <col min="6924" max="6924" width="9.7109375" style="13" customWidth="1"/>
    <col min="6925" max="6925" width="9" style="13" customWidth="1"/>
    <col min="6926" max="6926" width="14.140625" style="13" customWidth="1"/>
    <col min="6927" max="6928" width="8.85546875" style="13" customWidth="1"/>
    <col min="6929" max="6929" width="10.140625" style="13" customWidth="1"/>
    <col min="6930" max="6930" width="0" style="13" hidden="1" customWidth="1"/>
    <col min="6931" max="6931" width="10.28515625" style="13" bestFit="1" customWidth="1"/>
    <col min="6932" max="6932" width="11" style="13" customWidth="1"/>
    <col min="6933" max="7168" width="9.140625" style="13"/>
    <col min="7169" max="7169" width="7.28515625" style="13" customWidth="1"/>
    <col min="7170" max="7170" width="42.7109375" style="13" customWidth="1"/>
    <col min="7171" max="7171" width="14.140625" style="13" customWidth="1"/>
    <col min="7172" max="7172" width="13" style="13" customWidth="1"/>
    <col min="7173" max="7173" width="13.42578125" style="13" customWidth="1"/>
    <col min="7174" max="7174" width="14.140625" style="13" customWidth="1"/>
    <col min="7175" max="7175" width="12.42578125" style="13" customWidth="1"/>
    <col min="7176" max="7176" width="12.5703125" style="13" customWidth="1"/>
    <col min="7177" max="7177" width="9.7109375" style="13" customWidth="1"/>
    <col min="7178" max="7178" width="9.28515625" style="13" customWidth="1"/>
    <col min="7179" max="7179" width="9" style="13" customWidth="1"/>
    <col min="7180" max="7180" width="9.7109375" style="13" customWidth="1"/>
    <col min="7181" max="7181" width="9" style="13" customWidth="1"/>
    <col min="7182" max="7182" width="14.140625" style="13" customWidth="1"/>
    <col min="7183" max="7184" width="8.85546875" style="13" customWidth="1"/>
    <col min="7185" max="7185" width="10.140625" style="13" customWidth="1"/>
    <col min="7186" max="7186" width="0" style="13" hidden="1" customWidth="1"/>
    <col min="7187" max="7187" width="10.28515625" style="13" bestFit="1" customWidth="1"/>
    <col min="7188" max="7188" width="11" style="13" customWidth="1"/>
    <col min="7189" max="7424" width="9.140625" style="13"/>
    <col min="7425" max="7425" width="7.28515625" style="13" customWidth="1"/>
    <col min="7426" max="7426" width="42.7109375" style="13" customWidth="1"/>
    <col min="7427" max="7427" width="14.140625" style="13" customWidth="1"/>
    <col min="7428" max="7428" width="13" style="13" customWidth="1"/>
    <col min="7429" max="7429" width="13.42578125" style="13" customWidth="1"/>
    <col min="7430" max="7430" width="14.140625" style="13" customWidth="1"/>
    <col min="7431" max="7431" width="12.42578125" style="13" customWidth="1"/>
    <col min="7432" max="7432" width="12.5703125" style="13" customWidth="1"/>
    <col min="7433" max="7433" width="9.7109375" style="13" customWidth="1"/>
    <col min="7434" max="7434" width="9.28515625" style="13" customWidth="1"/>
    <col min="7435" max="7435" width="9" style="13" customWidth="1"/>
    <col min="7436" max="7436" width="9.7109375" style="13" customWidth="1"/>
    <col min="7437" max="7437" width="9" style="13" customWidth="1"/>
    <col min="7438" max="7438" width="14.140625" style="13" customWidth="1"/>
    <col min="7439" max="7440" width="8.85546875" style="13" customWidth="1"/>
    <col min="7441" max="7441" width="10.140625" style="13" customWidth="1"/>
    <col min="7442" max="7442" width="0" style="13" hidden="1" customWidth="1"/>
    <col min="7443" max="7443" width="10.28515625" style="13" bestFit="1" customWidth="1"/>
    <col min="7444" max="7444" width="11" style="13" customWidth="1"/>
    <col min="7445" max="7680" width="9.140625" style="13"/>
    <col min="7681" max="7681" width="7.28515625" style="13" customWidth="1"/>
    <col min="7682" max="7682" width="42.7109375" style="13" customWidth="1"/>
    <col min="7683" max="7683" width="14.140625" style="13" customWidth="1"/>
    <col min="7684" max="7684" width="13" style="13" customWidth="1"/>
    <col min="7685" max="7685" width="13.42578125" style="13" customWidth="1"/>
    <col min="7686" max="7686" width="14.140625" style="13" customWidth="1"/>
    <col min="7687" max="7687" width="12.42578125" style="13" customWidth="1"/>
    <col min="7688" max="7688" width="12.5703125" style="13" customWidth="1"/>
    <col min="7689" max="7689" width="9.7109375" style="13" customWidth="1"/>
    <col min="7690" max="7690" width="9.28515625" style="13" customWidth="1"/>
    <col min="7691" max="7691" width="9" style="13" customWidth="1"/>
    <col min="7692" max="7692" width="9.7109375" style="13" customWidth="1"/>
    <col min="7693" max="7693" width="9" style="13" customWidth="1"/>
    <col min="7694" max="7694" width="14.140625" style="13" customWidth="1"/>
    <col min="7695" max="7696" width="8.85546875" style="13" customWidth="1"/>
    <col min="7697" max="7697" width="10.140625" style="13" customWidth="1"/>
    <col min="7698" max="7698" width="0" style="13" hidden="1" customWidth="1"/>
    <col min="7699" max="7699" width="10.28515625" style="13" bestFit="1" customWidth="1"/>
    <col min="7700" max="7700" width="11" style="13" customWidth="1"/>
    <col min="7701" max="7936" width="9.140625" style="13"/>
    <col min="7937" max="7937" width="7.28515625" style="13" customWidth="1"/>
    <col min="7938" max="7938" width="42.7109375" style="13" customWidth="1"/>
    <col min="7939" max="7939" width="14.140625" style="13" customWidth="1"/>
    <col min="7940" max="7940" width="13" style="13" customWidth="1"/>
    <col min="7941" max="7941" width="13.42578125" style="13" customWidth="1"/>
    <col min="7942" max="7942" width="14.140625" style="13" customWidth="1"/>
    <col min="7943" max="7943" width="12.42578125" style="13" customWidth="1"/>
    <col min="7944" max="7944" width="12.5703125" style="13" customWidth="1"/>
    <col min="7945" max="7945" width="9.7109375" style="13" customWidth="1"/>
    <col min="7946" max="7946" width="9.28515625" style="13" customWidth="1"/>
    <col min="7947" max="7947" width="9" style="13" customWidth="1"/>
    <col min="7948" max="7948" width="9.7109375" style="13" customWidth="1"/>
    <col min="7949" max="7949" width="9" style="13" customWidth="1"/>
    <col min="7950" max="7950" width="14.140625" style="13" customWidth="1"/>
    <col min="7951" max="7952" width="8.85546875" style="13" customWidth="1"/>
    <col min="7953" max="7953" width="10.140625" style="13" customWidth="1"/>
    <col min="7954" max="7954" width="0" style="13" hidden="1" customWidth="1"/>
    <col min="7955" max="7955" width="10.28515625" style="13" bestFit="1" customWidth="1"/>
    <col min="7956" max="7956" width="11" style="13" customWidth="1"/>
    <col min="7957" max="8192" width="9.140625" style="13"/>
    <col min="8193" max="8193" width="7.28515625" style="13" customWidth="1"/>
    <col min="8194" max="8194" width="42.7109375" style="13" customWidth="1"/>
    <col min="8195" max="8195" width="14.140625" style="13" customWidth="1"/>
    <col min="8196" max="8196" width="13" style="13" customWidth="1"/>
    <col min="8197" max="8197" width="13.42578125" style="13" customWidth="1"/>
    <col min="8198" max="8198" width="14.140625" style="13" customWidth="1"/>
    <col min="8199" max="8199" width="12.42578125" style="13" customWidth="1"/>
    <col min="8200" max="8200" width="12.5703125" style="13" customWidth="1"/>
    <col min="8201" max="8201" width="9.7109375" style="13" customWidth="1"/>
    <col min="8202" max="8202" width="9.28515625" style="13" customWidth="1"/>
    <col min="8203" max="8203" width="9" style="13" customWidth="1"/>
    <col min="8204" max="8204" width="9.7109375" style="13" customWidth="1"/>
    <col min="8205" max="8205" width="9" style="13" customWidth="1"/>
    <col min="8206" max="8206" width="14.140625" style="13" customWidth="1"/>
    <col min="8207" max="8208" width="8.85546875" style="13" customWidth="1"/>
    <col min="8209" max="8209" width="10.140625" style="13" customWidth="1"/>
    <col min="8210" max="8210" width="0" style="13" hidden="1" customWidth="1"/>
    <col min="8211" max="8211" width="10.28515625" style="13" bestFit="1" customWidth="1"/>
    <col min="8212" max="8212" width="11" style="13" customWidth="1"/>
    <col min="8213" max="8448" width="9.140625" style="13"/>
    <col min="8449" max="8449" width="7.28515625" style="13" customWidth="1"/>
    <col min="8450" max="8450" width="42.7109375" style="13" customWidth="1"/>
    <col min="8451" max="8451" width="14.140625" style="13" customWidth="1"/>
    <col min="8452" max="8452" width="13" style="13" customWidth="1"/>
    <col min="8453" max="8453" width="13.42578125" style="13" customWidth="1"/>
    <col min="8454" max="8454" width="14.140625" style="13" customWidth="1"/>
    <col min="8455" max="8455" width="12.42578125" style="13" customWidth="1"/>
    <col min="8456" max="8456" width="12.5703125" style="13" customWidth="1"/>
    <col min="8457" max="8457" width="9.7109375" style="13" customWidth="1"/>
    <col min="8458" max="8458" width="9.28515625" style="13" customWidth="1"/>
    <col min="8459" max="8459" width="9" style="13" customWidth="1"/>
    <col min="8460" max="8460" width="9.7109375" style="13" customWidth="1"/>
    <col min="8461" max="8461" width="9" style="13" customWidth="1"/>
    <col min="8462" max="8462" width="14.140625" style="13" customWidth="1"/>
    <col min="8463" max="8464" width="8.85546875" style="13" customWidth="1"/>
    <col min="8465" max="8465" width="10.140625" style="13" customWidth="1"/>
    <col min="8466" max="8466" width="0" style="13" hidden="1" customWidth="1"/>
    <col min="8467" max="8467" width="10.28515625" style="13" bestFit="1" customWidth="1"/>
    <col min="8468" max="8468" width="11" style="13" customWidth="1"/>
    <col min="8469" max="8704" width="9.140625" style="13"/>
    <col min="8705" max="8705" width="7.28515625" style="13" customWidth="1"/>
    <col min="8706" max="8706" width="42.7109375" style="13" customWidth="1"/>
    <col min="8707" max="8707" width="14.140625" style="13" customWidth="1"/>
    <col min="8708" max="8708" width="13" style="13" customWidth="1"/>
    <col min="8709" max="8709" width="13.42578125" style="13" customWidth="1"/>
    <col min="8710" max="8710" width="14.140625" style="13" customWidth="1"/>
    <col min="8711" max="8711" width="12.42578125" style="13" customWidth="1"/>
    <col min="8712" max="8712" width="12.5703125" style="13" customWidth="1"/>
    <col min="8713" max="8713" width="9.7109375" style="13" customWidth="1"/>
    <col min="8714" max="8714" width="9.28515625" style="13" customWidth="1"/>
    <col min="8715" max="8715" width="9" style="13" customWidth="1"/>
    <col min="8716" max="8716" width="9.7109375" style="13" customWidth="1"/>
    <col min="8717" max="8717" width="9" style="13" customWidth="1"/>
    <col min="8718" max="8718" width="14.140625" style="13" customWidth="1"/>
    <col min="8719" max="8720" width="8.85546875" style="13" customWidth="1"/>
    <col min="8721" max="8721" width="10.140625" style="13" customWidth="1"/>
    <col min="8722" max="8722" width="0" style="13" hidden="1" customWidth="1"/>
    <col min="8723" max="8723" width="10.28515625" style="13" bestFit="1" customWidth="1"/>
    <col min="8724" max="8724" width="11" style="13" customWidth="1"/>
    <col min="8725" max="8960" width="9.140625" style="13"/>
    <col min="8961" max="8961" width="7.28515625" style="13" customWidth="1"/>
    <col min="8962" max="8962" width="42.7109375" style="13" customWidth="1"/>
    <col min="8963" max="8963" width="14.140625" style="13" customWidth="1"/>
    <col min="8964" max="8964" width="13" style="13" customWidth="1"/>
    <col min="8965" max="8965" width="13.42578125" style="13" customWidth="1"/>
    <col min="8966" max="8966" width="14.140625" style="13" customWidth="1"/>
    <col min="8967" max="8967" width="12.42578125" style="13" customWidth="1"/>
    <col min="8968" max="8968" width="12.5703125" style="13" customWidth="1"/>
    <col min="8969" max="8969" width="9.7109375" style="13" customWidth="1"/>
    <col min="8970" max="8970" width="9.28515625" style="13" customWidth="1"/>
    <col min="8971" max="8971" width="9" style="13" customWidth="1"/>
    <col min="8972" max="8972" width="9.7109375" style="13" customWidth="1"/>
    <col min="8973" max="8973" width="9" style="13" customWidth="1"/>
    <col min="8974" max="8974" width="14.140625" style="13" customWidth="1"/>
    <col min="8975" max="8976" width="8.85546875" style="13" customWidth="1"/>
    <col min="8977" max="8977" width="10.140625" style="13" customWidth="1"/>
    <col min="8978" max="8978" width="0" style="13" hidden="1" customWidth="1"/>
    <col min="8979" max="8979" width="10.28515625" style="13" bestFit="1" customWidth="1"/>
    <col min="8980" max="8980" width="11" style="13" customWidth="1"/>
    <col min="8981" max="9216" width="9.140625" style="13"/>
    <col min="9217" max="9217" width="7.28515625" style="13" customWidth="1"/>
    <col min="9218" max="9218" width="42.7109375" style="13" customWidth="1"/>
    <col min="9219" max="9219" width="14.140625" style="13" customWidth="1"/>
    <col min="9220" max="9220" width="13" style="13" customWidth="1"/>
    <col min="9221" max="9221" width="13.42578125" style="13" customWidth="1"/>
    <col min="9222" max="9222" width="14.140625" style="13" customWidth="1"/>
    <col min="9223" max="9223" width="12.42578125" style="13" customWidth="1"/>
    <col min="9224" max="9224" width="12.5703125" style="13" customWidth="1"/>
    <col min="9225" max="9225" width="9.7109375" style="13" customWidth="1"/>
    <col min="9226" max="9226" width="9.28515625" style="13" customWidth="1"/>
    <col min="9227" max="9227" width="9" style="13" customWidth="1"/>
    <col min="9228" max="9228" width="9.7109375" style="13" customWidth="1"/>
    <col min="9229" max="9229" width="9" style="13" customWidth="1"/>
    <col min="9230" max="9230" width="14.140625" style="13" customWidth="1"/>
    <col min="9231" max="9232" width="8.85546875" style="13" customWidth="1"/>
    <col min="9233" max="9233" width="10.140625" style="13" customWidth="1"/>
    <col min="9234" max="9234" width="0" style="13" hidden="1" customWidth="1"/>
    <col min="9235" max="9235" width="10.28515625" style="13" bestFit="1" customWidth="1"/>
    <col min="9236" max="9236" width="11" style="13" customWidth="1"/>
    <col min="9237" max="9472" width="9.140625" style="13"/>
    <col min="9473" max="9473" width="7.28515625" style="13" customWidth="1"/>
    <col min="9474" max="9474" width="42.7109375" style="13" customWidth="1"/>
    <col min="9475" max="9475" width="14.140625" style="13" customWidth="1"/>
    <col min="9476" max="9476" width="13" style="13" customWidth="1"/>
    <col min="9477" max="9477" width="13.42578125" style="13" customWidth="1"/>
    <col min="9478" max="9478" width="14.140625" style="13" customWidth="1"/>
    <col min="9479" max="9479" width="12.42578125" style="13" customWidth="1"/>
    <col min="9480" max="9480" width="12.5703125" style="13" customWidth="1"/>
    <col min="9481" max="9481" width="9.7109375" style="13" customWidth="1"/>
    <col min="9482" max="9482" width="9.28515625" style="13" customWidth="1"/>
    <col min="9483" max="9483" width="9" style="13" customWidth="1"/>
    <col min="9484" max="9484" width="9.7109375" style="13" customWidth="1"/>
    <col min="9485" max="9485" width="9" style="13" customWidth="1"/>
    <col min="9486" max="9486" width="14.140625" style="13" customWidth="1"/>
    <col min="9487" max="9488" width="8.85546875" style="13" customWidth="1"/>
    <col min="9489" max="9489" width="10.140625" style="13" customWidth="1"/>
    <col min="9490" max="9490" width="0" style="13" hidden="1" customWidth="1"/>
    <col min="9491" max="9491" width="10.28515625" style="13" bestFit="1" customWidth="1"/>
    <col min="9492" max="9492" width="11" style="13" customWidth="1"/>
    <col min="9493" max="9728" width="9.140625" style="13"/>
    <col min="9729" max="9729" width="7.28515625" style="13" customWidth="1"/>
    <col min="9730" max="9730" width="42.7109375" style="13" customWidth="1"/>
    <col min="9731" max="9731" width="14.140625" style="13" customWidth="1"/>
    <col min="9732" max="9732" width="13" style="13" customWidth="1"/>
    <col min="9733" max="9733" width="13.42578125" style="13" customWidth="1"/>
    <col min="9734" max="9734" width="14.140625" style="13" customWidth="1"/>
    <col min="9735" max="9735" width="12.42578125" style="13" customWidth="1"/>
    <col min="9736" max="9736" width="12.5703125" style="13" customWidth="1"/>
    <col min="9737" max="9737" width="9.7109375" style="13" customWidth="1"/>
    <col min="9738" max="9738" width="9.28515625" style="13" customWidth="1"/>
    <col min="9739" max="9739" width="9" style="13" customWidth="1"/>
    <col min="9740" max="9740" width="9.7109375" style="13" customWidth="1"/>
    <col min="9741" max="9741" width="9" style="13" customWidth="1"/>
    <col min="9742" max="9742" width="14.140625" style="13" customWidth="1"/>
    <col min="9743" max="9744" width="8.85546875" style="13" customWidth="1"/>
    <col min="9745" max="9745" width="10.140625" style="13" customWidth="1"/>
    <col min="9746" max="9746" width="0" style="13" hidden="1" customWidth="1"/>
    <col min="9747" max="9747" width="10.28515625" style="13" bestFit="1" customWidth="1"/>
    <col min="9748" max="9748" width="11" style="13" customWidth="1"/>
    <col min="9749" max="9984" width="9.140625" style="13"/>
    <col min="9985" max="9985" width="7.28515625" style="13" customWidth="1"/>
    <col min="9986" max="9986" width="42.7109375" style="13" customWidth="1"/>
    <col min="9987" max="9987" width="14.140625" style="13" customWidth="1"/>
    <col min="9988" max="9988" width="13" style="13" customWidth="1"/>
    <col min="9989" max="9989" width="13.42578125" style="13" customWidth="1"/>
    <col min="9990" max="9990" width="14.140625" style="13" customWidth="1"/>
    <col min="9991" max="9991" width="12.42578125" style="13" customWidth="1"/>
    <col min="9992" max="9992" width="12.5703125" style="13" customWidth="1"/>
    <col min="9993" max="9993" width="9.7109375" style="13" customWidth="1"/>
    <col min="9994" max="9994" width="9.28515625" style="13" customWidth="1"/>
    <col min="9995" max="9995" width="9" style="13" customWidth="1"/>
    <col min="9996" max="9996" width="9.7109375" style="13" customWidth="1"/>
    <col min="9997" max="9997" width="9" style="13" customWidth="1"/>
    <col min="9998" max="9998" width="14.140625" style="13" customWidth="1"/>
    <col min="9999" max="10000" width="8.85546875" style="13" customWidth="1"/>
    <col min="10001" max="10001" width="10.140625" style="13" customWidth="1"/>
    <col min="10002" max="10002" width="0" style="13" hidden="1" customWidth="1"/>
    <col min="10003" max="10003" width="10.28515625" style="13" bestFit="1" customWidth="1"/>
    <col min="10004" max="10004" width="11" style="13" customWidth="1"/>
    <col min="10005" max="10240" width="9.140625" style="13"/>
    <col min="10241" max="10241" width="7.28515625" style="13" customWidth="1"/>
    <col min="10242" max="10242" width="42.7109375" style="13" customWidth="1"/>
    <col min="10243" max="10243" width="14.140625" style="13" customWidth="1"/>
    <col min="10244" max="10244" width="13" style="13" customWidth="1"/>
    <col min="10245" max="10245" width="13.42578125" style="13" customWidth="1"/>
    <col min="10246" max="10246" width="14.140625" style="13" customWidth="1"/>
    <col min="10247" max="10247" width="12.42578125" style="13" customWidth="1"/>
    <col min="10248" max="10248" width="12.5703125" style="13" customWidth="1"/>
    <col min="10249" max="10249" width="9.7109375" style="13" customWidth="1"/>
    <col min="10250" max="10250" width="9.28515625" style="13" customWidth="1"/>
    <col min="10251" max="10251" width="9" style="13" customWidth="1"/>
    <col min="10252" max="10252" width="9.7109375" style="13" customWidth="1"/>
    <col min="10253" max="10253" width="9" style="13" customWidth="1"/>
    <col min="10254" max="10254" width="14.140625" style="13" customWidth="1"/>
    <col min="10255" max="10256" width="8.85546875" style="13" customWidth="1"/>
    <col min="10257" max="10257" width="10.140625" style="13" customWidth="1"/>
    <col min="10258" max="10258" width="0" style="13" hidden="1" customWidth="1"/>
    <col min="10259" max="10259" width="10.28515625" style="13" bestFit="1" customWidth="1"/>
    <col min="10260" max="10260" width="11" style="13" customWidth="1"/>
    <col min="10261" max="10496" width="9.140625" style="13"/>
    <col min="10497" max="10497" width="7.28515625" style="13" customWidth="1"/>
    <col min="10498" max="10498" width="42.7109375" style="13" customWidth="1"/>
    <col min="10499" max="10499" width="14.140625" style="13" customWidth="1"/>
    <col min="10500" max="10500" width="13" style="13" customWidth="1"/>
    <col min="10501" max="10501" width="13.42578125" style="13" customWidth="1"/>
    <col min="10502" max="10502" width="14.140625" style="13" customWidth="1"/>
    <col min="10503" max="10503" width="12.42578125" style="13" customWidth="1"/>
    <col min="10504" max="10504" width="12.5703125" style="13" customWidth="1"/>
    <col min="10505" max="10505" width="9.7109375" style="13" customWidth="1"/>
    <col min="10506" max="10506" width="9.28515625" style="13" customWidth="1"/>
    <col min="10507" max="10507" width="9" style="13" customWidth="1"/>
    <col min="10508" max="10508" width="9.7109375" style="13" customWidth="1"/>
    <col min="10509" max="10509" width="9" style="13" customWidth="1"/>
    <col min="10510" max="10510" width="14.140625" style="13" customWidth="1"/>
    <col min="10511" max="10512" width="8.85546875" style="13" customWidth="1"/>
    <col min="10513" max="10513" width="10.140625" style="13" customWidth="1"/>
    <col min="10514" max="10514" width="0" style="13" hidden="1" customWidth="1"/>
    <col min="10515" max="10515" width="10.28515625" style="13" bestFit="1" customWidth="1"/>
    <col min="10516" max="10516" width="11" style="13" customWidth="1"/>
    <col min="10517" max="10752" width="9.140625" style="13"/>
    <col min="10753" max="10753" width="7.28515625" style="13" customWidth="1"/>
    <col min="10754" max="10754" width="42.7109375" style="13" customWidth="1"/>
    <col min="10755" max="10755" width="14.140625" style="13" customWidth="1"/>
    <col min="10756" max="10756" width="13" style="13" customWidth="1"/>
    <col min="10757" max="10757" width="13.42578125" style="13" customWidth="1"/>
    <col min="10758" max="10758" width="14.140625" style="13" customWidth="1"/>
    <col min="10759" max="10759" width="12.42578125" style="13" customWidth="1"/>
    <col min="10760" max="10760" width="12.5703125" style="13" customWidth="1"/>
    <col min="10761" max="10761" width="9.7109375" style="13" customWidth="1"/>
    <col min="10762" max="10762" width="9.28515625" style="13" customWidth="1"/>
    <col min="10763" max="10763" width="9" style="13" customWidth="1"/>
    <col min="10764" max="10764" width="9.7109375" style="13" customWidth="1"/>
    <col min="10765" max="10765" width="9" style="13" customWidth="1"/>
    <col min="10766" max="10766" width="14.140625" style="13" customWidth="1"/>
    <col min="10767" max="10768" width="8.85546875" style="13" customWidth="1"/>
    <col min="10769" max="10769" width="10.140625" style="13" customWidth="1"/>
    <col min="10770" max="10770" width="0" style="13" hidden="1" customWidth="1"/>
    <col min="10771" max="10771" width="10.28515625" style="13" bestFit="1" customWidth="1"/>
    <col min="10772" max="10772" width="11" style="13" customWidth="1"/>
    <col min="10773" max="11008" width="9.140625" style="13"/>
    <col min="11009" max="11009" width="7.28515625" style="13" customWidth="1"/>
    <col min="11010" max="11010" width="42.7109375" style="13" customWidth="1"/>
    <col min="11011" max="11011" width="14.140625" style="13" customWidth="1"/>
    <col min="11012" max="11012" width="13" style="13" customWidth="1"/>
    <col min="11013" max="11013" width="13.42578125" style="13" customWidth="1"/>
    <col min="11014" max="11014" width="14.140625" style="13" customWidth="1"/>
    <col min="11015" max="11015" width="12.42578125" style="13" customWidth="1"/>
    <col min="11016" max="11016" width="12.5703125" style="13" customWidth="1"/>
    <col min="11017" max="11017" width="9.7109375" style="13" customWidth="1"/>
    <col min="11018" max="11018" width="9.28515625" style="13" customWidth="1"/>
    <col min="11019" max="11019" width="9" style="13" customWidth="1"/>
    <col min="11020" max="11020" width="9.7109375" style="13" customWidth="1"/>
    <col min="11021" max="11021" width="9" style="13" customWidth="1"/>
    <col min="11022" max="11022" width="14.140625" style="13" customWidth="1"/>
    <col min="11023" max="11024" width="8.85546875" style="13" customWidth="1"/>
    <col min="11025" max="11025" width="10.140625" style="13" customWidth="1"/>
    <col min="11026" max="11026" width="0" style="13" hidden="1" customWidth="1"/>
    <col min="11027" max="11027" width="10.28515625" style="13" bestFit="1" customWidth="1"/>
    <col min="11028" max="11028" width="11" style="13" customWidth="1"/>
    <col min="11029" max="11264" width="9.140625" style="13"/>
    <col min="11265" max="11265" width="7.28515625" style="13" customWidth="1"/>
    <col min="11266" max="11266" width="42.7109375" style="13" customWidth="1"/>
    <col min="11267" max="11267" width="14.140625" style="13" customWidth="1"/>
    <col min="11268" max="11268" width="13" style="13" customWidth="1"/>
    <col min="11269" max="11269" width="13.42578125" style="13" customWidth="1"/>
    <col min="11270" max="11270" width="14.140625" style="13" customWidth="1"/>
    <col min="11271" max="11271" width="12.42578125" style="13" customWidth="1"/>
    <col min="11272" max="11272" width="12.5703125" style="13" customWidth="1"/>
    <col min="11273" max="11273" width="9.7109375" style="13" customWidth="1"/>
    <col min="11274" max="11274" width="9.28515625" style="13" customWidth="1"/>
    <col min="11275" max="11275" width="9" style="13" customWidth="1"/>
    <col min="11276" max="11276" width="9.7109375" style="13" customWidth="1"/>
    <col min="11277" max="11277" width="9" style="13" customWidth="1"/>
    <col min="11278" max="11278" width="14.140625" style="13" customWidth="1"/>
    <col min="11279" max="11280" width="8.85546875" style="13" customWidth="1"/>
    <col min="11281" max="11281" width="10.140625" style="13" customWidth="1"/>
    <col min="11282" max="11282" width="0" style="13" hidden="1" customWidth="1"/>
    <col min="11283" max="11283" width="10.28515625" style="13" bestFit="1" customWidth="1"/>
    <col min="11284" max="11284" width="11" style="13" customWidth="1"/>
    <col min="11285" max="11520" width="9.140625" style="13"/>
    <col min="11521" max="11521" width="7.28515625" style="13" customWidth="1"/>
    <col min="11522" max="11522" width="42.7109375" style="13" customWidth="1"/>
    <col min="11523" max="11523" width="14.140625" style="13" customWidth="1"/>
    <col min="11524" max="11524" width="13" style="13" customWidth="1"/>
    <col min="11525" max="11525" width="13.42578125" style="13" customWidth="1"/>
    <col min="11526" max="11526" width="14.140625" style="13" customWidth="1"/>
    <col min="11527" max="11527" width="12.42578125" style="13" customWidth="1"/>
    <col min="11528" max="11528" width="12.5703125" style="13" customWidth="1"/>
    <col min="11529" max="11529" width="9.7109375" style="13" customWidth="1"/>
    <col min="11530" max="11530" width="9.28515625" style="13" customWidth="1"/>
    <col min="11531" max="11531" width="9" style="13" customWidth="1"/>
    <col min="11532" max="11532" width="9.7109375" style="13" customWidth="1"/>
    <col min="11533" max="11533" width="9" style="13" customWidth="1"/>
    <col min="11534" max="11534" width="14.140625" style="13" customWidth="1"/>
    <col min="11535" max="11536" width="8.85546875" style="13" customWidth="1"/>
    <col min="11537" max="11537" width="10.140625" style="13" customWidth="1"/>
    <col min="11538" max="11538" width="0" style="13" hidden="1" customWidth="1"/>
    <col min="11539" max="11539" width="10.28515625" style="13" bestFit="1" customWidth="1"/>
    <col min="11540" max="11540" width="11" style="13" customWidth="1"/>
    <col min="11541" max="11776" width="9.140625" style="13"/>
    <col min="11777" max="11777" width="7.28515625" style="13" customWidth="1"/>
    <col min="11778" max="11778" width="42.7109375" style="13" customWidth="1"/>
    <col min="11779" max="11779" width="14.140625" style="13" customWidth="1"/>
    <col min="11780" max="11780" width="13" style="13" customWidth="1"/>
    <col min="11781" max="11781" width="13.42578125" style="13" customWidth="1"/>
    <col min="11782" max="11782" width="14.140625" style="13" customWidth="1"/>
    <col min="11783" max="11783" width="12.42578125" style="13" customWidth="1"/>
    <col min="11784" max="11784" width="12.5703125" style="13" customWidth="1"/>
    <col min="11785" max="11785" width="9.7109375" style="13" customWidth="1"/>
    <col min="11786" max="11786" width="9.28515625" style="13" customWidth="1"/>
    <col min="11787" max="11787" width="9" style="13" customWidth="1"/>
    <col min="11788" max="11788" width="9.7109375" style="13" customWidth="1"/>
    <col min="11789" max="11789" width="9" style="13" customWidth="1"/>
    <col min="11790" max="11790" width="14.140625" style="13" customWidth="1"/>
    <col min="11791" max="11792" width="8.85546875" style="13" customWidth="1"/>
    <col min="11793" max="11793" width="10.140625" style="13" customWidth="1"/>
    <col min="11794" max="11794" width="0" style="13" hidden="1" customWidth="1"/>
    <col min="11795" max="11795" width="10.28515625" style="13" bestFit="1" customWidth="1"/>
    <col min="11796" max="11796" width="11" style="13" customWidth="1"/>
    <col min="11797" max="12032" width="9.140625" style="13"/>
    <col min="12033" max="12033" width="7.28515625" style="13" customWidth="1"/>
    <col min="12034" max="12034" width="42.7109375" style="13" customWidth="1"/>
    <col min="12035" max="12035" width="14.140625" style="13" customWidth="1"/>
    <col min="12036" max="12036" width="13" style="13" customWidth="1"/>
    <col min="12037" max="12037" width="13.42578125" style="13" customWidth="1"/>
    <col min="12038" max="12038" width="14.140625" style="13" customWidth="1"/>
    <col min="12039" max="12039" width="12.42578125" style="13" customWidth="1"/>
    <col min="12040" max="12040" width="12.5703125" style="13" customWidth="1"/>
    <col min="12041" max="12041" width="9.7109375" style="13" customWidth="1"/>
    <col min="12042" max="12042" width="9.28515625" style="13" customWidth="1"/>
    <col min="12043" max="12043" width="9" style="13" customWidth="1"/>
    <col min="12044" max="12044" width="9.7109375" style="13" customWidth="1"/>
    <col min="12045" max="12045" width="9" style="13" customWidth="1"/>
    <col min="12046" max="12046" width="14.140625" style="13" customWidth="1"/>
    <col min="12047" max="12048" width="8.85546875" style="13" customWidth="1"/>
    <col min="12049" max="12049" width="10.140625" style="13" customWidth="1"/>
    <col min="12050" max="12050" width="0" style="13" hidden="1" customWidth="1"/>
    <col min="12051" max="12051" width="10.28515625" style="13" bestFit="1" customWidth="1"/>
    <col min="12052" max="12052" width="11" style="13" customWidth="1"/>
    <col min="12053" max="12288" width="9.140625" style="13"/>
    <col min="12289" max="12289" width="7.28515625" style="13" customWidth="1"/>
    <col min="12290" max="12290" width="42.7109375" style="13" customWidth="1"/>
    <col min="12291" max="12291" width="14.140625" style="13" customWidth="1"/>
    <col min="12292" max="12292" width="13" style="13" customWidth="1"/>
    <col min="12293" max="12293" width="13.42578125" style="13" customWidth="1"/>
    <col min="12294" max="12294" width="14.140625" style="13" customWidth="1"/>
    <col min="12295" max="12295" width="12.42578125" style="13" customWidth="1"/>
    <col min="12296" max="12296" width="12.5703125" style="13" customWidth="1"/>
    <col min="12297" max="12297" width="9.7109375" style="13" customWidth="1"/>
    <col min="12298" max="12298" width="9.28515625" style="13" customWidth="1"/>
    <col min="12299" max="12299" width="9" style="13" customWidth="1"/>
    <col min="12300" max="12300" width="9.7109375" style="13" customWidth="1"/>
    <col min="12301" max="12301" width="9" style="13" customWidth="1"/>
    <col min="12302" max="12302" width="14.140625" style="13" customWidth="1"/>
    <col min="12303" max="12304" width="8.85546875" style="13" customWidth="1"/>
    <col min="12305" max="12305" width="10.140625" style="13" customWidth="1"/>
    <col min="12306" max="12306" width="0" style="13" hidden="1" customWidth="1"/>
    <col min="12307" max="12307" width="10.28515625" style="13" bestFit="1" customWidth="1"/>
    <col min="12308" max="12308" width="11" style="13" customWidth="1"/>
    <col min="12309" max="12544" width="9.140625" style="13"/>
    <col min="12545" max="12545" width="7.28515625" style="13" customWidth="1"/>
    <col min="12546" max="12546" width="42.7109375" style="13" customWidth="1"/>
    <col min="12547" max="12547" width="14.140625" style="13" customWidth="1"/>
    <col min="12548" max="12548" width="13" style="13" customWidth="1"/>
    <col min="12549" max="12549" width="13.42578125" style="13" customWidth="1"/>
    <col min="12550" max="12550" width="14.140625" style="13" customWidth="1"/>
    <col min="12551" max="12551" width="12.42578125" style="13" customWidth="1"/>
    <col min="12552" max="12552" width="12.5703125" style="13" customWidth="1"/>
    <col min="12553" max="12553" width="9.7109375" style="13" customWidth="1"/>
    <col min="12554" max="12554" width="9.28515625" style="13" customWidth="1"/>
    <col min="12555" max="12555" width="9" style="13" customWidth="1"/>
    <col min="12556" max="12556" width="9.7109375" style="13" customWidth="1"/>
    <col min="12557" max="12557" width="9" style="13" customWidth="1"/>
    <col min="12558" max="12558" width="14.140625" style="13" customWidth="1"/>
    <col min="12559" max="12560" width="8.85546875" style="13" customWidth="1"/>
    <col min="12561" max="12561" width="10.140625" style="13" customWidth="1"/>
    <col min="12562" max="12562" width="0" style="13" hidden="1" customWidth="1"/>
    <col min="12563" max="12563" width="10.28515625" style="13" bestFit="1" customWidth="1"/>
    <col min="12564" max="12564" width="11" style="13" customWidth="1"/>
    <col min="12565" max="12800" width="9.140625" style="13"/>
    <col min="12801" max="12801" width="7.28515625" style="13" customWidth="1"/>
    <col min="12802" max="12802" width="42.7109375" style="13" customWidth="1"/>
    <col min="12803" max="12803" width="14.140625" style="13" customWidth="1"/>
    <col min="12804" max="12804" width="13" style="13" customWidth="1"/>
    <col min="12805" max="12805" width="13.42578125" style="13" customWidth="1"/>
    <col min="12806" max="12806" width="14.140625" style="13" customWidth="1"/>
    <col min="12807" max="12807" width="12.42578125" style="13" customWidth="1"/>
    <col min="12808" max="12808" width="12.5703125" style="13" customWidth="1"/>
    <col min="12809" max="12809" width="9.7109375" style="13" customWidth="1"/>
    <col min="12810" max="12810" width="9.28515625" style="13" customWidth="1"/>
    <col min="12811" max="12811" width="9" style="13" customWidth="1"/>
    <col min="12812" max="12812" width="9.7109375" style="13" customWidth="1"/>
    <col min="12813" max="12813" width="9" style="13" customWidth="1"/>
    <col min="12814" max="12814" width="14.140625" style="13" customWidth="1"/>
    <col min="12815" max="12816" width="8.85546875" style="13" customWidth="1"/>
    <col min="12817" max="12817" width="10.140625" style="13" customWidth="1"/>
    <col min="12818" max="12818" width="0" style="13" hidden="1" customWidth="1"/>
    <col min="12819" max="12819" width="10.28515625" style="13" bestFit="1" customWidth="1"/>
    <col min="12820" max="12820" width="11" style="13" customWidth="1"/>
    <col min="12821" max="13056" width="9.140625" style="13"/>
    <col min="13057" max="13057" width="7.28515625" style="13" customWidth="1"/>
    <col min="13058" max="13058" width="42.7109375" style="13" customWidth="1"/>
    <col min="13059" max="13059" width="14.140625" style="13" customWidth="1"/>
    <col min="13060" max="13060" width="13" style="13" customWidth="1"/>
    <col min="13061" max="13061" width="13.42578125" style="13" customWidth="1"/>
    <col min="13062" max="13062" width="14.140625" style="13" customWidth="1"/>
    <col min="13063" max="13063" width="12.42578125" style="13" customWidth="1"/>
    <col min="13064" max="13064" width="12.5703125" style="13" customWidth="1"/>
    <col min="13065" max="13065" width="9.7109375" style="13" customWidth="1"/>
    <col min="13066" max="13066" width="9.28515625" style="13" customWidth="1"/>
    <col min="13067" max="13067" width="9" style="13" customWidth="1"/>
    <col min="13068" max="13068" width="9.7109375" style="13" customWidth="1"/>
    <col min="13069" max="13069" width="9" style="13" customWidth="1"/>
    <col min="13070" max="13070" width="14.140625" style="13" customWidth="1"/>
    <col min="13071" max="13072" width="8.85546875" style="13" customWidth="1"/>
    <col min="13073" max="13073" width="10.140625" style="13" customWidth="1"/>
    <col min="13074" max="13074" width="0" style="13" hidden="1" customWidth="1"/>
    <col min="13075" max="13075" width="10.28515625" style="13" bestFit="1" customWidth="1"/>
    <col min="13076" max="13076" width="11" style="13" customWidth="1"/>
    <col min="13077" max="13312" width="9.140625" style="13"/>
    <col min="13313" max="13313" width="7.28515625" style="13" customWidth="1"/>
    <col min="13314" max="13314" width="42.7109375" style="13" customWidth="1"/>
    <col min="13315" max="13315" width="14.140625" style="13" customWidth="1"/>
    <col min="13316" max="13316" width="13" style="13" customWidth="1"/>
    <col min="13317" max="13317" width="13.42578125" style="13" customWidth="1"/>
    <col min="13318" max="13318" width="14.140625" style="13" customWidth="1"/>
    <col min="13319" max="13319" width="12.42578125" style="13" customWidth="1"/>
    <col min="13320" max="13320" width="12.5703125" style="13" customWidth="1"/>
    <col min="13321" max="13321" width="9.7109375" style="13" customWidth="1"/>
    <col min="13322" max="13322" width="9.28515625" style="13" customWidth="1"/>
    <col min="13323" max="13323" width="9" style="13" customWidth="1"/>
    <col min="13324" max="13324" width="9.7109375" style="13" customWidth="1"/>
    <col min="13325" max="13325" width="9" style="13" customWidth="1"/>
    <col min="13326" max="13326" width="14.140625" style="13" customWidth="1"/>
    <col min="13327" max="13328" width="8.85546875" style="13" customWidth="1"/>
    <col min="13329" max="13329" width="10.140625" style="13" customWidth="1"/>
    <col min="13330" max="13330" width="0" style="13" hidden="1" customWidth="1"/>
    <col min="13331" max="13331" width="10.28515625" style="13" bestFit="1" customWidth="1"/>
    <col min="13332" max="13332" width="11" style="13" customWidth="1"/>
    <col min="13333" max="13568" width="9.140625" style="13"/>
    <col min="13569" max="13569" width="7.28515625" style="13" customWidth="1"/>
    <col min="13570" max="13570" width="42.7109375" style="13" customWidth="1"/>
    <col min="13571" max="13571" width="14.140625" style="13" customWidth="1"/>
    <col min="13572" max="13572" width="13" style="13" customWidth="1"/>
    <col min="13573" max="13573" width="13.42578125" style="13" customWidth="1"/>
    <col min="13574" max="13574" width="14.140625" style="13" customWidth="1"/>
    <col min="13575" max="13575" width="12.42578125" style="13" customWidth="1"/>
    <col min="13576" max="13576" width="12.5703125" style="13" customWidth="1"/>
    <col min="13577" max="13577" width="9.7109375" style="13" customWidth="1"/>
    <col min="13578" max="13578" width="9.28515625" style="13" customWidth="1"/>
    <col min="13579" max="13579" width="9" style="13" customWidth="1"/>
    <col min="13580" max="13580" width="9.7109375" style="13" customWidth="1"/>
    <col min="13581" max="13581" width="9" style="13" customWidth="1"/>
    <col min="13582" max="13582" width="14.140625" style="13" customWidth="1"/>
    <col min="13583" max="13584" width="8.85546875" style="13" customWidth="1"/>
    <col min="13585" max="13585" width="10.140625" style="13" customWidth="1"/>
    <col min="13586" max="13586" width="0" style="13" hidden="1" customWidth="1"/>
    <col min="13587" max="13587" width="10.28515625" style="13" bestFit="1" customWidth="1"/>
    <col min="13588" max="13588" width="11" style="13" customWidth="1"/>
    <col min="13589" max="13824" width="9.140625" style="13"/>
    <col min="13825" max="13825" width="7.28515625" style="13" customWidth="1"/>
    <col min="13826" max="13826" width="42.7109375" style="13" customWidth="1"/>
    <col min="13827" max="13827" width="14.140625" style="13" customWidth="1"/>
    <col min="13828" max="13828" width="13" style="13" customWidth="1"/>
    <col min="13829" max="13829" width="13.42578125" style="13" customWidth="1"/>
    <col min="13830" max="13830" width="14.140625" style="13" customWidth="1"/>
    <col min="13831" max="13831" width="12.42578125" style="13" customWidth="1"/>
    <col min="13832" max="13832" width="12.5703125" style="13" customWidth="1"/>
    <col min="13833" max="13833" width="9.7109375" style="13" customWidth="1"/>
    <col min="13834" max="13834" width="9.28515625" style="13" customWidth="1"/>
    <col min="13835" max="13835" width="9" style="13" customWidth="1"/>
    <col min="13836" max="13836" width="9.7109375" style="13" customWidth="1"/>
    <col min="13837" max="13837" width="9" style="13" customWidth="1"/>
    <col min="13838" max="13838" width="14.140625" style="13" customWidth="1"/>
    <col min="13839" max="13840" width="8.85546875" style="13" customWidth="1"/>
    <col min="13841" max="13841" width="10.140625" style="13" customWidth="1"/>
    <col min="13842" max="13842" width="0" style="13" hidden="1" customWidth="1"/>
    <col min="13843" max="13843" width="10.28515625" style="13" bestFit="1" customWidth="1"/>
    <col min="13844" max="13844" width="11" style="13" customWidth="1"/>
    <col min="13845" max="14080" width="9.140625" style="13"/>
    <col min="14081" max="14081" width="7.28515625" style="13" customWidth="1"/>
    <col min="14082" max="14082" width="42.7109375" style="13" customWidth="1"/>
    <col min="14083" max="14083" width="14.140625" style="13" customWidth="1"/>
    <col min="14084" max="14084" width="13" style="13" customWidth="1"/>
    <col min="14085" max="14085" width="13.42578125" style="13" customWidth="1"/>
    <col min="14086" max="14086" width="14.140625" style="13" customWidth="1"/>
    <col min="14087" max="14087" width="12.42578125" style="13" customWidth="1"/>
    <col min="14088" max="14088" width="12.5703125" style="13" customWidth="1"/>
    <col min="14089" max="14089" width="9.7109375" style="13" customWidth="1"/>
    <col min="14090" max="14090" width="9.28515625" style="13" customWidth="1"/>
    <col min="14091" max="14091" width="9" style="13" customWidth="1"/>
    <col min="14092" max="14092" width="9.7109375" style="13" customWidth="1"/>
    <col min="14093" max="14093" width="9" style="13" customWidth="1"/>
    <col min="14094" max="14094" width="14.140625" style="13" customWidth="1"/>
    <col min="14095" max="14096" width="8.85546875" style="13" customWidth="1"/>
    <col min="14097" max="14097" width="10.140625" style="13" customWidth="1"/>
    <col min="14098" max="14098" width="0" style="13" hidden="1" customWidth="1"/>
    <col min="14099" max="14099" width="10.28515625" style="13" bestFit="1" customWidth="1"/>
    <col min="14100" max="14100" width="11" style="13" customWidth="1"/>
    <col min="14101" max="14336" width="9.140625" style="13"/>
    <col min="14337" max="14337" width="7.28515625" style="13" customWidth="1"/>
    <col min="14338" max="14338" width="42.7109375" style="13" customWidth="1"/>
    <col min="14339" max="14339" width="14.140625" style="13" customWidth="1"/>
    <col min="14340" max="14340" width="13" style="13" customWidth="1"/>
    <col min="14341" max="14341" width="13.42578125" style="13" customWidth="1"/>
    <col min="14342" max="14342" width="14.140625" style="13" customWidth="1"/>
    <col min="14343" max="14343" width="12.42578125" style="13" customWidth="1"/>
    <col min="14344" max="14344" width="12.5703125" style="13" customWidth="1"/>
    <col min="14345" max="14345" width="9.7109375" style="13" customWidth="1"/>
    <col min="14346" max="14346" width="9.28515625" style="13" customWidth="1"/>
    <col min="14347" max="14347" width="9" style="13" customWidth="1"/>
    <col min="14348" max="14348" width="9.7109375" style="13" customWidth="1"/>
    <col min="14349" max="14349" width="9" style="13" customWidth="1"/>
    <col min="14350" max="14350" width="14.140625" style="13" customWidth="1"/>
    <col min="14351" max="14352" width="8.85546875" style="13" customWidth="1"/>
    <col min="14353" max="14353" width="10.140625" style="13" customWidth="1"/>
    <col min="14354" max="14354" width="0" style="13" hidden="1" customWidth="1"/>
    <col min="14355" max="14355" width="10.28515625" style="13" bestFit="1" customWidth="1"/>
    <col min="14356" max="14356" width="11" style="13" customWidth="1"/>
    <col min="14357" max="14592" width="9.140625" style="13"/>
    <col min="14593" max="14593" width="7.28515625" style="13" customWidth="1"/>
    <col min="14594" max="14594" width="42.7109375" style="13" customWidth="1"/>
    <col min="14595" max="14595" width="14.140625" style="13" customWidth="1"/>
    <col min="14596" max="14596" width="13" style="13" customWidth="1"/>
    <col min="14597" max="14597" width="13.42578125" style="13" customWidth="1"/>
    <col min="14598" max="14598" width="14.140625" style="13" customWidth="1"/>
    <col min="14599" max="14599" width="12.42578125" style="13" customWidth="1"/>
    <col min="14600" max="14600" width="12.5703125" style="13" customWidth="1"/>
    <col min="14601" max="14601" width="9.7109375" style="13" customWidth="1"/>
    <col min="14602" max="14602" width="9.28515625" style="13" customWidth="1"/>
    <col min="14603" max="14603" width="9" style="13" customWidth="1"/>
    <col min="14604" max="14604" width="9.7109375" style="13" customWidth="1"/>
    <col min="14605" max="14605" width="9" style="13" customWidth="1"/>
    <col min="14606" max="14606" width="14.140625" style="13" customWidth="1"/>
    <col min="14607" max="14608" width="8.85546875" style="13" customWidth="1"/>
    <col min="14609" max="14609" width="10.140625" style="13" customWidth="1"/>
    <col min="14610" max="14610" width="0" style="13" hidden="1" customWidth="1"/>
    <col min="14611" max="14611" width="10.28515625" style="13" bestFit="1" customWidth="1"/>
    <col min="14612" max="14612" width="11" style="13" customWidth="1"/>
    <col min="14613" max="14848" width="9.140625" style="13"/>
    <col min="14849" max="14849" width="7.28515625" style="13" customWidth="1"/>
    <col min="14850" max="14850" width="42.7109375" style="13" customWidth="1"/>
    <col min="14851" max="14851" width="14.140625" style="13" customWidth="1"/>
    <col min="14852" max="14852" width="13" style="13" customWidth="1"/>
    <col min="14853" max="14853" width="13.42578125" style="13" customWidth="1"/>
    <col min="14854" max="14854" width="14.140625" style="13" customWidth="1"/>
    <col min="14855" max="14855" width="12.42578125" style="13" customWidth="1"/>
    <col min="14856" max="14856" width="12.5703125" style="13" customWidth="1"/>
    <col min="14857" max="14857" width="9.7109375" style="13" customWidth="1"/>
    <col min="14858" max="14858" width="9.28515625" style="13" customWidth="1"/>
    <col min="14859" max="14859" width="9" style="13" customWidth="1"/>
    <col min="14860" max="14860" width="9.7109375" style="13" customWidth="1"/>
    <col min="14861" max="14861" width="9" style="13" customWidth="1"/>
    <col min="14862" max="14862" width="14.140625" style="13" customWidth="1"/>
    <col min="14863" max="14864" width="8.85546875" style="13" customWidth="1"/>
    <col min="14865" max="14865" width="10.140625" style="13" customWidth="1"/>
    <col min="14866" max="14866" width="0" style="13" hidden="1" customWidth="1"/>
    <col min="14867" max="14867" width="10.28515625" style="13" bestFit="1" customWidth="1"/>
    <col min="14868" max="14868" width="11" style="13" customWidth="1"/>
    <col min="14869" max="15104" width="9.140625" style="13"/>
    <col min="15105" max="15105" width="7.28515625" style="13" customWidth="1"/>
    <col min="15106" max="15106" width="42.7109375" style="13" customWidth="1"/>
    <col min="15107" max="15107" width="14.140625" style="13" customWidth="1"/>
    <col min="15108" max="15108" width="13" style="13" customWidth="1"/>
    <col min="15109" max="15109" width="13.42578125" style="13" customWidth="1"/>
    <col min="15110" max="15110" width="14.140625" style="13" customWidth="1"/>
    <col min="15111" max="15111" width="12.42578125" style="13" customWidth="1"/>
    <col min="15112" max="15112" width="12.5703125" style="13" customWidth="1"/>
    <col min="15113" max="15113" width="9.7109375" style="13" customWidth="1"/>
    <col min="15114" max="15114" width="9.28515625" style="13" customWidth="1"/>
    <col min="15115" max="15115" width="9" style="13" customWidth="1"/>
    <col min="15116" max="15116" width="9.7109375" style="13" customWidth="1"/>
    <col min="15117" max="15117" width="9" style="13" customWidth="1"/>
    <col min="15118" max="15118" width="14.140625" style="13" customWidth="1"/>
    <col min="15119" max="15120" width="8.85546875" style="13" customWidth="1"/>
    <col min="15121" max="15121" width="10.140625" style="13" customWidth="1"/>
    <col min="15122" max="15122" width="0" style="13" hidden="1" customWidth="1"/>
    <col min="15123" max="15123" width="10.28515625" style="13" bestFit="1" customWidth="1"/>
    <col min="15124" max="15124" width="11" style="13" customWidth="1"/>
    <col min="15125" max="15360" width="9.140625" style="13"/>
    <col min="15361" max="15361" width="7.28515625" style="13" customWidth="1"/>
    <col min="15362" max="15362" width="42.7109375" style="13" customWidth="1"/>
    <col min="15363" max="15363" width="14.140625" style="13" customWidth="1"/>
    <col min="15364" max="15364" width="13" style="13" customWidth="1"/>
    <col min="15365" max="15365" width="13.42578125" style="13" customWidth="1"/>
    <col min="15366" max="15366" width="14.140625" style="13" customWidth="1"/>
    <col min="15367" max="15367" width="12.42578125" style="13" customWidth="1"/>
    <col min="15368" max="15368" width="12.5703125" style="13" customWidth="1"/>
    <col min="15369" max="15369" width="9.7109375" style="13" customWidth="1"/>
    <col min="15370" max="15370" width="9.28515625" style="13" customWidth="1"/>
    <col min="15371" max="15371" width="9" style="13" customWidth="1"/>
    <col min="15372" max="15372" width="9.7109375" style="13" customWidth="1"/>
    <col min="15373" max="15373" width="9" style="13" customWidth="1"/>
    <col min="15374" max="15374" width="14.140625" style="13" customWidth="1"/>
    <col min="15375" max="15376" width="8.85546875" style="13" customWidth="1"/>
    <col min="15377" max="15377" width="10.140625" style="13" customWidth="1"/>
    <col min="15378" max="15378" width="0" style="13" hidden="1" customWidth="1"/>
    <col min="15379" max="15379" width="10.28515625" style="13" bestFit="1" customWidth="1"/>
    <col min="15380" max="15380" width="11" style="13" customWidth="1"/>
    <col min="15381" max="15616" width="9.140625" style="13"/>
    <col min="15617" max="15617" width="7.28515625" style="13" customWidth="1"/>
    <col min="15618" max="15618" width="42.7109375" style="13" customWidth="1"/>
    <col min="15619" max="15619" width="14.140625" style="13" customWidth="1"/>
    <col min="15620" max="15620" width="13" style="13" customWidth="1"/>
    <col min="15621" max="15621" width="13.42578125" style="13" customWidth="1"/>
    <col min="15622" max="15622" width="14.140625" style="13" customWidth="1"/>
    <col min="15623" max="15623" width="12.42578125" style="13" customWidth="1"/>
    <col min="15624" max="15624" width="12.5703125" style="13" customWidth="1"/>
    <col min="15625" max="15625" width="9.7109375" style="13" customWidth="1"/>
    <col min="15626" max="15626" width="9.28515625" style="13" customWidth="1"/>
    <col min="15627" max="15627" width="9" style="13" customWidth="1"/>
    <col min="15628" max="15628" width="9.7109375" style="13" customWidth="1"/>
    <col min="15629" max="15629" width="9" style="13" customWidth="1"/>
    <col min="15630" max="15630" width="14.140625" style="13" customWidth="1"/>
    <col min="15631" max="15632" width="8.85546875" style="13" customWidth="1"/>
    <col min="15633" max="15633" width="10.140625" style="13" customWidth="1"/>
    <col min="15634" max="15634" width="0" style="13" hidden="1" customWidth="1"/>
    <col min="15635" max="15635" width="10.28515625" style="13" bestFit="1" customWidth="1"/>
    <col min="15636" max="15636" width="11" style="13" customWidth="1"/>
    <col min="15637" max="15872" width="9.140625" style="13"/>
    <col min="15873" max="15873" width="7.28515625" style="13" customWidth="1"/>
    <col min="15874" max="15874" width="42.7109375" style="13" customWidth="1"/>
    <col min="15875" max="15875" width="14.140625" style="13" customWidth="1"/>
    <col min="15876" max="15876" width="13" style="13" customWidth="1"/>
    <col min="15877" max="15877" width="13.42578125" style="13" customWidth="1"/>
    <col min="15878" max="15878" width="14.140625" style="13" customWidth="1"/>
    <col min="15879" max="15879" width="12.42578125" style="13" customWidth="1"/>
    <col min="15880" max="15880" width="12.5703125" style="13" customWidth="1"/>
    <col min="15881" max="15881" width="9.7109375" style="13" customWidth="1"/>
    <col min="15882" max="15882" width="9.28515625" style="13" customWidth="1"/>
    <col min="15883" max="15883" width="9" style="13" customWidth="1"/>
    <col min="15884" max="15884" width="9.7109375" style="13" customWidth="1"/>
    <col min="15885" max="15885" width="9" style="13" customWidth="1"/>
    <col min="15886" max="15886" width="14.140625" style="13" customWidth="1"/>
    <col min="15887" max="15888" width="8.85546875" style="13" customWidth="1"/>
    <col min="15889" max="15889" width="10.140625" style="13" customWidth="1"/>
    <col min="15890" max="15890" width="0" style="13" hidden="1" customWidth="1"/>
    <col min="15891" max="15891" width="10.28515625" style="13" bestFit="1" customWidth="1"/>
    <col min="15892" max="15892" width="11" style="13" customWidth="1"/>
    <col min="15893" max="16128" width="9.140625" style="13"/>
    <col min="16129" max="16129" width="7.28515625" style="13" customWidth="1"/>
    <col min="16130" max="16130" width="42.7109375" style="13" customWidth="1"/>
    <col min="16131" max="16131" width="14.140625" style="13" customWidth="1"/>
    <col min="16132" max="16132" width="13" style="13" customWidth="1"/>
    <col min="16133" max="16133" width="13.42578125" style="13" customWidth="1"/>
    <col min="16134" max="16134" width="14.140625" style="13" customWidth="1"/>
    <col min="16135" max="16135" width="12.42578125" style="13" customWidth="1"/>
    <col min="16136" max="16136" width="12.5703125" style="13" customWidth="1"/>
    <col min="16137" max="16137" width="9.7109375" style="13" customWidth="1"/>
    <col min="16138" max="16138" width="9.28515625" style="13" customWidth="1"/>
    <col min="16139" max="16139" width="9" style="13" customWidth="1"/>
    <col min="16140" max="16140" width="9.7109375" style="13" customWidth="1"/>
    <col min="16141" max="16141" width="9" style="13" customWidth="1"/>
    <col min="16142" max="16142" width="14.140625" style="13" customWidth="1"/>
    <col min="16143" max="16144" width="8.85546875" style="13" customWidth="1"/>
    <col min="16145" max="16145" width="10.140625" style="13" customWidth="1"/>
    <col min="16146" max="16146" width="0" style="13" hidden="1" customWidth="1"/>
    <col min="16147" max="16147" width="10.28515625" style="13" bestFit="1" customWidth="1"/>
    <col min="16148" max="16148" width="11" style="13" customWidth="1"/>
    <col min="16149" max="16384" width="9.140625" style="13"/>
  </cols>
  <sheetData>
    <row r="1" spans="1:21" s="2" customFormat="1" ht="21" customHeight="1" x14ac:dyDescent="0.3">
      <c r="A1" s="1" t="s">
        <v>0</v>
      </c>
      <c r="G1" s="3"/>
      <c r="N1" s="4" t="s">
        <v>1</v>
      </c>
      <c r="O1" s="4"/>
      <c r="P1" s="4"/>
      <c r="Q1" s="4"/>
      <c r="R1" s="5"/>
    </row>
    <row r="2" spans="1:21" s="2" customFormat="1" ht="21" customHeight="1" x14ac:dyDescent="0.3">
      <c r="A2" s="6" t="s">
        <v>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5"/>
    </row>
    <row r="3" spans="1:21" s="2" customFormat="1" ht="21" customHeight="1" x14ac:dyDescent="0.3">
      <c r="A3" s="7" t="s">
        <v>136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5"/>
    </row>
    <row r="4" spans="1:21" s="2" customFormat="1" ht="21" customHeight="1" x14ac:dyDescent="0.3">
      <c r="A4" s="8"/>
      <c r="E4" s="9"/>
      <c r="F4" s="9"/>
      <c r="G4" s="3"/>
      <c r="H4" s="10"/>
      <c r="I4" s="9"/>
      <c r="N4" s="3"/>
      <c r="O4" s="58" t="s">
        <v>3</v>
      </c>
      <c r="P4" s="58"/>
      <c r="Q4" s="58"/>
      <c r="R4" s="5"/>
    </row>
    <row r="5" spans="1:21" ht="15.75" x14ac:dyDescent="0.25">
      <c r="A5" s="11" t="s">
        <v>4</v>
      </c>
      <c r="B5" s="11" t="s">
        <v>5</v>
      </c>
      <c r="C5" s="11" t="s">
        <v>6</v>
      </c>
      <c r="D5" s="11"/>
      <c r="E5" s="11"/>
      <c r="F5" s="11" t="s">
        <v>7</v>
      </c>
      <c r="G5" s="11"/>
      <c r="H5" s="11"/>
      <c r="I5" s="11"/>
      <c r="J5" s="11"/>
      <c r="K5" s="11"/>
      <c r="L5" s="11"/>
      <c r="M5" s="11"/>
      <c r="N5" s="11"/>
      <c r="O5" s="11" t="s">
        <v>8</v>
      </c>
      <c r="P5" s="11"/>
      <c r="Q5" s="11"/>
    </row>
    <row r="6" spans="1:21" ht="78" customHeight="1" x14ac:dyDescent="0.25">
      <c r="A6" s="11"/>
      <c r="B6" s="11"/>
      <c r="C6" s="11" t="s">
        <v>9</v>
      </c>
      <c r="D6" s="11" t="s">
        <v>10</v>
      </c>
      <c r="E6" s="11" t="s">
        <v>11</v>
      </c>
      <c r="F6" s="11" t="s">
        <v>9</v>
      </c>
      <c r="G6" s="14" t="s">
        <v>10</v>
      </c>
      <c r="H6" s="11" t="s">
        <v>11</v>
      </c>
      <c r="I6" s="11" t="s">
        <v>12</v>
      </c>
      <c r="J6" s="11" t="s">
        <v>13</v>
      </c>
      <c r="K6" s="11" t="s">
        <v>14</v>
      </c>
      <c r="L6" s="11"/>
      <c r="M6" s="11"/>
      <c r="N6" s="14" t="s">
        <v>15</v>
      </c>
      <c r="O6" s="11" t="s">
        <v>9</v>
      </c>
      <c r="P6" s="11" t="s">
        <v>16</v>
      </c>
      <c r="Q6" s="11" t="s">
        <v>11</v>
      </c>
      <c r="R6" s="15" t="s">
        <v>17</v>
      </c>
    </row>
    <row r="7" spans="1:21" ht="47.25" customHeight="1" x14ac:dyDescent="0.25">
      <c r="A7" s="11"/>
      <c r="B7" s="11"/>
      <c r="C7" s="11"/>
      <c r="D7" s="11"/>
      <c r="E7" s="11"/>
      <c r="F7" s="11"/>
      <c r="G7" s="14"/>
      <c r="H7" s="11"/>
      <c r="I7" s="11"/>
      <c r="J7" s="11"/>
      <c r="K7" s="16" t="s">
        <v>9</v>
      </c>
      <c r="L7" s="16" t="s">
        <v>16</v>
      </c>
      <c r="M7" s="16" t="s">
        <v>18</v>
      </c>
      <c r="N7" s="14"/>
      <c r="O7" s="11"/>
      <c r="P7" s="11"/>
      <c r="Q7" s="11"/>
      <c r="R7" s="17"/>
    </row>
    <row r="8" spans="1:21" ht="15.75" x14ac:dyDescent="0.25">
      <c r="A8" s="16" t="s">
        <v>19</v>
      </c>
      <c r="B8" s="16" t="s">
        <v>20</v>
      </c>
      <c r="C8" s="16">
        <v>1</v>
      </c>
      <c r="D8" s="16">
        <v>2</v>
      </c>
      <c r="E8" s="16">
        <v>3</v>
      </c>
      <c r="F8" s="16">
        <v>4</v>
      </c>
      <c r="G8" s="18">
        <v>5</v>
      </c>
      <c r="H8" s="16">
        <v>6</v>
      </c>
      <c r="I8" s="16">
        <v>7</v>
      </c>
      <c r="J8" s="16">
        <v>8</v>
      </c>
      <c r="K8" s="16">
        <v>9</v>
      </c>
      <c r="L8" s="16">
        <v>10</v>
      </c>
      <c r="M8" s="16">
        <v>11</v>
      </c>
      <c r="N8" s="18">
        <v>12</v>
      </c>
      <c r="O8" s="16">
        <v>13</v>
      </c>
      <c r="P8" s="16">
        <v>14</v>
      </c>
      <c r="Q8" s="16">
        <v>15</v>
      </c>
      <c r="S8" s="19"/>
      <c r="T8" s="19"/>
    </row>
    <row r="9" spans="1:21" s="24" customFormat="1" ht="25.5" customHeight="1" x14ac:dyDescent="0.2">
      <c r="A9" s="20"/>
      <c r="B9" s="20" t="s">
        <v>21</v>
      </c>
      <c r="C9" s="21">
        <f t="shared" ref="C9:N9" si="0">C10+C111+C112+C113+C114+C115+C116</f>
        <v>7317296.1544470005</v>
      </c>
      <c r="D9" s="21">
        <f t="shared" si="0"/>
        <v>4759140.2959999992</v>
      </c>
      <c r="E9" s="21">
        <f t="shared" si="0"/>
        <v>2490055.8584470008</v>
      </c>
      <c r="F9" s="21">
        <f t="shared" si="0"/>
        <v>11069058.733956002</v>
      </c>
      <c r="G9" s="22">
        <f t="shared" si="0"/>
        <v>5204322.4000000004</v>
      </c>
      <c r="H9" s="21">
        <f t="shared" si="0"/>
        <v>3399559.0639559999</v>
      </c>
      <c r="I9" s="21">
        <f t="shared" si="0"/>
        <v>49851</v>
      </c>
      <c r="J9" s="21">
        <f t="shared" si="0"/>
        <v>1000</v>
      </c>
      <c r="K9" s="21">
        <f t="shared" si="0"/>
        <v>0</v>
      </c>
      <c r="L9" s="21">
        <f t="shared" si="0"/>
        <v>0</v>
      </c>
      <c r="M9" s="21">
        <f t="shared" si="0"/>
        <v>0</v>
      </c>
      <c r="N9" s="22">
        <f t="shared" si="0"/>
        <v>3322972.27</v>
      </c>
      <c r="O9" s="21"/>
      <c r="P9" s="21"/>
      <c r="Q9" s="21"/>
      <c r="R9" s="23"/>
    </row>
    <row r="10" spans="1:21" s="30" customFormat="1" ht="25.5" customHeight="1" x14ac:dyDescent="0.25">
      <c r="A10" s="25" t="s">
        <v>22</v>
      </c>
      <c r="B10" s="26" t="s">
        <v>23</v>
      </c>
      <c r="C10" s="27">
        <f>SUM(C11:C73)</f>
        <v>7249196.1544470005</v>
      </c>
      <c r="D10" s="27">
        <f>SUM(D11:D73)</f>
        <v>4759140.2959999992</v>
      </c>
      <c r="E10" s="27">
        <f>SUM(E11:E73)</f>
        <v>2490055.8584470008</v>
      </c>
      <c r="F10" s="27">
        <f>SUM(F11:F73)</f>
        <v>9127320.7339560017</v>
      </c>
      <c r="G10" s="27">
        <f t="shared" ref="G10:N10" si="1">SUM(G11:G110)</f>
        <v>5204322.4000000004</v>
      </c>
      <c r="H10" s="27">
        <f t="shared" si="1"/>
        <v>3399559.0639559999</v>
      </c>
      <c r="I10" s="27">
        <f t="shared" si="1"/>
        <v>0</v>
      </c>
      <c r="J10" s="27">
        <f t="shared" si="1"/>
        <v>0</v>
      </c>
      <c r="K10" s="27">
        <f t="shared" si="1"/>
        <v>0</v>
      </c>
      <c r="L10" s="27">
        <f t="shared" si="1"/>
        <v>0</v>
      </c>
      <c r="M10" s="27">
        <f t="shared" si="1"/>
        <v>0</v>
      </c>
      <c r="N10" s="27">
        <f t="shared" si="1"/>
        <v>1432085.27</v>
      </c>
      <c r="O10" s="28">
        <f>F10/C10*100</f>
        <v>125.90803917420376</v>
      </c>
      <c r="P10" s="28">
        <f>G10/D10*100</f>
        <v>109.35425468280839</v>
      </c>
      <c r="Q10" s="28">
        <f>H10/E10*100</f>
        <v>136.52541377430137</v>
      </c>
      <c r="R10" s="29"/>
    </row>
    <row r="11" spans="1:21" ht="25.5" customHeight="1" x14ac:dyDescent="0.25">
      <c r="A11" s="31">
        <v>1</v>
      </c>
      <c r="B11" s="32" t="s">
        <v>24</v>
      </c>
      <c r="C11" s="33">
        <f>SUM(D11:E11)</f>
        <v>16921</v>
      </c>
      <c r="D11" s="33"/>
      <c r="E11" s="34">
        <v>16921</v>
      </c>
      <c r="F11" s="34">
        <f>SUM(G11:J11)+K11+N11</f>
        <v>16921</v>
      </c>
      <c r="G11" s="35"/>
      <c r="H11" s="34">
        <v>16921</v>
      </c>
      <c r="I11" s="34"/>
      <c r="J11" s="34"/>
      <c r="K11" s="34"/>
      <c r="L11" s="34"/>
      <c r="M11" s="34"/>
      <c r="N11" s="36"/>
      <c r="O11" s="28">
        <f t="shared" ref="O11:P63" si="2">F11/C11*100</f>
        <v>100</v>
      </c>
      <c r="P11" s="28"/>
      <c r="Q11" s="28">
        <f t="shared" ref="Q11:Q63" si="3">H11/E11*100</f>
        <v>100</v>
      </c>
      <c r="S11" s="19"/>
      <c r="T11" s="37"/>
      <c r="U11" s="19"/>
    </row>
    <row r="12" spans="1:21" ht="25.5" customHeight="1" x14ac:dyDescent="0.25">
      <c r="A12" s="31">
        <v>2</v>
      </c>
      <c r="B12" s="32" t="s">
        <v>25</v>
      </c>
      <c r="C12" s="33">
        <f t="shared" ref="C12:C73" si="4">SUM(D12:E12)</f>
        <v>82710.047109000006</v>
      </c>
      <c r="D12" s="33">
        <v>51163.476000000002</v>
      </c>
      <c r="E12" s="34">
        <v>31546.571109</v>
      </c>
      <c r="F12" s="34">
        <f t="shared" ref="F12:F73" si="5">SUM(G12:J12)+K12+N12</f>
        <v>82608.381109000009</v>
      </c>
      <c r="G12" s="35">
        <v>46273.79</v>
      </c>
      <c r="H12" s="34">
        <v>31546.571109</v>
      </c>
      <c r="I12" s="34"/>
      <c r="J12" s="34"/>
      <c r="K12" s="34"/>
      <c r="L12" s="34"/>
      <c r="M12" s="34"/>
      <c r="N12" s="36">
        <v>4788.0200000000004</v>
      </c>
      <c r="O12" s="28">
        <f t="shared" si="2"/>
        <v>99.877081438647934</v>
      </c>
      <c r="P12" s="28">
        <f>G12/D12*100</f>
        <v>90.443014466022603</v>
      </c>
      <c r="Q12" s="28">
        <f t="shared" si="3"/>
        <v>100</v>
      </c>
      <c r="S12" s="19"/>
      <c r="T12" s="37"/>
      <c r="U12" s="19"/>
    </row>
    <row r="13" spans="1:21" ht="25.5" customHeight="1" x14ac:dyDescent="0.25">
      <c r="A13" s="31">
        <v>3</v>
      </c>
      <c r="B13" s="32" t="s">
        <v>26</v>
      </c>
      <c r="C13" s="33">
        <f t="shared" si="4"/>
        <v>1118.6104499999999</v>
      </c>
      <c r="D13" s="33"/>
      <c r="E13" s="34">
        <v>1118.6104499999999</v>
      </c>
      <c r="F13" s="34">
        <f t="shared" si="5"/>
        <v>1118.6104499999999</v>
      </c>
      <c r="G13" s="35"/>
      <c r="H13" s="34">
        <v>1118.6104499999999</v>
      </c>
      <c r="I13" s="34"/>
      <c r="J13" s="34"/>
      <c r="K13" s="34"/>
      <c r="L13" s="34"/>
      <c r="M13" s="34"/>
      <c r="N13" s="36"/>
      <c r="O13" s="28">
        <f t="shared" si="2"/>
        <v>100</v>
      </c>
      <c r="P13" s="28"/>
      <c r="Q13" s="28">
        <f t="shared" si="3"/>
        <v>100</v>
      </c>
      <c r="S13" s="19"/>
      <c r="T13" s="37"/>
      <c r="U13" s="19"/>
    </row>
    <row r="14" spans="1:21" ht="25.5" customHeight="1" x14ac:dyDescent="0.25">
      <c r="A14" s="31">
        <v>4</v>
      </c>
      <c r="B14" s="32" t="s">
        <v>27</v>
      </c>
      <c r="C14" s="33">
        <f t="shared" si="4"/>
        <v>1186903.728903</v>
      </c>
      <c r="D14" s="33">
        <v>1014944.53</v>
      </c>
      <c r="E14" s="34">
        <v>171959.19890300001</v>
      </c>
      <c r="F14" s="34">
        <f t="shared" si="5"/>
        <v>1287379.2</v>
      </c>
      <c r="G14" s="35">
        <f>834955.58</f>
        <v>834955.58</v>
      </c>
      <c r="H14" s="34">
        <f>171741</f>
        <v>171741</v>
      </c>
      <c r="I14" s="34"/>
      <c r="J14" s="34"/>
      <c r="K14" s="34"/>
      <c r="L14" s="34"/>
      <c r="M14" s="34"/>
      <c r="N14" s="36">
        <f>255.15+280427.47</f>
        <v>280682.62</v>
      </c>
      <c r="O14" s="28">
        <f t="shared" si="2"/>
        <v>108.46534294654755</v>
      </c>
      <c r="P14" s="28">
        <f>G14/D14*100</f>
        <v>82.26612936176916</v>
      </c>
      <c r="Q14" s="28">
        <f t="shared" si="3"/>
        <v>99.873110072393928</v>
      </c>
      <c r="S14" s="19"/>
      <c r="T14" s="37"/>
      <c r="U14" s="19"/>
    </row>
    <row r="15" spans="1:21" ht="25.5" customHeight="1" x14ac:dyDescent="0.25">
      <c r="A15" s="31">
        <v>5</v>
      </c>
      <c r="B15" s="32" t="s">
        <v>28</v>
      </c>
      <c r="C15" s="33">
        <f t="shared" si="4"/>
        <v>11983.407999999999</v>
      </c>
      <c r="D15" s="33"/>
      <c r="E15" s="34">
        <v>11983.407999999999</v>
      </c>
      <c r="F15" s="34">
        <f t="shared" si="5"/>
        <v>11913</v>
      </c>
      <c r="G15" s="35"/>
      <c r="H15" s="34">
        <v>11913</v>
      </c>
      <c r="I15" s="34"/>
      <c r="J15" s="34"/>
      <c r="K15" s="34"/>
      <c r="L15" s="34"/>
      <c r="M15" s="34"/>
      <c r="N15" s="36"/>
      <c r="O15" s="28">
        <f t="shared" si="2"/>
        <v>99.412454286793889</v>
      </c>
      <c r="P15" s="28"/>
      <c r="Q15" s="28">
        <f t="shared" si="3"/>
        <v>99.412454286793889</v>
      </c>
      <c r="S15" s="19"/>
      <c r="T15" s="37"/>
      <c r="U15" s="19"/>
    </row>
    <row r="16" spans="1:21" ht="25.5" customHeight="1" x14ac:dyDescent="0.25">
      <c r="A16" s="31">
        <v>6</v>
      </c>
      <c r="B16" s="32" t="s">
        <v>29</v>
      </c>
      <c r="C16" s="33">
        <f t="shared" si="4"/>
        <v>13824.897393000001</v>
      </c>
      <c r="D16" s="33">
        <v>5430.6090000000004</v>
      </c>
      <c r="E16" s="34">
        <v>8394.2883930000007</v>
      </c>
      <c r="F16" s="34">
        <f t="shared" si="5"/>
        <v>13824.61</v>
      </c>
      <c r="G16" s="35">
        <f>5430.61</f>
        <v>5430.61</v>
      </c>
      <c r="H16" s="34">
        <v>8394</v>
      </c>
      <c r="I16" s="34"/>
      <c r="J16" s="34"/>
      <c r="K16" s="34"/>
      <c r="L16" s="34"/>
      <c r="M16" s="34"/>
      <c r="N16" s="36"/>
      <c r="O16" s="28">
        <f t="shared" si="2"/>
        <v>99.997921192528011</v>
      </c>
      <c r="P16" s="28">
        <f t="shared" si="2"/>
        <v>100.00001841414101</v>
      </c>
      <c r="Q16" s="28">
        <f t="shared" si="3"/>
        <v>99.996564413962219</v>
      </c>
      <c r="S16" s="19"/>
      <c r="T16" s="37"/>
      <c r="U16" s="19"/>
    </row>
    <row r="17" spans="1:21" ht="25.5" customHeight="1" x14ac:dyDescent="0.25">
      <c r="A17" s="31">
        <v>7</v>
      </c>
      <c r="B17" s="32" t="s">
        <v>30</v>
      </c>
      <c r="C17" s="33">
        <f t="shared" si="4"/>
        <v>56925.233000000007</v>
      </c>
      <c r="D17" s="33">
        <v>18694.274000000001</v>
      </c>
      <c r="E17" s="34">
        <v>38230.959000000003</v>
      </c>
      <c r="F17" s="34">
        <f t="shared" si="5"/>
        <v>56918.329000000005</v>
      </c>
      <c r="G17" s="35">
        <v>11726.5</v>
      </c>
      <c r="H17" s="34">
        <v>38230.959000000003</v>
      </c>
      <c r="I17" s="34"/>
      <c r="J17" s="34"/>
      <c r="K17" s="34"/>
      <c r="L17" s="34"/>
      <c r="M17" s="34"/>
      <c r="N17" s="36">
        <v>6960.87</v>
      </c>
      <c r="O17" s="28">
        <f t="shared" si="2"/>
        <v>99.987871810731093</v>
      </c>
      <c r="P17" s="28">
        <f t="shared" si="2"/>
        <v>62.72776359221011</v>
      </c>
      <c r="Q17" s="28">
        <f t="shared" si="3"/>
        <v>100</v>
      </c>
      <c r="S17" s="19"/>
      <c r="T17" s="37"/>
      <c r="U17" s="19"/>
    </row>
    <row r="18" spans="1:21" ht="25.5" customHeight="1" x14ac:dyDescent="0.25">
      <c r="A18" s="31">
        <v>8</v>
      </c>
      <c r="B18" s="32" t="s">
        <v>31</v>
      </c>
      <c r="C18" s="33">
        <f t="shared" si="4"/>
        <v>91817.087201999995</v>
      </c>
      <c r="D18" s="33">
        <v>22572.902999999998</v>
      </c>
      <c r="E18" s="34">
        <v>69244.184202000004</v>
      </c>
      <c r="F18" s="34">
        <f t="shared" si="5"/>
        <v>91816.69</v>
      </c>
      <c r="G18" s="35">
        <v>12664.72</v>
      </c>
      <c r="H18" s="34">
        <v>32679</v>
      </c>
      <c r="I18" s="34"/>
      <c r="J18" s="34"/>
      <c r="K18" s="34"/>
      <c r="L18" s="34"/>
      <c r="M18" s="34"/>
      <c r="N18" s="36">
        <f>9908.19+36564.78</f>
        <v>46472.97</v>
      </c>
      <c r="O18" s="28">
        <f t="shared" si="2"/>
        <v>99.999567398605109</v>
      </c>
      <c r="P18" s="28">
        <f t="shared" si="2"/>
        <v>56.105853996714558</v>
      </c>
      <c r="Q18" s="28">
        <f t="shared" si="3"/>
        <v>47.193855161421808</v>
      </c>
      <c r="S18" s="19"/>
      <c r="T18" s="37"/>
      <c r="U18" s="19"/>
    </row>
    <row r="19" spans="1:21" ht="25.5" customHeight="1" x14ac:dyDescent="0.25">
      <c r="A19" s="31">
        <v>9</v>
      </c>
      <c r="B19" s="32" t="s">
        <v>32</v>
      </c>
      <c r="C19" s="33">
        <f t="shared" si="4"/>
        <v>22013.374</v>
      </c>
      <c r="D19" s="33">
        <v>6934.3360000000002</v>
      </c>
      <c r="E19" s="34">
        <v>15079.038</v>
      </c>
      <c r="F19" s="34">
        <f t="shared" si="5"/>
        <v>22013.32</v>
      </c>
      <c r="G19" s="35">
        <v>6934.64</v>
      </c>
      <c r="H19" s="34">
        <v>14933</v>
      </c>
      <c r="I19" s="34"/>
      <c r="J19" s="34"/>
      <c r="K19" s="34"/>
      <c r="L19" s="34"/>
      <c r="M19" s="34"/>
      <c r="N19" s="36">
        <v>145.68</v>
      </c>
      <c r="O19" s="28">
        <f t="shared" si="2"/>
        <v>99.999754694577931</v>
      </c>
      <c r="P19" s="28">
        <f t="shared" si="2"/>
        <v>100.00438398139346</v>
      </c>
      <c r="Q19" s="28">
        <f t="shared" si="3"/>
        <v>99.031516466766647</v>
      </c>
      <c r="S19" s="19"/>
      <c r="T19" s="37"/>
      <c r="U19" s="19"/>
    </row>
    <row r="20" spans="1:21" ht="25.5" customHeight="1" x14ac:dyDescent="0.25">
      <c r="A20" s="31">
        <v>10</v>
      </c>
      <c r="B20" s="32" t="s">
        <v>33</v>
      </c>
      <c r="C20" s="33">
        <f t="shared" si="4"/>
        <v>405469.8371</v>
      </c>
      <c r="D20" s="33">
        <v>389895.40399999998</v>
      </c>
      <c r="E20" s="34">
        <v>15574.4331</v>
      </c>
      <c r="F20" s="34">
        <f t="shared" si="5"/>
        <v>405133.3</v>
      </c>
      <c r="G20" s="35">
        <f>286714.6</f>
        <v>286714.59999999998</v>
      </c>
      <c r="H20" s="34">
        <v>15574</v>
      </c>
      <c r="I20" s="34"/>
      <c r="J20" s="34"/>
      <c r="K20" s="34"/>
      <c r="L20" s="34"/>
      <c r="M20" s="34"/>
      <c r="N20" s="36">
        <v>102844.7</v>
      </c>
      <c r="O20" s="28">
        <f t="shared" si="2"/>
        <v>99.917000706536641</v>
      </c>
      <c r="P20" s="28">
        <f t="shared" si="2"/>
        <v>73.536286157402358</v>
      </c>
      <c r="Q20" s="28">
        <f t="shared" si="3"/>
        <v>99.99721916042003</v>
      </c>
      <c r="S20" s="19"/>
      <c r="T20" s="37"/>
      <c r="U20" s="19"/>
    </row>
    <row r="21" spans="1:21" ht="25.5" customHeight="1" x14ac:dyDescent="0.25">
      <c r="A21" s="31">
        <v>11</v>
      </c>
      <c r="B21" s="32" t="s">
        <v>34</v>
      </c>
      <c r="C21" s="33">
        <f t="shared" si="4"/>
        <v>954290.74</v>
      </c>
      <c r="D21" s="33">
        <v>934776.74</v>
      </c>
      <c r="E21" s="34">
        <v>19514</v>
      </c>
      <c r="F21" s="34">
        <f t="shared" si="5"/>
        <v>953761.87</v>
      </c>
      <c r="G21" s="35">
        <f>599105.23</f>
        <v>599105.23</v>
      </c>
      <c r="H21" s="34">
        <v>19514</v>
      </c>
      <c r="I21" s="34"/>
      <c r="J21" s="34"/>
      <c r="K21" s="34"/>
      <c r="L21" s="34"/>
      <c r="M21" s="34"/>
      <c r="N21" s="36">
        <v>335142.64</v>
      </c>
      <c r="O21" s="28">
        <f t="shared" si="2"/>
        <v>99.944579782886706</v>
      </c>
      <c r="P21" s="28">
        <f t="shared" si="2"/>
        <v>64.090729300774001</v>
      </c>
      <c r="Q21" s="28">
        <f t="shared" si="3"/>
        <v>100</v>
      </c>
      <c r="S21" s="19"/>
      <c r="T21" s="37"/>
      <c r="U21" s="19"/>
    </row>
    <row r="22" spans="1:21" ht="25.5" customHeight="1" x14ac:dyDescent="0.25">
      <c r="A22" s="31">
        <v>12</v>
      </c>
      <c r="B22" s="32" t="s">
        <v>35</v>
      </c>
      <c r="C22" s="33">
        <f t="shared" si="4"/>
        <v>925784.83389999997</v>
      </c>
      <c r="D22" s="33">
        <v>300</v>
      </c>
      <c r="E22" s="34">
        <v>925484.83389999997</v>
      </c>
      <c r="F22" s="34">
        <f t="shared" si="5"/>
        <v>925784.8371</v>
      </c>
      <c r="G22" s="35">
        <v>300</v>
      </c>
      <c r="H22" s="34">
        <f>924453.6671-M22</f>
        <v>924453.66709999996</v>
      </c>
      <c r="I22" s="34"/>
      <c r="J22" s="34"/>
      <c r="K22" s="34">
        <f>SUM(L22:M22)</f>
        <v>0</v>
      </c>
      <c r="L22" s="34"/>
      <c r="M22" s="34"/>
      <c r="N22" s="36">
        <v>1031.17</v>
      </c>
      <c r="O22" s="28">
        <f t="shared" si="2"/>
        <v>100.00000034565268</v>
      </c>
      <c r="P22" s="28">
        <f t="shared" si="2"/>
        <v>100</v>
      </c>
      <c r="Q22" s="28">
        <f t="shared" si="3"/>
        <v>99.88858090784106</v>
      </c>
      <c r="S22" s="19"/>
      <c r="T22" s="37"/>
      <c r="U22" s="19"/>
    </row>
    <row r="23" spans="1:21" ht="25.5" customHeight="1" x14ac:dyDescent="0.25">
      <c r="A23" s="31">
        <v>13</v>
      </c>
      <c r="B23" s="32" t="s">
        <v>36</v>
      </c>
      <c r="C23" s="33">
        <f t="shared" si="4"/>
        <v>270509.07367000001</v>
      </c>
      <c r="D23" s="33">
        <v>2359.8359999999998</v>
      </c>
      <c r="E23" s="34">
        <v>268149.23767</v>
      </c>
      <c r="F23" s="34">
        <f t="shared" si="5"/>
        <v>270509.01</v>
      </c>
      <c r="G23" s="35">
        <v>2070.34</v>
      </c>
      <c r="H23" s="34">
        <f>267146</f>
        <v>267146</v>
      </c>
      <c r="I23" s="34"/>
      <c r="J23" s="34"/>
      <c r="K23" s="34">
        <f>SUM(L23:M23)</f>
        <v>0</v>
      </c>
      <c r="L23" s="34"/>
      <c r="M23" s="34"/>
      <c r="N23" s="36">
        <f>289.5+1003.17</f>
        <v>1292.67</v>
      </c>
      <c r="O23" s="28">
        <f t="shared" si="2"/>
        <v>99.99997646289674</v>
      </c>
      <c r="P23" s="28">
        <f t="shared" si="2"/>
        <v>87.73236784251111</v>
      </c>
      <c r="Q23" s="28">
        <f t="shared" si="3"/>
        <v>99.625865924991132</v>
      </c>
      <c r="S23" s="19"/>
      <c r="T23" s="37"/>
      <c r="U23" s="19"/>
    </row>
    <row r="24" spans="1:21" ht="25.5" customHeight="1" x14ac:dyDescent="0.25">
      <c r="A24" s="31">
        <v>14</v>
      </c>
      <c r="B24" s="32" t="s">
        <v>37</v>
      </c>
      <c r="C24" s="33">
        <f t="shared" si="4"/>
        <v>102135.75316200001</v>
      </c>
      <c r="D24" s="33">
        <v>10351.445</v>
      </c>
      <c r="E24" s="34">
        <v>91784.308162000001</v>
      </c>
      <c r="F24" s="34">
        <f t="shared" si="5"/>
        <v>102135.758162</v>
      </c>
      <c r="G24" s="35">
        <v>10351.450000000001</v>
      </c>
      <c r="H24" s="34">
        <f>86337.728162-M24</f>
        <v>86337.728161999999</v>
      </c>
      <c r="I24" s="34"/>
      <c r="J24" s="34"/>
      <c r="K24" s="34">
        <f>SUM(L24:M24)</f>
        <v>0</v>
      </c>
      <c r="L24" s="34"/>
      <c r="M24" s="34"/>
      <c r="N24" s="36">
        <v>5446.58</v>
      </c>
      <c r="O24" s="28">
        <f t="shared" si="2"/>
        <v>100.00000489544536</v>
      </c>
      <c r="P24" s="28">
        <f t="shared" si="2"/>
        <v>100.00004830243508</v>
      </c>
      <c r="Q24" s="28">
        <f t="shared" si="3"/>
        <v>94.065891971003651</v>
      </c>
      <c r="S24" s="19"/>
      <c r="T24" s="37"/>
      <c r="U24" s="19"/>
    </row>
    <row r="25" spans="1:21" ht="25.5" customHeight="1" x14ac:dyDescent="0.25">
      <c r="A25" s="31">
        <v>15</v>
      </c>
      <c r="B25" s="32" t="s">
        <v>38</v>
      </c>
      <c r="C25" s="33">
        <f t="shared" si="4"/>
        <v>285110.03870999999</v>
      </c>
      <c r="D25" s="33">
        <v>126271.712</v>
      </c>
      <c r="E25" s="34">
        <v>158838.32670999999</v>
      </c>
      <c r="F25" s="34">
        <f t="shared" si="5"/>
        <v>284997.39671</v>
      </c>
      <c r="G25" s="35">
        <f>121574.05</f>
        <v>121574.05</v>
      </c>
      <c r="H25" s="34">
        <f>155338.32671-M25</f>
        <v>155338.32670999999</v>
      </c>
      <c r="I25" s="34"/>
      <c r="J25" s="34"/>
      <c r="K25" s="34">
        <f>SUM(L25:M25)</f>
        <v>0</v>
      </c>
      <c r="L25" s="34"/>
      <c r="M25" s="34"/>
      <c r="N25" s="36">
        <f>4585.02+3500</f>
        <v>8085.02</v>
      </c>
      <c r="O25" s="28">
        <f t="shared" si="2"/>
        <v>99.960491745394293</v>
      </c>
      <c r="P25" s="28">
        <f t="shared" si="2"/>
        <v>96.279719403820224</v>
      </c>
      <c r="Q25" s="28">
        <f t="shared" si="3"/>
        <v>97.796501592219514</v>
      </c>
      <c r="S25" s="19"/>
      <c r="T25" s="37"/>
      <c r="U25" s="19"/>
    </row>
    <row r="26" spans="1:21" ht="25.5" customHeight="1" x14ac:dyDescent="0.25">
      <c r="A26" s="31">
        <v>16</v>
      </c>
      <c r="B26" s="32" t="s">
        <v>39</v>
      </c>
      <c r="C26" s="33">
        <f t="shared" si="4"/>
        <v>239142.46059099998</v>
      </c>
      <c r="D26" s="33">
        <v>110472.34299999999</v>
      </c>
      <c r="E26" s="34">
        <v>128670.117591</v>
      </c>
      <c r="F26" s="34">
        <f t="shared" si="5"/>
        <v>235178.165591</v>
      </c>
      <c r="G26" s="35">
        <f>97357.03</f>
        <v>97357.03</v>
      </c>
      <c r="H26" s="34">
        <v>124710.835591</v>
      </c>
      <c r="I26" s="34"/>
      <c r="J26" s="34"/>
      <c r="K26" s="34"/>
      <c r="L26" s="34"/>
      <c r="M26" s="34"/>
      <c r="N26" s="36">
        <f>13110.3</f>
        <v>13110.3</v>
      </c>
      <c r="O26" s="28">
        <f t="shared" si="2"/>
        <v>98.34228727503978</v>
      </c>
      <c r="P26" s="28">
        <f t="shared" si="2"/>
        <v>88.127967015237473</v>
      </c>
      <c r="Q26" s="28">
        <f t="shared" si="3"/>
        <v>96.922920353127168</v>
      </c>
      <c r="S26" s="19"/>
      <c r="T26" s="37"/>
      <c r="U26" s="19"/>
    </row>
    <row r="27" spans="1:21" ht="25.5" customHeight="1" x14ac:dyDescent="0.25">
      <c r="A27" s="31">
        <v>17</v>
      </c>
      <c r="B27" s="32" t="s">
        <v>40</v>
      </c>
      <c r="C27" s="33">
        <f t="shared" si="4"/>
        <v>431586.88649999996</v>
      </c>
      <c r="D27" s="33">
        <v>359804.29</v>
      </c>
      <c r="E27" s="34">
        <v>71782.5965</v>
      </c>
      <c r="F27" s="34">
        <f t="shared" si="5"/>
        <v>431582.28</v>
      </c>
      <c r="G27" s="35">
        <f>303256.76</f>
        <v>303256.76</v>
      </c>
      <c r="H27" s="34">
        <v>67868</v>
      </c>
      <c r="I27" s="34"/>
      <c r="J27" s="34"/>
      <c r="K27" s="34"/>
      <c r="L27" s="34"/>
      <c r="M27" s="34"/>
      <c r="N27" s="36">
        <f>56547.53+3909.99</f>
        <v>60457.52</v>
      </c>
      <c r="O27" s="28">
        <f t="shared" si="2"/>
        <v>99.998932659878221</v>
      </c>
      <c r="P27" s="28">
        <f t="shared" si="2"/>
        <v>84.283808845080756</v>
      </c>
      <c r="Q27" s="28">
        <f t="shared" si="3"/>
        <v>94.546593894802896</v>
      </c>
      <c r="S27" s="19"/>
      <c r="T27" s="37"/>
      <c r="U27" s="19"/>
    </row>
    <row r="28" spans="1:21" ht="25.5" customHeight="1" x14ac:dyDescent="0.25">
      <c r="A28" s="31">
        <v>18</v>
      </c>
      <c r="B28" s="32" t="s">
        <v>41</v>
      </c>
      <c r="C28" s="33">
        <f t="shared" si="4"/>
        <v>51412.195999999996</v>
      </c>
      <c r="D28" s="33">
        <v>20395</v>
      </c>
      <c r="E28" s="34">
        <v>31017.196</v>
      </c>
      <c r="F28" s="34">
        <f t="shared" si="5"/>
        <v>51412.199000000001</v>
      </c>
      <c r="G28" s="35">
        <v>2638.06</v>
      </c>
      <c r="H28" s="34">
        <v>24732.769</v>
      </c>
      <c r="I28" s="34"/>
      <c r="J28" s="34"/>
      <c r="K28" s="34"/>
      <c r="L28" s="34"/>
      <c r="M28" s="34"/>
      <c r="N28" s="36">
        <f>6284.43+17756.94</f>
        <v>24041.37</v>
      </c>
      <c r="O28" s="28">
        <f t="shared" si="2"/>
        <v>100.00000583519133</v>
      </c>
      <c r="P28" s="28">
        <f t="shared" si="2"/>
        <v>12.93483696984555</v>
      </c>
      <c r="Q28" s="28">
        <f t="shared" si="3"/>
        <v>79.738893870355014</v>
      </c>
      <c r="S28" s="19"/>
      <c r="T28" s="37"/>
      <c r="U28" s="19"/>
    </row>
    <row r="29" spans="1:21" ht="25.5" customHeight="1" x14ac:dyDescent="0.25">
      <c r="A29" s="31">
        <v>19</v>
      </c>
      <c r="B29" s="32" t="s">
        <v>42</v>
      </c>
      <c r="C29" s="33">
        <f t="shared" si="4"/>
        <v>11877.202004999999</v>
      </c>
      <c r="D29" s="33">
        <v>1024.675</v>
      </c>
      <c r="E29" s="34">
        <v>10852.527005</v>
      </c>
      <c r="F29" s="34">
        <f t="shared" si="5"/>
        <v>11876.710000000001</v>
      </c>
      <c r="G29" s="35">
        <v>1024.68</v>
      </c>
      <c r="H29" s="34">
        <v>9345</v>
      </c>
      <c r="I29" s="34"/>
      <c r="J29" s="34"/>
      <c r="K29" s="34"/>
      <c r="L29" s="34"/>
      <c r="M29" s="34"/>
      <c r="N29" s="36">
        <v>1507.03</v>
      </c>
      <c r="O29" s="28">
        <f t="shared" si="2"/>
        <v>99.995857568139428</v>
      </c>
      <c r="P29" s="28">
        <f t="shared" si="2"/>
        <v>100.00048795959695</v>
      </c>
      <c r="Q29" s="28">
        <f t="shared" si="3"/>
        <v>86.108977159831539</v>
      </c>
      <c r="S29" s="19"/>
      <c r="T29" s="37"/>
      <c r="U29" s="19"/>
    </row>
    <row r="30" spans="1:21" ht="25.5" customHeight="1" x14ac:dyDescent="0.25">
      <c r="A30" s="31">
        <v>20</v>
      </c>
      <c r="B30" s="32" t="s">
        <v>43</v>
      </c>
      <c r="C30" s="33">
        <f t="shared" si="4"/>
        <v>48466</v>
      </c>
      <c r="D30" s="33">
        <v>22000</v>
      </c>
      <c r="E30" s="34">
        <v>26466</v>
      </c>
      <c r="F30" s="34">
        <f t="shared" si="5"/>
        <v>48465.999999999993</v>
      </c>
      <c r="G30" s="35">
        <v>19487.37</v>
      </c>
      <c r="H30" s="34">
        <f>26466-M30</f>
        <v>26466</v>
      </c>
      <c r="I30" s="34"/>
      <c r="J30" s="34"/>
      <c r="K30" s="34">
        <f t="shared" ref="K30:K37" si="6">SUM(L30:M30)</f>
        <v>0</v>
      </c>
      <c r="L30" s="34"/>
      <c r="M30" s="34"/>
      <c r="N30" s="36">
        <v>2512.63</v>
      </c>
      <c r="O30" s="28">
        <f t="shared" si="2"/>
        <v>99.999999999999986</v>
      </c>
      <c r="P30" s="28">
        <f t="shared" si="2"/>
        <v>88.578954545454536</v>
      </c>
      <c r="Q30" s="28">
        <f t="shared" si="3"/>
        <v>100</v>
      </c>
      <c r="S30" s="19"/>
      <c r="T30" s="37"/>
      <c r="U30" s="19"/>
    </row>
    <row r="31" spans="1:21" ht="25.5" customHeight="1" x14ac:dyDescent="0.25">
      <c r="A31" s="31">
        <v>21</v>
      </c>
      <c r="B31" s="32" t="s">
        <v>44</v>
      </c>
      <c r="C31" s="33">
        <f t="shared" si="4"/>
        <v>2057</v>
      </c>
      <c r="D31" s="33"/>
      <c r="E31" s="34">
        <v>2057</v>
      </c>
      <c r="F31" s="34">
        <f t="shared" si="5"/>
        <v>2057</v>
      </c>
      <c r="G31" s="35"/>
      <c r="H31" s="34">
        <v>2057</v>
      </c>
      <c r="I31" s="34"/>
      <c r="J31" s="34"/>
      <c r="K31" s="34"/>
      <c r="L31" s="34"/>
      <c r="M31" s="34"/>
      <c r="N31" s="36"/>
      <c r="O31" s="28">
        <f t="shared" si="2"/>
        <v>100</v>
      </c>
      <c r="P31" s="28"/>
      <c r="Q31" s="28">
        <f t="shared" si="3"/>
        <v>100</v>
      </c>
      <c r="S31" s="19"/>
      <c r="T31" s="37"/>
      <c r="U31" s="19"/>
    </row>
    <row r="32" spans="1:21" ht="25.5" customHeight="1" x14ac:dyDescent="0.25">
      <c r="A32" s="31">
        <v>22</v>
      </c>
      <c r="B32" s="32" t="s">
        <v>45</v>
      </c>
      <c r="C32" s="33">
        <f t="shared" si="4"/>
        <v>17131.088834000002</v>
      </c>
      <c r="D32" s="33">
        <v>5000</v>
      </c>
      <c r="E32" s="34">
        <v>12131.088834</v>
      </c>
      <c r="F32" s="34">
        <f t="shared" si="5"/>
        <v>17128.845834</v>
      </c>
      <c r="G32" s="35">
        <v>4802.8100000000004</v>
      </c>
      <c r="H32" s="34">
        <v>12128.835834</v>
      </c>
      <c r="I32" s="34"/>
      <c r="J32" s="34"/>
      <c r="K32" s="34"/>
      <c r="L32" s="34"/>
      <c r="M32" s="34"/>
      <c r="N32" s="36">
        <v>197.2</v>
      </c>
      <c r="O32" s="28">
        <f t="shared" si="2"/>
        <v>99.986906845083013</v>
      </c>
      <c r="P32" s="28">
        <f>G32/D32*100</f>
        <v>96.056200000000004</v>
      </c>
      <c r="Q32" s="28">
        <f t="shared" si="3"/>
        <v>99.981427883095819</v>
      </c>
      <c r="S32" s="19"/>
      <c r="T32" s="37"/>
      <c r="U32" s="19"/>
    </row>
    <row r="33" spans="1:21" ht="25.5" customHeight="1" x14ac:dyDescent="0.25">
      <c r="A33" s="31">
        <v>23</v>
      </c>
      <c r="B33" s="32" t="s">
        <v>46</v>
      </c>
      <c r="C33" s="33">
        <f t="shared" si="4"/>
        <v>8937</v>
      </c>
      <c r="D33" s="33"/>
      <c r="E33" s="34">
        <v>8937</v>
      </c>
      <c r="F33" s="34">
        <f t="shared" si="5"/>
        <v>8937</v>
      </c>
      <c r="G33" s="35"/>
      <c r="H33" s="34">
        <f>8937-M33</f>
        <v>8937</v>
      </c>
      <c r="I33" s="34"/>
      <c r="J33" s="34"/>
      <c r="K33" s="34">
        <f t="shared" si="6"/>
        <v>0</v>
      </c>
      <c r="L33" s="34"/>
      <c r="M33" s="34"/>
      <c r="N33" s="36"/>
      <c r="O33" s="28">
        <f t="shared" si="2"/>
        <v>100</v>
      </c>
      <c r="P33" s="28"/>
      <c r="Q33" s="28">
        <f t="shared" si="3"/>
        <v>100</v>
      </c>
      <c r="S33" s="19"/>
      <c r="T33" s="37"/>
      <c r="U33" s="19"/>
    </row>
    <row r="34" spans="1:21" ht="25.5" customHeight="1" x14ac:dyDescent="0.25">
      <c r="A34" s="31">
        <v>24</v>
      </c>
      <c r="B34" s="32" t="s">
        <v>47</v>
      </c>
      <c r="C34" s="33">
        <f t="shared" si="4"/>
        <v>11029.575000000001</v>
      </c>
      <c r="D34" s="33"/>
      <c r="E34" s="34">
        <v>11029.575000000001</v>
      </c>
      <c r="F34" s="34">
        <f t="shared" si="5"/>
        <v>11080</v>
      </c>
      <c r="G34" s="35"/>
      <c r="H34" s="34">
        <f>11080-M34</f>
        <v>11080</v>
      </c>
      <c r="I34" s="34"/>
      <c r="J34" s="34"/>
      <c r="K34" s="34">
        <f t="shared" si="6"/>
        <v>0</v>
      </c>
      <c r="L34" s="34"/>
      <c r="M34" s="34"/>
      <c r="N34" s="36"/>
      <c r="O34" s="28">
        <f t="shared" si="2"/>
        <v>100.45717990040413</v>
      </c>
      <c r="P34" s="28"/>
      <c r="Q34" s="28">
        <f t="shared" si="3"/>
        <v>100.45717990040413</v>
      </c>
      <c r="S34" s="19"/>
      <c r="T34" s="37"/>
      <c r="U34" s="19"/>
    </row>
    <row r="35" spans="1:21" ht="25.5" customHeight="1" x14ac:dyDescent="0.25">
      <c r="A35" s="31">
        <v>25</v>
      </c>
      <c r="B35" s="32" t="s">
        <v>48</v>
      </c>
      <c r="C35" s="33">
        <f t="shared" si="4"/>
        <v>8707</v>
      </c>
      <c r="D35" s="33"/>
      <c r="E35" s="34">
        <v>8707</v>
      </c>
      <c r="F35" s="34">
        <f t="shared" si="5"/>
        <v>8707</v>
      </c>
      <c r="G35" s="35"/>
      <c r="H35" s="34">
        <f>8707-M35</f>
        <v>8707</v>
      </c>
      <c r="I35" s="34"/>
      <c r="J35" s="34"/>
      <c r="K35" s="34">
        <f t="shared" si="6"/>
        <v>0</v>
      </c>
      <c r="L35" s="34"/>
      <c r="M35" s="34"/>
      <c r="N35" s="36"/>
      <c r="O35" s="28">
        <f t="shared" si="2"/>
        <v>100</v>
      </c>
      <c r="P35" s="28"/>
      <c r="Q35" s="28">
        <f t="shared" si="3"/>
        <v>100</v>
      </c>
      <c r="S35" s="19"/>
      <c r="T35" s="37"/>
      <c r="U35" s="19"/>
    </row>
    <row r="36" spans="1:21" ht="25.5" customHeight="1" x14ac:dyDescent="0.25">
      <c r="A36" s="31">
        <v>26</v>
      </c>
      <c r="B36" s="32" t="s">
        <v>49</v>
      </c>
      <c r="C36" s="33">
        <f t="shared" si="4"/>
        <v>8148.6014999999998</v>
      </c>
      <c r="D36" s="33">
        <v>649.62900000000002</v>
      </c>
      <c r="E36" s="34">
        <v>7498.9724999999999</v>
      </c>
      <c r="F36" s="34">
        <f t="shared" si="5"/>
        <v>12148.63</v>
      </c>
      <c r="G36" s="35">
        <v>649.63</v>
      </c>
      <c r="H36" s="34">
        <f>11499-M36</f>
        <v>11499</v>
      </c>
      <c r="I36" s="34"/>
      <c r="J36" s="34"/>
      <c r="K36" s="34">
        <f t="shared" si="6"/>
        <v>0</v>
      </c>
      <c r="L36" s="34"/>
      <c r="M36" s="34"/>
      <c r="N36" s="36"/>
      <c r="O36" s="28">
        <f t="shared" si="2"/>
        <v>149.08852764489711</v>
      </c>
      <c r="P36" s="28">
        <f>G36/D36*100</f>
        <v>100.00015393401465</v>
      </c>
      <c r="Q36" s="28">
        <f t="shared" si="3"/>
        <v>153.3410077180574</v>
      </c>
      <c r="S36" s="19"/>
      <c r="T36" s="37"/>
      <c r="U36" s="19"/>
    </row>
    <row r="37" spans="1:21" ht="25.5" customHeight="1" x14ac:dyDescent="0.25">
      <c r="A37" s="31">
        <v>27</v>
      </c>
      <c r="B37" s="32" t="s">
        <v>50</v>
      </c>
      <c r="C37" s="33">
        <f t="shared" si="4"/>
        <v>2891.1060000000002</v>
      </c>
      <c r="D37" s="33"/>
      <c r="E37" s="34">
        <v>2891.1060000000002</v>
      </c>
      <c r="F37" s="34">
        <f t="shared" si="5"/>
        <v>2891</v>
      </c>
      <c r="G37" s="35"/>
      <c r="H37" s="34">
        <f>2891-M37</f>
        <v>2891</v>
      </c>
      <c r="I37" s="34"/>
      <c r="J37" s="34"/>
      <c r="K37" s="34">
        <f t="shared" si="6"/>
        <v>0</v>
      </c>
      <c r="L37" s="34"/>
      <c r="M37" s="34"/>
      <c r="N37" s="36"/>
      <c r="O37" s="28">
        <f t="shared" si="2"/>
        <v>99.99633358306474</v>
      </c>
      <c r="P37" s="28"/>
      <c r="Q37" s="28">
        <f t="shared" si="3"/>
        <v>99.99633358306474</v>
      </c>
      <c r="S37" s="19"/>
      <c r="T37" s="37"/>
      <c r="U37" s="19"/>
    </row>
    <row r="38" spans="1:21" ht="25.5" customHeight="1" x14ac:dyDescent="0.25">
      <c r="A38" s="31">
        <v>28</v>
      </c>
      <c r="B38" s="32" t="s">
        <v>51</v>
      </c>
      <c r="C38" s="33">
        <f t="shared" si="4"/>
        <v>858.37441799999999</v>
      </c>
      <c r="D38" s="33"/>
      <c r="E38" s="34">
        <v>858.37441799999999</v>
      </c>
      <c r="F38" s="34">
        <f t="shared" si="5"/>
        <v>858</v>
      </c>
      <c r="G38" s="35"/>
      <c r="H38" s="34">
        <v>858</v>
      </c>
      <c r="I38" s="34"/>
      <c r="J38" s="34"/>
      <c r="K38" s="34"/>
      <c r="L38" s="34"/>
      <c r="M38" s="34"/>
      <c r="N38" s="36"/>
      <c r="O38" s="28">
        <f t="shared" si="2"/>
        <v>99.95638057330828</v>
      </c>
      <c r="P38" s="28"/>
      <c r="Q38" s="28">
        <f t="shared" si="3"/>
        <v>99.95638057330828</v>
      </c>
      <c r="S38" s="19"/>
      <c r="T38" s="37"/>
      <c r="U38" s="19"/>
    </row>
    <row r="39" spans="1:21" ht="25.5" customHeight="1" x14ac:dyDescent="0.25">
      <c r="A39" s="31">
        <v>29</v>
      </c>
      <c r="B39" s="32" t="s">
        <v>52</v>
      </c>
      <c r="C39" s="33">
        <f t="shared" si="4"/>
        <v>505</v>
      </c>
      <c r="D39" s="33"/>
      <c r="E39" s="34">
        <v>505</v>
      </c>
      <c r="F39" s="34">
        <f t="shared" si="5"/>
        <v>841</v>
      </c>
      <c r="G39" s="35"/>
      <c r="H39" s="34">
        <v>841</v>
      </c>
      <c r="I39" s="34"/>
      <c r="J39" s="34"/>
      <c r="K39" s="34"/>
      <c r="L39" s="34"/>
      <c r="M39" s="34"/>
      <c r="N39" s="36"/>
      <c r="O39" s="28">
        <f t="shared" si="2"/>
        <v>166.53465346534654</v>
      </c>
      <c r="P39" s="28"/>
      <c r="Q39" s="28">
        <f t="shared" si="3"/>
        <v>166.53465346534654</v>
      </c>
      <c r="S39" s="19"/>
      <c r="T39" s="37"/>
      <c r="U39" s="19"/>
    </row>
    <row r="40" spans="1:21" ht="25.5" customHeight="1" x14ac:dyDescent="0.25">
      <c r="A40" s="31">
        <v>30</v>
      </c>
      <c r="B40" s="32" t="s">
        <v>53</v>
      </c>
      <c r="C40" s="33">
        <f t="shared" si="4"/>
        <v>3588</v>
      </c>
      <c r="D40" s="33"/>
      <c r="E40" s="34">
        <v>3588</v>
      </c>
      <c r="F40" s="34">
        <f t="shared" si="5"/>
        <v>3588</v>
      </c>
      <c r="G40" s="35"/>
      <c r="H40" s="34">
        <v>3588</v>
      </c>
      <c r="I40" s="34"/>
      <c r="J40" s="34"/>
      <c r="K40" s="34"/>
      <c r="L40" s="34"/>
      <c r="M40" s="34"/>
      <c r="N40" s="36"/>
      <c r="O40" s="28">
        <f t="shared" si="2"/>
        <v>100</v>
      </c>
      <c r="P40" s="28"/>
      <c r="Q40" s="28">
        <f t="shared" si="3"/>
        <v>100</v>
      </c>
      <c r="S40" s="19"/>
      <c r="T40" s="37"/>
      <c r="U40" s="19"/>
    </row>
    <row r="41" spans="1:21" ht="25.5" customHeight="1" x14ac:dyDescent="0.25">
      <c r="A41" s="31">
        <v>31</v>
      </c>
      <c r="B41" s="32" t="s">
        <v>54</v>
      </c>
      <c r="C41" s="33">
        <f t="shared" si="4"/>
        <v>1574</v>
      </c>
      <c r="D41" s="33"/>
      <c r="E41" s="34">
        <v>1574</v>
      </c>
      <c r="F41" s="34">
        <f t="shared" si="5"/>
        <v>1574</v>
      </c>
      <c r="G41" s="35"/>
      <c r="H41" s="34">
        <v>1574</v>
      </c>
      <c r="I41" s="34"/>
      <c r="J41" s="34"/>
      <c r="K41" s="34"/>
      <c r="L41" s="34"/>
      <c r="M41" s="34"/>
      <c r="N41" s="36"/>
      <c r="O41" s="28">
        <f t="shared" si="2"/>
        <v>100</v>
      </c>
      <c r="P41" s="28"/>
      <c r="Q41" s="28">
        <f t="shared" si="3"/>
        <v>100</v>
      </c>
      <c r="S41" s="19"/>
      <c r="T41" s="37"/>
      <c r="U41" s="19"/>
    </row>
    <row r="42" spans="1:21" ht="25.5" customHeight="1" x14ac:dyDescent="0.25">
      <c r="A42" s="31">
        <v>32</v>
      </c>
      <c r="B42" s="32" t="s">
        <v>55</v>
      </c>
      <c r="C42" s="33">
        <f t="shared" si="4"/>
        <v>613</v>
      </c>
      <c r="D42" s="33"/>
      <c r="E42" s="34">
        <v>613</v>
      </c>
      <c r="F42" s="34">
        <f t="shared" si="5"/>
        <v>613</v>
      </c>
      <c r="G42" s="35"/>
      <c r="H42" s="34">
        <v>613</v>
      </c>
      <c r="I42" s="34"/>
      <c r="J42" s="34"/>
      <c r="K42" s="34"/>
      <c r="L42" s="34"/>
      <c r="M42" s="34"/>
      <c r="N42" s="36"/>
      <c r="O42" s="28">
        <f t="shared" si="2"/>
        <v>100</v>
      </c>
      <c r="P42" s="28"/>
      <c r="Q42" s="28">
        <f t="shared" si="3"/>
        <v>100</v>
      </c>
      <c r="S42" s="19"/>
      <c r="T42" s="37"/>
      <c r="U42" s="19"/>
    </row>
    <row r="43" spans="1:21" ht="25.5" customHeight="1" x14ac:dyDescent="0.25">
      <c r="A43" s="31">
        <v>33</v>
      </c>
      <c r="B43" s="32" t="s">
        <v>56</v>
      </c>
      <c r="C43" s="33">
        <f t="shared" si="4"/>
        <v>2014</v>
      </c>
      <c r="D43" s="33"/>
      <c r="E43" s="34">
        <v>2014</v>
      </c>
      <c r="F43" s="34">
        <f t="shared" si="5"/>
        <v>2014</v>
      </c>
      <c r="G43" s="35"/>
      <c r="H43" s="34">
        <v>2014</v>
      </c>
      <c r="I43" s="34"/>
      <c r="J43" s="34"/>
      <c r="K43" s="34"/>
      <c r="L43" s="34"/>
      <c r="M43" s="34"/>
      <c r="N43" s="36"/>
      <c r="O43" s="28">
        <f t="shared" si="2"/>
        <v>100</v>
      </c>
      <c r="P43" s="28"/>
      <c r="Q43" s="28">
        <f t="shared" si="3"/>
        <v>100</v>
      </c>
      <c r="S43" s="19"/>
      <c r="T43" s="37"/>
      <c r="U43" s="19"/>
    </row>
    <row r="44" spans="1:21" ht="25.5" customHeight="1" x14ac:dyDescent="0.25">
      <c r="A44" s="31">
        <v>34</v>
      </c>
      <c r="B44" s="32" t="s">
        <v>57</v>
      </c>
      <c r="C44" s="33">
        <f t="shared" si="4"/>
        <v>1021</v>
      </c>
      <c r="D44" s="33"/>
      <c r="E44" s="34">
        <v>1021</v>
      </c>
      <c r="F44" s="34">
        <f t="shared" si="5"/>
        <v>1021</v>
      </c>
      <c r="G44" s="35"/>
      <c r="H44" s="34">
        <v>1021</v>
      </c>
      <c r="I44" s="34"/>
      <c r="J44" s="34"/>
      <c r="K44" s="34"/>
      <c r="L44" s="34"/>
      <c r="M44" s="34"/>
      <c r="N44" s="36"/>
      <c r="O44" s="28">
        <f t="shared" si="2"/>
        <v>100</v>
      </c>
      <c r="P44" s="28"/>
      <c r="Q44" s="28">
        <f t="shared" si="3"/>
        <v>100</v>
      </c>
      <c r="S44" s="19"/>
      <c r="T44" s="37"/>
      <c r="U44" s="19"/>
    </row>
    <row r="45" spans="1:21" ht="25.5" customHeight="1" x14ac:dyDescent="0.25">
      <c r="A45" s="31">
        <v>35</v>
      </c>
      <c r="B45" s="32" t="s">
        <v>58</v>
      </c>
      <c r="C45" s="33">
        <f t="shared" si="4"/>
        <v>696</v>
      </c>
      <c r="D45" s="33"/>
      <c r="E45" s="34">
        <v>696</v>
      </c>
      <c r="F45" s="34">
        <f t="shared" si="5"/>
        <v>696</v>
      </c>
      <c r="G45" s="35"/>
      <c r="H45" s="34">
        <v>696</v>
      </c>
      <c r="I45" s="34"/>
      <c r="J45" s="34"/>
      <c r="K45" s="34"/>
      <c r="L45" s="34"/>
      <c r="M45" s="34"/>
      <c r="N45" s="36"/>
      <c r="O45" s="28">
        <f t="shared" si="2"/>
        <v>100</v>
      </c>
      <c r="P45" s="28"/>
      <c r="Q45" s="28">
        <f t="shared" si="3"/>
        <v>100</v>
      </c>
      <c r="S45" s="19"/>
      <c r="T45" s="37"/>
      <c r="U45" s="19"/>
    </row>
    <row r="46" spans="1:21" ht="25.5" customHeight="1" x14ac:dyDescent="0.25">
      <c r="A46" s="31">
        <v>36</v>
      </c>
      <c r="B46" s="32" t="s">
        <v>59</v>
      </c>
      <c r="C46" s="33">
        <f t="shared" si="4"/>
        <v>690</v>
      </c>
      <c r="D46" s="33"/>
      <c r="E46" s="34">
        <v>690</v>
      </c>
      <c r="F46" s="34">
        <f t="shared" si="5"/>
        <v>690</v>
      </c>
      <c r="G46" s="35"/>
      <c r="H46" s="34">
        <v>690</v>
      </c>
      <c r="I46" s="34"/>
      <c r="J46" s="34"/>
      <c r="K46" s="34"/>
      <c r="L46" s="34"/>
      <c r="M46" s="34"/>
      <c r="N46" s="36"/>
      <c r="O46" s="28">
        <f t="shared" si="2"/>
        <v>100</v>
      </c>
      <c r="P46" s="28"/>
      <c r="Q46" s="28">
        <f t="shared" si="3"/>
        <v>100</v>
      </c>
      <c r="S46" s="19"/>
      <c r="T46" s="37"/>
      <c r="U46" s="19"/>
    </row>
    <row r="47" spans="1:21" ht="25.5" customHeight="1" x14ac:dyDescent="0.25">
      <c r="A47" s="31">
        <v>37</v>
      </c>
      <c r="B47" s="32" t="s">
        <v>60</v>
      </c>
      <c r="C47" s="33">
        <f t="shared" si="4"/>
        <v>494</v>
      </c>
      <c r="D47" s="33"/>
      <c r="E47" s="34">
        <v>494</v>
      </c>
      <c r="F47" s="34">
        <f t="shared" si="5"/>
        <v>494</v>
      </c>
      <c r="G47" s="35"/>
      <c r="H47" s="34">
        <v>494</v>
      </c>
      <c r="I47" s="34"/>
      <c r="J47" s="34"/>
      <c r="K47" s="34"/>
      <c r="L47" s="34"/>
      <c r="M47" s="34"/>
      <c r="N47" s="36"/>
      <c r="O47" s="28">
        <f t="shared" si="2"/>
        <v>100</v>
      </c>
      <c r="P47" s="28"/>
      <c r="Q47" s="28">
        <f t="shared" si="3"/>
        <v>100</v>
      </c>
      <c r="S47" s="19"/>
      <c r="T47" s="37"/>
      <c r="U47" s="19"/>
    </row>
    <row r="48" spans="1:21" ht="25.5" customHeight="1" x14ac:dyDescent="0.25">
      <c r="A48" s="31">
        <v>38</v>
      </c>
      <c r="B48" s="32" t="s">
        <v>61</v>
      </c>
      <c r="C48" s="33">
        <f t="shared" si="4"/>
        <v>438</v>
      </c>
      <c r="D48" s="33"/>
      <c r="E48" s="34">
        <v>438</v>
      </c>
      <c r="F48" s="34">
        <f t="shared" si="5"/>
        <v>438</v>
      </c>
      <c r="G48" s="35"/>
      <c r="H48" s="34">
        <v>438</v>
      </c>
      <c r="I48" s="34"/>
      <c r="J48" s="34"/>
      <c r="K48" s="34"/>
      <c r="L48" s="34"/>
      <c r="M48" s="34"/>
      <c r="N48" s="36"/>
      <c r="O48" s="28">
        <f t="shared" si="2"/>
        <v>100</v>
      </c>
      <c r="P48" s="28"/>
      <c r="Q48" s="28">
        <f t="shared" si="3"/>
        <v>100</v>
      </c>
      <c r="S48" s="19"/>
      <c r="T48" s="37"/>
      <c r="U48" s="19"/>
    </row>
    <row r="49" spans="1:21" ht="25.5" customHeight="1" x14ac:dyDescent="0.25">
      <c r="A49" s="31">
        <v>39</v>
      </c>
      <c r="B49" s="32" t="s">
        <v>62</v>
      </c>
      <c r="C49" s="33">
        <f t="shared" si="4"/>
        <v>411</v>
      </c>
      <c r="D49" s="33"/>
      <c r="E49" s="34">
        <v>411</v>
      </c>
      <c r="F49" s="34">
        <f t="shared" si="5"/>
        <v>411</v>
      </c>
      <c r="G49" s="35"/>
      <c r="H49" s="34">
        <v>411</v>
      </c>
      <c r="I49" s="34"/>
      <c r="J49" s="34"/>
      <c r="K49" s="34"/>
      <c r="L49" s="34"/>
      <c r="M49" s="34"/>
      <c r="N49" s="36"/>
      <c r="O49" s="28">
        <f t="shared" si="2"/>
        <v>100</v>
      </c>
      <c r="P49" s="28"/>
      <c r="Q49" s="28">
        <f t="shared" si="3"/>
        <v>100</v>
      </c>
      <c r="S49" s="19"/>
      <c r="T49" s="37"/>
      <c r="U49" s="19"/>
    </row>
    <row r="50" spans="1:21" ht="25.5" customHeight="1" x14ac:dyDescent="0.25">
      <c r="A50" s="31">
        <v>40</v>
      </c>
      <c r="B50" s="32" t="s">
        <v>63</v>
      </c>
      <c r="C50" s="33">
        <f t="shared" si="4"/>
        <v>630</v>
      </c>
      <c r="D50" s="33"/>
      <c r="E50" s="34">
        <v>630</v>
      </c>
      <c r="F50" s="34">
        <f t="shared" si="5"/>
        <v>630</v>
      </c>
      <c r="G50" s="35"/>
      <c r="H50" s="34">
        <v>630</v>
      </c>
      <c r="I50" s="34"/>
      <c r="J50" s="34"/>
      <c r="K50" s="34"/>
      <c r="L50" s="34"/>
      <c r="M50" s="34"/>
      <c r="N50" s="36"/>
      <c r="O50" s="28">
        <f t="shared" si="2"/>
        <v>100</v>
      </c>
      <c r="P50" s="28"/>
      <c r="Q50" s="28">
        <f t="shared" si="3"/>
        <v>100</v>
      </c>
      <c r="S50" s="19"/>
      <c r="T50" s="37"/>
      <c r="U50" s="19"/>
    </row>
    <row r="51" spans="1:21" ht="25.5" customHeight="1" x14ac:dyDescent="0.25">
      <c r="A51" s="31">
        <v>42</v>
      </c>
      <c r="B51" s="32" t="s">
        <v>64</v>
      </c>
      <c r="C51" s="33">
        <f t="shared" si="4"/>
        <v>1364.15</v>
      </c>
      <c r="D51" s="33"/>
      <c r="E51" s="34">
        <v>1364.15</v>
      </c>
      <c r="F51" s="34">
        <f t="shared" si="5"/>
        <v>1364</v>
      </c>
      <c r="G51" s="35"/>
      <c r="H51" s="34">
        <v>1364</v>
      </c>
      <c r="I51" s="34"/>
      <c r="J51" s="34"/>
      <c r="K51" s="34"/>
      <c r="L51" s="34"/>
      <c r="M51" s="34"/>
      <c r="N51" s="36"/>
      <c r="O51" s="28">
        <f t="shared" si="2"/>
        <v>99.989004141773265</v>
      </c>
      <c r="P51" s="28"/>
      <c r="Q51" s="28">
        <f t="shared" si="3"/>
        <v>99.989004141773265</v>
      </c>
      <c r="S51" s="19"/>
      <c r="T51" s="37"/>
      <c r="U51" s="19"/>
    </row>
    <row r="52" spans="1:21" ht="25.5" customHeight="1" x14ac:dyDescent="0.25">
      <c r="A52" s="31">
        <v>43</v>
      </c>
      <c r="B52" s="32" t="s">
        <v>65</v>
      </c>
      <c r="C52" s="33">
        <f t="shared" si="4"/>
        <v>532</v>
      </c>
      <c r="D52" s="33"/>
      <c r="E52" s="34">
        <v>532</v>
      </c>
      <c r="F52" s="34">
        <f t="shared" si="5"/>
        <v>532</v>
      </c>
      <c r="G52" s="35"/>
      <c r="H52" s="34">
        <v>532</v>
      </c>
      <c r="I52" s="34"/>
      <c r="J52" s="34"/>
      <c r="K52" s="34"/>
      <c r="L52" s="34"/>
      <c r="M52" s="34"/>
      <c r="N52" s="36"/>
      <c r="O52" s="28">
        <f t="shared" si="2"/>
        <v>100</v>
      </c>
      <c r="P52" s="28"/>
      <c r="Q52" s="28">
        <f t="shared" si="3"/>
        <v>100</v>
      </c>
      <c r="S52" s="19"/>
      <c r="T52" s="37"/>
      <c r="U52" s="19"/>
    </row>
    <row r="53" spans="1:21" ht="25.5" customHeight="1" x14ac:dyDescent="0.25">
      <c r="A53" s="31">
        <v>44</v>
      </c>
      <c r="B53" s="32" t="s">
        <v>66</v>
      </c>
      <c r="C53" s="33">
        <f t="shared" si="4"/>
        <v>564.24</v>
      </c>
      <c r="D53" s="33"/>
      <c r="E53" s="34">
        <v>564.24</v>
      </c>
      <c r="F53" s="34">
        <f t="shared" si="5"/>
        <v>564</v>
      </c>
      <c r="G53" s="35"/>
      <c r="H53" s="34">
        <v>564</v>
      </c>
      <c r="I53" s="34"/>
      <c r="J53" s="34"/>
      <c r="K53" s="34"/>
      <c r="L53" s="34"/>
      <c r="M53" s="34"/>
      <c r="N53" s="36"/>
      <c r="O53" s="28">
        <f t="shared" si="2"/>
        <v>99.957464908549554</v>
      </c>
      <c r="P53" s="28"/>
      <c r="Q53" s="28">
        <f t="shared" si="3"/>
        <v>99.957464908549554</v>
      </c>
      <c r="S53" s="19"/>
      <c r="T53" s="37"/>
      <c r="U53" s="19"/>
    </row>
    <row r="54" spans="1:21" ht="25.5" customHeight="1" x14ac:dyDescent="0.25">
      <c r="A54" s="31">
        <v>45</v>
      </c>
      <c r="B54" s="32" t="s">
        <v>67</v>
      </c>
      <c r="C54" s="33">
        <f t="shared" si="4"/>
        <v>416</v>
      </c>
      <c r="D54" s="33"/>
      <c r="E54" s="34">
        <v>416</v>
      </c>
      <c r="F54" s="34">
        <f t="shared" si="5"/>
        <v>416</v>
      </c>
      <c r="G54" s="35"/>
      <c r="H54" s="34">
        <v>416</v>
      </c>
      <c r="I54" s="34"/>
      <c r="J54" s="34"/>
      <c r="K54" s="34"/>
      <c r="L54" s="34"/>
      <c r="M54" s="34"/>
      <c r="N54" s="36"/>
      <c r="O54" s="28">
        <f t="shared" si="2"/>
        <v>100</v>
      </c>
      <c r="P54" s="28"/>
      <c r="Q54" s="28">
        <f t="shared" si="3"/>
        <v>100</v>
      </c>
      <c r="S54" s="19"/>
      <c r="T54" s="37"/>
      <c r="U54" s="19"/>
    </row>
    <row r="55" spans="1:21" ht="25.5" customHeight="1" x14ac:dyDescent="0.25">
      <c r="A55" s="31">
        <v>46</v>
      </c>
      <c r="B55" s="32" t="s">
        <v>68</v>
      </c>
      <c r="C55" s="33">
        <f t="shared" si="4"/>
        <v>691</v>
      </c>
      <c r="D55" s="33"/>
      <c r="E55" s="34">
        <v>691</v>
      </c>
      <c r="F55" s="34">
        <f t="shared" si="5"/>
        <v>691</v>
      </c>
      <c r="G55" s="35"/>
      <c r="H55" s="34">
        <v>691</v>
      </c>
      <c r="I55" s="34"/>
      <c r="J55" s="34"/>
      <c r="K55" s="34"/>
      <c r="L55" s="34"/>
      <c r="M55" s="34"/>
      <c r="N55" s="36"/>
      <c r="O55" s="28">
        <f t="shared" si="2"/>
        <v>100</v>
      </c>
      <c r="P55" s="28"/>
      <c r="Q55" s="28">
        <f t="shared" si="3"/>
        <v>100</v>
      </c>
      <c r="S55" s="19"/>
      <c r="T55" s="37"/>
      <c r="U55" s="19"/>
    </row>
    <row r="56" spans="1:21" ht="25.5" customHeight="1" x14ac:dyDescent="0.25">
      <c r="A56" s="31">
        <v>47</v>
      </c>
      <c r="B56" s="32" t="s">
        <v>69</v>
      </c>
      <c r="C56" s="33">
        <f t="shared" si="4"/>
        <v>9083</v>
      </c>
      <c r="D56" s="33"/>
      <c r="E56" s="34">
        <v>9083</v>
      </c>
      <c r="F56" s="34">
        <f t="shared" si="5"/>
        <v>9083</v>
      </c>
      <c r="G56" s="35"/>
      <c r="H56" s="34">
        <v>9083</v>
      </c>
      <c r="I56" s="34"/>
      <c r="J56" s="34"/>
      <c r="K56" s="34"/>
      <c r="L56" s="34"/>
      <c r="M56" s="34"/>
      <c r="N56" s="36"/>
      <c r="O56" s="28">
        <f t="shared" si="2"/>
        <v>100</v>
      </c>
      <c r="P56" s="28"/>
      <c r="Q56" s="28">
        <f t="shared" si="3"/>
        <v>100</v>
      </c>
      <c r="S56" s="19"/>
      <c r="T56" s="37"/>
      <c r="U56" s="19"/>
    </row>
    <row r="57" spans="1:21" ht="25.5" customHeight="1" x14ac:dyDescent="0.25">
      <c r="A57" s="31">
        <v>48</v>
      </c>
      <c r="B57" s="32" t="s">
        <v>70</v>
      </c>
      <c r="C57" s="33">
        <f t="shared" si="4"/>
        <v>8360.3760000000002</v>
      </c>
      <c r="D57" s="33"/>
      <c r="E57" s="34">
        <v>8360.3760000000002</v>
      </c>
      <c r="F57" s="34">
        <f t="shared" si="5"/>
        <v>8360</v>
      </c>
      <c r="G57" s="35"/>
      <c r="H57" s="34">
        <v>8360</v>
      </c>
      <c r="I57" s="34"/>
      <c r="J57" s="34"/>
      <c r="K57" s="34"/>
      <c r="L57" s="34"/>
      <c r="M57" s="34"/>
      <c r="N57" s="36"/>
      <c r="O57" s="28">
        <f t="shared" si="2"/>
        <v>99.995502594620149</v>
      </c>
      <c r="P57" s="28"/>
      <c r="Q57" s="28">
        <f t="shared" si="3"/>
        <v>99.995502594620149</v>
      </c>
      <c r="S57" s="19"/>
      <c r="T57" s="37"/>
      <c r="U57" s="19"/>
    </row>
    <row r="58" spans="1:21" ht="25.5" customHeight="1" x14ac:dyDescent="0.25">
      <c r="A58" s="31">
        <v>49</v>
      </c>
      <c r="B58" s="32" t="s">
        <v>71</v>
      </c>
      <c r="C58" s="33">
        <f t="shared" si="4"/>
        <v>31094.834999999999</v>
      </c>
      <c r="D58" s="33"/>
      <c r="E58" s="34">
        <v>31094.834999999999</v>
      </c>
      <c r="F58" s="34">
        <f t="shared" si="5"/>
        <v>31094.834999999999</v>
      </c>
      <c r="G58" s="35"/>
      <c r="H58" s="34">
        <v>31094.834999999999</v>
      </c>
      <c r="I58" s="34"/>
      <c r="J58" s="34"/>
      <c r="K58" s="34"/>
      <c r="L58" s="34"/>
      <c r="M58" s="34"/>
      <c r="N58" s="36"/>
      <c r="O58" s="28">
        <f t="shared" si="2"/>
        <v>100</v>
      </c>
      <c r="P58" s="28"/>
      <c r="Q58" s="28">
        <f t="shared" si="3"/>
        <v>100</v>
      </c>
      <c r="S58" s="19"/>
      <c r="T58" s="37"/>
      <c r="U58" s="19"/>
    </row>
    <row r="59" spans="1:21" ht="25.5" customHeight="1" x14ac:dyDescent="0.25">
      <c r="A59" s="31">
        <v>50</v>
      </c>
      <c r="B59" s="32" t="s">
        <v>72</v>
      </c>
      <c r="C59" s="33">
        <f t="shared" si="4"/>
        <v>5972</v>
      </c>
      <c r="D59" s="33"/>
      <c r="E59" s="34">
        <v>5972</v>
      </c>
      <c r="F59" s="34">
        <f t="shared" si="5"/>
        <v>5972</v>
      </c>
      <c r="G59" s="35"/>
      <c r="H59" s="34">
        <v>5972</v>
      </c>
      <c r="I59" s="34"/>
      <c r="J59" s="34"/>
      <c r="K59" s="34"/>
      <c r="L59" s="34"/>
      <c r="M59" s="34"/>
      <c r="N59" s="36"/>
      <c r="O59" s="28">
        <f t="shared" si="2"/>
        <v>100</v>
      </c>
      <c r="P59" s="28"/>
      <c r="Q59" s="28">
        <f t="shared" si="3"/>
        <v>100</v>
      </c>
      <c r="S59" s="19"/>
      <c r="T59" s="37"/>
      <c r="U59" s="19"/>
    </row>
    <row r="60" spans="1:21" ht="25.5" customHeight="1" x14ac:dyDescent="0.25">
      <c r="A60" s="31">
        <v>51</v>
      </c>
      <c r="B60" s="32" t="s">
        <v>73</v>
      </c>
      <c r="C60" s="33">
        <f t="shared" si="4"/>
        <v>9806.3799999999992</v>
      </c>
      <c r="D60" s="33"/>
      <c r="E60" s="34">
        <v>9806.3799999999992</v>
      </c>
      <c r="F60" s="34">
        <f t="shared" si="5"/>
        <v>9806.2000000000007</v>
      </c>
      <c r="G60" s="35"/>
      <c r="H60" s="34">
        <f>9591-M60</f>
        <v>9591</v>
      </c>
      <c r="I60" s="34"/>
      <c r="J60" s="34"/>
      <c r="K60" s="34">
        <f>SUM(L60:M60)</f>
        <v>0</v>
      </c>
      <c r="L60" s="34"/>
      <c r="M60" s="34"/>
      <c r="N60" s="36">
        <v>215.2</v>
      </c>
      <c r="O60" s="28">
        <f t="shared" si="2"/>
        <v>99.998164460279952</v>
      </c>
      <c r="P60" s="28"/>
      <c r="Q60" s="28">
        <f t="shared" si="3"/>
        <v>97.803674750519562</v>
      </c>
      <c r="S60" s="19"/>
      <c r="T60" s="37"/>
      <c r="U60" s="19"/>
    </row>
    <row r="61" spans="1:21" ht="25.5" customHeight="1" x14ac:dyDescent="0.25">
      <c r="A61" s="31">
        <v>52</v>
      </c>
      <c r="B61" s="32" t="s">
        <v>74</v>
      </c>
      <c r="C61" s="33">
        <f t="shared" si="4"/>
        <v>17941.925999999999</v>
      </c>
      <c r="D61" s="33"/>
      <c r="E61" s="34">
        <v>17941.925999999999</v>
      </c>
      <c r="F61" s="34">
        <f t="shared" si="5"/>
        <v>17941.925999999999</v>
      </c>
      <c r="G61" s="35"/>
      <c r="H61" s="34">
        <v>17941.925999999999</v>
      </c>
      <c r="I61" s="34"/>
      <c r="J61" s="34"/>
      <c r="K61" s="34"/>
      <c r="L61" s="34"/>
      <c r="M61" s="34"/>
      <c r="N61" s="36"/>
      <c r="O61" s="28">
        <f t="shared" si="2"/>
        <v>100</v>
      </c>
      <c r="P61" s="28"/>
      <c r="Q61" s="28">
        <f t="shared" si="3"/>
        <v>100</v>
      </c>
      <c r="S61" s="19"/>
      <c r="T61" s="37"/>
      <c r="U61" s="19"/>
    </row>
    <row r="62" spans="1:21" ht="25.5" customHeight="1" x14ac:dyDescent="0.25">
      <c r="A62" s="31">
        <v>53</v>
      </c>
      <c r="B62" s="32" t="s">
        <v>75</v>
      </c>
      <c r="C62" s="33">
        <f>SUM(D62:E62)</f>
        <v>144645.35999999999</v>
      </c>
      <c r="D62" s="33">
        <f>33636.36+8000</f>
        <v>41636.36</v>
      </c>
      <c r="E62" s="34">
        <v>103009</v>
      </c>
      <c r="F62" s="34">
        <f>SUM(G62:J62)+K62+N62+8000</f>
        <v>157900.57</v>
      </c>
      <c r="G62" s="35">
        <f>30486+1208</f>
        <v>31694</v>
      </c>
      <c r="H62" s="34">
        <v>108264</v>
      </c>
      <c r="I62" s="34"/>
      <c r="J62" s="34"/>
      <c r="K62" s="34"/>
      <c r="L62" s="34"/>
      <c r="M62" s="34"/>
      <c r="N62" s="36">
        <f>3150.57+6792</f>
        <v>9942.57</v>
      </c>
      <c r="O62" s="28">
        <f t="shared" si="2"/>
        <v>109.16393723241453</v>
      </c>
      <c r="P62" s="28">
        <f>G62/D62*100</f>
        <v>76.12096734680938</v>
      </c>
      <c r="Q62" s="28">
        <f t="shared" si="3"/>
        <v>105.10149598578764</v>
      </c>
      <c r="S62" s="19"/>
      <c r="T62" s="37"/>
      <c r="U62" s="19"/>
    </row>
    <row r="63" spans="1:21" ht="25.5" customHeight="1" x14ac:dyDescent="0.25">
      <c r="A63" s="31">
        <v>54</v>
      </c>
      <c r="B63" s="32" t="s">
        <v>76</v>
      </c>
      <c r="C63" s="33">
        <f t="shared" si="4"/>
        <v>89134.099000000002</v>
      </c>
      <c r="D63" s="33">
        <v>79906.099000000002</v>
      </c>
      <c r="E63" s="34">
        <v>9228</v>
      </c>
      <c r="F63" s="34">
        <f>SUM(G63:J63)+K63+N63</f>
        <v>94401.1</v>
      </c>
      <c r="G63" s="35">
        <f>79906.1</f>
        <v>79906.100000000006</v>
      </c>
      <c r="H63" s="34">
        <v>14495</v>
      </c>
      <c r="I63" s="34"/>
      <c r="J63" s="34"/>
      <c r="K63" s="34"/>
      <c r="L63" s="34"/>
      <c r="M63" s="34"/>
      <c r="N63" s="36"/>
      <c r="O63" s="28">
        <f t="shared" si="2"/>
        <v>105.90907526871393</v>
      </c>
      <c r="P63" s="28">
        <f>G63/D63*100</f>
        <v>100.00000125146893</v>
      </c>
      <c r="Q63" s="28">
        <f t="shared" si="3"/>
        <v>157.07628955353272</v>
      </c>
      <c r="S63" s="19"/>
      <c r="T63" s="37"/>
      <c r="U63" s="19"/>
    </row>
    <row r="64" spans="1:21" ht="25.5" customHeight="1" x14ac:dyDescent="0.25">
      <c r="A64" s="31">
        <v>55</v>
      </c>
      <c r="B64" s="32" t="s">
        <v>77</v>
      </c>
      <c r="C64" s="33">
        <f t="shared" si="4"/>
        <v>14267.065000000001</v>
      </c>
      <c r="D64" s="33">
        <v>14267.065000000001</v>
      </c>
      <c r="E64" s="34"/>
      <c r="F64" s="34">
        <f t="shared" si="5"/>
        <v>14267.07</v>
      </c>
      <c r="G64" s="35">
        <f>14267.07</f>
        <v>14267.07</v>
      </c>
      <c r="H64" s="34"/>
      <c r="I64" s="34"/>
      <c r="J64" s="34"/>
      <c r="K64" s="34"/>
      <c r="L64" s="34"/>
      <c r="M64" s="34"/>
      <c r="N64" s="36"/>
      <c r="O64" s="38"/>
      <c r="P64" s="39"/>
      <c r="Q64" s="38"/>
      <c r="S64" s="19"/>
      <c r="T64" s="37"/>
      <c r="U64" s="19"/>
    </row>
    <row r="65" spans="1:21" ht="25.5" customHeight="1" x14ac:dyDescent="0.25">
      <c r="A65" s="31">
        <v>56</v>
      </c>
      <c r="B65" s="32" t="s">
        <v>78</v>
      </c>
      <c r="C65" s="33">
        <f t="shared" si="4"/>
        <v>1246.797</v>
      </c>
      <c r="D65" s="33">
        <v>1246.797</v>
      </c>
      <c r="E65" s="34"/>
      <c r="F65" s="34">
        <f t="shared" si="5"/>
        <v>1246.8</v>
      </c>
      <c r="G65" s="35">
        <v>1246.8</v>
      </c>
      <c r="H65" s="34"/>
      <c r="I65" s="34"/>
      <c r="J65" s="34"/>
      <c r="K65" s="34"/>
      <c r="L65" s="34"/>
      <c r="M65" s="34"/>
      <c r="N65" s="36"/>
      <c r="O65" s="38"/>
      <c r="P65" s="39"/>
      <c r="Q65" s="38"/>
      <c r="S65" s="19"/>
      <c r="T65" s="37"/>
      <c r="U65" s="19"/>
    </row>
    <row r="66" spans="1:21" ht="25.5" customHeight="1" x14ac:dyDescent="0.25">
      <c r="A66" s="31">
        <v>57</v>
      </c>
      <c r="B66" s="32" t="s">
        <v>79</v>
      </c>
      <c r="C66" s="33">
        <f t="shared" si="4"/>
        <v>65504.41</v>
      </c>
      <c r="D66" s="33">
        <v>46434.41</v>
      </c>
      <c r="E66" s="34">
        <v>19070</v>
      </c>
      <c r="F66" s="34">
        <f t="shared" si="5"/>
        <v>121720.03</v>
      </c>
      <c r="G66" s="35">
        <f>46434.41</f>
        <v>46434.41</v>
      </c>
      <c r="H66" s="34">
        <v>42607</v>
      </c>
      <c r="I66" s="34"/>
      <c r="J66" s="34"/>
      <c r="K66" s="34"/>
      <c r="L66" s="34"/>
      <c r="M66" s="34"/>
      <c r="N66" s="36">
        <f>32678.62</f>
        <v>32678.62</v>
      </c>
      <c r="O66" s="38"/>
      <c r="P66" s="39"/>
      <c r="Q66" s="38"/>
      <c r="S66" s="19"/>
      <c r="T66" s="37"/>
      <c r="U66" s="19"/>
    </row>
    <row r="67" spans="1:21" ht="25.5" customHeight="1" x14ac:dyDescent="0.25">
      <c r="A67" s="31">
        <v>58</v>
      </c>
      <c r="B67" s="32" t="s">
        <v>80</v>
      </c>
      <c r="C67" s="33">
        <f t="shared" si="4"/>
        <v>173574.495</v>
      </c>
      <c r="D67" s="33">
        <v>98046.494999999995</v>
      </c>
      <c r="E67" s="34">
        <v>75528</v>
      </c>
      <c r="F67" s="34">
        <f t="shared" si="5"/>
        <v>186388.79</v>
      </c>
      <c r="G67" s="35">
        <v>92976.5</v>
      </c>
      <c r="H67" s="34">
        <v>90993</v>
      </c>
      <c r="I67" s="34"/>
      <c r="J67" s="34"/>
      <c r="K67" s="34"/>
      <c r="L67" s="34"/>
      <c r="M67" s="34"/>
      <c r="N67" s="36">
        <v>2419.29</v>
      </c>
      <c r="O67" s="38"/>
      <c r="P67" s="39"/>
      <c r="Q67" s="38"/>
      <c r="S67" s="19"/>
      <c r="T67" s="37"/>
      <c r="U67" s="19"/>
    </row>
    <row r="68" spans="1:21" ht="25.5" customHeight="1" x14ac:dyDescent="0.25">
      <c r="A68" s="31">
        <v>59</v>
      </c>
      <c r="B68" s="32" t="s">
        <v>81</v>
      </c>
      <c r="C68" s="33">
        <v>18000</v>
      </c>
      <c r="D68" s="33"/>
      <c r="E68" s="34">
        <v>18000</v>
      </c>
      <c r="F68" s="34">
        <f t="shared" si="5"/>
        <v>20813</v>
      </c>
      <c r="G68" s="35"/>
      <c r="H68" s="34">
        <v>20813</v>
      </c>
      <c r="I68" s="34"/>
      <c r="J68" s="34"/>
      <c r="K68" s="34"/>
      <c r="L68" s="34"/>
      <c r="M68" s="34"/>
      <c r="N68" s="36"/>
      <c r="O68" s="38"/>
      <c r="P68" s="39"/>
      <c r="Q68" s="38"/>
      <c r="S68" s="19"/>
      <c r="T68" s="37"/>
      <c r="U68" s="19"/>
    </row>
    <row r="69" spans="1:21" ht="25.5" customHeight="1" x14ac:dyDescent="0.25">
      <c r="A69" s="31">
        <v>60</v>
      </c>
      <c r="B69" s="32" t="s">
        <v>82</v>
      </c>
      <c r="C69" s="33">
        <f t="shared" si="4"/>
        <v>200</v>
      </c>
      <c r="D69" s="33">
        <v>200</v>
      </c>
      <c r="E69" s="34"/>
      <c r="F69" s="34">
        <f t="shared" si="5"/>
        <v>200</v>
      </c>
      <c r="G69" s="35"/>
      <c r="H69" s="34"/>
      <c r="I69" s="34"/>
      <c r="J69" s="34"/>
      <c r="K69" s="34"/>
      <c r="L69" s="34"/>
      <c r="M69" s="34"/>
      <c r="N69" s="36">
        <v>200</v>
      </c>
      <c r="O69" s="38"/>
      <c r="P69" s="39"/>
      <c r="Q69" s="38"/>
      <c r="S69" s="19"/>
      <c r="T69" s="37"/>
      <c r="U69" s="19"/>
    </row>
    <row r="70" spans="1:21" ht="25.5" customHeight="1" x14ac:dyDescent="0.25">
      <c r="A70" s="31">
        <v>61</v>
      </c>
      <c r="B70" s="32" t="s">
        <v>83</v>
      </c>
      <c r="C70" s="33">
        <f t="shared" si="4"/>
        <v>1519.326</v>
      </c>
      <c r="D70" s="33">
        <v>1519.326</v>
      </c>
      <c r="E70" s="34"/>
      <c r="F70" s="34">
        <f t="shared" si="5"/>
        <v>1519.32</v>
      </c>
      <c r="G70" s="35">
        <v>1483.78</v>
      </c>
      <c r="H70" s="34"/>
      <c r="I70" s="34"/>
      <c r="J70" s="34"/>
      <c r="K70" s="34"/>
      <c r="L70" s="34"/>
      <c r="M70" s="34"/>
      <c r="N70" s="36">
        <v>35.54</v>
      </c>
      <c r="O70" s="38"/>
      <c r="P70" s="39"/>
      <c r="Q70" s="38"/>
      <c r="S70" s="19"/>
      <c r="T70" s="37"/>
      <c r="U70" s="19"/>
    </row>
    <row r="71" spans="1:21" ht="25.5" customHeight="1" x14ac:dyDescent="0.25">
      <c r="A71" s="31">
        <v>62</v>
      </c>
      <c r="B71" s="32" t="s">
        <v>84</v>
      </c>
      <c r="C71" s="33">
        <f t="shared" si="4"/>
        <v>0</v>
      </c>
      <c r="D71" s="33"/>
      <c r="E71" s="34"/>
      <c r="F71" s="34">
        <f t="shared" si="5"/>
        <v>118124</v>
      </c>
      <c r="G71" s="35">
        <v>118124</v>
      </c>
      <c r="H71" s="34"/>
      <c r="I71" s="34"/>
      <c r="J71" s="34"/>
      <c r="K71" s="34"/>
      <c r="L71" s="34"/>
      <c r="M71" s="34"/>
      <c r="N71" s="36"/>
      <c r="O71" s="38"/>
      <c r="P71" s="39"/>
      <c r="Q71" s="38"/>
      <c r="S71" s="19"/>
      <c r="T71" s="37"/>
      <c r="U71" s="19"/>
    </row>
    <row r="72" spans="1:21" ht="25.5" customHeight="1" x14ac:dyDescent="0.25">
      <c r="A72" s="31">
        <v>63</v>
      </c>
      <c r="B72" s="32" t="s">
        <v>85</v>
      </c>
      <c r="C72" s="33">
        <f t="shared" si="4"/>
        <v>0</v>
      </c>
      <c r="D72" s="33"/>
      <c r="E72" s="34"/>
      <c r="F72" s="34">
        <f t="shared" si="5"/>
        <v>1570382.12</v>
      </c>
      <c r="G72" s="35">
        <v>1570382.12</v>
      </c>
      <c r="H72" s="34"/>
      <c r="I72" s="34"/>
      <c r="J72" s="34"/>
      <c r="K72" s="34"/>
      <c r="L72" s="34"/>
      <c r="M72" s="34"/>
      <c r="N72" s="36"/>
      <c r="O72" s="38"/>
      <c r="P72" s="39"/>
      <c r="Q72" s="38"/>
      <c r="S72" s="19"/>
      <c r="T72" s="37"/>
      <c r="U72" s="19"/>
    </row>
    <row r="73" spans="1:21" ht="25.5" customHeight="1" x14ac:dyDescent="0.25">
      <c r="A73" s="31">
        <v>64</v>
      </c>
      <c r="B73" s="32" t="s">
        <v>86</v>
      </c>
      <c r="C73" s="33">
        <f t="shared" si="4"/>
        <v>1372842.5419999999</v>
      </c>
      <c r="D73" s="33">
        <v>1372842.5419999999</v>
      </c>
      <c r="E73" s="34"/>
      <c r="F73" s="34">
        <f t="shared" si="5"/>
        <v>1372364.83</v>
      </c>
      <c r="G73" s="35">
        <f>880489.77</f>
        <v>880489.77</v>
      </c>
      <c r="H73" s="34"/>
      <c r="I73" s="34"/>
      <c r="J73" s="34"/>
      <c r="K73" s="34"/>
      <c r="L73" s="34"/>
      <c r="M73" s="34"/>
      <c r="N73" s="36">
        <f>491875.06</f>
        <v>491875.06</v>
      </c>
      <c r="O73" s="38"/>
      <c r="P73" s="39"/>
      <c r="Q73" s="38"/>
      <c r="S73" s="19"/>
      <c r="T73" s="37"/>
      <c r="U73" s="19"/>
    </row>
    <row r="74" spans="1:21" ht="25.5" customHeight="1" x14ac:dyDescent="0.25">
      <c r="A74" s="31">
        <v>65</v>
      </c>
      <c r="B74" s="32" t="s">
        <v>87</v>
      </c>
      <c r="C74" s="33">
        <v>14000</v>
      </c>
      <c r="D74" s="33"/>
      <c r="E74" s="34">
        <v>14000</v>
      </c>
      <c r="F74" s="34">
        <f t="shared" ref="F74:F116" si="7">SUM(H74:J74)+K74+N74</f>
        <v>18536</v>
      </c>
      <c r="G74" s="35"/>
      <c r="H74" s="34">
        <v>18536</v>
      </c>
      <c r="I74" s="34"/>
      <c r="J74" s="34"/>
      <c r="K74" s="34"/>
      <c r="L74" s="34"/>
      <c r="M74" s="34"/>
      <c r="N74" s="36"/>
      <c r="O74" s="38"/>
      <c r="P74" s="39"/>
      <c r="Q74" s="38"/>
      <c r="S74" s="19"/>
      <c r="T74" s="37"/>
      <c r="U74" s="19"/>
    </row>
    <row r="75" spans="1:21" ht="25.5" customHeight="1" x14ac:dyDescent="0.25">
      <c r="A75" s="31">
        <v>66</v>
      </c>
      <c r="B75" s="32" t="s">
        <v>88</v>
      </c>
      <c r="C75" s="33">
        <v>8117</v>
      </c>
      <c r="D75" s="33"/>
      <c r="E75" s="34">
        <v>8117</v>
      </c>
      <c r="F75" s="34">
        <f t="shared" si="7"/>
        <v>14781</v>
      </c>
      <c r="G75" s="35"/>
      <c r="H75" s="34">
        <v>14781</v>
      </c>
      <c r="I75" s="34"/>
      <c r="J75" s="34"/>
      <c r="K75" s="34"/>
      <c r="L75" s="34"/>
      <c r="M75" s="34"/>
      <c r="N75" s="36"/>
      <c r="O75" s="38"/>
      <c r="P75" s="39"/>
      <c r="Q75" s="38"/>
      <c r="S75" s="19"/>
      <c r="T75" s="37"/>
      <c r="U75" s="19"/>
    </row>
    <row r="76" spans="1:21" ht="25.5" customHeight="1" x14ac:dyDescent="0.25">
      <c r="A76" s="31">
        <v>67</v>
      </c>
      <c r="B76" s="32" t="s">
        <v>89</v>
      </c>
      <c r="C76" s="33"/>
      <c r="D76" s="33"/>
      <c r="E76" s="34">
        <v>200706</v>
      </c>
      <c r="F76" s="34">
        <f t="shared" si="7"/>
        <v>176726</v>
      </c>
      <c r="G76" s="35"/>
      <c r="H76" s="34">
        <v>176726</v>
      </c>
      <c r="I76" s="34"/>
      <c r="J76" s="34"/>
      <c r="K76" s="34"/>
      <c r="L76" s="34"/>
      <c r="M76" s="34"/>
      <c r="N76" s="36"/>
      <c r="O76" s="38"/>
      <c r="P76" s="39"/>
      <c r="Q76" s="38"/>
      <c r="S76" s="19"/>
      <c r="T76" s="37"/>
      <c r="U76" s="19"/>
    </row>
    <row r="77" spans="1:21" ht="25.5" customHeight="1" x14ac:dyDescent="0.25">
      <c r="A77" s="31">
        <v>68</v>
      </c>
      <c r="B77" s="32" t="s">
        <v>90</v>
      </c>
      <c r="C77" s="33"/>
      <c r="D77" s="33"/>
      <c r="E77" s="34">
        <v>123314</v>
      </c>
      <c r="F77" s="34">
        <f t="shared" si="7"/>
        <v>106722</v>
      </c>
      <c r="G77" s="35"/>
      <c r="H77" s="34">
        <v>106722</v>
      </c>
      <c r="I77" s="34"/>
      <c r="J77" s="34"/>
      <c r="K77" s="34"/>
      <c r="L77" s="34"/>
      <c r="M77" s="34"/>
      <c r="N77" s="36"/>
      <c r="O77" s="38"/>
      <c r="P77" s="39"/>
      <c r="Q77" s="38"/>
      <c r="S77" s="19"/>
      <c r="T77" s="37"/>
      <c r="U77" s="19"/>
    </row>
    <row r="78" spans="1:21" ht="25.5" customHeight="1" x14ac:dyDescent="0.25">
      <c r="A78" s="31">
        <v>69</v>
      </c>
      <c r="B78" s="32" t="s">
        <v>91</v>
      </c>
      <c r="C78" s="33"/>
      <c r="D78" s="33"/>
      <c r="E78" s="34">
        <v>21200</v>
      </c>
      <c r="F78" s="34">
        <f t="shared" si="7"/>
        <v>23552</v>
      </c>
      <c r="G78" s="35"/>
      <c r="H78" s="34">
        <v>23552</v>
      </c>
      <c r="I78" s="34"/>
      <c r="J78" s="34"/>
      <c r="K78" s="34"/>
      <c r="L78" s="34"/>
      <c r="M78" s="34"/>
      <c r="N78" s="36"/>
      <c r="O78" s="38"/>
      <c r="P78" s="39"/>
      <c r="Q78" s="38"/>
      <c r="S78" s="19"/>
      <c r="T78" s="37"/>
      <c r="U78" s="19"/>
    </row>
    <row r="79" spans="1:21" ht="25.5" customHeight="1" x14ac:dyDescent="0.25">
      <c r="A79" s="31">
        <v>70</v>
      </c>
      <c r="B79" s="32" t="s">
        <v>92</v>
      </c>
      <c r="C79" s="33"/>
      <c r="D79" s="33"/>
      <c r="E79" s="34">
        <v>1000</v>
      </c>
      <c r="F79" s="34">
        <f t="shared" si="7"/>
        <v>1137</v>
      </c>
      <c r="G79" s="35"/>
      <c r="H79" s="34">
        <v>1137</v>
      </c>
      <c r="I79" s="34"/>
      <c r="J79" s="34"/>
      <c r="K79" s="34"/>
      <c r="L79" s="34"/>
      <c r="M79" s="34"/>
      <c r="N79" s="36"/>
      <c r="O79" s="38"/>
      <c r="P79" s="39"/>
      <c r="Q79" s="38"/>
      <c r="S79" s="19"/>
      <c r="T79" s="37"/>
      <c r="U79" s="19"/>
    </row>
    <row r="80" spans="1:21" ht="25.5" customHeight="1" x14ac:dyDescent="0.25">
      <c r="A80" s="31">
        <v>71</v>
      </c>
      <c r="B80" s="32" t="s">
        <v>93</v>
      </c>
      <c r="C80" s="33"/>
      <c r="D80" s="33"/>
      <c r="E80" s="34">
        <v>1000</v>
      </c>
      <c r="F80" s="34">
        <f t="shared" si="7"/>
        <v>1000</v>
      </c>
      <c r="G80" s="35"/>
      <c r="H80" s="34">
        <v>1000</v>
      </c>
      <c r="I80" s="34"/>
      <c r="J80" s="34"/>
      <c r="K80" s="34"/>
      <c r="L80" s="34"/>
      <c r="M80" s="34"/>
      <c r="N80" s="36"/>
      <c r="O80" s="38"/>
      <c r="P80" s="39"/>
      <c r="Q80" s="38"/>
      <c r="S80" s="19"/>
      <c r="T80" s="37"/>
      <c r="U80" s="19"/>
    </row>
    <row r="81" spans="1:21" ht="25.5" customHeight="1" x14ac:dyDescent="0.25">
      <c r="A81" s="31">
        <v>72</v>
      </c>
      <c r="B81" s="32" t="s">
        <v>94</v>
      </c>
      <c r="C81" s="33"/>
      <c r="D81" s="33"/>
      <c r="E81" s="34">
        <v>2700</v>
      </c>
      <c r="F81" s="34">
        <f t="shared" si="7"/>
        <v>3380</v>
      </c>
      <c r="G81" s="35"/>
      <c r="H81" s="34">
        <v>3380</v>
      </c>
      <c r="I81" s="34"/>
      <c r="J81" s="34"/>
      <c r="K81" s="34"/>
      <c r="L81" s="34"/>
      <c r="M81" s="34"/>
      <c r="N81" s="36"/>
      <c r="O81" s="38"/>
      <c r="P81" s="39"/>
      <c r="Q81" s="38"/>
      <c r="S81" s="19"/>
      <c r="T81" s="37"/>
      <c r="U81" s="19"/>
    </row>
    <row r="82" spans="1:21" ht="25.5" customHeight="1" x14ac:dyDescent="0.25">
      <c r="A82" s="31">
        <v>73</v>
      </c>
      <c r="B82" s="32" t="s">
        <v>95</v>
      </c>
      <c r="C82" s="33"/>
      <c r="D82" s="33"/>
      <c r="E82" s="34">
        <v>500</v>
      </c>
      <c r="F82" s="34">
        <f t="shared" si="7"/>
        <v>500</v>
      </c>
      <c r="G82" s="35"/>
      <c r="H82" s="34">
        <v>500</v>
      </c>
      <c r="I82" s="34"/>
      <c r="J82" s="34"/>
      <c r="K82" s="34"/>
      <c r="L82" s="34"/>
      <c r="M82" s="34"/>
      <c r="N82" s="36"/>
      <c r="O82" s="38"/>
      <c r="P82" s="39"/>
      <c r="Q82" s="38"/>
      <c r="S82" s="19"/>
      <c r="T82" s="37"/>
      <c r="U82" s="19"/>
    </row>
    <row r="83" spans="1:21" ht="25.5" customHeight="1" x14ac:dyDescent="0.25">
      <c r="A83" s="31">
        <v>74</v>
      </c>
      <c r="B83" s="32" t="s">
        <v>96</v>
      </c>
      <c r="C83" s="33"/>
      <c r="D83" s="33"/>
      <c r="E83" s="34">
        <v>1000</v>
      </c>
      <c r="F83" s="34">
        <f t="shared" si="7"/>
        <v>1000</v>
      </c>
      <c r="G83" s="35"/>
      <c r="H83" s="34">
        <v>1000</v>
      </c>
      <c r="I83" s="34"/>
      <c r="J83" s="34"/>
      <c r="K83" s="34"/>
      <c r="L83" s="34"/>
      <c r="M83" s="34"/>
      <c r="N83" s="36"/>
      <c r="O83" s="38"/>
      <c r="P83" s="39"/>
      <c r="Q83" s="38"/>
      <c r="S83" s="19"/>
      <c r="T83" s="37"/>
      <c r="U83" s="19"/>
    </row>
    <row r="84" spans="1:21" ht="25.5" customHeight="1" x14ac:dyDescent="0.25">
      <c r="A84" s="31">
        <v>75</v>
      </c>
      <c r="B84" s="32" t="s">
        <v>97</v>
      </c>
      <c r="C84" s="33"/>
      <c r="D84" s="33"/>
      <c r="E84" s="34">
        <v>200</v>
      </c>
      <c r="F84" s="34">
        <f t="shared" si="7"/>
        <v>250</v>
      </c>
      <c r="G84" s="35"/>
      <c r="H84" s="34">
        <v>250</v>
      </c>
      <c r="I84" s="34"/>
      <c r="J84" s="34"/>
      <c r="K84" s="34"/>
      <c r="L84" s="34"/>
      <c r="M84" s="34"/>
      <c r="N84" s="36"/>
      <c r="O84" s="38"/>
      <c r="P84" s="39"/>
      <c r="Q84" s="38"/>
      <c r="S84" s="19"/>
      <c r="T84" s="37"/>
      <c r="U84" s="19"/>
    </row>
    <row r="85" spans="1:21" ht="25.5" customHeight="1" x14ac:dyDescent="0.25">
      <c r="A85" s="31">
        <v>76</v>
      </c>
      <c r="B85" s="32" t="s">
        <v>98</v>
      </c>
      <c r="C85" s="33"/>
      <c r="D85" s="33"/>
      <c r="E85" s="34">
        <v>200</v>
      </c>
      <c r="F85" s="34">
        <f t="shared" si="7"/>
        <v>303</v>
      </c>
      <c r="G85" s="35"/>
      <c r="H85" s="34">
        <v>303</v>
      </c>
      <c r="I85" s="34"/>
      <c r="J85" s="34"/>
      <c r="K85" s="34"/>
      <c r="L85" s="34"/>
      <c r="M85" s="34"/>
      <c r="N85" s="36"/>
      <c r="O85" s="38"/>
      <c r="P85" s="39"/>
      <c r="Q85" s="38"/>
      <c r="S85" s="19"/>
      <c r="T85" s="37"/>
      <c r="U85" s="19"/>
    </row>
    <row r="86" spans="1:21" ht="25.5" customHeight="1" x14ac:dyDescent="0.25">
      <c r="A86" s="31">
        <v>77</v>
      </c>
      <c r="B86" s="32" t="s">
        <v>99</v>
      </c>
      <c r="C86" s="33">
        <v>45000</v>
      </c>
      <c r="D86" s="33"/>
      <c r="E86" s="34">
        <v>45000</v>
      </c>
      <c r="F86" s="34">
        <f t="shared" si="7"/>
        <v>50000</v>
      </c>
      <c r="G86" s="35"/>
      <c r="H86" s="34">
        <v>50000</v>
      </c>
      <c r="I86" s="34"/>
      <c r="J86" s="34"/>
      <c r="K86" s="34"/>
      <c r="L86" s="34"/>
      <c r="M86" s="34"/>
      <c r="N86" s="36"/>
      <c r="O86" s="38"/>
      <c r="P86" s="39"/>
      <c r="Q86" s="38"/>
      <c r="S86" s="19"/>
      <c r="T86" s="37"/>
      <c r="U86" s="19"/>
    </row>
    <row r="87" spans="1:21" ht="25.5" customHeight="1" x14ac:dyDescent="0.25">
      <c r="A87" s="31">
        <v>78</v>
      </c>
      <c r="B87" s="32" t="s">
        <v>100</v>
      </c>
      <c r="C87" s="33">
        <v>189948</v>
      </c>
      <c r="D87" s="33"/>
      <c r="E87" s="34">
        <v>189948</v>
      </c>
      <c r="F87" s="34">
        <f t="shared" si="7"/>
        <v>183405</v>
      </c>
      <c r="G87" s="35"/>
      <c r="H87" s="34">
        <v>183405</v>
      </c>
      <c r="I87" s="34"/>
      <c r="J87" s="34"/>
      <c r="K87" s="34"/>
      <c r="L87" s="34"/>
      <c r="M87" s="34"/>
      <c r="N87" s="36"/>
      <c r="O87" s="38"/>
      <c r="P87" s="39"/>
      <c r="Q87" s="38"/>
      <c r="S87" s="19"/>
      <c r="T87" s="37"/>
      <c r="U87" s="19"/>
    </row>
    <row r="88" spans="1:21" ht="25.5" customHeight="1" x14ac:dyDescent="0.25">
      <c r="A88" s="31">
        <v>79</v>
      </c>
      <c r="B88" s="32" t="s">
        <v>101</v>
      </c>
      <c r="C88" s="33"/>
      <c r="D88" s="33"/>
      <c r="E88" s="34"/>
      <c r="F88" s="34">
        <f t="shared" si="7"/>
        <v>500</v>
      </c>
      <c r="G88" s="35"/>
      <c r="H88" s="34">
        <v>500</v>
      </c>
      <c r="I88" s="34"/>
      <c r="J88" s="34"/>
      <c r="K88" s="34"/>
      <c r="L88" s="34"/>
      <c r="M88" s="34"/>
      <c r="N88" s="36"/>
      <c r="O88" s="38"/>
      <c r="P88" s="39"/>
      <c r="Q88" s="38"/>
      <c r="S88" s="19"/>
      <c r="T88" s="37"/>
      <c r="U88" s="19"/>
    </row>
    <row r="89" spans="1:21" ht="25.5" customHeight="1" x14ac:dyDescent="0.25">
      <c r="A89" s="31">
        <v>80</v>
      </c>
      <c r="B89" s="32" t="s">
        <v>102</v>
      </c>
      <c r="C89" s="33"/>
      <c r="D89" s="33"/>
      <c r="E89" s="34"/>
      <c r="F89" s="34">
        <f t="shared" si="7"/>
        <v>2500</v>
      </c>
      <c r="G89" s="35"/>
      <c r="H89" s="34">
        <v>2500</v>
      </c>
      <c r="I89" s="34"/>
      <c r="J89" s="34"/>
      <c r="K89" s="34"/>
      <c r="L89" s="34"/>
      <c r="M89" s="34"/>
      <c r="N89" s="36"/>
      <c r="O89" s="38"/>
      <c r="P89" s="39"/>
      <c r="Q89" s="38"/>
      <c r="S89" s="19"/>
      <c r="T89" s="37"/>
      <c r="U89" s="19"/>
    </row>
    <row r="90" spans="1:21" ht="25.5" customHeight="1" x14ac:dyDescent="0.25">
      <c r="A90" s="31">
        <v>81</v>
      </c>
      <c r="B90" s="32" t="s">
        <v>103</v>
      </c>
      <c r="C90" s="33"/>
      <c r="D90" s="33"/>
      <c r="E90" s="34"/>
      <c r="F90" s="34">
        <f t="shared" si="7"/>
        <v>500</v>
      </c>
      <c r="G90" s="35"/>
      <c r="H90" s="34">
        <v>500</v>
      </c>
      <c r="I90" s="34"/>
      <c r="J90" s="34"/>
      <c r="K90" s="34"/>
      <c r="L90" s="34"/>
      <c r="M90" s="34"/>
      <c r="N90" s="36"/>
      <c r="O90" s="38"/>
      <c r="P90" s="39"/>
      <c r="Q90" s="38"/>
      <c r="S90" s="19"/>
      <c r="T90" s="37"/>
      <c r="U90" s="19"/>
    </row>
    <row r="91" spans="1:21" ht="25.5" customHeight="1" x14ac:dyDescent="0.25">
      <c r="A91" s="31">
        <v>82</v>
      </c>
      <c r="B91" s="32" t="s">
        <v>104</v>
      </c>
      <c r="C91" s="33"/>
      <c r="D91" s="33"/>
      <c r="E91" s="34"/>
      <c r="F91" s="34">
        <f t="shared" si="7"/>
        <v>229</v>
      </c>
      <c r="G91" s="35"/>
      <c r="H91" s="34">
        <v>229</v>
      </c>
      <c r="I91" s="34"/>
      <c r="J91" s="34"/>
      <c r="K91" s="34"/>
      <c r="L91" s="34"/>
      <c r="M91" s="34"/>
      <c r="N91" s="36"/>
      <c r="O91" s="38"/>
      <c r="P91" s="39"/>
      <c r="Q91" s="38"/>
      <c r="S91" s="19"/>
      <c r="T91" s="37"/>
      <c r="U91" s="19"/>
    </row>
    <row r="92" spans="1:21" ht="25.5" customHeight="1" x14ac:dyDescent="0.25">
      <c r="A92" s="31">
        <v>83</v>
      </c>
      <c r="B92" s="32" t="s">
        <v>105</v>
      </c>
      <c r="C92" s="33"/>
      <c r="D92" s="33"/>
      <c r="E92" s="34"/>
      <c r="F92" s="34">
        <f t="shared" si="7"/>
        <v>49026</v>
      </c>
      <c r="G92" s="35"/>
      <c r="H92" s="34">
        <v>49026</v>
      </c>
      <c r="I92" s="34"/>
      <c r="J92" s="34"/>
      <c r="K92" s="34"/>
      <c r="L92" s="34"/>
      <c r="M92" s="34"/>
      <c r="N92" s="36"/>
      <c r="O92" s="38"/>
      <c r="P92" s="39"/>
      <c r="Q92" s="38"/>
      <c r="S92" s="19"/>
      <c r="T92" s="37"/>
      <c r="U92" s="19"/>
    </row>
    <row r="93" spans="1:21" ht="25.5" customHeight="1" x14ac:dyDescent="0.25">
      <c r="A93" s="31">
        <v>84</v>
      </c>
      <c r="B93" s="32" t="s">
        <v>106</v>
      </c>
      <c r="C93" s="33"/>
      <c r="D93" s="33"/>
      <c r="E93" s="34"/>
      <c r="F93" s="34">
        <f t="shared" si="7"/>
        <v>12606</v>
      </c>
      <c r="G93" s="35"/>
      <c r="H93" s="34">
        <v>12606</v>
      </c>
      <c r="I93" s="34"/>
      <c r="J93" s="34"/>
      <c r="K93" s="34"/>
      <c r="L93" s="34"/>
      <c r="M93" s="34"/>
      <c r="N93" s="36"/>
      <c r="O93" s="38"/>
      <c r="P93" s="39"/>
      <c r="Q93" s="38"/>
      <c r="S93" s="19"/>
      <c r="T93" s="37"/>
      <c r="U93" s="19"/>
    </row>
    <row r="94" spans="1:21" ht="25.5" customHeight="1" x14ac:dyDescent="0.25">
      <c r="A94" s="31">
        <v>85</v>
      </c>
      <c r="B94" s="32" t="s">
        <v>107</v>
      </c>
      <c r="C94" s="33"/>
      <c r="D94" s="33"/>
      <c r="E94" s="34"/>
      <c r="F94" s="34">
        <f t="shared" si="7"/>
        <v>813</v>
      </c>
      <c r="G94" s="35"/>
      <c r="H94" s="34">
        <v>813</v>
      </c>
      <c r="I94" s="34"/>
      <c r="J94" s="34"/>
      <c r="K94" s="34"/>
      <c r="L94" s="34"/>
      <c r="M94" s="34"/>
      <c r="N94" s="36"/>
      <c r="O94" s="38"/>
      <c r="P94" s="39"/>
      <c r="Q94" s="38"/>
      <c r="S94" s="19"/>
      <c r="T94" s="37"/>
      <c r="U94" s="19"/>
    </row>
    <row r="95" spans="1:21" ht="25.5" customHeight="1" x14ac:dyDescent="0.25">
      <c r="A95" s="31">
        <v>86</v>
      </c>
      <c r="B95" s="32" t="s">
        <v>108</v>
      </c>
      <c r="C95" s="33"/>
      <c r="D95" s="33"/>
      <c r="E95" s="34"/>
      <c r="F95" s="34">
        <f t="shared" si="7"/>
        <v>200</v>
      </c>
      <c r="G95" s="35"/>
      <c r="H95" s="34">
        <v>200</v>
      </c>
      <c r="I95" s="34"/>
      <c r="J95" s="34"/>
      <c r="K95" s="34"/>
      <c r="L95" s="34"/>
      <c r="M95" s="34"/>
      <c r="N95" s="36"/>
      <c r="O95" s="38"/>
      <c r="P95" s="39"/>
      <c r="Q95" s="38"/>
      <c r="S95" s="19"/>
      <c r="T95" s="37"/>
      <c r="U95" s="19"/>
    </row>
    <row r="96" spans="1:21" ht="25.5" customHeight="1" x14ac:dyDescent="0.25">
      <c r="A96" s="31">
        <v>87</v>
      </c>
      <c r="B96" s="32" t="s">
        <v>109</v>
      </c>
      <c r="C96" s="33"/>
      <c r="D96" s="33"/>
      <c r="E96" s="34"/>
      <c r="F96" s="34">
        <f t="shared" si="7"/>
        <v>60392</v>
      </c>
      <c r="G96" s="35"/>
      <c r="H96" s="34">
        <v>60392</v>
      </c>
      <c r="I96" s="34"/>
      <c r="J96" s="34"/>
      <c r="K96" s="34"/>
      <c r="L96" s="34"/>
      <c r="M96" s="34"/>
      <c r="N96" s="36"/>
      <c r="O96" s="38"/>
      <c r="P96" s="39"/>
      <c r="Q96" s="38"/>
      <c r="S96" s="19"/>
      <c r="T96" s="37"/>
      <c r="U96" s="19"/>
    </row>
    <row r="97" spans="1:21" ht="25.5" customHeight="1" x14ac:dyDescent="0.25">
      <c r="A97" s="31">
        <v>88</v>
      </c>
      <c r="B97" s="32" t="s">
        <v>110</v>
      </c>
      <c r="C97" s="33"/>
      <c r="D97" s="33"/>
      <c r="E97" s="34"/>
      <c r="F97" s="34">
        <f t="shared" si="7"/>
        <v>591</v>
      </c>
      <c r="G97" s="35"/>
      <c r="H97" s="34">
        <v>591</v>
      </c>
      <c r="I97" s="34"/>
      <c r="J97" s="34"/>
      <c r="K97" s="34"/>
      <c r="L97" s="34"/>
      <c r="M97" s="34"/>
      <c r="N97" s="36"/>
      <c r="O97" s="38"/>
      <c r="P97" s="39"/>
      <c r="Q97" s="38"/>
      <c r="S97" s="19"/>
      <c r="T97" s="37"/>
      <c r="U97" s="19"/>
    </row>
    <row r="98" spans="1:21" ht="25.5" customHeight="1" x14ac:dyDescent="0.25">
      <c r="A98" s="31">
        <v>89</v>
      </c>
      <c r="B98" s="32" t="s">
        <v>111</v>
      </c>
      <c r="C98" s="33"/>
      <c r="D98" s="33"/>
      <c r="E98" s="34"/>
      <c r="F98" s="34">
        <f t="shared" si="7"/>
        <v>693</v>
      </c>
      <c r="G98" s="35"/>
      <c r="H98" s="34">
        <v>693</v>
      </c>
      <c r="I98" s="34"/>
      <c r="J98" s="34"/>
      <c r="K98" s="34"/>
      <c r="L98" s="34"/>
      <c r="M98" s="34"/>
      <c r="N98" s="36"/>
      <c r="O98" s="38"/>
      <c r="P98" s="39"/>
      <c r="Q98" s="38"/>
      <c r="S98" s="19"/>
      <c r="T98" s="37"/>
      <c r="U98" s="19"/>
    </row>
    <row r="99" spans="1:21" ht="25.5" customHeight="1" x14ac:dyDescent="0.25">
      <c r="A99" s="31">
        <v>90</v>
      </c>
      <c r="B99" s="32" t="s">
        <v>112</v>
      </c>
      <c r="C99" s="33"/>
      <c r="D99" s="33"/>
      <c r="E99" s="34"/>
      <c r="F99" s="34">
        <f t="shared" si="7"/>
        <v>570</v>
      </c>
      <c r="G99" s="35"/>
      <c r="H99" s="34">
        <v>570</v>
      </c>
      <c r="I99" s="34"/>
      <c r="J99" s="34"/>
      <c r="K99" s="34"/>
      <c r="L99" s="34"/>
      <c r="M99" s="34"/>
      <c r="N99" s="36"/>
      <c r="O99" s="38"/>
      <c r="P99" s="39"/>
      <c r="Q99" s="38"/>
      <c r="S99" s="19"/>
      <c r="T99" s="37"/>
      <c r="U99" s="19"/>
    </row>
    <row r="100" spans="1:21" ht="25.5" customHeight="1" x14ac:dyDescent="0.25">
      <c r="A100" s="31">
        <v>91</v>
      </c>
      <c r="B100" s="32" t="s">
        <v>113</v>
      </c>
      <c r="C100" s="33"/>
      <c r="D100" s="33"/>
      <c r="E100" s="34"/>
      <c r="F100" s="34">
        <f t="shared" si="7"/>
        <v>3658</v>
      </c>
      <c r="G100" s="35"/>
      <c r="H100" s="34">
        <v>3658</v>
      </c>
      <c r="I100" s="34"/>
      <c r="J100" s="34"/>
      <c r="K100" s="34"/>
      <c r="L100" s="34"/>
      <c r="M100" s="34"/>
      <c r="N100" s="36"/>
      <c r="O100" s="38"/>
      <c r="P100" s="39"/>
      <c r="Q100" s="38"/>
      <c r="S100" s="19"/>
      <c r="T100" s="37"/>
      <c r="U100" s="19"/>
    </row>
    <row r="101" spans="1:21" ht="25.5" customHeight="1" x14ac:dyDescent="0.25">
      <c r="A101" s="31">
        <v>92</v>
      </c>
      <c r="B101" s="32" t="s">
        <v>114</v>
      </c>
      <c r="C101" s="33"/>
      <c r="D101" s="33"/>
      <c r="E101" s="34"/>
      <c r="F101" s="34">
        <f t="shared" si="7"/>
        <v>11200</v>
      </c>
      <c r="G101" s="35"/>
      <c r="H101" s="34">
        <v>11200</v>
      </c>
      <c r="I101" s="34"/>
      <c r="J101" s="34"/>
      <c r="K101" s="34"/>
      <c r="L101" s="34"/>
      <c r="M101" s="34"/>
      <c r="N101" s="36"/>
      <c r="O101" s="38"/>
      <c r="P101" s="39"/>
      <c r="Q101" s="38"/>
      <c r="S101" s="19"/>
      <c r="T101" s="37"/>
      <c r="U101" s="19"/>
    </row>
    <row r="102" spans="1:21" ht="25.5" customHeight="1" x14ac:dyDescent="0.25">
      <c r="A102" s="31">
        <v>93</v>
      </c>
      <c r="B102" s="32" t="s">
        <v>115</v>
      </c>
      <c r="C102" s="33"/>
      <c r="D102" s="33"/>
      <c r="E102" s="34"/>
      <c r="F102" s="34">
        <f t="shared" si="7"/>
        <v>252</v>
      </c>
      <c r="G102" s="35"/>
      <c r="H102" s="34">
        <v>252</v>
      </c>
      <c r="I102" s="34"/>
      <c r="J102" s="34"/>
      <c r="K102" s="34"/>
      <c r="L102" s="34"/>
      <c r="M102" s="34"/>
      <c r="N102" s="36"/>
      <c r="O102" s="38"/>
      <c r="P102" s="39"/>
      <c r="Q102" s="38"/>
      <c r="S102" s="19"/>
      <c r="T102" s="37"/>
      <c r="U102" s="19"/>
    </row>
    <row r="103" spans="1:21" ht="25.5" customHeight="1" x14ac:dyDescent="0.25">
      <c r="A103" s="31">
        <v>94</v>
      </c>
      <c r="B103" s="32" t="s">
        <v>116</v>
      </c>
      <c r="C103" s="33"/>
      <c r="D103" s="33"/>
      <c r="E103" s="34"/>
      <c r="F103" s="34">
        <f t="shared" si="7"/>
        <v>60</v>
      </c>
      <c r="G103" s="35"/>
      <c r="H103" s="34">
        <v>60</v>
      </c>
      <c r="I103" s="34"/>
      <c r="J103" s="34"/>
      <c r="K103" s="34"/>
      <c r="L103" s="34"/>
      <c r="M103" s="34"/>
      <c r="N103" s="36"/>
      <c r="O103" s="38"/>
      <c r="P103" s="39"/>
      <c r="Q103" s="38"/>
      <c r="S103" s="19"/>
      <c r="T103" s="37"/>
      <c r="U103" s="19"/>
    </row>
    <row r="104" spans="1:21" ht="25.5" customHeight="1" x14ac:dyDescent="0.25">
      <c r="A104" s="31">
        <v>95</v>
      </c>
      <c r="B104" s="32" t="s">
        <v>117</v>
      </c>
      <c r="C104" s="33">
        <v>70000</v>
      </c>
      <c r="D104" s="33"/>
      <c r="E104" s="34">
        <v>70000</v>
      </c>
      <c r="F104" s="34">
        <f t="shared" si="7"/>
        <v>80394</v>
      </c>
      <c r="G104" s="35"/>
      <c r="H104" s="34">
        <v>80394</v>
      </c>
      <c r="I104" s="34"/>
      <c r="J104" s="34"/>
      <c r="K104" s="34"/>
      <c r="L104" s="34"/>
      <c r="M104" s="34"/>
      <c r="N104" s="36"/>
      <c r="O104" s="38"/>
      <c r="P104" s="39"/>
      <c r="Q104" s="38"/>
      <c r="S104" s="19"/>
      <c r="T104" s="37"/>
      <c r="U104" s="19"/>
    </row>
    <row r="105" spans="1:21" ht="25.5" customHeight="1" x14ac:dyDescent="0.25">
      <c r="A105" s="31">
        <v>96</v>
      </c>
      <c r="B105" s="32" t="s">
        <v>118</v>
      </c>
      <c r="C105" s="33"/>
      <c r="D105" s="33"/>
      <c r="E105" s="34"/>
      <c r="F105" s="34">
        <f t="shared" si="7"/>
        <v>2600</v>
      </c>
      <c r="G105" s="35"/>
      <c r="H105" s="34">
        <v>2600</v>
      </c>
      <c r="I105" s="34"/>
      <c r="J105" s="34"/>
      <c r="K105" s="34"/>
      <c r="L105" s="34"/>
      <c r="M105" s="34"/>
      <c r="N105" s="36"/>
      <c r="O105" s="38"/>
      <c r="P105" s="39"/>
      <c r="Q105" s="38"/>
      <c r="S105" s="19"/>
      <c r="T105" s="37"/>
      <c r="U105" s="19"/>
    </row>
    <row r="106" spans="1:21" ht="25.5" customHeight="1" x14ac:dyDescent="0.25">
      <c r="A106" s="31">
        <v>97</v>
      </c>
      <c r="B106" s="32" t="s">
        <v>119</v>
      </c>
      <c r="C106" s="33"/>
      <c r="D106" s="33"/>
      <c r="E106" s="34"/>
      <c r="F106" s="34">
        <f t="shared" si="7"/>
        <v>379</v>
      </c>
      <c r="G106" s="35"/>
      <c r="H106" s="34">
        <v>379</v>
      </c>
      <c r="I106" s="34"/>
      <c r="J106" s="34"/>
      <c r="K106" s="34"/>
      <c r="L106" s="34"/>
      <c r="M106" s="34"/>
      <c r="N106" s="36"/>
      <c r="O106" s="38"/>
      <c r="P106" s="39"/>
      <c r="Q106" s="38"/>
      <c r="S106" s="19"/>
      <c r="T106" s="37"/>
      <c r="U106" s="19"/>
    </row>
    <row r="107" spans="1:21" ht="25.5" customHeight="1" x14ac:dyDescent="0.25">
      <c r="A107" s="31">
        <v>98</v>
      </c>
      <c r="B107" s="32" t="s">
        <v>120</v>
      </c>
      <c r="C107" s="33"/>
      <c r="D107" s="33"/>
      <c r="E107" s="34"/>
      <c r="F107" s="34">
        <f t="shared" si="7"/>
        <v>6959</v>
      </c>
      <c r="G107" s="35"/>
      <c r="H107" s="34">
        <v>6959</v>
      </c>
      <c r="I107" s="34"/>
      <c r="J107" s="34"/>
      <c r="K107" s="34"/>
      <c r="L107" s="34"/>
      <c r="M107" s="34"/>
      <c r="N107" s="36"/>
      <c r="O107" s="38"/>
      <c r="P107" s="39"/>
      <c r="Q107" s="38"/>
      <c r="S107" s="19"/>
      <c r="T107" s="37"/>
      <c r="U107" s="19"/>
    </row>
    <row r="108" spans="1:21" ht="25.5" customHeight="1" x14ac:dyDescent="0.25">
      <c r="A108" s="31">
        <v>99</v>
      </c>
      <c r="B108" s="32" t="s">
        <v>121</v>
      </c>
      <c r="C108" s="33">
        <v>7948</v>
      </c>
      <c r="D108" s="33"/>
      <c r="E108" s="34"/>
      <c r="F108" s="34">
        <f t="shared" si="7"/>
        <v>7948</v>
      </c>
      <c r="G108" s="35"/>
      <c r="H108" s="34">
        <v>7948</v>
      </c>
      <c r="I108" s="34"/>
      <c r="J108" s="34"/>
      <c r="K108" s="34"/>
      <c r="L108" s="34"/>
      <c r="M108" s="34"/>
      <c r="N108" s="36"/>
      <c r="O108" s="38"/>
      <c r="P108" s="39"/>
      <c r="Q108" s="38"/>
      <c r="S108" s="19"/>
      <c r="T108" s="37"/>
      <c r="U108" s="19"/>
    </row>
    <row r="109" spans="1:21" ht="25.5" customHeight="1" x14ac:dyDescent="0.25">
      <c r="A109" s="31">
        <v>100</v>
      </c>
      <c r="B109" s="32" t="s">
        <v>122</v>
      </c>
      <c r="C109" s="33">
        <v>1000</v>
      </c>
      <c r="D109" s="33"/>
      <c r="E109" s="34"/>
      <c r="F109" s="34">
        <f t="shared" si="7"/>
        <v>1066</v>
      </c>
      <c r="G109" s="35"/>
      <c r="H109" s="34">
        <v>1066</v>
      </c>
      <c r="I109" s="34"/>
      <c r="J109" s="34"/>
      <c r="K109" s="34"/>
      <c r="L109" s="34"/>
      <c r="M109" s="34"/>
      <c r="N109" s="36"/>
      <c r="O109" s="38"/>
      <c r="P109" s="39"/>
      <c r="Q109" s="38"/>
      <c r="S109" s="19"/>
      <c r="T109" s="37"/>
      <c r="U109" s="19"/>
    </row>
    <row r="110" spans="1:21" ht="36.75" customHeight="1" x14ac:dyDescent="0.25">
      <c r="A110" s="31">
        <v>101</v>
      </c>
      <c r="B110" s="32" t="s">
        <v>123</v>
      </c>
      <c r="C110" s="33">
        <v>132260</v>
      </c>
      <c r="D110" s="33"/>
      <c r="E110" s="34"/>
      <c r="F110" s="34">
        <f t="shared" si="7"/>
        <v>92218</v>
      </c>
      <c r="G110" s="35"/>
      <c r="H110" s="34">
        <v>92218</v>
      </c>
      <c r="I110" s="34"/>
      <c r="J110" s="34"/>
      <c r="K110" s="34"/>
      <c r="L110" s="34"/>
      <c r="M110" s="34"/>
      <c r="N110" s="36"/>
      <c r="O110" s="38"/>
      <c r="P110" s="39"/>
      <c r="Q110" s="38"/>
      <c r="S110" s="19"/>
      <c r="T110" s="37"/>
      <c r="U110" s="19"/>
    </row>
    <row r="111" spans="1:21" ht="37.5" customHeight="1" x14ac:dyDescent="0.25">
      <c r="A111" s="40" t="s">
        <v>124</v>
      </c>
      <c r="B111" s="41" t="s">
        <v>125</v>
      </c>
      <c r="C111" s="34">
        <v>67100</v>
      </c>
      <c r="D111" s="34"/>
      <c r="E111" s="34">
        <f t="shared" ref="E111:E116" si="8">ROUND(D111/1000,0)</f>
        <v>0</v>
      </c>
      <c r="F111" s="42">
        <f t="shared" si="7"/>
        <v>49851</v>
      </c>
      <c r="G111" s="35"/>
      <c r="H111" s="34">
        <f t="shared" ref="H111:H116" si="9">ROUND(G111/1000,0)</f>
        <v>0</v>
      </c>
      <c r="I111" s="34">
        <f>'[1]51-31'!D25</f>
        <v>49851</v>
      </c>
      <c r="J111" s="34"/>
      <c r="K111" s="34"/>
      <c r="L111" s="34"/>
      <c r="M111" s="34"/>
      <c r="N111" s="36"/>
      <c r="O111" s="43"/>
      <c r="P111" s="43"/>
      <c r="Q111" s="43"/>
    </row>
    <row r="112" spans="1:21" s="12" customFormat="1" ht="31.5" x14ac:dyDescent="0.25">
      <c r="A112" s="40" t="s">
        <v>126</v>
      </c>
      <c r="B112" s="41" t="s">
        <v>127</v>
      </c>
      <c r="C112" s="34">
        <v>1000</v>
      </c>
      <c r="D112" s="34"/>
      <c r="E112" s="34">
        <f t="shared" si="8"/>
        <v>0</v>
      </c>
      <c r="F112" s="42">
        <f t="shared" si="7"/>
        <v>1000</v>
      </c>
      <c r="G112" s="35"/>
      <c r="H112" s="34">
        <f t="shared" si="9"/>
        <v>0</v>
      </c>
      <c r="I112" s="34"/>
      <c r="J112" s="34">
        <f>'[1]51-31'!D26</f>
        <v>1000</v>
      </c>
      <c r="K112" s="34"/>
      <c r="L112" s="34"/>
      <c r="M112" s="34"/>
      <c r="N112" s="36"/>
      <c r="O112" s="43"/>
      <c r="P112" s="43"/>
      <c r="Q112" s="43"/>
      <c r="S112" s="13"/>
      <c r="T112" s="13"/>
      <c r="U112" s="13"/>
    </row>
    <row r="113" spans="1:21" s="12" customFormat="1" ht="15.75" x14ac:dyDescent="0.25">
      <c r="A113" s="40" t="s">
        <v>128</v>
      </c>
      <c r="B113" s="41" t="s">
        <v>129</v>
      </c>
      <c r="C113" s="34"/>
      <c r="D113" s="34"/>
      <c r="E113" s="34">
        <f t="shared" si="8"/>
        <v>0</v>
      </c>
      <c r="F113" s="42">
        <f t="shared" si="7"/>
        <v>0</v>
      </c>
      <c r="G113" s="35"/>
      <c r="H113" s="34">
        <f t="shared" si="9"/>
        <v>0</v>
      </c>
      <c r="I113" s="34"/>
      <c r="J113" s="34"/>
      <c r="K113" s="34"/>
      <c r="L113" s="34"/>
      <c r="M113" s="34"/>
      <c r="N113" s="36"/>
      <c r="O113" s="43"/>
      <c r="P113" s="43"/>
      <c r="Q113" s="43"/>
      <c r="S113" s="13"/>
      <c r="T113" s="13"/>
      <c r="U113" s="13"/>
    </row>
    <row r="114" spans="1:21" s="12" customFormat="1" ht="31.5" x14ac:dyDescent="0.25">
      <c r="A114" s="40" t="s">
        <v>130</v>
      </c>
      <c r="B114" s="41" t="s">
        <v>131</v>
      </c>
      <c r="C114" s="34"/>
      <c r="D114" s="34"/>
      <c r="E114" s="34">
        <f t="shared" si="8"/>
        <v>0</v>
      </c>
      <c r="F114" s="42">
        <f t="shared" si="7"/>
        <v>0</v>
      </c>
      <c r="G114" s="35"/>
      <c r="H114" s="34">
        <f t="shared" si="9"/>
        <v>0</v>
      </c>
      <c r="I114" s="34"/>
      <c r="J114" s="34"/>
      <c r="K114" s="34"/>
      <c r="L114" s="34"/>
      <c r="M114" s="34"/>
      <c r="N114" s="36"/>
      <c r="O114" s="43"/>
      <c r="P114" s="43"/>
      <c r="Q114" s="43"/>
      <c r="S114" s="13"/>
      <c r="T114" s="13"/>
      <c r="U114" s="13"/>
    </row>
    <row r="115" spans="1:21" s="12" customFormat="1" ht="31.5" x14ac:dyDescent="0.25">
      <c r="A115" s="40" t="s">
        <v>132</v>
      </c>
      <c r="B115" s="41" t="s">
        <v>133</v>
      </c>
      <c r="C115" s="34"/>
      <c r="D115" s="34"/>
      <c r="E115" s="34">
        <f t="shared" si="8"/>
        <v>0</v>
      </c>
      <c r="F115" s="42">
        <f t="shared" si="7"/>
        <v>0</v>
      </c>
      <c r="G115" s="35"/>
      <c r="H115" s="34">
        <f t="shared" si="9"/>
        <v>0</v>
      </c>
      <c r="I115" s="34"/>
      <c r="J115" s="34"/>
      <c r="K115" s="34"/>
      <c r="L115" s="34"/>
      <c r="M115" s="34"/>
      <c r="N115" s="36"/>
      <c r="O115" s="43"/>
      <c r="P115" s="43"/>
      <c r="Q115" s="43"/>
      <c r="S115" s="13"/>
      <c r="T115" s="13"/>
      <c r="U115" s="13"/>
    </row>
    <row r="116" spans="1:21" s="12" customFormat="1" ht="31.5" x14ac:dyDescent="0.25">
      <c r="A116" s="44" t="s">
        <v>134</v>
      </c>
      <c r="B116" s="45" t="s">
        <v>135</v>
      </c>
      <c r="C116" s="46"/>
      <c r="D116" s="46"/>
      <c r="E116" s="34">
        <f t="shared" si="8"/>
        <v>0</v>
      </c>
      <c r="F116" s="42">
        <f t="shared" si="7"/>
        <v>1890887</v>
      </c>
      <c r="G116" s="47"/>
      <c r="H116" s="34">
        <f t="shared" si="9"/>
        <v>0</v>
      </c>
      <c r="I116" s="46"/>
      <c r="J116" s="46"/>
      <c r="K116" s="46"/>
      <c r="L116" s="46"/>
      <c r="M116" s="46"/>
      <c r="N116" s="48">
        <f>1873189+17698</f>
        <v>1890887</v>
      </c>
      <c r="O116" s="49"/>
      <c r="P116" s="49"/>
      <c r="Q116" s="49"/>
      <c r="S116" s="13"/>
      <c r="T116" s="13"/>
      <c r="U116" s="13"/>
    </row>
    <row r="117" spans="1:21" s="12" customFormat="1" ht="15.75" x14ac:dyDescent="0.25">
      <c r="A117" s="50"/>
      <c r="B117" s="51"/>
      <c r="C117" s="52"/>
      <c r="D117" s="52"/>
      <c r="E117" s="52"/>
      <c r="F117" s="52"/>
      <c r="G117" s="53"/>
      <c r="H117" s="52"/>
      <c r="I117" s="52"/>
      <c r="J117" s="52"/>
      <c r="K117" s="52"/>
      <c r="L117" s="52"/>
      <c r="M117" s="52"/>
      <c r="N117" s="54"/>
      <c r="O117" s="55"/>
      <c r="P117" s="55"/>
      <c r="Q117" s="55"/>
      <c r="S117" s="13"/>
      <c r="T117" s="13"/>
      <c r="U117" s="13"/>
    </row>
    <row r="118" spans="1:21" s="12" customFormat="1" ht="19.5" x14ac:dyDescent="0.2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S118" s="13"/>
      <c r="T118" s="13"/>
      <c r="U118" s="13"/>
    </row>
    <row r="119" spans="1:21" s="12" customFormat="1" ht="18.75" x14ac:dyDescent="0.2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S119" s="13"/>
      <c r="T119" s="13"/>
      <c r="U119" s="13"/>
    </row>
    <row r="120" spans="1:21" s="12" customFormat="1" ht="18.75" x14ac:dyDescent="0.2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S120" s="13"/>
      <c r="T120" s="13"/>
      <c r="U120" s="13"/>
    </row>
  </sheetData>
  <mergeCells count="26">
    <mergeCell ref="A118:Q118"/>
    <mergeCell ref="A119:Q119"/>
    <mergeCell ref="A120:Q120"/>
    <mergeCell ref="O4:Q4"/>
    <mergeCell ref="K6:M6"/>
    <mergeCell ref="N6:N7"/>
    <mergeCell ref="O6:O7"/>
    <mergeCell ref="P6:P7"/>
    <mergeCell ref="Q6:Q7"/>
    <mergeCell ref="R6:R7"/>
    <mergeCell ref="E6:E7"/>
    <mergeCell ref="F6:F7"/>
    <mergeCell ref="G6:G7"/>
    <mergeCell ref="H6:H7"/>
    <mergeCell ref="I6:I7"/>
    <mergeCell ref="J6:J7"/>
    <mergeCell ref="N1:Q1"/>
    <mergeCell ref="A2:Q2"/>
    <mergeCell ref="A3:Q3"/>
    <mergeCell ref="A5:A7"/>
    <mergeCell ref="B5:B7"/>
    <mergeCell ref="C5:E5"/>
    <mergeCell ref="F5:N5"/>
    <mergeCell ref="O5:Q5"/>
    <mergeCell ref="C6:C7"/>
    <mergeCell ref="D6:D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3A6FA2E-FB2D-4D68-98F3-F1934BE70CEA}"/>
</file>

<file path=customXml/itemProps2.xml><?xml version="1.0" encoding="utf-8"?>
<ds:datastoreItem xmlns:ds="http://schemas.openxmlformats.org/officeDocument/2006/customXml" ds:itemID="{79D9F6A6-045E-49A3-8A16-DCB8FDCEB264}"/>
</file>

<file path=customXml/itemProps3.xml><?xml version="1.0" encoding="utf-8"?>
<ds:datastoreItem xmlns:ds="http://schemas.openxmlformats.org/officeDocument/2006/customXml" ds:itemID="{E1253D4E-AE58-4A40-8DD4-3C6FF1CA69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2020-01-10T07:35:30Z</dcterms:created>
  <dcterms:modified xsi:type="dcterms:W3CDTF">2020-01-10T07:36:14Z</dcterms:modified>
</cp:coreProperties>
</file>