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.TRANG\Nhiệm vụ cá nhân năm 2019\Công khai dự toán\CÔNG KHAI NGÂN SÁCH\CÔNG KHAI LÊN CTT\2019\BC QT NSĐP năm 2018\"/>
    </mc:Choice>
  </mc:AlternateContent>
  <bookViews>
    <workbookView xWindow="0" yWindow="0" windowWidth="20490" windowHeight="7755"/>
  </bookViews>
  <sheets>
    <sheet name="Biểu số 67" sheetId="1" r:id="rId1"/>
  </sheets>
  <definedNames>
    <definedName name="chuong_phuluc_59_name" localSheetId="0">'Biểu số 67'!$A$2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1" l="1"/>
  <c r="Y20" i="1"/>
  <c r="O20" i="1"/>
  <c r="W20" i="1" s="1"/>
  <c r="M20" i="1"/>
  <c r="K20" i="1" s="1"/>
  <c r="G20" i="1"/>
  <c r="E20" i="1" s="1"/>
  <c r="D20" i="1"/>
  <c r="T20" i="1" s="1"/>
  <c r="Z19" i="1"/>
  <c r="Y19" i="1"/>
  <c r="T19" i="1"/>
  <c r="O19" i="1"/>
  <c r="M19" i="1" s="1"/>
  <c r="G19" i="1"/>
  <c r="E19" i="1"/>
  <c r="D19" i="1"/>
  <c r="C19" i="1"/>
  <c r="Z18" i="1"/>
  <c r="Y18" i="1"/>
  <c r="O18" i="1"/>
  <c r="W18" i="1" s="1"/>
  <c r="M18" i="1"/>
  <c r="K18" i="1" s="1"/>
  <c r="G18" i="1"/>
  <c r="E18" i="1" s="1"/>
  <c r="D18" i="1"/>
  <c r="T18" i="1" s="1"/>
  <c r="Z17" i="1"/>
  <c r="X17" i="1"/>
  <c r="V17" i="1"/>
  <c r="Q17" i="1"/>
  <c r="Y17" i="1" s="1"/>
  <c r="P17" i="1"/>
  <c r="O17" i="1"/>
  <c r="W17" i="1" s="1"/>
  <c r="N17" i="1"/>
  <c r="M17" i="1"/>
  <c r="U17" i="1" s="1"/>
  <c r="G17" i="1"/>
  <c r="E17" i="1" s="1"/>
  <c r="D17" i="1"/>
  <c r="C17" i="1" s="1"/>
  <c r="Z16" i="1"/>
  <c r="Y16" i="1"/>
  <c r="T16" i="1"/>
  <c r="O16" i="1"/>
  <c r="M16" i="1" s="1"/>
  <c r="G16" i="1"/>
  <c r="E16" i="1"/>
  <c r="D16" i="1"/>
  <c r="C16" i="1"/>
  <c r="Z15" i="1"/>
  <c r="Y15" i="1"/>
  <c r="Q15" i="1"/>
  <c r="P15" i="1"/>
  <c r="X15" i="1" s="1"/>
  <c r="N15" i="1"/>
  <c r="V15" i="1" s="1"/>
  <c r="G15" i="1"/>
  <c r="E15" i="1"/>
  <c r="D15" i="1"/>
  <c r="T15" i="1" s="1"/>
  <c r="C15" i="1"/>
  <c r="Z14" i="1"/>
  <c r="V14" i="1"/>
  <c r="Q14" i="1"/>
  <c r="Y14" i="1" s="1"/>
  <c r="P14" i="1"/>
  <c r="O14" i="1"/>
  <c r="W14" i="1" s="1"/>
  <c r="N14" i="1"/>
  <c r="M14" i="1"/>
  <c r="U14" i="1" s="1"/>
  <c r="G14" i="1"/>
  <c r="E14" i="1" s="1"/>
  <c r="D14" i="1"/>
  <c r="C14" i="1" s="1"/>
  <c r="Z13" i="1"/>
  <c r="Y13" i="1"/>
  <c r="P13" i="1"/>
  <c r="O13" i="1" s="1"/>
  <c r="G13" i="1"/>
  <c r="E13" i="1" s="1"/>
  <c r="D13" i="1"/>
  <c r="Z12" i="1"/>
  <c r="X12" i="1"/>
  <c r="V12" i="1"/>
  <c r="Q12" i="1"/>
  <c r="G12" i="1"/>
  <c r="E12" i="1" s="1"/>
  <c r="D12" i="1"/>
  <c r="Z11" i="1"/>
  <c r="Q11" i="1"/>
  <c r="G11" i="1"/>
  <c r="D11" i="1"/>
  <c r="R10" i="1"/>
  <c r="Z10" i="1" s="1"/>
  <c r="P10" i="1"/>
  <c r="X10" i="1" s="1"/>
  <c r="N10" i="1"/>
  <c r="V10" i="1" s="1"/>
  <c r="L10" i="1"/>
  <c r="T10" i="1" s="1"/>
  <c r="J10" i="1"/>
  <c r="I10" i="1"/>
  <c r="H10" i="1"/>
  <c r="F10" i="1"/>
  <c r="D10" i="1"/>
  <c r="E11" i="1" l="1"/>
  <c r="E10" i="1" s="1"/>
  <c r="G10" i="1"/>
  <c r="Y11" i="1"/>
  <c r="O11" i="1"/>
  <c r="Q10" i="1"/>
  <c r="Y10" i="1" s="1"/>
  <c r="C12" i="1"/>
  <c r="T12" i="1"/>
  <c r="U16" i="1"/>
  <c r="K16" i="1"/>
  <c r="S16" i="1" s="1"/>
  <c r="U19" i="1"/>
  <c r="K19" i="1"/>
  <c r="S19" i="1" s="1"/>
  <c r="C11" i="1"/>
  <c r="T11" i="1"/>
  <c r="Y12" i="1"/>
  <c r="O12" i="1"/>
  <c r="C13" i="1"/>
  <c r="W13" i="1"/>
  <c r="M13" i="1"/>
  <c r="T13" i="1"/>
  <c r="T14" i="1"/>
  <c r="W16" i="1"/>
  <c r="T17" i="1"/>
  <c r="U18" i="1"/>
  <c r="W19" i="1"/>
  <c r="U20" i="1"/>
  <c r="K14" i="1"/>
  <c r="S14" i="1" s="1"/>
  <c r="O15" i="1"/>
  <c r="W15" i="1" s="1"/>
  <c r="K17" i="1"/>
  <c r="S17" i="1" s="1"/>
  <c r="C18" i="1"/>
  <c r="S18" i="1" s="1"/>
  <c r="C20" i="1"/>
  <c r="S20" i="1" s="1"/>
  <c r="U13" i="1" l="1"/>
  <c r="K13" i="1"/>
  <c r="S13" i="1" s="1"/>
  <c r="C10" i="1"/>
  <c r="O10" i="1"/>
  <c r="W10" i="1" s="1"/>
  <c r="M11" i="1"/>
  <c r="W11" i="1"/>
  <c r="M15" i="1"/>
  <c r="W12" i="1"/>
  <c r="M12" i="1"/>
  <c r="U12" i="1" l="1"/>
  <c r="K12" i="1"/>
  <c r="S12" i="1" s="1"/>
  <c r="U15" i="1"/>
  <c r="K15" i="1"/>
  <c r="S15" i="1" s="1"/>
  <c r="U11" i="1"/>
  <c r="K11" i="1"/>
  <c r="M10" i="1"/>
  <c r="U10" i="1" s="1"/>
  <c r="S11" i="1" l="1"/>
  <c r="S10" i="1" s="1"/>
  <c r="K10" i="1"/>
</calcChain>
</file>

<file path=xl/sharedStrings.xml><?xml version="1.0" encoding="utf-8"?>
<sst xmlns="http://schemas.openxmlformats.org/spreadsheetml/2006/main" count="63" uniqueCount="43">
  <si>
    <t>UBND TỈNH ĐIỆN BIÊN</t>
  </si>
  <si>
    <t>Biểu số 67/CK-NSNN</t>
  </si>
  <si>
    <t>QUYẾT TOÁN CHI BỔ SUNG TỪ NGÂN SÁCH CẤP TỈNH  CHO NGÂN SÁCH TỪNG HUYỆN  NĂM 2018</t>
  </si>
  <si>
    <t>Đơn vị: Triệu đồng</t>
  </si>
  <si>
    <t>STT</t>
  </si>
  <si>
    <t xml:space="preserve">Tên đơn vị </t>
  </si>
  <si>
    <t>Dự toán</t>
  </si>
  <si>
    <t>Quyết toán</t>
  </si>
  <si>
    <t>So sách (%)</t>
  </si>
  <si>
    <t>Tổng số</t>
  </si>
  <si>
    <t>Bổ sung cân đối ngân sách</t>
  </si>
  <si>
    <t>Bổ sung có mục tiêu</t>
  </si>
  <si>
    <t>Gồm</t>
  </si>
  <si>
    <t>Vốn đầu tư để thực hiện các CTMT, nhiệm vụ</t>
  </si>
  <si>
    <t>Vốn  sự nghiệp để thực hiện các CTMT, nhiệm vụ</t>
  </si>
  <si>
    <t>Vốn thực hiện các CTMT quốc gia</t>
  </si>
  <si>
    <t>Vốn  sự nhiệp để thực hiện các CTMT, nhiệm vụ</t>
  </si>
  <si>
    <t>Vốn ngoài nước</t>
  </si>
  <si>
    <t>Vốn trong nước</t>
  </si>
  <si>
    <t>A</t>
  </si>
  <si>
    <t>B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</si>
  <si>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</si>
  <si>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</si>
  <si>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</si>
  <si>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</si>
  <si>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</si>
  <si>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</si>
  <si>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</si>
  <si>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</si>
  <si>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</si>
  <si>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</si>
  <si>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TỔNG SỐ</t>
  </si>
  <si>
    <t>Huyện Điện Biên</t>
  </si>
  <si>
    <t>Huyện Tuần giáo</t>
  </si>
  <si>
    <t>Huyện Mường Ảng</t>
  </si>
  <si>
    <t>Huyện Mường Chà</t>
  </si>
  <si>
    <t>Huyện Tủa Chùa</t>
  </si>
  <si>
    <t>Huyện Mường Nhé</t>
  </si>
  <si>
    <t>Huyện Điện Biên Đông</t>
  </si>
  <si>
    <t>TP. Điện Biên phủ</t>
  </si>
  <si>
    <t>Thị xã Mường Lay</t>
  </si>
  <si>
    <t>Huyện Nậm Pồ</t>
  </si>
  <si>
    <t>(Kèm theo Quyết định số 1303/QĐ-UBND ngày 20 tháng 12 năm 2019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</si>
</sst>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16" x14ac:knownFonts="1">
    <font>
      <sz val="11"/>
      <color theme="1"/>
      <name val="Calibri"/>
      <family val="2"/>
      <charset val="163"/>
      <scheme val="minor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4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Calibri"/>
      <family val="2"/>
      <charset val="163"/>
    </font>
    <font>
      <sz val="11"/>
      <color indexed="8"/>
      <name val="Calibri"/>
      <family val="2"/>
      <charset val="163"/>
    </font>
    <font>
      <b/>
      <sz val="11"/>
      <color indexed="8"/>
      <name val="Calibri"/>
      <family val="2"/>
      <charset val="163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sz val="16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0" fontId="2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5" fillId="0" borderId="3" xfId="0" applyNumberFormat="1" applyFont="1" applyBorder="1" applyAlignment="1">
      <alignment horizontal="right" vertical="center" wrapText="1"/>
    </xf>
    <xf numFmtId="9" fontId="2" fillId="0" borderId="3" xfId="1" applyFont="1" applyBorder="1" applyAlignment="1">
      <alignment horizontal="right" vertical="center" wrapText="1"/>
    </xf>
    <xf numFmtId="0" fontId="10" fillId="0" borderId="0" xfId="0" applyFont="1" applyBorder="1"/>
    <xf numFmtId="0" fontId="10" fillId="0" borderId="0" xfId="0" applyFont="1"/>
    <xf numFmtId="0" fontId="11" fillId="2" borderId="4" xfId="0" applyFont="1" applyFill="1" applyBorder="1" applyAlignment="1">
      <alignment vertical="center"/>
    </xf>
    <xf numFmtId="3" fontId="12" fillId="0" borderId="4" xfId="0" applyNumberFormat="1" applyFont="1" applyBorder="1" applyAlignment="1">
      <alignment vertical="center" wrapText="1"/>
    </xf>
    <xf numFmtId="4" fontId="12" fillId="0" borderId="4" xfId="0" applyNumberFormat="1" applyFont="1" applyBorder="1" applyAlignment="1">
      <alignment horizontal="right" vertical="center" wrapText="1"/>
    </xf>
    <xf numFmtId="4" fontId="11" fillId="0" borderId="4" xfId="0" applyNumberFormat="1" applyFont="1" applyBorder="1" applyAlignment="1">
      <alignment horizontal="right" vertical="center" wrapText="1"/>
    </xf>
    <xf numFmtId="9" fontId="12" fillId="0" borderId="4" xfId="1" applyFont="1" applyBorder="1" applyAlignment="1">
      <alignment horizontal="right" vertical="center" wrapText="1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164" fontId="12" fillId="0" borderId="4" xfId="0" applyNumberFormat="1" applyFont="1" applyBorder="1" applyAlignment="1">
      <alignment horizontal="righ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3" fontId="12" fillId="0" borderId="7" xfId="0" applyNumberFormat="1" applyFont="1" applyBorder="1" applyAlignment="1">
      <alignment vertical="center" wrapText="1"/>
    </xf>
    <xf numFmtId="0" fontId="12" fillId="0" borderId="7" xfId="0" applyFont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4" fontId="0" fillId="0" borderId="0" xfId="0" applyNumberFormat="1" applyBorder="1"/>
    <xf numFmtId="2" fontId="0" fillId="0" borderId="0" xfId="0" applyNumberFormat="1" applyBorder="1"/>
    <xf numFmtId="0" fontId="15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D40"/>
  <sheetViews>
    <sheetView tabSelected="1" workbookViewId="0">
      <selection activeCell="A2" sqref="A2:Z2"/>
    </sheetView>
  </sheetViews>
  <sheetFormatPr defaultRowHeight="15" x14ac:dyDescent="0.25"/>
  <cols>
    <col min="1" max="1" width="6.28515625" customWidth="1"/>
    <col min="2" max="2" width="22.5703125" customWidth="1"/>
    <col min="3" max="4" width="11.28515625" bestFit="1" customWidth="1"/>
    <col min="5" max="5" width="11.140625" customWidth="1"/>
    <col min="6" max="6" width="7.5703125" customWidth="1"/>
    <col min="7" max="7" width="9.7109375" customWidth="1"/>
    <col min="8" max="8" width="8.5703125" customWidth="1"/>
    <col min="9" max="9" width="7.7109375" customWidth="1"/>
    <col min="10" max="10" width="9.140625" customWidth="1"/>
    <col min="11" max="11" width="14.85546875" customWidth="1"/>
    <col min="12" max="12" width="14.140625" customWidth="1"/>
    <col min="13" max="13" width="14.5703125" customWidth="1"/>
    <col min="14" max="14" width="12" customWidth="1"/>
    <col min="15" max="15" width="13" customWidth="1"/>
    <col min="16" max="16" width="11.5703125" customWidth="1"/>
    <col min="17" max="17" width="12.42578125" customWidth="1"/>
    <col min="18" max="18" width="12.140625" customWidth="1"/>
    <col min="19" max="19" width="8.7109375" customWidth="1"/>
    <col min="20" max="20" width="9.28515625" bestFit="1" customWidth="1"/>
    <col min="21" max="21" width="7.5703125" customWidth="1"/>
    <col min="22" max="22" width="6.5703125" customWidth="1"/>
    <col min="23" max="23" width="8.140625" customWidth="1"/>
    <col min="24" max="24" width="8.28515625" customWidth="1"/>
    <col min="25" max="25" width="7.5703125" customWidth="1"/>
    <col min="26" max="26" width="8" customWidth="1"/>
    <col min="27" max="29" width="9.140625" style="3"/>
  </cols>
  <sheetData>
    <row r="1" spans="1:30" ht="18.75" x14ac:dyDescent="0.25">
      <c r="A1" s="1" t="s">
        <v>0</v>
      </c>
      <c r="B1" s="1"/>
      <c r="C1" s="1"/>
      <c r="X1" s="2" t="s">
        <v>1</v>
      </c>
      <c r="Y1" s="2"/>
      <c r="Z1" s="2"/>
    </row>
    <row r="2" spans="1:30" ht="30.75" customHeight="1" x14ac:dyDescent="0.25">
      <c r="A2" s="42" t="s">
        <v>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30" ht="24.95" customHeight="1" x14ac:dyDescent="0.25">
      <c r="A3" s="4" t="s">
        <v>42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30" ht="15.75" x14ac:dyDescent="0.25">
      <c r="X4" s="5" t="s">
        <v>3</v>
      </c>
      <c r="Y4" s="5"/>
      <c r="Z4" s="5"/>
    </row>
    <row r="5" spans="1:30" ht="15.75" customHeight="1" x14ac:dyDescent="0.25">
      <c r="A5" s="6" t="s">
        <v>4</v>
      </c>
      <c r="B5" s="6" t="s">
        <v>5</v>
      </c>
      <c r="C5" s="6" t="s">
        <v>6</v>
      </c>
      <c r="D5" s="6"/>
      <c r="E5" s="6"/>
      <c r="F5" s="6"/>
      <c r="G5" s="6"/>
      <c r="H5" s="6"/>
      <c r="I5" s="6"/>
      <c r="J5" s="6"/>
      <c r="K5" s="6" t="s">
        <v>7</v>
      </c>
      <c r="L5" s="6"/>
      <c r="M5" s="6"/>
      <c r="N5" s="6"/>
      <c r="O5" s="6"/>
      <c r="P5" s="6"/>
      <c r="Q5" s="6"/>
      <c r="R5" s="6"/>
      <c r="S5" s="6" t="s">
        <v>8</v>
      </c>
      <c r="T5" s="6"/>
      <c r="U5" s="6"/>
      <c r="V5" s="6"/>
      <c r="W5" s="6"/>
      <c r="X5" s="6"/>
      <c r="Y5" s="6"/>
      <c r="Z5" s="6"/>
    </row>
    <row r="6" spans="1:30" ht="21" customHeight="1" x14ac:dyDescent="0.25">
      <c r="A6" s="6"/>
      <c r="B6" s="6"/>
      <c r="C6" s="6" t="s">
        <v>9</v>
      </c>
      <c r="D6" s="6" t="s">
        <v>10</v>
      </c>
      <c r="E6" s="6" t="s">
        <v>11</v>
      </c>
      <c r="F6" s="6"/>
      <c r="G6" s="6"/>
      <c r="H6" s="6"/>
      <c r="I6" s="6"/>
      <c r="J6" s="6"/>
      <c r="K6" s="6" t="s">
        <v>9</v>
      </c>
      <c r="L6" s="6" t="s">
        <v>10</v>
      </c>
      <c r="M6" s="6" t="s">
        <v>11</v>
      </c>
      <c r="N6" s="6"/>
      <c r="O6" s="6"/>
      <c r="P6" s="6"/>
      <c r="Q6" s="6"/>
      <c r="R6" s="6"/>
      <c r="S6" s="6" t="s">
        <v>9</v>
      </c>
      <c r="T6" s="6" t="s">
        <v>10</v>
      </c>
      <c r="U6" s="6" t="s">
        <v>11</v>
      </c>
      <c r="V6" s="6"/>
      <c r="W6" s="6"/>
      <c r="X6" s="6"/>
      <c r="Y6" s="6"/>
      <c r="Z6" s="6"/>
    </row>
    <row r="7" spans="1:30" ht="24.75" customHeight="1" x14ac:dyDescent="0.25">
      <c r="A7" s="6"/>
      <c r="B7" s="6"/>
      <c r="C7" s="6"/>
      <c r="D7" s="6"/>
      <c r="E7" s="6" t="s">
        <v>9</v>
      </c>
      <c r="F7" s="6" t="s">
        <v>12</v>
      </c>
      <c r="G7" s="6"/>
      <c r="H7" s="6" t="s">
        <v>13</v>
      </c>
      <c r="I7" s="6" t="s">
        <v>14</v>
      </c>
      <c r="J7" s="6" t="s">
        <v>15</v>
      </c>
      <c r="K7" s="6"/>
      <c r="L7" s="6"/>
      <c r="M7" s="6" t="s">
        <v>9</v>
      </c>
      <c r="N7" s="6" t="s">
        <v>12</v>
      </c>
      <c r="O7" s="6"/>
      <c r="P7" s="7" t="s">
        <v>13</v>
      </c>
      <c r="Q7" s="7" t="s">
        <v>14</v>
      </c>
      <c r="R7" s="6" t="s">
        <v>15</v>
      </c>
      <c r="S7" s="6"/>
      <c r="T7" s="6"/>
      <c r="U7" s="6" t="s">
        <v>9</v>
      </c>
      <c r="V7" s="6" t="s">
        <v>12</v>
      </c>
      <c r="W7" s="6"/>
      <c r="X7" s="6" t="s">
        <v>13</v>
      </c>
      <c r="Y7" s="6" t="s">
        <v>16</v>
      </c>
      <c r="Z7" s="6" t="s">
        <v>15</v>
      </c>
    </row>
    <row r="8" spans="1:30" ht="132.75" customHeight="1" x14ac:dyDescent="0.25">
      <c r="A8" s="6"/>
      <c r="B8" s="6"/>
      <c r="C8" s="6"/>
      <c r="D8" s="6"/>
      <c r="E8" s="6"/>
      <c r="F8" s="8" t="s">
        <v>17</v>
      </c>
      <c r="G8" s="8" t="s">
        <v>18</v>
      </c>
      <c r="H8" s="6"/>
      <c r="I8" s="6"/>
      <c r="J8" s="6"/>
      <c r="K8" s="6"/>
      <c r="L8" s="6"/>
      <c r="M8" s="6"/>
      <c r="N8" s="8" t="s">
        <v>17</v>
      </c>
      <c r="O8" s="8" t="s">
        <v>18</v>
      </c>
      <c r="P8" s="7"/>
      <c r="Q8" s="7"/>
      <c r="R8" s="6"/>
      <c r="S8" s="6"/>
      <c r="T8" s="6"/>
      <c r="U8" s="6"/>
      <c r="V8" s="8" t="s">
        <v>17</v>
      </c>
      <c r="W8" s="8" t="s">
        <v>18</v>
      </c>
      <c r="X8" s="6"/>
      <c r="Y8" s="6"/>
      <c r="Z8" s="6"/>
    </row>
    <row r="9" spans="1:30" s="12" customFormat="1" ht="24" customHeight="1" x14ac:dyDescent="0.2">
      <c r="A9" s="9" t="s">
        <v>19</v>
      </c>
      <c r="B9" s="9" t="s">
        <v>20</v>
      </c>
      <c r="C9" s="9">
        <v>1</v>
      </c>
      <c r="D9" s="9">
        <v>2</v>
      </c>
      <c r="E9" s="9" t="s">
        <v>21</v>
      </c>
      <c r="F9" s="9">
        <v>4</v>
      </c>
      <c r="G9" s="9">
        <v>5</v>
      </c>
      <c r="H9" s="9">
        <v>6</v>
      </c>
      <c r="I9" s="9">
        <v>7</v>
      </c>
      <c r="J9" s="9">
        <v>8</v>
      </c>
      <c r="K9" s="9">
        <v>9</v>
      </c>
      <c r="L9" s="9">
        <v>10</v>
      </c>
      <c r="M9" s="9" t="s">
        <v>22</v>
      </c>
      <c r="N9" s="9">
        <v>12</v>
      </c>
      <c r="O9" s="9">
        <v>13</v>
      </c>
      <c r="P9" s="10">
        <v>14</v>
      </c>
      <c r="Q9" s="10">
        <v>15</v>
      </c>
      <c r="R9" s="9">
        <v>16</v>
      </c>
      <c r="S9" s="9" t="s">
        <v>23</v>
      </c>
      <c r="T9" s="9" t="s">
        <v>24</v>
      </c>
      <c r="U9" s="9" t="s">
        <v>25</v>
      </c>
      <c r="V9" s="9" t="s">
        <v>26</v>
      </c>
      <c r="W9" s="9" t="s">
        <v>27</v>
      </c>
      <c r="X9" s="9" t="s">
        <v>28</v>
      </c>
      <c r="Y9" s="9" t="s">
        <v>29</v>
      </c>
      <c r="Z9" s="9" t="s">
        <v>30</v>
      </c>
      <c r="AA9" s="11"/>
      <c r="AB9" s="11"/>
      <c r="AC9" s="11"/>
    </row>
    <row r="10" spans="1:30" s="19" customFormat="1" ht="37.5" customHeight="1" x14ac:dyDescent="0.25">
      <c r="A10" s="13"/>
      <c r="B10" s="13" t="s">
        <v>31</v>
      </c>
      <c r="C10" s="14">
        <f>SUM(C11:C20)</f>
        <v>4632904</v>
      </c>
      <c r="D10" s="14">
        <f t="shared" ref="D10:J10" si="0">SUM(D11:D20)</f>
        <v>3997101</v>
      </c>
      <c r="E10" s="14">
        <f t="shared" si="0"/>
        <v>635803</v>
      </c>
      <c r="F10" s="14">
        <f t="shared" si="0"/>
        <v>36859</v>
      </c>
      <c r="G10" s="14">
        <f t="shared" si="0"/>
        <v>598944</v>
      </c>
      <c r="H10" s="14">
        <f t="shared" si="0"/>
        <v>11518</v>
      </c>
      <c r="I10" s="14">
        <f t="shared" si="0"/>
        <v>58327</v>
      </c>
      <c r="J10" s="14">
        <f t="shared" si="0"/>
        <v>565958</v>
      </c>
      <c r="K10" s="15">
        <f>SUM(K11:K20)</f>
        <v>4945415.044094</v>
      </c>
      <c r="L10" s="15">
        <f>SUM(L11:L20)</f>
        <v>4005556.5198000004</v>
      </c>
      <c r="M10" s="15">
        <f t="shared" ref="M10:R10" si="1">SUM(M11:M20)</f>
        <v>939858.524294</v>
      </c>
      <c r="N10" s="15">
        <f t="shared" si="1"/>
        <v>34942.336458999998</v>
      </c>
      <c r="O10" s="15">
        <f t="shared" si="1"/>
        <v>904916.18783500011</v>
      </c>
      <c r="P10" s="16">
        <f t="shared" si="1"/>
        <v>91652.511089000007</v>
      </c>
      <c r="Q10" s="16">
        <f t="shared" si="1"/>
        <v>259663.01451800001</v>
      </c>
      <c r="R10" s="15">
        <f t="shared" si="1"/>
        <v>588542.99868700001</v>
      </c>
      <c r="S10" s="15">
        <f>SUM(S11:S20)</f>
        <v>10.724121044585363</v>
      </c>
      <c r="T10" s="17">
        <f t="shared" ref="T10:Z20" si="2">L10/D10</f>
        <v>1.0021154130956411</v>
      </c>
      <c r="U10" s="17">
        <f t="shared" si="2"/>
        <v>1.4782228525093464</v>
      </c>
      <c r="V10" s="17">
        <f t="shared" si="2"/>
        <v>0.94800012097452446</v>
      </c>
      <c r="W10" s="17">
        <f t="shared" si="2"/>
        <v>1.5108527472267861</v>
      </c>
      <c r="X10" s="17">
        <f t="shared" si="2"/>
        <v>7.9573286238062169</v>
      </c>
      <c r="Y10" s="17">
        <f t="shared" si="2"/>
        <v>4.4518493068047391</v>
      </c>
      <c r="Z10" s="17">
        <f t="shared" si="2"/>
        <v>1.0399057857420515</v>
      </c>
      <c r="AA10" s="18"/>
      <c r="AB10" s="18"/>
      <c r="AC10" s="18"/>
    </row>
    <row r="11" spans="1:30" s="26" customFormat="1" ht="30" customHeight="1" x14ac:dyDescent="0.25">
      <c r="A11" s="20">
        <v>1</v>
      </c>
      <c r="B11" s="20" t="s">
        <v>32</v>
      </c>
      <c r="C11" s="21">
        <f>SUM(D11:E11)</f>
        <v>781410</v>
      </c>
      <c r="D11" s="21">
        <f>690799+22404</f>
        <v>713203</v>
      </c>
      <c r="E11" s="21">
        <f>SUM(F11:G11)</f>
        <v>68207</v>
      </c>
      <c r="F11" s="21"/>
      <c r="G11" s="21">
        <f>(H11+I11+J11)-F11</f>
        <v>68207</v>
      </c>
      <c r="H11" s="21"/>
      <c r="I11" s="21">
        <v>6231</v>
      </c>
      <c r="J11" s="21">
        <v>61976</v>
      </c>
      <c r="K11" s="22">
        <f>SUM(L11:M11)</f>
        <v>813630.03884000005</v>
      </c>
      <c r="L11" s="22">
        <v>711493</v>
      </c>
      <c r="M11" s="22">
        <f>SUM(N11:O11)</f>
        <v>102137.03883999999</v>
      </c>
      <c r="N11" s="22">
        <v>58.938839999999999</v>
      </c>
      <c r="O11" s="22">
        <f>SUM(P11:R11)-N11</f>
        <v>102078.09999999999</v>
      </c>
      <c r="P11" s="23">
        <v>8740</v>
      </c>
      <c r="Q11" s="23">
        <f>38129+58.93884</f>
        <v>38187.938840000003</v>
      </c>
      <c r="R11" s="22">
        <v>55209.1</v>
      </c>
      <c r="S11" s="22">
        <f>K11/C11</f>
        <v>1.0412332051547843</v>
      </c>
      <c r="T11" s="24">
        <f>L11/D11</f>
        <v>0.99760236566587634</v>
      </c>
      <c r="U11" s="24">
        <f>M11/E11</f>
        <v>1.497456842259592</v>
      </c>
      <c r="V11" s="24"/>
      <c r="W11" s="24">
        <f>O11/G11</f>
        <v>1.4965927250868678</v>
      </c>
      <c r="X11" s="24"/>
      <c r="Y11" s="24">
        <f>Q11/I11</f>
        <v>6.1287014668592521</v>
      </c>
      <c r="Z11" s="24">
        <f t="shared" si="2"/>
        <v>0.89081418613656893</v>
      </c>
      <c r="AA11" s="3"/>
      <c r="AB11" s="3"/>
      <c r="AC11" s="3"/>
      <c r="AD11" s="25"/>
    </row>
    <row r="12" spans="1:30" s="28" customFormat="1" ht="30" customHeight="1" x14ac:dyDescent="0.25">
      <c r="A12" s="20">
        <v>2</v>
      </c>
      <c r="B12" s="20" t="s">
        <v>33</v>
      </c>
      <c r="C12" s="21">
        <f t="shared" ref="C12:C20" si="3">SUM(D12:E12)</f>
        <v>631848</v>
      </c>
      <c r="D12" s="21">
        <f>519958+24794</f>
        <v>544752</v>
      </c>
      <c r="E12" s="21">
        <f>SUM(F12:G12)</f>
        <v>87096</v>
      </c>
      <c r="F12" s="21">
        <v>7210</v>
      </c>
      <c r="G12" s="21">
        <f t="shared" ref="G12:G20" si="4">(H12+I12+J12)-F12</f>
        <v>79886</v>
      </c>
      <c r="H12" s="21">
        <v>2518</v>
      </c>
      <c r="I12" s="21">
        <v>11355</v>
      </c>
      <c r="J12" s="21">
        <v>73223</v>
      </c>
      <c r="K12" s="22">
        <f>SUM(L12:M12)</f>
        <v>661365.71891900001</v>
      </c>
      <c r="L12" s="22">
        <v>544752</v>
      </c>
      <c r="M12" s="22">
        <f>SUM(N12:O12)</f>
        <v>116613.71891899999</v>
      </c>
      <c r="N12" s="22">
        <v>50.518918999999997</v>
      </c>
      <c r="O12" s="22">
        <f>SUM(P12:R12)-N12</f>
        <v>116563.2</v>
      </c>
      <c r="P12" s="23">
        <v>14038</v>
      </c>
      <c r="Q12" s="23">
        <f>30035+50.518919</f>
        <v>30085.518918999998</v>
      </c>
      <c r="R12" s="22">
        <v>72490.2</v>
      </c>
      <c r="S12" s="22">
        <f t="shared" ref="S12:U20" si="5">K12/C12</f>
        <v>1.046716487064927</v>
      </c>
      <c r="T12" s="24">
        <f t="shared" si="5"/>
        <v>1</v>
      </c>
      <c r="U12" s="24">
        <f t="shared" si="5"/>
        <v>1.338910155678791</v>
      </c>
      <c r="V12" s="24">
        <f>N12/F12</f>
        <v>7.0067848821081828E-3</v>
      </c>
      <c r="W12" s="24">
        <f t="shared" ref="W12:W20" si="6">O12/G12</f>
        <v>1.4591192449240167</v>
      </c>
      <c r="X12" s="24">
        <f>P12/H12</f>
        <v>5.5750595710881656</v>
      </c>
      <c r="Y12" s="24">
        <f t="shared" ref="Y12:Y20" si="7">Q12/I12</f>
        <v>2.6495393147512107</v>
      </c>
      <c r="Z12" s="24">
        <f t="shared" si="2"/>
        <v>0.9899922155606844</v>
      </c>
      <c r="AA12" s="3"/>
      <c r="AB12" s="3"/>
      <c r="AC12" s="3"/>
      <c r="AD12" s="27"/>
    </row>
    <row r="13" spans="1:30" s="28" customFormat="1" ht="30" customHeight="1" x14ac:dyDescent="0.25">
      <c r="A13" s="20">
        <v>3</v>
      </c>
      <c r="B13" s="20" t="s">
        <v>34</v>
      </c>
      <c r="C13" s="21">
        <f t="shared" si="3"/>
        <v>377354</v>
      </c>
      <c r="D13" s="21">
        <f>305006+8355</f>
        <v>313361</v>
      </c>
      <c r="E13" s="21">
        <f t="shared" ref="E13:E20" si="8">SUM(F13:G13)</f>
        <v>63993</v>
      </c>
      <c r="F13" s="21"/>
      <c r="G13" s="21">
        <f t="shared" si="4"/>
        <v>63993</v>
      </c>
      <c r="H13" s="21"/>
      <c r="I13" s="21">
        <v>2410</v>
      </c>
      <c r="J13" s="21">
        <v>61583</v>
      </c>
      <c r="K13" s="22">
        <f t="shared" ref="K13:K20" si="9">SUM(L13:M13)</f>
        <v>414320.83180500002</v>
      </c>
      <c r="L13" s="22">
        <v>315037.1741</v>
      </c>
      <c r="M13" s="22">
        <f t="shared" ref="M13:M20" si="10">SUM(N13:O13)</f>
        <v>99283.657705000005</v>
      </c>
      <c r="N13" s="22">
        <v>6907.9983400000001</v>
      </c>
      <c r="O13" s="22">
        <f t="shared" ref="O13:O20" si="11">SUM(P13:R13)-N13</f>
        <v>92375.659365</v>
      </c>
      <c r="P13" s="23">
        <f>6846.659365+6907.99834</f>
        <v>13754.657705000001</v>
      </c>
      <c r="Q13" s="23">
        <v>23418</v>
      </c>
      <c r="R13" s="22">
        <v>62111</v>
      </c>
      <c r="S13" s="22">
        <f t="shared" si="5"/>
        <v>1.0979632700461637</v>
      </c>
      <c r="T13" s="24">
        <f t="shared" si="5"/>
        <v>1.0053490195014696</v>
      </c>
      <c r="U13" s="24">
        <f t="shared" si="5"/>
        <v>1.5514768444204836</v>
      </c>
      <c r="V13" s="24"/>
      <c r="W13" s="24">
        <f t="shared" si="6"/>
        <v>1.4435275634053724</v>
      </c>
      <c r="X13" s="24"/>
      <c r="Y13" s="24">
        <f t="shared" si="7"/>
        <v>9.7170124481327793</v>
      </c>
      <c r="Z13" s="24">
        <f t="shared" si="2"/>
        <v>1.0085737947160742</v>
      </c>
      <c r="AA13" s="3"/>
      <c r="AB13" s="3"/>
      <c r="AC13" s="3"/>
      <c r="AD13" s="27"/>
    </row>
    <row r="14" spans="1:30" s="28" customFormat="1" ht="30" customHeight="1" x14ac:dyDescent="0.25">
      <c r="A14" s="20">
        <v>4</v>
      </c>
      <c r="B14" s="20" t="s">
        <v>35</v>
      </c>
      <c r="C14" s="21">
        <f t="shared" si="3"/>
        <v>448008</v>
      </c>
      <c r="D14" s="21">
        <f>377680+9684</f>
        <v>387364</v>
      </c>
      <c r="E14" s="21">
        <f t="shared" si="8"/>
        <v>60644</v>
      </c>
      <c r="F14" s="21">
        <v>6941</v>
      </c>
      <c r="G14" s="21">
        <f t="shared" si="4"/>
        <v>53703</v>
      </c>
      <c r="H14" s="21"/>
      <c r="I14" s="21">
        <v>8104</v>
      </c>
      <c r="J14" s="21">
        <v>52540</v>
      </c>
      <c r="K14" s="22">
        <f t="shared" si="9"/>
        <v>485196.63446000003</v>
      </c>
      <c r="L14" s="22">
        <v>390763.51520000002</v>
      </c>
      <c r="M14" s="22">
        <f t="shared" si="10"/>
        <v>94433.119260000007</v>
      </c>
      <c r="N14" s="22">
        <f>8998.56334+50.51892</f>
        <v>9049.082260000001</v>
      </c>
      <c r="O14" s="22">
        <f t="shared" si="11"/>
        <v>85384.037000000011</v>
      </c>
      <c r="P14" s="23">
        <f>594.237+8998.56334</f>
        <v>9592.8003399999998</v>
      </c>
      <c r="Q14" s="23">
        <f>21374+50.51892</f>
        <v>21424.518919999999</v>
      </c>
      <c r="R14" s="22">
        <v>63415.8</v>
      </c>
      <c r="S14" s="22">
        <f t="shared" si="5"/>
        <v>1.0830088624756702</v>
      </c>
      <c r="T14" s="24">
        <f t="shared" si="5"/>
        <v>1.0087760225524314</v>
      </c>
      <c r="U14" s="24">
        <f t="shared" si="5"/>
        <v>1.5571716783193721</v>
      </c>
      <c r="V14" s="24">
        <f>N14/F14</f>
        <v>1.3037144878259619</v>
      </c>
      <c r="W14" s="24">
        <f t="shared" si="6"/>
        <v>1.5899304880546712</v>
      </c>
      <c r="X14" s="24"/>
      <c r="Y14" s="24">
        <f t="shared" si="7"/>
        <v>2.643696806515301</v>
      </c>
      <c r="Z14" s="24">
        <f t="shared" si="2"/>
        <v>1.2070003806623526</v>
      </c>
      <c r="AA14" s="3"/>
      <c r="AB14" s="3"/>
      <c r="AC14" s="3"/>
      <c r="AD14" s="27"/>
    </row>
    <row r="15" spans="1:30" s="28" customFormat="1" ht="30" customHeight="1" x14ac:dyDescent="0.25">
      <c r="A15" s="20">
        <v>5</v>
      </c>
      <c r="B15" s="20" t="s">
        <v>36</v>
      </c>
      <c r="C15" s="21">
        <f t="shared" si="3"/>
        <v>444663</v>
      </c>
      <c r="D15" s="21">
        <f>351322+8059</f>
        <v>359381</v>
      </c>
      <c r="E15" s="21">
        <f t="shared" si="8"/>
        <v>85282</v>
      </c>
      <c r="F15" s="21">
        <v>9968</v>
      </c>
      <c r="G15" s="21">
        <f t="shared" si="4"/>
        <v>75314</v>
      </c>
      <c r="H15" s="21">
        <v>5000</v>
      </c>
      <c r="I15" s="21">
        <v>11084</v>
      </c>
      <c r="J15" s="21">
        <v>69198</v>
      </c>
      <c r="K15" s="22">
        <f t="shared" si="9"/>
        <v>491146.28089400003</v>
      </c>
      <c r="L15" s="22">
        <v>363390.49180000002</v>
      </c>
      <c r="M15" s="22">
        <f t="shared" si="10"/>
        <v>127755.78909400001</v>
      </c>
      <c r="N15" s="22">
        <f>8162.701+50.518919</f>
        <v>8213.2199189999992</v>
      </c>
      <c r="O15" s="22">
        <f t="shared" si="11"/>
        <v>119542.56917500001</v>
      </c>
      <c r="P15" s="23">
        <f>10265.569175+8162.701</f>
        <v>18428.270175000001</v>
      </c>
      <c r="Q15" s="23">
        <f>31890+50.518919</f>
        <v>31940.518918999998</v>
      </c>
      <c r="R15" s="22">
        <v>77387</v>
      </c>
      <c r="S15" s="22">
        <f t="shared" si="5"/>
        <v>1.1045359764450833</v>
      </c>
      <c r="T15" s="24">
        <f t="shared" si="5"/>
        <v>1.0111566604801034</v>
      </c>
      <c r="U15" s="24">
        <f t="shared" si="5"/>
        <v>1.4980393177223799</v>
      </c>
      <c r="V15" s="24">
        <f>N15/F15</f>
        <v>0.82395865961075432</v>
      </c>
      <c r="W15" s="24">
        <f t="shared" si="6"/>
        <v>1.5872556121703802</v>
      </c>
      <c r="X15" s="24">
        <f>P15/H15</f>
        <v>3.6856540350000002</v>
      </c>
      <c r="Y15" s="24">
        <f t="shared" si="7"/>
        <v>2.8816779970227353</v>
      </c>
      <c r="Z15" s="24">
        <f t="shared" si="2"/>
        <v>1.1183415705656232</v>
      </c>
      <c r="AA15" s="3"/>
      <c r="AB15" s="3"/>
      <c r="AC15" s="3"/>
      <c r="AD15" s="27"/>
    </row>
    <row r="16" spans="1:30" s="28" customFormat="1" ht="30" customHeight="1" x14ac:dyDescent="0.25">
      <c r="A16" s="20">
        <v>6</v>
      </c>
      <c r="B16" s="20" t="s">
        <v>37</v>
      </c>
      <c r="C16" s="21">
        <f t="shared" si="3"/>
        <v>479751</v>
      </c>
      <c r="D16" s="21">
        <f>393384+10599</f>
        <v>403983</v>
      </c>
      <c r="E16" s="21">
        <f t="shared" si="8"/>
        <v>75768</v>
      </c>
      <c r="F16" s="21"/>
      <c r="G16" s="21">
        <f t="shared" si="4"/>
        <v>75768</v>
      </c>
      <c r="H16" s="21"/>
      <c r="I16" s="21">
        <v>987</v>
      </c>
      <c r="J16" s="21">
        <v>74781</v>
      </c>
      <c r="K16" s="22">
        <f t="shared" si="9"/>
        <v>534589.07999999996</v>
      </c>
      <c r="L16" s="22">
        <v>403983</v>
      </c>
      <c r="M16" s="22">
        <f t="shared" si="10"/>
        <v>130606.08</v>
      </c>
      <c r="N16" s="22"/>
      <c r="O16" s="22">
        <f t="shared" si="11"/>
        <v>130606.08</v>
      </c>
      <c r="P16" s="23">
        <v>900</v>
      </c>
      <c r="Q16" s="23">
        <v>36405</v>
      </c>
      <c r="R16" s="22">
        <v>93301.08</v>
      </c>
      <c r="S16" s="22">
        <f t="shared" si="5"/>
        <v>1.1143052958722337</v>
      </c>
      <c r="T16" s="24">
        <f t="shared" si="5"/>
        <v>1</v>
      </c>
      <c r="U16" s="24">
        <f t="shared" si="5"/>
        <v>1.7237630662020906</v>
      </c>
      <c r="V16" s="24"/>
      <c r="W16" s="24">
        <f t="shared" si="6"/>
        <v>1.7237630662020906</v>
      </c>
      <c r="X16" s="24"/>
      <c r="Y16" s="24">
        <f t="shared" si="7"/>
        <v>36.88449848024316</v>
      </c>
      <c r="Z16" s="24">
        <f t="shared" si="2"/>
        <v>1.2476575600754203</v>
      </c>
      <c r="AA16" s="3"/>
      <c r="AB16" s="3"/>
      <c r="AC16" s="3"/>
      <c r="AD16" s="27"/>
    </row>
    <row r="17" spans="1:30" s="28" customFormat="1" ht="30" customHeight="1" x14ac:dyDescent="0.25">
      <c r="A17" s="20">
        <v>7</v>
      </c>
      <c r="B17" s="20" t="s">
        <v>38</v>
      </c>
      <c r="C17" s="21">
        <f t="shared" si="3"/>
        <v>586714</v>
      </c>
      <c r="D17" s="21">
        <f>475644+11773</f>
        <v>487417</v>
      </c>
      <c r="E17" s="21">
        <f t="shared" si="8"/>
        <v>99297</v>
      </c>
      <c r="F17" s="21">
        <v>12740</v>
      </c>
      <c r="G17" s="21">
        <f t="shared" si="4"/>
        <v>86557</v>
      </c>
      <c r="H17" s="21">
        <v>4000</v>
      </c>
      <c r="I17" s="21">
        <v>17085</v>
      </c>
      <c r="J17" s="21">
        <v>78212</v>
      </c>
      <c r="K17" s="22">
        <f t="shared" si="9"/>
        <v>618108.45917599997</v>
      </c>
      <c r="L17" s="22">
        <v>489306.33870000002</v>
      </c>
      <c r="M17" s="22">
        <f t="shared" si="10"/>
        <v>128802.12047600001</v>
      </c>
      <c r="N17" s="22">
        <f>10612.059261+50.51892</f>
        <v>10662.578181000001</v>
      </c>
      <c r="O17" s="22">
        <f t="shared" si="11"/>
        <v>118139.54229500001</v>
      </c>
      <c r="P17" s="23">
        <f>11746.723608+10612.059261</f>
        <v>22358.782869000002</v>
      </c>
      <c r="Q17" s="23">
        <f>32674+50.51892</f>
        <v>32724.518919999999</v>
      </c>
      <c r="R17" s="22">
        <v>73718.818687000006</v>
      </c>
      <c r="S17" s="22">
        <f t="shared" si="5"/>
        <v>1.0535089654857392</v>
      </c>
      <c r="T17" s="24">
        <f t="shared" si="5"/>
        <v>1.0038762265165146</v>
      </c>
      <c r="U17" s="24">
        <f t="shared" si="5"/>
        <v>1.2971400996606142</v>
      </c>
      <c r="V17" s="24">
        <f>N17/F17</f>
        <v>0.83693706287284153</v>
      </c>
      <c r="W17" s="24">
        <f t="shared" si="6"/>
        <v>1.3648756576013494</v>
      </c>
      <c r="X17" s="24">
        <f>P17/H17</f>
        <v>5.5896957172500006</v>
      </c>
      <c r="Y17" s="24">
        <f t="shared" si="7"/>
        <v>1.9153947275387766</v>
      </c>
      <c r="Z17" s="24">
        <f t="shared" si="2"/>
        <v>0.94255125411701535</v>
      </c>
      <c r="AA17" s="3"/>
      <c r="AB17" s="3"/>
      <c r="AC17" s="3"/>
      <c r="AD17" s="27"/>
    </row>
    <row r="18" spans="1:30" s="28" customFormat="1" ht="30" customHeight="1" x14ac:dyDescent="0.25">
      <c r="A18" s="20">
        <v>8</v>
      </c>
      <c r="B18" s="20" t="s">
        <v>39</v>
      </c>
      <c r="C18" s="21">
        <f t="shared" si="3"/>
        <v>234396</v>
      </c>
      <c r="D18" s="21">
        <f>213797+19487</f>
        <v>233284</v>
      </c>
      <c r="E18" s="21">
        <f t="shared" si="8"/>
        <v>1112</v>
      </c>
      <c r="F18" s="21"/>
      <c r="G18" s="21">
        <f t="shared" si="4"/>
        <v>1112</v>
      </c>
      <c r="H18" s="21"/>
      <c r="I18" s="21">
        <v>222</v>
      </c>
      <c r="J18" s="21">
        <v>890</v>
      </c>
      <c r="K18" s="22">
        <f t="shared" si="9"/>
        <v>249684</v>
      </c>
      <c r="L18" s="22">
        <v>232475</v>
      </c>
      <c r="M18" s="22">
        <f t="shared" si="10"/>
        <v>17209</v>
      </c>
      <c r="N18" s="29"/>
      <c r="O18" s="22">
        <f t="shared" si="11"/>
        <v>17209</v>
      </c>
      <c r="P18" s="23">
        <v>1560</v>
      </c>
      <c r="Q18" s="23">
        <v>14759</v>
      </c>
      <c r="R18" s="22">
        <v>890</v>
      </c>
      <c r="S18" s="22">
        <f t="shared" si="5"/>
        <v>1.0652229560231403</v>
      </c>
      <c r="T18" s="24">
        <f t="shared" si="5"/>
        <v>0.99653212393477475</v>
      </c>
      <c r="U18" s="24">
        <f t="shared" si="5"/>
        <v>15.475719424460431</v>
      </c>
      <c r="V18" s="24"/>
      <c r="W18" s="24">
        <f t="shared" si="6"/>
        <v>15.475719424460431</v>
      </c>
      <c r="X18" s="24"/>
      <c r="Y18" s="24">
        <f t="shared" si="7"/>
        <v>66.481981981981988</v>
      </c>
      <c r="Z18" s="24">
        <f t="shared" si="2"/>
        <v>1</v>
      </c>
      <c r="AA18" s="3"/>
      <c r="AB18" s="3"/>
      <c r="AC18" s="3"/>
      <c r="AD18" s="27"/>
    </row>
    <row r="19" spans="1:30" s="28" customFormat="1" ht="30" customHeight="1" x14ac:dyDescent="0.25">
      <c r="A19" s="20">
        <v>9</v>
      </c>
      <c r="B19" s="20" t="s">
        <v>40</v>
      </c>
      <c r="C19" s="21">
        <f t="shared" si="3"/>
        <v>122009</v>
      </c>
      <c r="D19" s="21">
        <f>115948+4257</f>
        <v>120205</v>
      </c>
      <c r="E19" s="21">
        <f t="shared" si="8"/>
        <v>1804</v>
      </c>
      <c r="F19" s="21"/>
      <c r="G19" s="21">
        <f t="shared" si="4"/>
        <v>1804</v>
      </c>
      <c r="H19" s="21"/>
      <c r="I19" s="21">
        <v>304</v>
      </c>
      <c r="J19" s="21">
        <v>1500</v>
      </c>
      <c r="K19" s="22">
        <f t="shared" si="9"/>
        <v>132061</v>
      </c>
      <c r="L19" s="22">
        <v>120205</v>
      </c>
      <c r="M19" s="22">
        <f t="shared" si="10"/>
        <v>11856</v>
      </c>
      <c r="N19" s="22"/>
      <c r="O19" s="22">
        <f t="shared" si="11"/>
        <v>11856</v>
      </c>
      <c r="P19" s="23">
        <v>1680</v>
      </c>
      <c r="Q19" s="23">
        <v>8598</v>
      </c>
      <c r="R19" s="22">
        <v>1578</v>
      </c>
      <c r="S19" s="22">
        <f t="shared" si="5"/>
        <v>1.0823873648665263</v>
      </c>
      <c r="T19" s="24">
        <f t="shared" si="5"/>
        <v>1</v>
      </c>
      <c r="U19" s="24">
        <f t="shared" si="5"/>
        <v>6.5720620842572064</v>
      </c>
      <c r="V19" s="24"/>
      <c r="W19" s="24">
        <f t="shared" si="6"/>
        <v>6.5720620842572064</v>
      </c>
      <c r="X19" s="24"/>
      <c r="Y19" s="24">
        <f t="shared" si="7"/>
        <v>28.282894736842106</v>
      </c>
      <c r="Z19" s="24">
        <f t="shared" si="2"/>
        <v>1.052</v>
      </c>
      <c r="AA19" s="3"/>
      <c r="AB19" s="3"/>
      <c r="AC19" s="3"/>
      <c r="AD19" s="27"/>
    </row>
    <row r="20" spans="1:30" s="28" customFormat="1" ht="30" customHeight="1" x14ac:dyDescent="0.25">
      <c r="A20" s="20">
        <v>10</v>
      </c>
      <c r="B20" s="20" t="s">
        <v>41</v>
      </c>
      <c r="C20" s="21">
        <f t="shared" si="3"/>
        <v>526751</v>
      </c>
      <c r="D20" s="21">
        <f>423470+10681</f>
        <v>434151</v>
      </c>
      <c r="E20" s="21">
        <f t="shared" si="8"/>
        <v>92600</v>
      </c>
      <c r="F20" s="21"/>
      <c r="G20" s="21">
        <f t="shared" si="4"/>
        <v>92600</v>
      </c>
      <c r="H20" s="21"/>
      <c r="I20" s="21">
        <v>545</v>
      </c>
      <c r="J20" s="21">
        <v>92055</v>
      </c>
      <c r="K20" s="22">
        <f t="shared" si="9"/>
        <v>545313</v>
      </c>
      <c r="L20" s="22">
        <v>434151</v>
      </c>
      <c r="M20" s="22">
        <f t="shared" si="10"/>
        <v>111162</v>
      </c>
      <c r="N20" s="22"/>
      <c r="O20" s="22">
        <f t="shared" si="11"/>
        <v>111162</v>
      </c>
      <c r="P20" s="23">
        <v>600</v>
      </c>
      <c r="Q20" s="23">
        <v>22120</v>
      </c>
      <c r="R20" s="22">
        <v>88442</v>
      </c>
      <c r="S20" s="22">
        <f t="shared" si="5"/>
        <v>1.0352386611510942</v>
      </c>
      <c r="T20" s="24">
        <f t="shared" si="5"/>
        <v>1</v>
      </c>
      <c r="U20" s="24">
        <f t="shared" si="5"/>
        <v>1.2004535637149027</v>
      </c>
      <c r="V20" s="24"/>
      <c r="W20" s="24">
        <f t="shared" si="6"/>
        <v>1.2004535637149027</v>
      </c>
      <c r="X20" s="24"/>
      <c r="Y20" s="24">
        <f t="shared" si="7"/>
        <v>40.587155963302749</v>
      </c>
      <c r="Z20" s="24">
        <f t="shared" si="2"/>
        <v>0.96075172451251967</v>
      </c>
      <c r="AA20" s="3"/>
      <c r="AB20" s="3"/>
      <c r="AC20" s="3"/>
      <c r="AD20" s="27"/>
    </row>
    <row r="21" spans="1:30" s="36" customFormat="1" ht="24.75" customHeight="1" x14ac:dyDescent="0.25">
      <c r="A21" s="30"/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33"/>
      <c r="M21" s="33"/>
      <c r="N21" s="33"/>
      <c r="O21" s="33"/>
      <c r="P21" s="34"/>
      <c r="Q21" s="34"/>
      <c r="R21" s="33"/>
      <c r="S21" s="33"/>
      <c r="T21" s="33"/>
      <c r="U21" s="33"/>
      <c r="V21" s="33"/>
      <c r="W21" s="33"/>
      <c r="X21" s="33"/>
      <c r="Y21" s="33"/>
      <c r="Z21" s="33"/>
      <c r="AA21" s="3"/>
      <c r="AB21" s="3"/>
      <c r="AC21" s="3"/>
      <c r="AD21" s="35"/>
    </row>
    <row r="22" spans="1:30" s="3" customFormat="1" ht="15.75" x14ac:dyDescent="0.25">
      <c r="A22" s="3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30" s="3" customFormat="1" ht="15.75" hidden="1" customHeight="1" x14ac:dyDescent="0.25">
      <c r="A23" s="39"/>
    </row>
    <row r="24" spans="1:30" s="3" customFormat="1" ht="15" hidden="1" customHeight="1" x14ac:dyDescent="0.25"/>
    <row r="25" spans="1:30" s="3" customFormat="1" ht="15" hidden="1" customHeight="1" x14ac:dyDescent="0.25">
      <c r="K25" s="40"/>
      <c r="L25" s="40"/>
    </row>
    <row r="26" spans="1:30" s="3" customFormat="1" ht="15" hidden="1" customHeight="1" x14ac:dyDescent="0.25">
      <c r="K26" s="40"/>
    </row>
    <row r="27" spans="1:30" s="3" customFormat="1" ht="15" hidden="1" customHeight="1" x14ac:dyDescent="0.25"/>
    <row r="28" spans="1:30" s="3" customFormat="1" ht="15" hidden="1" customHeight="1" x14ac:dyDescent="0.25">
      <c r="K28" s="41"/>
    </row>
    <row r="29" spans="1:30" s="3" customFormat="1" ht="15" hidden="1" customHeight="1" x14ac:dyDescent="0.25">
      <c r="K29" s="40"/>
    </row>
    <row r="30" spans="1:30" s="3" customFormat="1" ht="15" hidden="1" customHeight="1" x14ac:dyDescent="0.25">
      <c r="K30" s="41"/>
    </row>
    <row r="31" spans="1:30" s="3" customFormat="1" x14ac:dyDescent="0.25"/>
    <row r="32" spans="1:3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0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</sheetData>
  <mergeCells count="34">
    <mergeCell ref="U7:U8"/>
    <mergeCell ref="V7:W7"/>
    <mergeCell ref="X7:X8"/>
    <mergeCell ref="Y7:Y8"/>
    <mergeCell ref="Z7:Z8"/>
    <mergeCell ref="S6:S8"/>
    <mergeCell ref="T6:T8"/>
    <mergeCell ref="U6:Z6"/>
    <mergeCell ref="E7:E8"/>
    <mergeCell ref="F7:G7"/>
    <mergeCell ref="H7:H8"/>
    <mergeCell ref="I7:I8"/>
    <mergeCell ref="J7:J8"/>
    <mergeCell ref="M7:M8"/>
    <mergeCell ref="N7:O7"/>
    <mergeCell ref="C6:C8"/>
    <mergeCell ref="D6:D8"/>
    <mergeCell ref="E6:J6"/>
    <mergeCell ref="K6:K8"/>
    <mergeCell ref="L6:L8"/>
    <mergeCell ref="M6:R6"/>
    <mergeCell ref="P7:P8"/>
    <mergeCell ref="Q7:Q8"/>
    <mergeCell ref="R7:R8"/>
    <mergeCell ref="A1:C1"/>
    <mergeCell ref="X1:Z1"/>
    <mergeCell ref="A2:Z2"/>
    <mergeCell ref="A3:Z3"/>
    <mergeCell ref="X4:Z4"/>
    <mergeCell ref="A5:A8"/>
    <mergeCell ref="B5:B8"/>
    <mergeCell ref="C5:J5"/>
    <mergeCell ref="K5:R5"/>
    <mergeCell ref="S5:Z5"/>
  </mergeCells>
  <printOptions horizontalCentered="1"/>
  <pageMargins left="0" right="0" top="0.5" bottom="0" header="0.3" footer="0.3"/>
  <pageSetup paperSize="8" scale="70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980CC2-F6B8-40ED-B05B-FEE43E19E944}"/>
</file>

<file path=customXml/itemProps2.xml><?xml version="1.0" encoding="utf-8"?>
<ds:datastoreItem xmlns:ds="http://schemas.openxmlformats.org/officeDocument/2006/customXml" ds:itemID="{440F4F45-4E27-4DD8-B403-554BAC70463F}"/>
</file>

<file path=customXml/itemProps3.xml><?xml version="1.0" encoding="utf-8"?>
<ds:datastoreItem xmlns:ds="http://schemas.openxmlformats.org/officeDocument/2006/customXml" ds:itemID="{CB11C70A-662A-4E2C-8A6F-8A2F76C3DE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Biểu số 67</vt:lpstr>
      <vt:lpstr>'Biểu số 67'!chuong_phuluc_59_name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2019-12-25T00:50:21Z</dcterms:created>
  <dcterms:modified xsi:type="dcterms:W3CDTF">2019-12-25T00:53:31Z</dcterms:modified>
</cp:coreProperties>
</file>