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19\BC QT NSĐP năm 2018\"/>
    </mc:Choice>
  </mc:AlternateContent>
  <bookViews>
    <workbookView xWindow="0" yWindow="0" windowWidth="20490" windowHeight="7755"/>
  </bookViews>
  <sheets>
    <sheet name="Biểu số 68" sheetId="1" r:id="rId1"/>
  </sheets>
  <definedNames>
    <definedName name="chuong_phuluc_61" localSheetId="0">'Biểu số 68'!$Q$1</definedName>
    <definedName name="chuong_phuluc_61_name" localSheetId="0">'Biểu số 68'!$A$2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K33" i="1"/>
  <c r="J33" i="1"/>
  <c r="I33" i="1"/>
  <c r="H33" i="1"/>
  <c r="S33" i="1" s="1"/>
  <c r="G33" i="1"/>
  <c r="R33" i="1" s="1"/>
  <c r="C33" i="1"/>
  <c r="N32" i="1"/>
  <c r="K32" i="1"/>
  <c r="J32" i="1"/>
  <c r="I32" i="1" s="1"/>
  <c r="H32" i="1"/>
  <c r="S32" i="1" s="1"/>
  <c r="G32" i="1"/>
  <c r="R32" i="1" s="1"/>
  <c r="F32" i="1"/>
  <c r="Q32" i="1" s="1"/>
  <c r="C32" i="1"/>
  <c r="N31" i="1"/>
  <c r="K31" i="1"/>
  <c r="J31" i="1" s="1"/>
  <c r="H31" i="1"/>
  <c r="S31" i="1" s="1"/>
  <c r="C31" i="1"/>
  <c r="N30" i="1"/>
  <c r="K30" i="1"/>
  <c r="J30" i="1"/>
  <c r="I30" i="1" s="1"/>
  <c r="H30" i="1"/>
  <c r="S30" i="1" s="1"/>
  <c r="D30" i="1"/>
  <c r="C30" i="1"/>
  <c r="N29" i="1"/>
  <c r="K29" i="1"/>
  <c r="J29" i="1"/>
  <c r="I29" i="1"/>
  <c r="H29" i="1"/>
  <c r="S29" i="1" s="1"/>
  <c r="G29" i="1"/>
  <c r="R29" i="1" s="1"/>
  <c r="D29" i="1"/>
  <c r="C29" i="1" s="1"/>
  <c r="N28" i="1"/>
  <c r="K28" i="1"/>
  <c r="J28" i="1"/>
  <c r="I28" i="1"/>
  <c r="H28" i="1"/>
  <c r="S28" i="1" s="1"/>
  <c r="G28" i="1"/>
  <c r="R28" i="1" s="1"/>
  <c r="C28" i="1"/>
  <c r="N27" i="1"/>
  <c r="K27" i="1"/>
  <c r="J27" i="1"/>
  <c r="I27" i="1" s="1"/>
  <c r="H27" i="1"/>
  <c r="S27" i="1" s="1"/>
  <c r="G27" i="1"/>
  <c r="R27" i="1" s="1"/>
  <c r="F27" i="1"/>
  <c r="Q27" i="1" s="1"/>
  <c r="D27" i="1"/>
  <c r="C27" i="1"/>
  <c r="N26" i="1"/>
  <c r="K26" i="1"/>
  <c r="J26" i="1"/>
  <c r="I26" i="1"/>
  <c r="H26" i="1"/>
  <c r="S26" i="1" s="1"/>
  <c r="G26" i="1"/>
  <c r="R26" i="1" s="1"/>
  <c r="F26" i="1"/>
  <c r="Q26" i="1" s="1"/>
  <c r="D26" i="1"/>
  <c r="C26" i="1"/>
  <c r="N25" i="1"/>
  <c r="K25" i="1"/>
  <c r="J25" i="1" s="1"/>
  <c r="H25" i="1"/>
  <c r="S25" i="1" s="1"/>
  <c r="D25" i="1"/>
  <c r="C25" i="1" s="1"/>
  <c r="C23" i="1" s="1"/>
  <c r="N24" i="1"/>
  <c r="K24" i="1"/>
  <c r="J24" i="1" s="1"/>
  <c r="H24" i="1"/>
  <c r="S24" i="1" s="1"/>
  <c r="C24" i="1"/>
  <c r="P23" i="1"/>
  <c r="O23" i="1"/>
  <c r="N23" i="1"/>
  <c r="M23" i="1"/>
  <c r="L23" i="1"/>
  <c r="K23" i="1"/>
  <c r="H23" i="1"/>
  <c r="S23" i="1" s="1"/>
  <c r="E23" i="1"/>
  <c r="D23" i="1"/>
  <c r="N22" i="1"/>
  <c r="J22" i="1"/>
  <c r="I22" i="1"/>
  <c r="H22" i="1"/>
  <c r="S22" i="1" s="1"/>
  <c r="G22" i="1"/>
  <c r="F22" i="1" s="1"/>
  <c r="Q22" i="1" s="1"/>
  <c r="C22" i="1"/>
  <c r="N21" i="1"/>
  <c r="J21" i="1"/>
  <c r="I21" i="1" s="1"/>
  <c r="H21" i="1"/>
  <c r="S21" i="1" s="1"/>
  <c r="G21" i="1"/>
  <c r="F21" i="1"/>
  <c r="Q21" i="1" s="1"/>
  <c r="C21" i="1"/>
  <c r="O20" i="1"/>
  <c r="N20" i="1" s="1"/>
  <c r="J20" i="1"/>
  <c r="G20" i="1"/>
  <c r="C20" i="1"/>
  <c r="O19" i="1"/>
  <c r="N19" i="1"/>
  <c r="J19" i="1"/>
  <c r="I19" i="1"/>
  <c r="H19" i="1"/>
  <c r="S19" i="1" s="1"/>
  <c r="G19" i="1"/>
  <c r="F19" i="1" s="1"/>
  <c r="E19" i="1"/>
  <c r="C19" i="1" s="1"/>
  <c r="C12" i="1" s="1"/>
  <c r="C11" i="1" s="1"/>
  <c r="N18" i="1"/>
  <c r="J18" i="1"/>
  <c r="I18" i="1"/>
  <c r="H18" i="1"/>
  <c r="S18" i="1" s="1"/>
  <c r="G18" i="1"/>
  <c r="F18" i="1" s="1"/>
  <c r="Q18" i="1" s="1"/>
  <c r="C18" i="1"/>
  <c r="O17" i="1"/>
  <c r="N17" i="1"/>
  <c r="J17" i="1"/>
  <c r="I17" i="1"/>
  <c r="H17" i="1"/>
  <c r="S17" i="1" s="1"/>
  <c r="G17" i="1"/>
  <c r="F17" i="1" s="1"/>
  <c r="Q17" i="1" s="1"/>
  <c r="C17" i="1"/>
  <c r="N16" i="1"/>
  <c r="J16" i="1"/>
  <c r="I16" i="1" s="1"/>
  <c r="H16" i="1"/>
  <c r="S16" i="1" s="1"/>
  <c r="C16" i="1"/>
  <c r="N15" i="1"/>
  <c r="J15" i="1"/>
  <c r="I15" i="1"/>
  <c r="H15" i="1"/>
  <c r="S15" i="1" s="1"/>
  <c r="G15" i="1"/>
  <c r="F15" i="1" s="1"/>
  <c r="Q15" i="1" s="1"/>
  <c r="C15" i="1"/>
  <c r="O14" i="1"/>
  <c r="N14" i="1"/>
  <c r="J14" i="1"/>
  <c r="I14" i="1"/>
  <c r="H14" i="1"/>
  <c r="S14" i="1" s="1"/>
  <c r="G14" i="1"/>
  <c r="F14" i="1" s="1"/>
  <c r="Q14" i="1" s="1"/>
  <c r="C14" i="1"/>
  <c r="N13" i="1"/>
  <c r="J13" i="1"/>
  <c r="I13" i="1" s="1"/>
  <c r="H13" i="1"/>
  <c r="S13" i="1" s="1"/>
  <c r="C13" i="1"/>
  <c r="P12" i="1"/>
  <c r="O12" i="1"/>
  <c r="M12" i="1"/>
  <c r="L12" i="1"/>
  <c r="K12" i="1"/>
  <c r="J12" i="1"/>
  <c r="E12" i="1"/>
  <c r="D12" i="1"/>
  <c r="P11" i="1"/>
  <c r="O11" i="1"/>
  <c r="M11" i="1"/>
  <c r="L11" i="1"/>
  <c r="K11" i="1"/>
  <c r="E11" i="1"/>
  <c r="D11" i="1"/>
  <c r="Q19" i="1" l="1"/>
  <c r="I31" i="1"/>
  <c r="G31" i="1"/>
  <c r="H20" i="1"/>
  <c r="I20" i="1"/>
  <c r="I12" i="1" s="1"/>
  <c r="N12" i="1"/>
  <c r="N11" i="1" s="1"/>
  <c r="I24" i="1"/>
  <c r="G24" i="1"/>
  <c r="J23" i="1"/>
  <c r="J11" i="1" s="1"/>
  <c r="I25" i="1"/>
  <c r="G25" i="1"/>
  <c r="G30" i="1"/>
  <c r="F33" i="1"/>
  <c r="Q33" i="1" s="1"/>
  <c r="G13" i="1"/>
  <c r="G16" i="1"/>
  <c r="F16" i="1" s="1"/>
  <c r="Q16" i="1" s="1"/>
  <c r="F28" i="1"/>
  <c r="Q28" i="1" s="1"/>
  <c r="F29" i="1"/>
  <c r="Q29" i="1" s="1"/>
  <c r="G12" i="1" l="1"/>
  <c r="F13" i="1"/>
  <c r="R30" i="1"/>
  <c r="F30" i="1"/>
  <c r="Q30" i="1" s="1"/>
  <c r="R24" i="1"/>
  <c r="F24" i="1"/>
  <c r="G23" i="1"/>
  <c r="R23" i="1" s="1"/>
  <c r="S20" i="1"/>
  <c r="H12" i="1"/>
  <c r="R25" i="1"/>
  <c r="F25" i="1"/>
  <c r="Q25" i="1" s="1"/>
  <c r="I23" i="1"/>
  <c r="I11" i="1" s="1"/>
  <c r="F20" i="1"/>
  <c r="Q20" i="1" s="1"/>
  <c r="R31" i="1"/>
  <c r="F31" i="1"/>
  <c r="Q31" i="1" s="1"/>
  <c r="H11" i="1" l="1"/>
  <c r="S11" i="1" s="1"/>
  <c r="S12" i="1"/>
  <c r="G11" i="1"/>
  <c r="R11" i="1" s="1"/>
  <c r="Q24" i="1"/>
  <c r="F23" i="1"/>
  <c r="Q23" i="1" s="1"/>
  <c r="Q13" i="1"/>
  <c r="F12" i="1"/>
  <c r="Q12" i="1" l="1"/>
  <c r="F11" i="1"/>
  <c r="Q11" i="1" s="1"/>
</calcChain>
</file>

<file path=xl/sharedStrings.xml><?xml version="1.0" encoding="utf-8"?>
<sst xmlns="http://schemas.openxmlformats.org/spreadsheetml/2006/main" count="65" uniqueCount="51">
  <si>
    <t>UBND TỈNH ĐIỆN BIÊN</t>
  </si>
  <si>
    <t>Biểu số 68/CK-NSNN</t>
  </si>
  <si>
    <t>QUYẾT TOÁN CHI CHƯƠNG TRÌNH MỤC TIÊU QUỐC GIA NĂM 2018</t>
  </si>
  <si>
    <t>Đơn vị: Triệu đồng</t>
  </si>
  <si>
    <t>STT</t>
  </si>
  <si>
    <t xml:space="preserve">Nội dung </t>
  </si>
  <si>
    <t>Dự toán</t>
  </si>
  <si>
    <t>Quyết toán</t>
  </si>
  <si>
    <t>So sánh (%)</t>
  </si>
  <si>
    <t>Tổng số</t>
  </si>
  <si>
    <t>Trong đó</t>
  </si>
  <si>
    <t>Chương trình mục tiêu quốc gia 2018</t>
  </si>
  <si>
    <t>Đầu tư phát triển</t>
  </si>
  <si>
    <t>Kinh phí sự nghiệp</t>
  </si>
  <si>
    <t>Chi đầu tư phát triển</t>
  </si>
  <si>
    <t>Chi thường xuyên</t>
  </si>
  <si>
    <t>Chia ra</t>
  </si>
  <si>
    <t>Vốn trong nước</t>
  </si>
  <si>
    <t>Vốn TPCP</t>
  </si>
  <si>
    <t>Vốn ngoài nước</t>
  </si>
  <si>
    <t>A</t>
  </si>
  <si>
    <t>B</t>
  </si>
  <si>
    <t>16=5/1</t>
  </si>
  <si>
    <t>17=6/2</t>
  </si>
  <si>
    <t>18=7/3</t>
  </si>
  <si>
    <t>TỔNG SỐ</t>
  </si>
  <si>
    <t>I</t>
  </si>
  <si>
    <t xml:space="preserve">Ngân sách cấp tỉnh </t>
  </si>
  <si>
    <t>Sở Nội vụ</t>
  </si>
  <si>
    <t>Ban Dân tộc</t>
  </si>
  <si>
    <t>Uỷ ban Mặt trận tổ quốc tỉnh</t>
  </si>
  <si>
    <t>Sở Tư pháp</t>
  </si>
  <si>
    <t>Sở Thông tin và TT</t>
  </si>
  <si>
    <t>Sở Giáo dục và Đào tạo</t>
  </si>
  <si>
    <t>Sở Nông nghiệp và PTNT</t>
  </si>
  <si>
    <t>Sở Lao động - TB và XH</t>
  </si>
  <si>
    <t>Hội liên hiệp phụ nữ tỉnh</t>
  </si>
  <si>
    <t>Hội nông dân</t>
  </si>
  <si>
    <t>II</t>
  </si>
  <si>
    <t xml:space="preserve">Ngân sách huyện </t>
  </si>
  <si>
    <t>Huyện Điện Biên</t>
  </si>
  <si>
    <t>Huyện Tuần giáo</t>
  </si>
  <si>
    <t>Huyện Mường Ảng</t>
  </si>
  <si>
    <t>Huyện Mường Chà</t>
  </si>
  <si>
    <t>Huyện Tủa Chùa</t>
  </si>
  <si>
    <t>Huyện Mường Nhé</t>
  </si>
  <si>
    <t>Huyện Điện Biên Đông</t>
  </si>
  <si>
    <t>TP Điện Biên phủ</t>
  </si>
  <si>
    <t>Thị xã Mường Lay</t>
  </si>
  <si>
    <t>Huyện Nậm Pồ</t>
  </si>
  <si>
    <t>(Kèm theo Quyết định số 1303/QĐ-UBND ngày 20 tháng  12  năm 2019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</si>
</sst>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1"/>
      <color indexed="8"/>
      <name val="Calibri"/>
      <family val="2"/>
      <charset val="163"/>
    </font>
    <font>
      <sz val="14"/>
      <color indexed="8"/>
      <name val="Calibri"/>
      <family val="2"/>
      <charset val="163"/>
    </font>
    <font>
      <sz val="14"/>
      <name val="Times New Roman"/>
      <family val="1"/>
    </font>
    <font>
      <sz val="14"/>
      <name val="Arial Narrow"/>
      <family val="2"/>
    </font>
    <font>
      <sz val="14"/>
      <color indexed="10"/>
      <name val="Times New Roman"/>
      <family val="1"/>
    </font>
    <font>
      <sz val="12"/>
      <color indexed="8"/>
      <name val="Times New Roman"/>
      <family val="1"/>
    </font>
    <font>
      <i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9" fontId="2" fillId="0" borderId="3" xfId="2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9" fontId="2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wrapText="1"/>
    </xf>
    <xf numFmtId="3" fontId="6" fillId="0" borderId="4" xfId="0" applyNumberFormat="1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right" vertical="center" wrapText="1"/>
    </xf>
    <xf numFmtId="9" fontId="6" fillId="0" borderId="4" xfId="2" applyFont="1" applyBorder="1" applyAlignment="1">
      <alignment horizontal="center" vertical="center" wrapText="1"/>
    </xf>
    <xf numFmtId="4" fontId="10" fillId="0" borderId="4" xfId="1" applyNumberFormat="1" applyFont="1" applyFill="1" applyBorder="1"/>
    <xf numFmtId="0" fontId="11" fillId="0" borderId="4" xfId="0" applyFont="1" applyFill="1" applyBorder="1" applyAlignment="1">
      <alignment wrapText="1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4" fontId="9" fillId="2" borderId="4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T51"/>
  <sheetViews>
    <sheetView tabSelected="1" zoomScale="75" workbookViewId="0">
      <selection activeCell="A3" sqref="A3:T3"/>
    </sheetView>
  </sheetViews>
  <sheetFormatPr defaultRowHeight="15" x14ac:dyDescent="0.25"/>
  <cols>
    <col min="1" max="1" width="6.28515625" customWidth="1"/>
    <col min="2" max="2" width="35.140625" customWidth="1"/>
    <col min="3" max="3" width="10.85546875" customWidth="1"/>
    <col min="4" max="4" width="10.140625" customWidth="1"/>
    <col min="5" max="5" width="11" customWidth="1"/>
    <col min="6" max="6" width="14.140625" customWidth="1"/>
    <col min="7" max="8" width="14.28515625" bestFit="1" customWidth="1"/>
    <col min="9" max="9" width="13.140625" customWidth="1"/>
    <col min="10" max="10" width="14.28515625" bestFit="1" customWidth="1"/>
    <col min="11" max="11" width="15.85546875" customWidth="1"/>
    <col min="12" max="12" width="12.85546875" bestFit="1" customWidth="1"/>
    <col min="13" max="13" width="13.28515625" customWidth="1"/>
    <col min="14" max="14" width="14.28515625" bestFit="1" customWidth="1"/>
    <col min="15" max="15" width="14.7109375" customWidth="1"/>
    <col min="16" max="16" width="7.5703125" customWidth="1"/>
    <col min="21" max="23" width="0" hidden="1" customWidth="1"/>
  </cols>
  <sheetData>
    <row r="1" spans="1:20" ht="33.75" customHeight="1" x14ac:dyDescent="0.25">
      <c r="A1" s="1" t="s">
        <v>0</v>
      </c>
      <c r="B1" s="1"/>
      <c r="Q1" s="2" t="s">
        <v>1</v>
      </c>
      <c r="R1" s="2"/>
      <c r="S1" s="2"/>
      <c r="T1" s="2"/>
    </row>
    <row r="2" spans="1:20" ht="31.5" customHeight="1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4.95" customHeight="1" x14ac:dyDescent="0.25">
      <c r="A3" s="34" t="s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24.9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3</v>
      </c>
      <c r="R4" s="5"/>
      <c r="S4" s="5"/>
      <c r="T4" s="4"/>
    </row>
    <row r="5" spans="1:20" ht="30" customHeight="1" x14ac:dyDescent="0.25">
      <c r="A5" s="6" t="s">
        <v>4</v>
      </c>
      <c r="B5" s="6" t="s">
        <v>5</v>
      </c>
      <c r="C5" s="6" t="s">
        <v>6</v>
      </c>
      <c r="D5" s="6"/>
      <c r="E5" s="6"/>
      <c r="F5" s="6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Q5" s="6" t="s">
        <v>8</v>
      </c>
      <c r="R5" s="6"/>
      <c r="S5" s="6"/>
      <c r="T5" s="7"/>
    </row>
    <row r="6" spans="1:20" ht="30" customHeight="1" x14ac:dyDescent="0.25">
      <c r="A6" s="6"/>
      <c r="B6" s="6"/>
      <c r="C6" s="6" t="s">
        <v>9</v>
      </c>
      <c r="D6" s="6" t="s">
        <v>10</v>
      </c>
      <c r="E6" s="6"/>
      <c r="F6" s="6" t="s">
        <v>9</v>
      </c>
      <c r="G6" s="6" t="s">
        <v>10</v>
      </c>
      <c r="H6" s="6"/>
      <c r="I6" s="6" t="s">
        <v>11</v>
      </c>
      <c r="J6" s="6"/>
      <c r="K6" s="6"/>
      <c r="L6" s="6"/>
      <c r="M6" s="6"/>
      <c r="N6" s="6"/>
      <c r="O6" s="6"/>
      <c r="P6" s="6"/>
      <c r="Q6" s="6" t="s">
        <v>9</v>
      </c>
      <c r="R6" s="6" t="s">
        <v>10</v>
      </c>
      <c r="S6" s="6"/>
      <c r="T6" s="7"/>
    </row>
    <row r="7" spans="1:20" s="8" customFormat="1" ht="30" customHeight="1" x14ac:dyDescent="0.25">
      <c r="A7" s="6"/>
      <c r="B7" s="6"/>
      <c r="C7" s="6"/>
      <c r="D7" s="6" t="s">
        <v>12</v>
      </c>
      <c r="E7" s="6" t="s">
        <v>13</v>
      </c>
      <c r="F7" s="6"/>
      <c r="G7" s="6" t="s">
        <v>12</v>
      </c>
      <c r="H7" s="6" t="s">
        <v>13</v>
      </c>
      <c r="I7" s="6" t="s">
        <v>9</v>
      </c>
      <c r="J7" s="6" t="s">
        <v>14</v>
      </c>
      <c r="K7" s="6"/>
      <c r="L7" s="6"/>
      <c r="M7" s="6"/>
      <c r="N7" s="6" t="s">
        <v>13</v>
      </c>
      <c r="O7" s="6"/>
      <c r="P7" s="6"/>
      <c r="Q7" s="6"/>
      <c r="R7" s="6" t="s">
        <v>14</v>
      </c>
      <c r="S7" s="6" t="s">
        <v>15</v>
      </c>
      <c r="T7" s="7"/>
    </row>
    <row r="8" spans="1:20" s="9" customFormat="1" ht="30" customHeight="1" x14ac:dyDescent="0.3">
      <c r="A8" s="6"/>
      <c r="B8" s="6"/>
      <c r="C8" s="6"/>
      <c r="D8" s="6"/>
      <c r="E8" s="6"/>
      <c r="F8" s="6"/>
      <c r="G8" s="6"/>
      <c r="H8" s="6"/>
      <c r="I8" s="6"/>
      <c r="J8" s="6" t="s">
        <v>9</v>
      </c>
      <c r="K8" s="6" t="s">
        <v>16</v>
      </c>
      <c r="L8" s="6"/>
      <c r="M8" s="6"/>
      <c r="N8" s="6" t="s">
        <v>9</v>
      </c>
      <c r="O8" s="6" t="s">
        <v>16</v>
      </c>
      <c r="P8" s="6"/>
      <c r="Q8" s="6"/>
      <c r="R8" s="6"/>
      <c r="S8" s="6"/>
      <c r="T8" s="7"/>
    </row>
    <row r="9" spans="1:20" s="9" customFormat="1" ht="30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10" t="s">
        <v>17</v>
      </c>
      <c r="L9" s="10" t="s">
        <v>18</v>
      </c>
      <c r="M9" s="10" t="s">
        <v>19</v>
      </c>
      <c r="N9" s="6"/>
      <c r="O9" s="10" t="s">
        <v>17</v>
      </c>
      <c r="P9" s="10" t="s">
        <v>19</v>
      </c>
      <c r="Q9" s="6"/>
      <c r="R9" s="6"/>
      <c r="S9" s="6"/>
      <c r="T9" s="7"/>
    </row>
    <row r="10" spans="1:20" s="9" customFormat="1" ht="30" customHeight="1" x14ac:dyDescent="0.3">
      <c r="A10" s="10" t="s">
        <v>20</v>
      </c>
      <c r="B10" s="10" t="s">
        <v>21</v>
      </c>
      <c r="C10" s="10">
        <v>1</v>
      </c>
      <c r="D10" s="10">
        <v>2</v>
      </c>
      <c r="E10" s="10">
        <v>3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/>
      <c r="M10" s="10">
        <v>11</v>
      </c>
      <c r="N10" s="10">
        <v>12</v>
      </c>
      <c r="O10" s="10">
        <v>13</v>
      </c>
      <c r="P10" s="10">
        <v>14</v>
      </c>
      <c r="Q10" s="10" t="s">
        <v>22</v>
      </c>
      <c r="R10" s="10" t="s">
        <v>23</v>
      </c>
      <c r="S10" s="10" t="s">
        <v>24</v>
      </c>
      <c r="T10" s="7"/>
    </row>
    <row r="11" spans="1:20" s="9" customFormat="1" ht="30" customHeight="1" x14ac:dyDescent="0.3">
      <c r="A11" s="11"/>
      <c r="B11" s="12" t="s">
        <v>25</v>
      </c>
      <c r="C11" s="13">
        <f t="shared" ref="C11:P11" si="0">SUM(C12,C23)</f>
        <v>601848</v>
      </c>
      <c r="D11" s="13">
        <f t="shared" si="0"/>
        <v>414169</v>
      </c>
      <c r="E11" s="13">
        <f t="shared" si="0"/>
        <v>187679</v>
      </c>
      <c r="F11" s="14">
        <f t="shared" si="0"/>
        <v>598256.43457899999</v>
      </c>
      <c r="G11" s="14">
        <f t="shared" si="0"/>
        <v>424417.79354900011</v>
      </c>
      <c r="H11" s="14">
        <f t="shared" si="0"/>
        <v>173838.64103000003</v>
      </c>
      <c r="I11" s="14">
        <f t="shared" si="0"/>
        <v>598256.43457899999</v>
      </c>
      <c r="J11" s="14">
        <f t="shared" si="0"/>
        <v>424417.79354900011</v>
      </c>
      <c r="K11" s="14">
        <f t="shared" si="0"/>
        <v>423763.79354900011</v>
      </c>
      <c r="L11" s="14">
        <f t="shared" si="0"/>
        <v>654</v>
      </c>
      <c r="M11" s="14">
        <f t="shared" si="0"/>
        <v>0</v>
      </c>
      <c r="N11" s="14">
        <f t="shared" si="0"/>
        <v>173838.64103000003</v>
      </c>
      <c r="O11" s="14">
        <f t="shared" si="0"/>
        <v>173838.64103000003</v>
      </c>
      <c r="P11" s="14">
        <f t="shared" si="0"/>
        <v>0</v>
      </c>
      <c r="Q11" s="15">
        <f>F11/C11</f>
        <v>0.99403243772347838</v>
      </c>
      <c r="R11" s="15">
        <f>G11/D11</f>
        <v>1.0247454385745918</v>
      </c>
      <c r="S11" s="15">
        <f>H11/E11</f>
        <v>0.92625515390640412</v>
      </c>
      <c r="T11" s="7"/>
    </row>
    <row r="12" spans="1:20" s="9" customFormat="1" ht="30" customHeight="1" x14ac:dyDescent="0.3">
      <c r="A12" s="16" t="s">
        <v>26</v>
      </c>
      <c r="B12" s="17" t="s">
        <v>27</v>
      </c>
      <c r="C12" s="18">
        <f>SUM(C13:C22)</f>
        <v>13305</v>
      </c>
      <c r="D12" s="18">
        <f t="shared" ref="D12:P12" si="1">SUM(D13:D22)</f>
        <v>0</v>
      </c>
      <c r="E12" s="18">
        <f t="shared" si="1"/>
        <v>13305</v>
      </c>
      <c r="F12" s="19">
        <f t="shared" si="1"/>
        <v>13379.192317000001</v>
      </c>
      <c r="G12" s="19">
        <f t="shared" si="1"/>
        <v>174.10599999999999</v>
      </c>
      <c r="H12" s="19">
        <f t="shared" si="1"/>
        <v>13205.086317000001</v>
      </c>
      <c r="I12" s="19">
        <f t="shared" si="1"/>
        <v>13379.192317000001</v>
      </c>
      <c r="J12" s="19">
        <f t="shared" si="1"/>
        <v>174.10599999999999</v>
      </c>
      <c r="K12" s="19">
        <f t="shared" si="1"/>
        <v>174.10599999999999</v>
      </c>
      <c r="L12" s="19">
        <f t="shared" si="1"/>
        <v>0</v>
      </c>
      <c r="M12" s="19">
        <f t="shared" si="1"/>
        <v>0</v>
      </c>
      <c r="N12" s="19">
        <f t="shared" si="1"/>
        <v>13205.086317000001</v>
      </c>
      <c r="O12" s="19">
        <f t="shared" si="1"/>
        <v>13205.086317000001</v>
      </c>
      <c r="P12" s="19">
        <f t="shared" si="1"/>
        <v>0</v>
      </c>
      <c r="Q12" s="20">
        <f t="shared" ref="Q12:R33" si="2">F12/C12</f>
        <v>1.0055762733558813</v>
      </c>
      <c r="R12" s="20"/>
      <c r="S12" s="20">
        <f t="shared" ref="S12:S33" si="3">H12/E12</f>
        <v>0.99249051612175887</v>
      </c>
      <c r="T12" s="7"/>
    </row>
    <row r="13" spans="1:20" s="9" customFormat="1" ht="30" customHeight="1" x14ac:dyDescent="0.3">
      <c r="A13" s="21">
        <v>1</v>
      </c>
      <c r="B13" s="22" t="s">
        <v>28</v>
      </c>
      <c r="C13" s="23">
        <f t="shared" ref="C13:C33" si="4">SUM(D13:E13)</f>
        <v>950</v>
      </c>
      <c r="D13" s="23"/>
      <c r="E13" s="23">
        <v>950</v>
      </c>
      <c r="F13" s="24">
        <f t="shared" ref="F13:F33" si="5">SUM(G13:H13)</f>
        <v>950</v>
      </c>
      <c r="G13" s="24">
        <f t="shared" ref="G13:G33" si="6">SUM(J13)</f>
        <v>0</v>
      </c>
      <c r="H13" s="24">
        <f t="shared" ref="H13:H33" si="7">SUM(N13)</f>
        <v>950</v>
      </c>
      <c r="I13" s="24">
        <f t="shared" ref="I13:I33" si="8">SUM(J13,N13)</f>
        <v>950</v>
      </c>
      <c r="J13" s="24">
        <f t="shared" ref="J13:J33" si="9">SUM(K13:M13)</f>
        <v>0</v>
      </c>
      <c r="K13" s="24"/>
      <c r="L13" s="24"/>
      <c r="M13" s="24"/>
      <c r="N13" s="24">
        <f t="shared" ref="N13:N33" si="10">SUM(O13:P13)</f>
        <v>950</v>
      </c>
      <c r="O13" s="24">
        <v>950</v>
      </c>
      <c r="P13" s="24"/>
      <c r="Q13" s="25">
        <f t="shared" si="2"/>
        <v>1</v>
      </c>
      <c r="R13" s="25"/>
      <c r="S13" s="25">
        <f t="shared" si="3"/>
        <v>1</v>
      </c>
      <c r="T13" s="7"/>
    </row>
    <row r="14" spans="1:20" s="9" customFormat="1" ht="30" customHeight="1" x14ac:dyDescent="0.3">
      <c r="A14" s="21">
        <v>2</v>
      </c>
      <c r="B14" s="22" t="s">
        <v>29</v>
      </c>
      <c r="C14" s="23">
        <f t="shared" si="4"/>
        <v>6389</v>
      </c>
      <c r="D14" s="23"/>
      <c r="E14" s="23">
        <v>6389</v>
      </c>
      <c r="F14" s="24">
        <f t="shared" si="5"/>
        <v>6346.4009999999998</v>
      </c>
      <c r="G14" s="24">
        <f t="shared" si="6"/>
        <v>0</v>
      </c>
      <c r="H14" s="24">
        <f t="shared" si="7"/>
        <v>6346.4009999999998</v>
      </c>
      <c r="I14" s="24">
        <f t="shared" si="8"/>
        <v>6346.4009999999998</v>
      </c>
      <c r="J14" s="24">
        <f t="shared" si="9"/>
        <v>0</v>
      </c>
      <c r="K14" s="24"/>
      <c r="L14" s="24"/>
      <c r="M14" s="24"/>
      <c r="N14" s="24">
        <f t="shared" si="10"/>
        <v>6346.4009999999998</v>
      </c>
      <c r="O14" s="26">
        <f>40+6306.401</f>
        <v>6346.4009999999998</v>
      </c>
      <c r="P14" s="24"/>
      <c r="Q14" s="25">
        <f t="shared" si="2"/>
        <v>0.99333244639223661</v>
      </c>
      <c r="R14" s="25"/>
      <c r="S14" s="25">
        <f t="shared" si="3"/>
        <v>0.99333244639223661</v>
      </c>
      <c r="T14" s="7"/>
    </row>
    <row r="15" spans="1:20" s="9" customFormat="1" ht="30" customHeight="1" x14ac:dyDescent="0.3">
      <c r="A15" s="21">
        <v>3</v>
      </c>
      <c r="B15" s="22" t="s">
        <v>30</v>
      </c>
      <c r="C15" s="23">
        <f t="shared" si="4"/>
        <v>50</v>
      </c>
      <c r="D15" s="23"/>
      <c r="E15" s="23">
        <v>50</v>
      </c>
      <c r="F15" s="24">
        <f t="shared" si="5"/>
        <v>50</v>
      </c>
      <c r="G15" s="24">
        <f t="shared" si="6"/>
        <v>0</v>
      </c>
      <c r="H15" s="24">
        <f t="shared" si="7"/>
        <v>50</v>
      </c>
      <c r="I15" s="24">
        <f t="shared" si="8"/>
        <v>50</v>
      </c>
      <c r="J15" s="24">
        <f t="shared" si="9"/>
        <v>0</v>
      </c>
      <c r="K15" s="24"/>
      <c r="L15" s="24"/>
      <c r="M15" s="24"/>
      <c r="N15" s="24">
        <f t="shared" si="10"/>
        <v>50</v>
      </c>
      <c r="O15" s="26">
        <v>50</v>
      </c>
      <c r="P15" s="24"/>
      <c r="Q15" s="25">
        <f t="shared" si="2"/>
        <v>1</v>
      </c>
      <c r="R15" s="25"/>
      <c r="S15" s="25">
        <f t="shared" si="3"/>
        <v>1</v>
      </c>
      <c r="T15" s="7"/>
    </row>
    <row r="16" spans="1:20" s="9" customFormat="1" ht="30" customHeight="1" x14ac:dyDescent="0.3">
      <c r="A16" s="21">
        <v>4</v>
      </c>
      <c r="B16" s="22" t="s">
        <v>31</v>
      </c>
      <c r="C16" s="23">
        <f t="shared" si="4"/>
        <v>50</v>
      </c>
      <c r="D16" s="23"/>
      <c r="E16" s="23">
        <v>50</v>
      </c>
      <c r="F16" s="24">
        <f t="shared" si="5"/>
        <v>50</v>
      </c>
      <c r="G16" s="24">
        <f t="shared" si="6"/>
        <v>0</v>
      </c>
      <c r="H16" s="24">
        <f t="shared" si="7"/>
        <v>50</v>
      </c>
      <c r="I16" s="24">
        <f t="shared" si="8"/>
        <v>50</v>
      </c>
      <c r="J16" s="24">
        <f t="shared" si="9"/>
        <v>0</v>
      </c>
      <c r="K16" s="24"/>
      <c r="L16" s="24"/>
      <c r="M16" s="24"/>
      <c r="N16" s="24">
        <f t="shared" si="10"/>
        <v>50</v>
      </c>
      <c r="O16" s="26">
        <v>50</v>
      </c>
      <c r="P16" s="24"/>
      <c r="Q16" s="25">
        <f t="shared" si="2"/>
        <v>1</v>
      </c>
      <c r="R16" s="25"/>
      <c r="S16" s="25">
        <f t="shared" si="3"/>
        <v>1</v>
      </c>
      <c r="T16" s="7"/>
    </row>
    <row r="17" spans="1:20" s="9" customFormat="1" ht="30" customHeight="1" x14ac:dyDescent="0.3">
      <c r="A17" s="21">
        <v>5</v>
      </c>
      <c r="B17" s="22" t="s">
        <v>32</v>
      </c>
      <c r="C17" s="23">
        <f t="shared" si="4"/>
        <v>555</v>
      </c>
      <c r="D17" s="23"/>
      <c r="E17" s="23">
        <v>555</v>
      </c>
      <c r="F17" s="24">
        <f t="shared" si="5"/>
        <v>554.74649999999997</v>
      </c>
      <c r="G17" s="24">
        <f t="shared" si="6"/>
        <v>0</v>
      </c>
      <c r="H17" s="24">
        <f t="shared" si="7"/>
        <v>554.74649999999997</v>
      </c>
      <c r="I17" s="24">
        <f t="shared" si="8"/>
        <v>554.74649999999997</v>
      </c>
      <c r="J17" s="24">
        <f t="shared" si="9"/>
        <v>0</v>
      </c>
      <c r="K17" s="24"/>
      <c r="L17" s="24"/>
      <c r="M17" s="24"/>
      <c r="N17" s="24">
        <f t="shared" si="10"/>
        <v>554.74649999999997</v>
      </c>
      <c r="O17" s="26">
        <f>224.895+30+299.8515</f>
        <v>554.74649999999997</v>
      </c>
      <c r="P17" s="24"/>
      <c r="Q17" s="25">
        <f t="shared" si="2"/>
        <v>0.99954324324324317</v>
      </c>
      <c r="R17" s="25"/>
      <c r="S17" s="25">
        <f t="shared" si="3"/>
        <v>0.99954324324324317</v>
      </c>
      <c r="T17" s="7"/>
    </row>
    <row r="18" spans="1:20" s="9" customFormat="1" ht="30" customHeight="1" x14ac:dyDescent="0.3">
      <c r="A18" s="21">
        <v>6</v>
      </c>
      <c r="B18" s="22" t="s">
        <v>33</v>
      </c>
      <c r="C18" s="23">
        <f t="shared" si="4"/>
        <v>3000</v>
      </c>
      <c r="D18" s="23"/>
      <c r="E18" s="23">
        <v>3000</v>
      </c>
      <c r="F18" s="24">
        <f t="shared" si="5"/>
        <v>3166.635217</v>
      </c>
      <c r="G18" s="24">
        <f t="shared" si="6"/>
        <v>174.10599999999999</v>
      </c>
      <c r="H18" s="24">
        <f t="shared" si="7"/>
        <v>2992.5292169999998</v>
      </c>
      <c r="I18" s="24">
        <f t="shared" si="8"/>
        <v>3166.635217</v>
      </c>
      <c r="J18" s="24">
        <f t="shared" si="9"/>
        <v>174.10599999999999</v>
      </c>
      <c r="K18" s="24">
        <v>174.10599999999999</v>
      </c>
      <c r="L18" s="24"/>
      <c r="M18" s="24"/>
      <c r="N18" s="24">
        <f t="shared" si="10"/>
        <v>2992.5292169999998</v>
      </c>
      <c r="O18" s="24">
        <v>2992.5292169999998</v>
      </c>
      <c r="P18" s="24"/>
      <c r="Q18" s="25">
        <f t="shared" si="2"/>
        <v>1.0555450723333333</v>
      </c>
      <c r="R18" s="25"/>
      <c r="S18" s="25">
        <f t="shared" si="3"/>
        <v>0.99750973899999995</v>
      </c>
      <c r="T18" s="7"/>
    </row>
    <row r="19" spans="1:20" s="9" customFormat="1" ht="30" customHeight="1" x14ac:dyDescent="0.3">
      <c r="A19" s="21">
        <v>7</v>
      </c>
      <c r="B19" s="27" t="s">
        <v>34</v>
      </c>
      <c r="C19" s="23">
        <f t="shared" si="4"/>
        <v>1365</v>
      </c>
      <c r="D19" s="23"/>
      <c r="E19" s="23">
        <f>565+800</f>
        <v>1365</v>
      </c>
      <c r="F19" s="24">
        <f t="shared" si="5"/>
        <v>1315.4096</v>
      </c>
      <c r="G19" s="24">
        <f t="shared" si="6"/>
        <v>0</v>
      </c>
      <c r="H19" s="24">
        <f t="shared" si="7"/>
        <v>1315.4096</v>
      </c>
      <c r="I19" s="24">
        <f t="shared" si="8"/>
        <v>1315.4096</v>
      </c>
      <c r="J19" s="24">
        <f t="shared" si="9"/>
        <v>0</v>
      </c>
      <c r="K19" s="24"/>
      <c r="L19" s="24"/>
      <c r="M19" s="24"/>
      <c r="N19" s="24">
        <f t="shared" si="10"/>
        <v>1315.4096</v>
      </c>
      <c r="O19" s="26">
        <f>49.3033+1266.1063</f>
        <v>1315.4096</v>
      </c>
      <c r="P19" s="24"/>
      <c r="Q19" s="25">
        <f t="shared" si="2"/>
        <v>0.96367003663003659</v>
      </c>
      <c r="R19" s="25"/>
      <c r="S19" s="25">
        <f t="shared" si="3"/>
        <v>0.96367003663003659</v>
      </c>
      <c r="T19" s="7"/>
    </row>
    <row r="20" spans="1:20" s="9" customFormat="1" ht="30" customHeight="1" x14ac:dyDescent="0.3">
      <c r="A20" s="21">
        <v>8</v>
      </c>
      <c r="B20" s="22" t="s">
        <v>35</v>
      </c>
      <c r="C20" s="23">
        <f t="shared" si="4"/>
        <v>796</v>
      </c>
      <c r="D20" s="23"/>
      <c r="E20" s="23">
        <v>796</v>
      </c>
      <c r="F20" s="24">
        <f t="shared" si="5"/>
        <v>796</v>
      </c>
      <c r="G20" s="24">
        <f t="shared" si="6"/>
        <v>0</v>
      </c>
      <c r="H20" s="24">
        <f t="shared" si="7"/>
        <v>796</v>
      </c>
      <c r="I20" s="24">
        <f t="shared" si="8"/>
        <v>796</v>
      </c>
      <c r="J20" s="24">
        <f t="shared" si="9"/>
        <v>0</v>
      </c>
      <c r="K20" s="24"/>
      <c r="L20" s="24"/>
      <c r="M20" s="24"/>
      <c r="N20" s="24">
        <f t="shared" si="10"/>
        <v>796</v>
      </c>
      <c r="O20" s="24">
        <f>294+184+118+200</f>
        <v>796</v>
      </c>
      <c r="P20" s="24"/>
      <c r="Q20" s="25">
        <f t="shared" si="2"/>
        <v>1</v>
      </c>
      <c r="R20" s="25"/>
      <c r="S20" s="25">
        <f t="shared" si="3"/>
        <v>1</v>
      </c>
      <c r="T20" s="7"/>
    </row>
    <row r="21" spans="1:20" s="9" customFormat="1" ht="30" customHeight="1" x14ac:dyDescent="0.3">
      <c r="A21" s="21">
        <v>9</v>
      </c>
      <c r="B21" s="22" t="s">
        <v>36</v>
      </c>
      <c r="C21" s="23">
        <f t="shared" si="4"/>
        <v>50</v>
      </c>
      <c r="D21" s="23"/>
      <c r="E21" s="23">
        <v>50</v>
      </c>
      <c r="F21" s="24">
        <f t="shared" si="5"/>
        <v>50</v>
      </c>
      <c r="G21" s="24">
        <f t="shared" si="6"/>
        <v>0</v>
      </c>
      <c r="H21" s="24">
        <f t="shared" si="7"/>
        <v>50</v>
      </c>
      <c r="I21" s="24">
        <f t="shared" si="8"/>
        <v>50</v>
      </c>
      <c r="J21" s="24">
        <f t="shared" si="9"/>
        <v>0</v>
      </c>
      <c r="K21" s="24"/>
      <c r="L21" s="24"/>
      <c r="M21" s="24"/>
      <c r="N21" s="24">
        <f t="shared" si="10"/>
        <v>50</v>
      </c>
      <c r="O21" s="26">
        <v>50</v>
      </c>
      <c r="P21" s="24"/>
      <c r="Q21" s="25">
        <f t="shared" si="2"/>
        <v>1</v>
      </c>
      <c r="R21" s="25"/>
      <c r="S21" s="25">
        <f t="shared" si="3"/>
        <v>1</v>
      </c>
      <c r="T21" s="7"/>
    </row>
    <row r="22" spans="1:20" s="9" customFormat="1" ht="30" customHeight="1" x14ac:dyDescent="0.3">
      <c r="A22" s="21">
        <v>10</v>
      </c>
      <c r="B22" s="22" t="s">
        <v>37</v>
      </c>
      <c r="C22" s="23">
        <f t="shared" si="4"/>
        <v>100</v>
      </c>
      <c r="D22" s="23"/>
      <c r="E22" s="23">
        <v>100</v>
      </c>
      <c r="F22" s="24">
        <f t="shared" si="5"/>
        <v>100</v>
      </c>
      <c r="G22" s="24">
        <f t="shared" si="6"/>
        <v>0</v>
      </c>
      <c r="H22" s="24">
        <f t="shared" si="7"/>
        <v>100</v>
      </c>
      <c r="I22" s="24">
        <f t="shared" si="8"/>
        <v>100</v>
      </c>
      <c r="J22" s="24">
        <f t="shared" si="9"/>
        <v>0</v>
      </c>
      <c r="K22" s="24"/>
      <c r="L22" s="24"/>
      <c r="M22" s="24"/>
      <c r="N22" s="24">
        <f t="shared" si="10"/>
        <v>100</v>
      </c>
      <c r="O22" s="26">
        <v>100</v>
      </c>
      <c r="P22" s="24"/>
      <c r="Q22" s="25">
        <f t="shared" si="2"/>
        <v>1</v>
      </c>
      <c r="R22" s="25"/>
      <c r="S22" s="25">
        <f t="shared" si="3"/>
        <v>1</v>
      </c>
      <c r="T22" s="7"/>
    </row>
    <row r="23" spans="1:20" s="9" customFormat="1" ht="30" customHeight="1" x14ac:dyDescent="0.3">
      <c r="A23" s="16" t="s">
        <v>38</v>
      </c>
      <c r="B23" s="17" t="s">
        <v>39</v>
      </c>
      <c r="C23" s="18">
        <f t="shared" ref="C23:P23" si="11">SUM(C24:C33)</f>
        <v>588543</v>
      </c>
      <c r="D23" s="18">
        <f>SUM(D24:D33)</f>
        <v>414169</v>
      </c>
      <c r="E23" s="18">
        <f t="shared" si="11"/>
        <v>174374</v>
      </c>
      <c r="F23" s="19">
        <f t="shared" si="11"/>
        <v>584877.24226199999</v>
      </c>
      <c r="G23" s="19">
        <f t="shared" si="11"/>
        <v>424243.68754900008</v>
      </c>
      <c r="H23" s="19">
        <f t="shared" si="11"/>
        <v>160633.55471300002</v>
      </c>
      <c r="I23" s="19">
        <f t="shared" si="11"/>
        <v>584877.24226199999</v>
      </c>
      <c r="J23" s="19">
        <f t="shared" si="11"/>
        <v>424243.68754900008</v>
      </c>
      <c r="K23" s="19">
        <f>SUM(K24:K33)</f>
        <v>423589.68754900008</v>
      </c>
      <c r="L23" s="19">
        <f t="shared" si="11"/>
        <v>654</v>
      </c>
      <c r="M23" s="19">
        <f t="shared" si="11"/>
        <v>0</v>
      </c>
      <c r="N23" s="19">
        <f t="shared" si="11"/>
        <v>160633.55471300002</v>
      </c>
      <c r="O23" s="19">
        <f t="shared" si="11"/>
        <v>160633.55471300002</v>
      </c>
      <c r="P23" s="19">
        <f t="shared" si="11"/>
        <v>0</v>
      </c>
      <c r="Q23" s="20">
        <f t="shared" si="2"/>
        <v>0.99377146998944854</v>
      </c>
      <c r="R23" s="20">
        <f t="shared" si="2"/>
        <v>1.0243250642829378</v>
      </c>
      <c r="S23" s="20">
        <f t="shared" si="3"/>
        <v>0.92120129556585284</v>
      </c>
      <c r="T23" s="7"/>
    </row>
    <row r="24" spans="1:20" s="9" customFormat="1" ht="30" customHeight="1" x14ac:dyDescent="0.3">
      <c r="A24" s="28">
        <v>1</v>
      </c>
      <c r="B24" s="29" t="s">
        <v>40</v>
      </c>
      <c r="C24" s="23">
        <f t="shared" si="4"/>
        <v>61976</v>
      </c>
      <c r="D24" s="23">
        <v>40468</v>
      </c>
      <c r="E24" s="23">
        <v>21508</v>
      </c>
      <c r="F24" s="24">
        <f t="shared" si="5"/>
        <v>54640.674345000007</v>
      </c>
      <c r="G24" s="24">
        <f t="shared" si="6"/>
        <v>33543.960247000003</v>
      </c>
      <c r="H24" s="24">
        <f t="shared" si="7"/>
        <v>21096.714098</v>
      </c>
      <c r="I24" s="24">
        <f t="shared" si="8"/>
        <v>54640.674345000007</v>
      </c>
      <c r="J24" s="24">
        <f t="shared" si="9"/>
        <v>33543.960247000003</v>
      </c>
      <c r="K24" s="30">
        <f>33543.960247-L24-M24</f>
        <v>33543.960247000003</v>
      </c>
      <c r="L24" s="24"/>
      <c r="M24" s="24"/>
      <c r="N24" s="24">
        <f t="shared" si="10"/>
        <v>21096.714098</v>
      </c>
      <c r="O24" s="24">
        <v>21096.714098</v>
      </c>
      <c r="P24" s="24"/>
      <c r="Q24" s="25">
        <f t="shared" si="2"/>
        <v>0.88164248007293156</v>
      </c>
      <c r="R24" s="25">
        <f t="shared" si="2"/>
        <v>0.82890086604230506</v>
      </c>
      <c r="S24" s="25">
        <f t="shared" si="3"/>
        <v>0.9808775384973033</v>
      </c>
      <c r="T24" s="7"/>
    </row>
    <row r="25" spans="1:20" s="9" customFormat="1" ht="30" customHeight="1" x14ac:dyDescent="0.3">
      <c r="A25" s="28">
        <v>2</v>
      </c>
      <c r="B25" s="29" t="s">
        <v>41</v>
      </c>
      <c r="C25" s="23">
        <f t="shared" si="4"/>
        <v>75593</v>
      </c>
      <c r="D25" s="23">
        <f>57551+2370</f>
        <v>59921</v>
      </c>
      <c r="E25" s="23">
        <v>15672</v>
      </c>
      <c r="F25" s="24">
        <f t="shared" si="5"/>
        <v>79288.479531000004</v>
      </c>
      <c r="G25" s="24">
        <f t="shared" si="6"/>
        <v>63617.034500000002</v>
      </c>
      <c r="H25" s="24">
        <f t="shared" si="7"/>
        <v>15671.445030999999</v>
      </c>
      <c r="I25" s="24">
        <f t="shared" si="8"/>
        <v>79288.479531000004</v>
      </c>
      <c r="J25" s="24">
        <f t="shared" si="9"/>
        <v>63617.034500000002</v>
      </c>
      <c r="K25" s="24">
        <f>63617.0345-L25-M25</f>
        <v>62963.034500000002</v>
      </c>
      <c r="L25" s="24">
        <v>654</v>
      </c>
      <c r="M25" s="24"/>
      <c r="N25" s="24">
        <f t="shared" si="10"/>
        <v>15671.445030999999</v>
      </c>
      <c r="O25" s="24">
        <v>15671.445030999999</v>
      </c>
      <c r="P25" s="24"/>
      <c r="Q25" s="25">
        <f t="shared" si="2"/>
        <v>1.0488865309089466</v>
      </c>
      <c r="R25" s="25">
        <f t="shared" si="2"/>
        <v>1.0616817893559853</v>
      </c>
      <c r="S25" s="25">
        <f t="shared" si="3"/>
        <v>0.9999645885017866</v>
      </c>
      <c r="T25" s="7"/>
    </row>
    <row r="26" spans="1:20" s="9" customFormat="1" ht="30" customHeight="1" x14ac:dyDescent="0.3">
      <c r="A26" s="28">
        <v>3</v>
      </c>
      <c r="B26" s="29" t="s">
        <v>42</v>
      </c>
      <c r="C26" s="23">
        <f t="shared" si="4"/>
        <v>61774</v>
      </c>
      <c r="D26" s="23">
        <f>42154+191</f>
        <v>42345</v>
      </c>
      <c r="E26" s="23">
        <v>19429</v>
      </c>
      <c r="F26" s="24">
        <f t="shared" si="5"/>
        <v>63703.136912999995</v>
      </c>
      <c r="G26" s="24">
        <f t="shared" si="6"/>
        <v>45292.100296999997</v>
      </c>
      <c r="H26" s="24">
        <f t="shared" si="7"/>
        <v>18411.036616000001</v>
      </c>
      <c r="I26" s="24">
        <f t="shared" si="8"/>
        <v>63703.136912999995</v>
      </c>
      <c r="J26" s="24">
        <f t="shared" si="9"/>
        <v>45292.100296999997</v>
      </c>
      <c r="K26" s="24">
        <f>45292.100297-L26-M26</f>
        <v>45292.100296999997</v>
      </c>
      <c r="L26" s="24"/>
      <c r="M26" s="24"/>
      <c r="N26" s="24">
        <f t="shared" si="10"/>
        <v>18411.036616000001</v>
      </c>
      <c r="O26" s="24">
        <v>18411.036616000001</v>
      </c>
      <c r="P26" s="24"/>
      <c r="Q26" s="25">
        <f t="shared" si="2"/>
        <v>1.0312289460452617</v>
      </c>
      <c r="R26" s="25">
        <f t="shared" si="2"/>
        <v>1.0695973620734442</v>
      </c>
      <c r="S26" s="25">
        <f t="shared" si="3"/>
        <v>0.94760598157393594</v>
      </c>
      <c r="T26" s="7"/>
    </row>
    <row r="27" spans="1:20" s="9" customFormat="1" ht="30" customHeight="1" x14ac:dyDescent="0.3">
      <c r="A27" s="28">
        <v>4</v>
      </c>
      <c r="B27" s="29" t="s">
        <v>43</v>
      </c>
      <c r="C27" s="23">
        <f t="shared" si="4"/>
        <v>52755</v>
      </c>
      <c r="D27" s="23">
        <f>40618+215</f>
        <v>40833</v>
      </c>
      <c r="E27" s="23">
        <v>11922</v>
      </c>
      <c r="F27" s="24">
        <f t="shared" si="5"/>
        <v>62455.504344000001</v>
      </c>
      <c r="G27" s="24">
        <f t="shared" si="6"/>
        <v>50607.318244000002</v>
      </c>
      <c r="H27" s="24">
        <f t="shared" si="7"/>
        <v>11848.186100000001</v>
      </c>
      <c r="I27" s="24">
        <f t="shared" si="8"/>
        <v>62455.504344000001</v>
      </c>
      <c r="J27" s="24">
        <f t="shared" si="9"/>
        <v>50607.318244000002</v>
      </c>
      <c r="K27" s="24">
        <f>50607.318244-L27-M27</f>
        <v>50607.318244000002</v>
      </c>
      <c r="L27" s="24"/>
      <c r="M27" s="24"/>
      <c r="N27" s="24">
        <f t="shared" si="10"/>
        <v>11848.186100000001</v>
      </c>
      <c r="O27" s="24">
        <v>11848.186100000001</v>
      </c>
      <c r="P27" s="24"/>
      <c r="Q27" s="25">
        <f t="shared" si="2"/>
        <v>1.1838783877168042</v>
      </c>
      <c r="R27" s="25">
        <f t="shared" si="2"/>
        <v>1.2393730131021479</v>
      </c>
      <c r="S27" s="25">
        <f t="shared" si="3"/>
        <v>0.99380859755074658</v>
      </c>
      <c r="T27" s="7"/>
    </row>
    <row r="28" spans="1:20" s="9" customFormat="1" ht="30" customHeight="1" x14ac:dyDescent="0.3">
      <c r="A28" s="28">
        <v>5</v>
      </c>
      <c r="B28" s="29" t="s">
        <v>44</v>
      </c>
      <c r="C28" s="23">
        <f t="shared" si="4"/>
        <v>69198</v>
      </c>
      <c r="D28" s="23">
        <v>47641</v>
      </c>
      <c r="E28" s="23">
        <v>21557</v>
      </c>
      <c r="F28" s="24">
        <f t="shared" si="5"/>
        <v>82090.088564999998</v>
      </c>
      <c r="G28" s="24">
        <f t="shared" si="6"/>
        <v>61078.083514999998</v>
      </c>
      <c r="H28" s="24">
        <f t="shared" si="7"/>
        <v>21012.00505</v>
      </c>
      <c r="I28" s="24">
        <f t="shared" si="8"/>
        <v>82090.088564999998</v>
      </c>
      <c r="J28" s="24">
        <f t="shared" si="9"/>
        <v>61078.083514999998</v>
      </c>
      <c r="K28" s="24">
        <f>61078.083515-L28-M28</f>
        <v>61078.083514999998</v>
      </c>
      <c r="L28" s="24"/>
      <c r="M28" s="24"/>
      <c r="N28" s="24">
        <f t="shared" si="10"/>
        <v>21012.00505</v>
      </c>
      <c r="O28" s="24">
        <v>21012.00505</v>
      </c>
      <c r="P28" s="24"/>
      <c r="Q28" s="25">
        <f t="shared" si="2"/>
        <v>1.1863072424781063</v>
      </c>
      <c r="R28" s="25">
        <f t="shared" si="2"/>
        <v>1.2820487293507692</v>
      </c>
      <c r="S28" s="25">
        <f t="shared" si="3"/>
        <v>0.97471842324998836</v>
      </c>
      <c r="T28" s="7"/>
    </row>
    <row r="29" spans="1:20" ht="30" customHeight="1" x14ac:dyDescent="0.25">
      <c r="A29" s="28">
        <v>6</v>
      </c>
      <c r="B29" s="29" t="s">
        <v>45</v>
      </c>
      <c r="C29" s="23">
        <f t="shared" si="4"/>
        <v>90601</v>
      </c>
      <c r="D29" s="23">
        <f>48770+15820</f>
        <v>64590</v>
      </c>
      <c r="E29" s="23">
        <v>26011</v>
      </c>
      <c r="F29" s="24">
        <f t="shared" si="5"/>
        <v>95895.736712999991</v>
      </c>
      <c r="G29" s="24">
        <f t="shared" si="6"/>
        <v>71493.106039999999</v>
      </c>
      <c r="H29" s="24">
        <f t="shared" si="7"/>
        <v>24402.630673</v>
      </c>
      <c r="I29" s="24">
        <f t="shared" si="8"/>
        <v>95895.736712999991</v>
      </c>
      <c r="J29" s="24">
        <f t="shared" si="9"/>
        <v>71493.106039999999</v>
      </c>
      <c r="K29" s="24">
        <f>71493.10604-L29-M29</f>
        <v>71493.106039999999</v>
      </c>
      <c r="L29" s="24"/>
      <c r="M29" s="24"/>
      <c r="N29" s="24">
        <f t="shared" si="10"/>
        <v>24402.630673</v>
      </c>
      <c r="O29" s="24">
        <v>24402.630673</v>
      </c>
      <c r="P29" s="24"/>
      <c r="Q29" s="25">
        <f t="shared" si="2"/>
        <v>1.0584401575368925</v>
      </c>
      <c r="R29" s="25">
        <f t="shared" si="2"/>
        <v>1.1068757708623627</v>
      </c>
      <c r="S29" s="25">
        <f t="shared" si="3"/>
        <v>0.93816580189150744</v>
      </c>
      <c r="T29" s="7"/>
    </row>
    <row r="30" spans="1:20" ht="30" customHeight="1" x14ac:dyDescent="0.25">
      <c r="A30" s="28">
        <v>7</v>
      </c>
      <c r="B30" s="29" t="s">
        <v>46</v>
      </c>
      <c r="C30" s="23">
        <f t="shared" si="4"/>
        <v>82201</v>
      </c>
      <c r="D30" s="23">
        <f>53468+3989</f>
        <v>57457</v>
      </c>
      <c r="E30" s="23">
        <v>24744</v>
      </c>
      <c r="F30" s="24">
        <f t="shared" si="5"/>
        <v>75026.569705000002</v>
      </c>
      <c r="G30" s="24">
        <f t="shared" si="6"/>
        <v>50945.083164999996</v>
      </c>
      <c r="H30" s="24">
        <f t="shared" si="7"/>
        <v>24081.486540000002</v>
      </c>
      <c r="I30" s="24">
        <f t="shared" si="8"/>
        <v>75026.569705000002</v>
      </c>
      <c r="J30" s="24">
        <f t="shared" si="9"/>
        <v>50945.083164999996</v>
      </c>
      <c r="K30" s="24">
        <f>50945.083165-L30-M30</f>
        <v>50945.083164999996</v>
      </c>
      <c r="L30" s="24"/>
      <c r="M30" s="24"/>
      <c r="N30" s="24">
        <f t="shared" si="10"/>
        <v>24081.486540000002</v>
      </c>
      <c r="O30" s="24">
        <v>24081.486540000002</v>
      </c>
      <c r="P30" s="24"/>
      <c r="Q30" s="25">
        <f t="shared" si="2"/>
        <v>0.91272088788457562</v>
      </c>
      <c r="R30" s="25">
        <f t="shared" si="2"/>
        <v>0.88666451720417006</v>
      </c>
      <c r="S30" s="25">
        <f t="shared" si="3"/>
        <v>0.97322528855480128</v>
      </c>
      <c r="T30" s="31"/>
    </row>
    <row r="31" spans="1:20" ht="30" customHeight="1" x14ac:dyDescent="0.25">
      <c r="A31" s="28">
        <v>8</v>
      </c>
      <c r="B31" s="29" t="s">
        <v>47</v>
      </c>
      <c r="C31" s="23">
        <f t="shared" si="4"/>
        <v>890</v>
      </c>
      <c r="D31" s="23">
        <v>600</v>
      </c>
      <c r="E31" s="23">
        <v>290</v>
      </c>
      <c r="F31" s="24">
        <f t="shared" si="5"/>
        <v>1220.404</v>
      </c>
      <c r="G31" s="24">
        <f t="shared" si="6"/>
        <v>955.21500000000003</v>
      </c>
      <c r="H31" s="24">
        <f t="shared" si="7"/>
        <v>265.18900000000002</v>
      </c>
      <c r="I31" s="24">
        <f t="shared" si="8"/>
        <v>1220.404</v>
      </c>
      <c r="J31" s="24">
        <f t="shared" si="9"/>
        <v>955.21500000000003</v>
      </c>
      <c r="K31" s="24">
        <f>955.215-L31-M31</f>
        <v>955.21500000000003</v>
      </c>
      <c r="L31" s="24"/>
      <c r="M31" s="24"/>
      <c r="N31" s="24">
        <f t="shared" si="10"/>
        <v>265.18900000000002</v>
      </c>
      <c r="O31" s="24">
        <v>265.18900000000002</v>
      </c>
      <c r="P31" s="24"/>
      <c r="Q31" s="25">
        <f t="shared" si="2"/>
        <v>1.3712404494382022</v>
      </c>
      <c r="R31" s="25">
        <f t="shared" si="2"/>
        <v>1.592025</v>
      </c>
      <c r="S31" s="25">
        <f t="shared" si="3"/>
        <v>0.91444482758620693</v>
      </c>
      <c r="T31" s="31"/>
    </row>
    <row r="32" spans="1:20" ht="30" customHeight="1" x14ac:dyDescent="0.25">
      <c r="A32" s="28">
        <v>9</v>
      </c>
      <c r="B32" s="29" t="s">
        <v>48</v>
      </c>
      <c r="C32" s="23">
        <f t="shared" si="4"/>
        <v>1500</v>
      </c>
      <c r="D32" s="23">
        <v>1152</v>
      </c>
      <c r="E32" s="23">
        <v>348</v>
      </c>
      <c r="F32" s="24">
        <f t="shared" si="5"/>
        <v>2053.038</v>
      </c>
      <c r="G32" s="24">
        <f t="shared" si="6"/>
        <v>1745.038</v>
      </c>
      <c r="H32" s="24">
        <f t="shared" si="7"/>
        <v>308</v>
      </c>
      <c r="I32" s="24">
        <f t="shared" si="8"/>
        <v>2053.038</v>
      </c>
      <c r="J32" s="24">
        <f t="shared" si="9"/>
        <v>1745.038</v>
      </c>
      <c r="K32" s="24">
        <f>1745.038-L32-M32</f>
        <v>1745.038</v>
      </c>
      <c r="L32" s="24"/>
      <c r="M32" s="24"/>
      <c r="N32" s="24">
        <f t="shared" si="10"/>
        <v>308</v>
      </c>
      <c r="O32" s="24">
        <v>308</v>
      </c>
      <c r="P32" s="24"/>
      <c r="Q32" s="25">
        <f t="shared" si="2"/>
        <v>1.368692</v>
      </c>
      <c r="R32" s="25">
        <f t="shared" si="2"/>
        <v>1.5147899305555557</v>
      </c>
      <c r="S32" s="25">
        <f t="shared" si="3"/>
        <v>0.88505747126436785</v>
      </c>
      <c r="T32" s="31"/>
    </row>
    <row r="33" spans="1:20" ht="30" customHeight="1" x14ac:dyDescent="0.25">
      <c r="A33" s="28">
        <v>10</v>
      </c>
      <c r="B33" s="29" t="s">
        <v>49</v>
      </c>
      <c r="C33" s="23">
        <f t="shared" si="4"/>
        <v>92055</v>
      </c>
      <c r="D33" s="23">
        <v>59162</v>
      </c>
      <c r="E33" s="23">
        <v>32893</v>
      </c>
      <c r="F33" s="24">
        <f t="shared" si="5"/>
        <v>68503.610145999992</v>
      </c>
      <c r="G33" s="24">
        <f t="shared" si="6"/>
        <v>44966.748541000001</v>
      </c>
      <c r="H33" s="24">
        <f t="shared" si="7"/>
        <v>23536.861604999998</v>
      </c>
      <c r="I33" s="24">
        <f t="shared" si="8"/>
        <v>68503.610145999992</v>
      </c>
      <c r="J33" s="24">
        <f t="shared" si="9"/>
        <v>44966.748541000001</v>
      </c>
      <c r="K33" s="24">
        <f>44966.748541-L33-M33</f>
        <v>44966.748541000001</v>
      </c>
      <c r="L33" s="24"/>
      <c r="M33" s="24"/>
      <c r="N33" s="24">
        <f t="shared" si="10"/>
        <v>23536.861604999998</v>
      </c>
      <c r="O33" s="24">
        <v>23536.861604999998</v>
      </c>
      <c r="P33" s="24"/>
      <c r="Q33" s="25">
        <f t="shared" si="2"/>
        <v>0.74415958009885386</v>
      </c>
      <c r="R33" s="25">
        <f t="shared" si="2"/>
        <v>0.76006133229099759</v>
      </c>
      <c r="S33" s="25">
        <f t="shared" si="3"/>
        <v>0.71555837427416158</v>
      </c>
      <c r="T33" s="31"/>
    </row>
    <row r="34" spans="1:20" ht="15.75" x14ac:dyDescent="0.25">
      <c r="A34" s="32"/>
      <c r="B34" s="33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1"/>
    </row>
    <row r="35" spans="1:20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</sheetData>
  <mergeCells count="30">
    <mergeCell ref="R6:S6"/>
    <mergeCell ref="D7:D9"/>
    <mergeCell ref="E7:E9"/>
    <mergeCell ref="G7:G9"/>
    <mergeCell ref="H7:H9"/>
    <mergeCell ref="I7:I9"/>
    <mergeCell ref="J7:M7"/>
    <mergeCell ref="N7:P7"/>
    <mergeCell ref="R7:R9"/>
    <mergeCell ref="S7:S9"/>
    <mergeCell ref="C6:C9"/>
    <mergeCell ref="D6:E6"/>
    <mergeCell ref="F6:F9"/>
    <mergeCell ref="G6:H6"/>
    <mergeCell ref="I6:P6"/>
    <mergeCell ref="Q6:Q9"/>
    <mergeCell ref="J8:J9"/>
    <mergeCell ref="K8:M8"/>
    <mergeCell ref="N8:N9"/>
    <mergeCell ref="O8:P8"/>
    <mergeCell ref="A1:B1"/>
    <mergeCell ref="Q1:T1"/>
    <mergeCell ref="A2:T2"/>
    <mergeCell ref="A3:T3"/>
    <mergeCell ref="Q4:S4"/>
    <mergeCell ref="A5:A9"/>
    <mergeCell ref="B5:B9"/>
    <mergeCell ref="C5:E5"/>
    <mergeCell ref="F5:P5"/>
    <mergeCell ref="Q5:S5"/>
  </mergeCells>
  <printOptions horizontalCentered="1"/>
  <pageMargins left="0" right="0" top="0" bottom="0" header="0.3" footer="0.3"/>
  <pageSetup paperSize="8" scale="8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FB575-FCCB-4827-BFFA-A9021CA9B816}"/>
</file>

<file path=customXml/itemProps2.xml><?xml version="1.0" encoding="utf-8"?>
<ds:datastoreItem xmlns:ds="http://schemas.openxmlformats.org/officeDocument/2006/customXml" ds:itemID="{C3D274AC-C7B0-4E76-B475-24A3A7B0B604}"/>
</file>

<file path=customXml/itemProps3.xml><?xml version="1.0" encoding="utf-8"?>
<ds:datastoreItem xmlns:ds="http://schemas.openxmlformats.org/officeDocument/2006/customXml" ds:itemID="{756FD876-5D4D-4722-835D-52536EA5D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Biểu số 68</vt:lpstr>
      <vt:lpstr>'Biểu số 68'!chuong_phuluc_61</vt:lpstr>
      <vt:lpstr>'Biểu số 68'!chuong_phuluc_61_name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2019-12-25T00:50:48Z</dcterms:created>
  <dcterms:modified xsi:type="dcterms:W3CDTF">2019-12-25T00:52:34Z</dcterms:modified>
</cp:coreProperties>
</file>