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3640" windowHeight="9525"/>
  </bookViews>
  <sheets>
    <sheet name="Bieu64" sheetId="1" r:id="rId1"/>
  </sheets>
  <externalReferences>
    <externalReference r:id="rId2"/>
  </externalReferences>
  <definedNames>
    <definedName name="_xlnm.Print_Titles" localSheetId="0">Bieu64!$7:$9</definedName>
  </definedNames>
  <calcPr calcId="144525"/>
</workbook>
</file>

<file path=xl/calcChain.xml><?xml version="1.0" encoding="utf-8"?>
<calcChain xmlns="http://schemas.openxmlformats.org/spreadsheetml/2006/main">
  <c r="F110" i="1" l="1"/>
  <c r="F109" i="1"/>
  <c r="K108" i="1"/>
  <c r="F108" i="1"/>
  <c r="C108" i="1"/>
  <c r="K107" i="1"/>
  <c r="I107" i="1"/>
  <c r="F107" i="1"/>
  <c r="C107" i="1"/>
  <c r="K106" i="1"/>
  <c r="J106" i="1"/>
  <c r="F106" i="1"/>
  <c r="C106" i="1"/>
  <c r="I106" i="1" s="1"/>
  <c r="C105" i="1"/>
  <c r="F104" i="1"/>
  <c r="C104" i="1"/>
  <c r="F103" i="1"/>
  <c r="C103" i="1"/>
  <c r="J102" i="1"/>
  <c r="F102" i="1"/>
  <c r="I102" i="1" s="1"/>
  <c r="C102" i="1"/>
  <c r="K101" i="1"/>
  <c r="F101" i="1"/>
  <c r="C101" i="1"/>
  <c r="J100" i="1"/>
  <c r="F100" i="1"/>
  <c r="C100" i="1"/>
  <c r="I100" i="1" s="1"/>
  <c r="J99" i="1"/>
  <c r="F99" i="1"/>
  <c r="C99" i="1"/>
  <c r="I99" i="1" s="1"/>
  <c r="J98" i="1"/>
  <c r="F98" i="1"/>
  <c r="C98" i="1"/>
  <c r="I98" i="1" s="1"/>
  <c r="K97" i="1"/>
  <c r="H97" i="1"/>
  <c r="G97" i="1"/>
  <c r="J97" i="1" s="1"/>
  <c r="F97" i="1"/>
  <c r="I97" i="1" s="1"/>
  <c r="E97" i="1"/>
  <c r="D97" i="1"/>
  <c r="C97" i="1"/>
  <c r="J96" i="1"/>
  <c r="C96" i="1"/>
  <c r="I96" i="1" s="1"/>
  <c r="J95" i="1"/>
  <c r="F95" i="1"/>
  <c r="C95" i="1"/>
  <c r="I95" i="1" s="1"/>
  <c r="J94" i="1"/>
  <c r="F94" i="1"/>
  <c r="C94" i="1"/>
  <c r="I94" i="1" s="1"/>
  <c r="J93" i="1"/>
  <c r="F93" i="1"/>
  <c r="C93" i="1"/>
  <c r="I93" i="1" s="1"/>
  <c r="K92" i="1"/>
  <c r="J92" i="1"/>
  <c r="F92" i="1"/>
  <c r="I92" i="1" s="1"/>
  <c r="C92" i="1"/>
  <c r="J91" i="1"/>
  <c r="F91" i="1"/>
  <c r="I91" i="1" s="1"/>
  <c r="C91" i="1"/>
  <c r="J90" i="1"/>
  <c r="F90" i="1"/>
  <c r="I90" i="1" s="1"/>
  <c r="C90" i="1"/>
  <c r="C87" i="1" s="1"/>
  <c r="I87" i="1" s="1"/>
  <c r="K89" i="1"/>
  <c r="J89" i="1"/>
  <c r="F89" i="1"/>
  <c r="I89" i="1" s="1"/>
  <c r="C89" i="1"/>
  <c r="K88" i="1"/>
  <c r="J88" i="1"/>
  <c r="I88" i="1"/>
  <c r="F88" i="1"/>
  <c r="C88" i="1"/>
  <c r="K87" i="1"/>
  <c r="J87" i="1"/>
  <c r="F87" i="1"/>
  <c r="J86" i="1"/>
  <c r="F86" i="1"/>
  <c r="C86" i="1"/>
  <c r="I86" i="1" s="1"/>
  <c r="J85" i="1"/>
  <c r="F85" i="1"/>
  <c r="C85" i="1"/>
  <c r="I85" i="1" s="1"/>
  <c r="K84" i="1"/>
  <c r="J84" i="1"/>
  <c r="F84" i="1"/>
  <c r="I84" i="1" s="1"/>
  <c r="C84" i="1"/>
  <c r="J83" i="1"/>
  <c r="F83" i="1"/>
  <c r="I83" i="1" s="1"/>
  <c r="C83" i="1"/>
  <c r="K82" i="1"/>
  <c r="J82" i="1"/>
  <c r="F82" i="1"/>
  <c r="I82" i="1" s="1"/>
  <c r="C82" i="1"/>
  <c r="K81" i="1"/>
  <c r="J81" i="1"/>
  <c r="I81" i="1"/>
  <c r="F81" i="1"/>
  <c r="C81" i="1"/>
  <c r="J80" i="1"/>
  <c r="I80" i="1"/>
  <c r="F80" i="1"/>
  <c r="C80" i="1"/>
  <c r="J79" i="1"/>
  <c r="I79" i="1"/>
  <c r="F79" i="1"/>
  <c r="C79" i="1"/>
  <c r="K78" i="1"/>
  <c r="I78" i="1"/>
  <c r="F78" i="1"/>
  <c r="C78" i="1"/>
  <c r="K77" i="1"/>
  <c r="J77" i="1"/>
  <c r="F77" i="1"/>
  <c r="C77" i="1"/>
  <c r="I77" i="1" s="1"/>
  <c r="J76" i="1"/>
  <c r="F76" i="1"/>
  <c r="C76" i="1"/>
  <c r="I76" i="1" s="1"/>
  <c r="K75" i="1"/>
  <c r="J75" i="1"/>
  <c r="F75" i="1"/>
  <c r="I75" i="1" s="1"/>
  <c r="C75" i="1"/>
  <c r="J74" i="1"/>
  <c r="F74" i="1"/>
  <c r="I74" i="1" s="1"/>
  <c r="C74" i="1"/>
  <c r="J73" i="1"/>
  <c r="F73" i="1"/>
  <c r="I73" i="1" s="1"/>
  <c r="C73" i="1"/>
  <c r="J72" i="1"/>
  <c r="F72" i="1"/>
  <c r="I72" i="1" s="1"/>
  <c r="C72" i="1"/>
  <c r="R71" i="1"/>
  <c r="J71" i="1"/>
  <c r="F71" i="1"/>
  <c r="I71" i="1" s="1"/>
  <c r="C71" i="1"/>
  <c r="J70" i="1"/>
  <c r="F70" i="1"/>
  <c r="I70" i="1" s="1"/>
  <c r="C70" i="1"/>
  <c r="J69" i="1"/>
  <c r="F69" i="1"/>
  <c r="I69" i="1" s="1"/>
  <c r="C69" i="1"/>
  <c r="J68" i="1"/>
  <c r="F68" i="1"/>
  <c r="F67" i="1" s="1"/>
  <c r="C68" i="1"/>
  <c r="H67" i="1"/>
  <c r="H66" i="1" s="1"/>
  <c r="G67" i="1"/>
  <c r="J67" i="1" s="1"/>
  <c r="E67" i="1"/>
  <c r="E66" i="1" s="1"/>
  <c r="E65" i="1" s="1"/>
  <c r="S65" i="1" s="1"/>
  <c r="D67" i="1"/>
  <c r="D66" i="1" s="1"/>
  <c r="D65" i="1" s="1"/>
  <c r="R65" i="1" s="1"/>
  <c r="O66" i="1"/>
  <c r="N66" i="1"/>
  <c r="G66" i="1"/>
  <c r="J66" i="1" s="1"/>
  <c r="G65" i="1"/>
  <c r="J65" i="1" s="1"/>
  <c r="J64" i="1"/>
  <c r="F64" i="1"/>
  <c r="I64" i="1" s="1"/>
  <c r="C64" i="1"/>
  <c r="K63" i="1"/>
  <c r="F63" i="1"/>
  <c r="I63" i="1" s="1"/>
  <c r="C63" i="1"/>
  <c r="J62" i="1"/>
  <c r="F62" i="1"/>
  <c r="I62" i="1" s="1"/>
  <c r="C62" i="1"/>
  <c r="J61" i="1"/>
  <c r="F61" i="1"/>
  <c r="I61" i="1" s="1"/>
  <c r="C61" i="1"/>
  <c r="J60" i="1"/>
  <c r="F60" i="1"/>
  <c r="I60" i="1" s="1"/>
  <c r="C60" i="1"/>
  <c r="F59" i="1"/>
  <c r="C59" i="1"/>
  <c r="I59" i="1" s="1"/>
  <c r="I58" i="1"/>
  <c r="F58" i="1"/>
  <c r="C58" i="1"/>
  <c r="H57" i="1"/>
  <c r="G57" i="1"/>
  <c r="F57" i="1"/>
  <c r="E57" i="1"/>
  <c r="K57" i="1" s="1"/>
  <c r="D57" i="1"/>
  <c r="C57" i="1" s="1"/>
  <c r="I57" i="1" s="1"/>
  <c r="K56" i="1"/>
  <c r="I56" i="1"/>
  <c r="F56" i="1"/>
  <c r="C56" i="1"/>
  <c r="K55" i="1"/>
  <c r="I55" i="1"/>
  <c r="F55" i="1"/>
  <c r="C55" i="1"/>
  <c r="J54" i="1"/>
  <c r="I54" i="1"/>
  <c r="F54" i="1"/>
  <c r="C54" i="1"/>
  <c r="J53" i="1"/>
  <c r="I53" i="1"/>
  <c r="F53" i="1"/>
  <c r="C53" i="1"/>
  <c r="J52" i="1"/>
  <c r="I52" i="1"/>
  <c r="F52" i="1"/>
  <c r="C52" i="1"/>
  <c r="J51" i="1"/>
  <c r="I51" i="1"/>
  <c r="F51" i="1"/>
  <c r="C51" i="1"/>
  <c r="F50" i="1"/>
  <c r="C50" i="1"/>
  <c r="K49" i="1"/>
  <c r="J49" i="1"/>
  <c r="F49" i="1"/>
  <c r="I49" i="1" s="1"/>
  <c r="C49" i="1"/>
  <c r="K48" i="1"/>
  <c r="J48" i="1"/>
  <c r="I48" i="1"/>
  <c r="F48" i="1"/>
  <c r="C48" i="1"/>
  <c r="K47" i="1"/>
  <c r="J47" i="1"/>
  <c r="F47" i="1"/>
  <c r="C47" i="1"/>
  <c r="I47" i="1" s="1"/>
  <c r="K46" i="1"/>
  <c r="H46" i="1"/>
  <c r="G46" i="1"/>
  <c r="G42" i="1" s="1"/>
  <c r="E46" i="1"/>
  <c r="D46" i="1"/>
  <c r="C46" i="1"/>
  <c r="J45" i="1"/>
  <c r="F45" i="1"/>
  <c r="I45" i="1" s="1"/>
  <c r="C45" i="1"/>
  <c r="J44" i="1"/>
  <c r="H44" i="1"/>
  <c r="F44" i="1"/>
  <c r="I44" i="1" s="1"/>
  <c r="C44" i="1"/>
  <c r="H43" i="1"/>
  <c r="H42" i="1" s="1"/>
  <c r="G43" i="1"/>
  <c r="J43" i="1" s="1"/>
  <c r="E43" i="1"/>
  <c r="D43" i="1"/>
  <c r="C43" i="1" s="1"/>
  <c r="E42" i="1"/>
  <c r="E41" i="1" s="1"/>
  <c r="O41" i="1"/>
  <c r="N41" i="1"/>
  <c r="K39" i="1"/>
  <c r="J39" i="1"/>
  <c r="F39" i="1"/>
  <c r="I39" i="1" s="1"/>
  <c r="C39" i="1"/>
  <c r="K38" i="1"/>
  <c r="F38" i="1"/>
  <c r="I38" i="1" s="1"/>
  <c r="C38" i="1"/>
  <c r="K37" i="1"/>
  <c r="H37" i="1"/>
  <c r="H33" i="1" s="1"/>
  <c r="G37" i="1"/>
  <c r="G33" i="1" s="1"/>
  <c r="F37" i="1"/>
  <c r="I37" i="1" s="1"/>
  <c r="E37" i="1"/>
  <c r="D37" i="1"/>
  <c r="D33" i="1" s="1"/>
  <c r="C37" i="1"/>
  <c r="C33" i="1" s="1"/>
  <c r="K36" i="1"/>
  <c r="J36" i="1"/>
  <c r="F36" i="1"/>
  <c r="I36" i="1" s="1"/>
  <c r="C36" i="1"/>
  <c r="K35" i="1"/>
  <c r="F35" i="1"/>
  <c r="I35" i="1" s="1"/>
  <c r="C35" i="1"/>
  <c r="J34" i="1"/>
  <c r="H34" i="1"/>
  <c r="K34" i="1" s="1"/>
  <c r="G34" i="1"/>
  <c r="E34" i="1"/>
  <c r="E33" i="1" s="1"/>
  <c r="D34" i="1"/>
  <c r="C34" i="1"/>
  <c r="F31" i="1"/>
  <c r="C31" i="1"/>
  <c r="R30" i="1"/>
  <c r="F30" i="1"/>
  <c r="C30" i="1"/>
  <c r="J29" i="1"/>
  <c r="F29" i="1"/>
  <c r="I29" i="1" s="1"/>
  <c r="C29" i="1"/>
  <c r="F28" i="1"/>
  <c r="C28" i="1"/>
  <c r="J27" i="1"/>
  <c r="F27" i="1"/>
  <c r="I27" i="1" s="1"/>
  <c r="C27" i="1"/>
  <c r="K26" i="1"/>
  <c r="J26" i="1"/>
  <c r="F26" i="1"/>
  <c r="I26" i="1" s="1"/>
  <c r="C26" i="1"/>
  <c r="O25" i="1"/>
  <c r="N25" i="1"/>
  <c r="K24" i="1"/>
  <c r="J24" i="1"/>
  <c r="F24" i="1"/>
  <c r="I24" i="1" s="1"/>
  <c r="C24" i="1"/>
  <c r="C11" i="1" s="1"/>
  <c r="K23" i="1"/>
  <c r="F23" i="1"/>
  <c r="I23" i="1" s="1"/>
  <c r="C23" i="1"/>
  <c r="F22" i="1"/>
  <c r="C22" i="1"/>
  <c r="J21" i="1"/>
  <c r="F21" i="1"/>
  <c r="I21" i="1" s="1"/>
  <c r="C21" i="1"/>
  <c r="K20" i="1"/>
  <c r="F20" i="1"/>
  <c r="I20" i="1" s="1"/>
  <c r="C20" i="1"/>
  <c r="K19" i="1"/>
  <c r="J19" i="1"/>
  <c r="I19" i="1"/>
  <c r="F19" i="1"/>
  <c r="C19" i="1"/>
  <c r="R18" i="1"/>
  <c r="K18" i="1"/>
  <c r="J18" i="1"/>
  <c r="F18" i="1"/>
  <c r="I18" i="1" s="1"/>
  <c r="C18" i="1"/>
  <c r="F16" i="1"/>
  <c r="O15" i="1"/>
  <c r="N15" i="1"/>
  <c r="R11" i="1" s="1"/>
  <c r="F15" i="1"/>
  <c r="O13" i="1"/>
  <c r="N13" i="1"/>
  <c r="K13" i="1"/>
  <c r="J13" i="1"/>
  <c r="F13" i="1"/>
  <c r="I13" i="1" s="1"/>
  <c r="C13" i="1"/>
  <c r="H12" i="1"/>
  <c r="K12" i="1" s="1"/>
  <c r="G12" i="1"/>
  <c r="J12" i="1" s="1"/>
  <c r="O11" i="1"/>
  <c r="N11" i="1"/>
  <c r="E11" i="1"/>
  <c r="D11" i="1"/>
  <c r="K42" i="1" l="1"/>
  <c r="H41" i="1"/>
  <c r="K33" i="1"/>
  <c r="H65" i="1"/>
  <c r="K65" i="1" s="1"/>
  <c r="K66" i="1"/>
  <c r="T65" i="1"/>
  <c r="J42" i="1"/>
  <c r="F42" i="1"/>
  <c r="G41" i="1"/>
  <c r="F66" i="1"/>
  <c r="J33" i="1"/>
  <c r="E40" i="1"/>
  <c r="E32" i="1" s="1"/>
  <c r="E10" i="1" s="1"/>
  <c r="G11" i="1"/>
  <c r="F12" i="1"/>
  <c r="J37" i="1"/>
  <c r="D42" i="1"/>
  <c r="F46" i="1"/>
  <c r="I46" i="1" s="1"/>
  <c r="J46" i="1"/>
  <c r="C67" i="1"/>
  <c r="C66" i="1" s="1"/>
  <c r="C65" i="1" s="1"/>
  <c r="H11" i="1"/>
  <c r="F34" i="1"/>
  <c r="I68" i="1"/>
  <c r="F43" i="1"/>
  <c r="I43" i="1" s="1"/>
  <c r="K11" i="1" l="1"/>
  <c r="C42" i="1"/>
  <c r="C41" i="1" s="1"/>
  <c r="C40" i="1" s="1"/>
  <c r="C32" i="1" s="1"/>
  <c r="C10" i="1" s="1"/>
  <c r="D41" i="1"/>
  <c r="D40" i="1" s="1"/>
  <c r="D32" i="1" s="1"/>
  <c r="D10" i="1" s="1"/>
  <c r="J41" i="1"/>
  <c r="G40" i="1"/>
  <c r="F41" i="1"/>
  <c r="I41" i="1" s="1"/>
  <c r="I12" i="1"/>
  <c r="F11" i="1"/>
  <c r="I66" i="1"/>
  <c r="F65" i="1"/>
  <c r="I65" i="1" s="1"/>
  <c r="K41" i="1"/>
  <c r="H40" i="1"/>
  <c r="I34" i="1"/>
  <c r="F33" i="1"/>
  <c r="J11" i="1"/>
  <c r="I67" i="1"/>
  <c r="K40" i="1" l="1"/>
  <c r="H32" i="1"/>
  <c r="I11" i="1"/>
  <c r="J40" i="1"/>
  <c r="F40" i="1"/>
  <c r="I40" i="1" s="1"/>
  <c r="G32" i="1"/>
  <c r="I33" i="1"/>
  <c r="I42" i="1"/>
  <c r="J32" i="1" l="1"/>
  <c r="G10" i="1"/>
  <c r="J10" i="1" s="1"/>
  <c r="K32" i="1"/>
  <c r="H10" i="1"/>
  <c r="K10" i="1" s="1"/>
  <c r="F32" i="1"/>
  <c r="I32" i="1" l="1"/>
  <c r="F10" i="1"/>
  <c r="I10" i="1" s="1"/>
</calcChain>
</file>

<file path=xl/sharedStrings.xml><?xml version="1.0" encoding="utf-8"?>
<sst xmlns="http://schemas.openxmlformats.org/spreadsheetml/2006/main" count="195" uniqueCount="172">
  <si>
    <t>UBND TỈNH PHÚ YÊN</t>
  </si>
  <si>
    <t>Biểu số 64/CK-NSNN</t>
  </si>
  <si>
    <t xml:space="preserve">QUYẾT TOÁN CHI NGÂN SÁCH ĐỊA PHƯƠNG, CHI NGÂN SÁCH CẤP TỈNH VÀ CHI NGÂN SÁCH HUYỆN 
</t>
  </si>
  <si>
    <t>THEO CƠ CẤU CHI NĂM 2018</t>
  </si>
  <si>
    <t>ĐVT: Triệu đồng</t>
  </si>
  <si>
    <t>Nội dung chi</t>
  </si>
  <si>
    <t>Dự toán</t>
  </si>
  <si>
    <t>Bao gồm</t>
  </si>
  <si>
    <t>Quyết toán</t>
  </si>
  <si>
    <t>So sánh (%)</t>
  </si>
  <si>
    <t>Ghi chú</t>
  </si>
  <si>
    <t>NS cấp tỉnh</t>
  </si>
  <si>
    <t>NS cấp huyện</t>
  </si>
  <si>
    <t>NSĐP</t>
  </si>
  <si>
    <t>Thuyết minh dự toán</t>
  </si>
  <si>
    <t>A</t>
  </si>
  <si>
    <t>B</t>
  </si>
  <si>
    <t>4=5+6</t>
  </si>
  <si>
    <t>7=4/1</t>
  </si>
  <si>
    <t>8=5/2</t>
  </si>
  <si>
    <t>9=6/3</t>
  </si>
  <si>
    <t>TỔNG CHI NGÂN SÁCH ĐỊA PHƯƠNG (A+B+C)</t>
  </si>
  <si>
    <t>CHI CÂN ĐỐI NGÂN SÁCH ĐỊA PHƯƠNG</t>
  </si>
  <si>
    <t>I</t>
  </si>
  <si>
    <t>Chi đầu tư phát triển</t>
  </si>
  <si>
    <t>Chi đầu tư cho các dự án</t>
  </si>
  <si>
    <t>Trong đó: Chia theo lĩnh vực</t>
  </si>
  <si>
    <t xml:space="preserve"> - Chi Giáo dục - đào tạo và dạy nghề</t>
  </si>
  <si>
    <t xml:space="preserve"> - Chi Khoa học và công nghệ</t>
  </si>
  <si>
    <t>Bao gồm:</t>
  </si>
  <si>
    <t xml:space="preserve"> - Dự phòng chi XDCB:</t>
  </si>
  <si>
    <t>Trong đó: Chia theo nguồn vốn</t>
  </si>
  <si>
    <t xml:space="preserve"> - Chi từ nguồn vay bù đắp bội chi:</t>
  </si>
  <si>
    <t xml:space="preserve"> - Chi đầu tư từ nguồn thu tiền sử dụng đất</t>
  </si>
  <si>
    <t xml:space="preserve"> - Chi đầu tư từ nguồn thu xổ số kiến thiết</t>
  </si>
  <si>
    <t>Chi đầu tư và hỗ trợ vốn cho các doanh nghiệp hoạt động cung cấp sản phẩm, dịch vụ công ích do Nhà nước đặt hàng, các tổ chức kinh tế, các tổ chức tài chính của địa phương theo quy định của pháp luật</t>
  </si>
  <si>
    <t>Chi đầu tư phát triển khác</t>
  </si>
  <si>
    <t>Chi cho Quỹ Đầu tư phát triển đất tỉnh là 107.000 triệu đồng từ nguồn thu tiền sử dụng đất</t>
  </si>
  <si>
    <t>Chi từ nguồn vay bù đắp bội chi NSĐP</t>
  </si>
  <si>
    <t>Chi đầu tư từ nguồn huy động đóng góp CSHT</t>
  </si>
  <si>
    <t>II</t>
  </si>
  <si>
    <t>Chi thường xuyên</t>
  </si>
  <si>
    <t>Trong đó</t>
  </si>
  <si>
    <t>Chi giáo dục - đào tạo và dạy nghề</t>
  </si>
  <si>
    <t xml:space="preserve"> - Chi SNĐP chưa phân bổ:</t>
  </si>
  <si>
    <t xml:space="preserve">Chi khoa học và công nghệ </t>
  </si>
  <si>
    <t xml:space="preserve"> - Chi SNKT chưa phân bổ:</t>
  </si>
  <si>
    <t>III</t>
  </si>
  <si>
    <t>Chi trả nợ lãi các khoản do chính quyền địa phương vay</t>
  </si>
  <si>
    <t xml:space="preserve"> - Chi SNGD chưa phân bổ:</t>
  </si>
  <si>
    <t>IV</t>
  </si>
  <si>
    <t>Chi bổ sung quỹ dự trữ tài chính</t>
  </si>
  <si>
    <t xml:space="preserve"> - Chi ĐBXH chưa phân bổ:</t>
  </si>
  <si>
    <t>V</t>
  </si>
  <si>
    <t>Dự phòng ngân sách</t>
  </si>
  <si>
    <t>VI</t>
  </si>
  <si>
    <t>Chi tạo nguồn, điều chỉnh tiền lương</t>
  </si>
  <si>
    <t>CHI CÁC CHUONG TRÌNH MỤC TIÊU</t>
  </si>
  <si>
    <t>Chi các chương trình mục tiêu quốc gia</t>
  </si>
  <si>
    <t>Chương trình MTQG giảm nghèo bền vững</t>
  </si>
  <si>
    <t xml:space="preserve"> - Chi đầu tư phát triển</t>
  </si>
  <si>
    <t xml:space="preserve"> - Chi sự nghiệp</t>
  </si>
  <si>
    <t>Chương trình MTQG xây dựng nông thôn mới</t>
  </si>
  <si>
    <t xml:space="preserve">Chi các chương trình mục tiêu, nhiệm vụ </t>
  </si>
  <si>
    <t>Chi đầu tư XDCB</t>
  </si>
  <si>
    <t>Dự toán bổ sung có mục tiêu từ NSTW giao đầu năm</t>
  </si>
  <si>
    <t>Đầu tư các dự án từ nguồn vốn nước ngoài</t>
  </si>
  <si>
    <t xml:space="preserve"> - Các dự án vốn nước ngoài cơ chế ghi thu - ghi chi</t>
  </si>
  <si>
    <t xml:space="preserve"> - CTMT ứng phó biến đổi khí hậu và tăng trưởng xanh</t>
  </si>
  <si>
    <t>Các chương trình mục tiêu</t>
  </si>
  <si>
    <t>2.1</t>
  </si>
  <si>
    <t>Chương trình mục tiêu phát triển kinh tế - xã hội các vùng</t>
  </si>
  <si>
    <t>Chuyển nguồn năm 2017 sang 13.617 triệu đồng</t>
  </si>
  <si>
    <t>2.2</t>
  </si>
  <si>
    <t>Chương trình mục tiêu tái cơ cấu nông nghiệp và phòng chống giảm nhẹ thiên tai ổn định đời sống dân cư</t>
  </si>
  <si>
    <t>Chuyển nguồn năm 2017 sang 31.177 triệu đồng</t>
  </si>
  <si>
    <t>2.3</t>
  </si>
  <si>
    <t>Chương trình mục tiêu phát triển kinh tế thủy sản bền vững</t>
  </si>
  <si>
    <t>Chuyển nguồn năm 2017 sang 10.443 triệu đồng</t>
  </si>
  <si>
    <t>2.4</t>
  </si>
  <si>
    <t>Chương trình mục tiêu phát triển hạ tầng du lịch</t>
  </si>
  <si>
    <t>Chuyển nguồn năm 2017 sang 3.043 triệu đồng</t>
  </si>
  <si>
    <t>2.5</t>
  </si>
  <si>
    <t>Chương trình hỗ trợ chính sách ngành Y tế</t>
  </si>
  <si>
    <t>2.6</t>
  </si>
  <si>
    <t>Chương trình mục tiêu quốc phòng an ninh trên địa bàn trọng điểm</t>
  </si>
  <si>
    <t>2.7</t>
  </si>
  <si>
    <t>Chương trình mục tiêu Giáo dục nghề nghiệp, việc làm và An toàn lao động</t>
  </si>
  <si>
    <t>Chuyển nguồn năm 2017 sang 6.853 triệu đồng</t>
  </si>
  <si>
    <t>2.8</t>
  </si>
  <si>
    <t>Chương trình mục tiêu đầu tư hạ tầng khu kinh tế ven biển, khu kinh tế cửa khẩu, khu công nghiệp, cụm công nghiệp, khu công nghệ cao, khu nông nghiệp ứng dụng công nghệ cao</t>
  </si>
  <si>
    <t>Chuyển nguồn năm 2017 sang 168.170 triệu đồng</t>
  </si>
  <si>
    <t>Hỗ trợ nhà ở cho người có công cách mạng</t>
  </si>
  <si>
    <t>Vốn trái phiếu chính phủ</t>
  </si>
  <si>
    <t>Chuyển nguồn năm 2017 sang 119.303 triệu đồng</t>
  </si>
  <si>
    <t>Dự toán bổ sung có mục tiêu phát sinh trong năm và chuyển nguồn năm trước sang từ NSTW</t>
  </si>
  <si>
    <t>Đầu tư dự án Sửa chữa, nâng cấp Hồ chứa nước Bầu Đô</t>
  </si>
  <si>
    <t xml:space="preserve">Vốn TPCP thực hiện Chương trình KCH trường, lớp học và nhà công vụ </t>
  </si>
  <si>
    <t>Đầu tư dự án Kè chống xói lở ven bờ biển khu vực xóm Rớ (GĐ 2)</t>
  </si>
  <si>
    <t>Chuyển nguồn năm 2017 sang 950 triệu đồng</t>
  </si>
  <si>
    <t>Dự án Kè chống xói lở bờ tả sông Bàn Thạch đoạn từ Phú Đa đến cầu Bàn Thạch, huyện Đông Hòa</t>
  </si>
  <si>
    <t>Dự án Nạo vét thoát lũ sông Bao Đài đoạn từ Xi phông Phước Hậu đến cầu Trần Hưng Đạo</t>
  </si>
  <si>
    <t>Tuyến thoát lũ cứu nạn vượt sông Kỳ Lộ, huyện Đồng Xuân</t>
  </si>
  <si>
    <t>Hỗ trợ kinh phí khắc phục thiệt hại do cơn bão số 12</t>
  </si>
  <si>
    <t>Chuyển nguồn năm 2017</t>
  </si>
  <si>
    <t>Vốn ngoài nước</t>
  </si>
  <si>
    <t xml:space="preserve"> - Nghị định 136 chưa phân bổ: </t>
  </si>
  <si>
    <t xml:space="preserve"> - Chương trình hỗ trợ chính sách ngành Y tế</t>
  </si>
  <si>
    <t xml:space="preserve"> - Nghị định 116 chưa phân bổ: </t>
  </si>
  <si>
    <t xml:space="preserve"> - Dự án Giáo dục và Đào tạo nhân lực y tế phục vụ cải cách HT y tế</t>
  </si>
  <si>
    <t xml:space="preserve"> - HBHS DTNT chưa phân bổ:</t>
  </si>
  <si>
    <t>Mua thiết bị chiếu phim và ô tô chuyên dụng</t>
  </si>
  <si>
    <t xml:space="preserve"> - CTMT vốn SN chưa phân bổ:</t>
  </si>
  <si>
    <t>(CTMT Tái cơ cấu nông nghiệp và  giảm nhẹ thiên tai)</t>
  </si>
  <si>
    <t>Hỗ trợ các Hội Văn học nghệ thuật địa phương</t>
  </si>
  <si>
    <t>Hỗ trợ các Hội Nhà báo địa phương</t>
  </si>
  <si>
    <t>Chuyển nguồn năm 2017 sang 35 triệu đồng</t>
  </si>
  <si>
    <t>Hỗ trợ thực hiện một số Đề án, Dự án khoa học và công nghệ</t>
  </si>
  <si>
    <t>Chính sách trợ giúp pháp lý</t>
  </si>
  <si>
    <t>Hỗ trợ chi phí học tập và miễn giảm học phí</t>
  </si>
  <si>
    <t>NSTW bổ sung trong năm 2018 là 12.821 triệu đồng</t>
  </si>
  <si>
    <t>Hỗ trợ đào tạo cán bộ cơ sở vùng Tây Nguyên theo QĐ 124/QĐ-TTg</t>
  </si>
  <si>
    <t>NSTW bổ sung trong năm 2018 là 803 triệu đồng</t>
  </si>
  <si>
    <t>Hỗ trợ kinh phí thực hiện chính sách đối với đối tượng bảo trợ xã hội</t>
  </si>
  <si>
    <t>Hỗ trợ tiền điện hộ nghèo, hộ chính sách xã hội</t>
  </si>
  <si>
    <t>Hỗ trợ khai thác nuôi trồng hải sản trên các vùng biển xa</t>
  </si>
  <si>
    <t>NSTW bổ sung trong năm 2018 là 58.975 triệu đồng</t>
  </si>
  <si>
    <t>Dự án hoàn thiện, hiện đại hóa hồ sơ, bản đồ địa giới hành chính và xây dựng cơ sở dữ liệu địa giới hành chính</t>
  </si>
  <si>
    <t>NSTW bổ sung trong năm 2018 là 5.000 triệu đồng</t>
  </si>
  <si>
    <t>Bổ sung kinh phí thực hiện nhiệm vụ đảm bảo trật tự ATGT</t>
  </si>
  <si>
    <t>Hỗ trợ học sinh và trường phổ thông ở xã, thôn đặc biệt khó khăn</t>
  </si>
  <si>
    <t>Hỗ trợ học bổng học sinh dân tộc nội trú</t>
  </si>
  <si>
    <t>Hỗ trợ học bổng và phương tiện học tập cho học sinh khuyết tật</t>
  </si>
  <si>
    <t>Hỗ trợ kinh phí mua thẻ BHYT cho trẻ em dưới 6 tuổi</t>
  </si>
  <si>
    <t>Hỗ trợ kinh phí mua thẻ BHYT cho các đối tượng</t>
  </si>
  <si>
    <t>19.1</t>
  </si>
  <si>
    <t xml:space="preserve">Chương trình mục tiêu Phát triển Lâm nghiệp bền vững </t>
  </si>
  <si>
    <t>19.2</t>
  </si>
  <si>
    <t>19.3</t>
  </si>
  <si>
    <t>Chương trình mục tiêu Y tế - Dân số</t>
  </si>
  <si>
    <t>Chuyển nguồn năm 2017 sang 9.553 triệu đồng</t>
  </si>
  <si>
    <t>19.4</t>
  </si>
  <si>
    <t>Chương trình mục tiêu Đảm bảo trật tự an toàn giao thông, phòng cháy chữa cháy,  phòng chống tội phạm và ma tuý</t>
  </si>
  <si>
    <t>Chuyển nguồn năm 2017 sang 2.510 triệu đồng</t>
  </si>
  <si>
    <t>19.5</t>
  </si>
  <si>
    <t>Chuyển nguồn năm 2017 sang 5.070 triệu đồng</t>
  </si>
  <si>
    <t>19.6</t>
  </si>
  <si>
    <t>Chương trình mục tiêu Phát triển hệ thống trợ giúp xã hội</t>
  </si>
  <si>
    <t>19.7</t>
  </si>
  <si>
    <t>Chương trình mục tiêu Phát triển văn hoá</t>
  </si>
  <si>
    <t>Chuyển nguồn năm 2017 sang 1.317 triệu đồng</t>
  </si>
  <si>
    <t>19.8</t>
  </si>
  <si>
    <t>Chương trình mục tiêu ứng phó biến đổi khí hậu và tăng trưởng xanh</t>
  </si>
  <si>
    <t>NSTW bổ sung trong năm 2018 là 700 triệu đồng</t>
  </si>
  <si>
    <t>Các nhiệm vụ khác</t>
  </si>
  <si>
    <t>Kinh phí trợ cấp một lần theo Quyết định 24/2016/QĐ-TTg</t>
  </si>
  <si>
    <t>Kinh phí quản lý, bảo trì đường bộ địa phương</t>
  </si>
  <si>
    <t>Chuyển nguồn năm 2017 sang 4.141 triệu đồng</t>
  </si>
  <si>
    <t>Chính sách hỗ trợ theo Quyết định 2085/QĐ-TTG ngày 31/10/2016 của TTg về phê duyệt danh sách chính sách đặc thù hỗ trợ phát triển kinh tế - xã hội vùng dân tộc thiểu số và miền núi giai đoạn 2017 - 2020</t>
  </si>
  <si>
    <t>Chương trình mục tiêu Công nghệ thông tin năm 2018</t>
  </si>
  <si>
    <t>Hỗ trợ kinh phí khắc phục thiệt hại do cơn bão số 8 và số 9 năm 2018</t>
  </si>
  <si>
    <t>Kinh phí khắc phục tình hình tôm hùm bị chết từ ngày 24/5/2017 đến ngày 06/6/2017</t>
  </si>
  <si>
    <t>Chính sách phát triển thuỷ sản năm 2018</t>
  </si>
  <si>
    <t>Hỗ trợ kinh phí khắc phục thiệt hại do cơn bão số 12 năm 2017</t>
  </si>
  <si>
    <t>Hỗ trợ kinh phí khôi phục sản xuất do cơn bão số 12 năm 2017</t>
  </si>
  <si>
    <t>Kinh phí khắc phục hậu quả ô nhiễm môi trường sau bão lụt gây ra theo QĐ 1197/QĐ-UBND ngày 12/6/2018</t>
  </si>
  <si>
    <t>C</t>
  </si>
  <si>
    <t>CHI CHUYỂN NGUỒN SANG NĂM SAU</t>
  </si>
  <si>
    <r>
      <rPr>
        <b/>
        <i/>
        <u/>
        <sz val="12"/>
        <rFont val="Times New Roman"/>
        <family val="1"/>
      </rPr>
      <t>Ghi chú</t>
    </r>
    <r>
      <rPr>
        <sz val="12"/>
        <rFont val="Times New Roman"/>
        <family val="1"/>
      </rPr>
      <t xml:space="preserve">: </t>
    </r>
  </si>
  <si>
    <t xml:space="preserve"> - Tổng dự toán chi NSĐP 7.928.970 triệu đồng không bao gồm số bổ sung từ NSTW phát sinh trong năm và số chuyển nguồn từ năm trước sang là 484.142 triệu đồng, trong đó chi  XDCB là </t>
  </si>
  <si>
    <t>256.982 triệu đồng và chi thường xuyên là 227.160 triệu đồng.</t>
  </si>
  <si>
    <t xml:space="preserve"> - Số quyết toán chi các chương trình mục tiêu, nhiệm vụ đã bao gồm số thực hiện từ nguồn NSTW bổ sung có mục tiêu trong năm và từ năm 2017 chuyển nguồn sang.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</si>
</sst>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Red]#,##0"/>
  </numFmts>
  <fonts count="23" x14ac:knownFonts="1">
    <font>
      <sz val="12"/>
      <color theme="1"/>
      <name val="Times New Roman"/>
      <family val="2"/>
    </font>
    <font>
      <sz val="12"/>
      <color theme="1"/>
      <name val="Times New Roman"/>
      <family val="2"/>
    </font>
    <font>
      <b/>
      <sz val="14"/>
      <name val="Times New Roman"/>
      <family val="1"/>
    </font>
    <font>
      <sz val="12"/>
      <name val="Times New Roman"/>
      <family val="1"/>
    </font>
    <font>
      <b/>
      <sz val="12"/>
      <name val="Times New Roman"/>
      <family val="1"/>
    </font>
    <font>
      <i/>
      <sz val="12"/>
      <name val="Times New Roman"/>
      <family val="1"/>
    </font>
    <font>
      <b/>
      <sz val="16"/>
      <name val="Times New Roman"/>
      <family val="1"/>
    </font>
    <font>
      <i/>
      <sz val="10"/>
      <name val="Times New Roman"/>
      <family val="1"/>
    </font>
    <font>
      <sz val="8"/>
      <name val="Times New Roman"/>
      <family val="1"/>
    </font>
    <font>
      <b/>
      <sz val="12"/>
      <color rgb="FFFF0000"/>
      <name val="Times New Roman"/>
      <family val="1"/>
    </font>
    <font>
      <b/>
      <sz val="12"/>
      <color theme="5" tint="-0.249977111117893"/>
      <name val="Times New Roman"/>
      <family val="1"/>
    </font>
    <font>
      <b/>
      <sz val="12"/>
      <color rgb="FF00B0F0"/>
      <name val="Times New Roman"/>
      <family val="1"/>
    </font>
    <font>
      <sz val="12"/>
      <color rgb="FF00B050"/>
      <name val="Times New Roman"/>
      <family val="1"/>
    </font>
    <font>
      <i/>
      <sz val="11"/>
      <name val="Times New Roman"/>
      <family val="1"/>
    </font>
    <font>
      <b/>
      <sz val="12"/>
      <color theme="7" tint="-0.249977111117893"/>
      <name val="Times New Roman"/>
      <family val="1"/>
    </font>
    <font>
      <sz val="10"/>
      <name val="Arial"/>
      <family val="2"/>
      <charset val="163"/>
    </font>
    <font>
      <b/>
      <sz val="12"/>
      <name val="Times New Roman"/>
      <family val="1"/>
      <charset val="163"/>
    </font>
    <font>
      <b/>
      <i/>
      <sz val="12"/>
      <color rgb="FFFF0000"/>
      <name val="Times New Roman"/>
      <family val="1"/>
    </font>
    <font>
      <sz val="12"/>
      <color theme="1"/>
      <name val="Times New Roman"/>
      <family val="1"/>
    </font>
    <font>
      <sz val="12"/>
      <name val="Times New Roman"/>
      <family val="1"/>
      <charset val="163"/>
    </font>
    <font>
      <sz val="10"/>
      <name val="Times New Roman"/>
      <family val="1"/>
    </font>
    <font>
      <b/>
      <i/>
      <u/>
      <sz val="12"/>
      <name val="Times New Roman"/>
      <family val="1"/>
    </font>
    <font>
      <sz val="12"/>
      <color indexed="8"/>
      <name val="Times New Roman"/>
      <family val="2"/>
    </font>
  </fonts>
  <fills count="5">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s>
  <cellStyleXfs count="5">
    <xf numFmtId="0" fontId="0" fillId="0" borderId="0"/>
    <xf numFmtId="43" fontId="1" fillId="0" borderId="0" applyFont="0" applyFill="0" applyBorder="0" applyAlignment="0" applyProtection="0"/>
    <xf numFmtId="0" fontId="15" fillId="0" borderId="0"/>
    <xf numFmtId="43" fontId="22" fillId="0" borderId="0" applyFont="0" applyFill="0" applyBorder="0" applyAlignment="0" applyProtection="0"/>
    <xf numFmtId="9" fontId="22" fillId="0" borderId="0" applyFont="0" applyFill="0" applyBorder="0" applyAlignment="0" applyProtection="0"/>
  </cellStyleXfs>
  <cellXfs count="162">
    <xf numFmtId="0" fontId="0" fillId="0" borderId="0" xfId="0"/>
    <xf numFmtId="0" fontId="2" fillId="0" borderId="0" xfId="0" applyFont="1" applyAlignment="1">
      <alignment horizontal="left" vertical="center"/>
    </xf>
    <xf numFmtId="0" fontId="3"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3" fillId="0" borderId="0" xfId="0" applyFont="1"/>
    <xf numFmtId="0" fontId="5" fillId="0" borderId="0" xfId="0" applyFont="1" applyAlignment="1">
      <alignment vertical="center"/>
    </xf>
    <xf numFmtId="0" fontId="6" fillId="0" borderId="0" xfId="0" applyFont="1" applyAlignment="1">
      <alignment horizontal="center" vertical="center" wrapText="1"/>
    </xf>
    <xf numFmtId="0" fontId="3" fillId="0" borderId="0" xfId="0" applyFont="1" applyAlignment="1">
      <alignment horizontal="center"/>
    </xf>
    <xf numFmtId="0" fontId="7" fillId="0" borderId="0" xfId="0" applyFont="1" applyAlignment="1">
      <alignment horizontal="right" vertical="center"/>
    </xf>
    <xf numFmtId="164" fontId="3" fillId="0" borderId="0" xfId="1" applyNumberFormat="1" applyFont="1"/>
    <xf numFmtId="0" fontId="7"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xf>
    <xf numFmtId="0" fontId="4" fillId="0" borderId="0" xfId="0" applyFont="1"/>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9" xfId="0" applyFont="1" applyBorder="1" applyAlignment="1">
      <alignment horizontal="center" vertical="center"/>
    </xf>
    <xf numFmtId="0" fontId="3" fillId="0" borderId="9" xfId="0" applyFont="1" applyBorder="1" applyAlignment="1">
      <alignment horizontal="center" vertical="center" wrapText="1"/>
    </xf>
    <xf numFmtId="49" fontId="3" fillId="0" borderId="9" xfId="0" applyNumberFormat="1" applyFont="1" applyBorder="1" applyAlignment="1">
      <alignment horizontal="center" vertical="center" wrapText="1"/>
    </xf>
    <xf numFmtId="0" fontId="3" fillId="0" borderId="11" xfId="0" applyFont="1" applyBorder="1" applyAlignment="1">
      <alignment vertical="center"/>
    </xf>
    <xf numFmtId="0" fontId="8" fillId="0" borderId="0" xfId="0" applyFont="1" applyAlignment="1">
      <alignment vertical="center"/>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3" fontId="4" fillId="0" borderId="2" xfId="1" applyNumberFormat="1" applyFont="1" applyBorder="1" applyAlignment="1">
      <alignment horizontal="right" vertical="center" wrapText="1"/>
    </xf>
    <xf numFmtId="4" fontId="4" fillId="0" borderId="3" xfId="1" applyNumberFormat="1" applyFont="1" applyBorder="1" applyAlignment="1">
      <alignment horizontal="right" vertical="center" wrapText="1"/>
    </xf>
    <xf numFmtId="0" fontId="3" fillId="0" borderId="2" xfId="0" applyFont="1" applyBorder="1" applyAlignment="1">
      <alignment vertical="center"/>
    </xf>
    <xf numFmtId="3" fontId="3" fillId="0" borderId="0" xfId="0" applyNumberFormat="1" applyFont="1" applyAlignment="1">
      <alignment vertical="center"/>
    </xf>
    <xf numFmtId="3" fontId="8" fillId="0" borderId="0" xfId="0" applyNumberFormat="1" applyFont="1" applyAlignment="1">
      <alignment vertical="center"/>
    </xf>
    <xf numFmtId="0" fontId="9" fillId="0" borderId="0" xfId="0" applyFont="1" applyAlignment="1">
      <alignment vertical="center"/>
    </xf>
    <xf numFmtId="0" fontId="4" fillId="0" borderId="12" xfId="0" applyFont="1" applyBorder="1" applyAlignment="1">
      <alignment horizontal="left" vertical="center" wrapText="1"/>
    </xf>
    <xf numFmtId="0" fontId="4" fillId="0" borderId="12" xfId="0" applyFont="1" applyBorder="1" applyAlignment="1">
      <alignment vertical="center" wrapText="1"/>
    </xf>
    <xf numFmtId="3" fontId="4" fillId="0" borderId="12" xfId="1" applyNumberFormat="1" applyFont="1" applyBorder="1" applyAlignment="1">
      <alignment horizontal="right" vertical="center" wrapText="1"/>
    </xf>
    <xf numFmtId="4" fontId="4" fillId="0" borderId="13" xfId="1" applyNumberFormat="1" applyFont="1" applyBorder="1" applyAlignment="1">
      <alignment horizontal="right" vertical="center" wrapText="1"/>
    </xf>
    <xf numFmtId="0" fontId="3" fillId="0" borderId="14" xfId="0" applyFont="1" applyBorder="1" applyAlignment="1">
      <alignment vertical="center"/>
    </xf>
    <xf numFmtId="0" fontId="3" fillId="0" borderId="0" xfId="0" applyFont="1" applyAlignment="1">
      <alignment vertical="center"/>
    </xf>
    <xf numFmtId="3" fontId="10" fillId="2" borderId="0" xfId="0" applyNumberFormat="1" applyFont="1" applyFill="1" applyAlignment="1">
      <alignment vertical="center"/>
    </xf>
    <xf numFmtId="0" fontId="4" fillId="0" borderId="13" xfId="0" applyFont="1" applyBorder="1" applyAlignment="1">
      <alignment horizontal="center" vertical="center" wrapText="1"/>
    </xf>
    <xf numFmtId="0" fontId="4" fillId="0" borderId="13" xfId="0" applyFont="1" applyBorder="1" applyAlignment="1">
      <alignment vertical="center" wrapText="1"/>
    </xf>
    <xf numFmtId="3" fontId="4" fillId="0" borderId="13" xfId="0" applyNumberFormat="1" applyFont="1" applyBorder="1" applyAlignment="1">
      <alignment horizontal="right" vertical="center" wrapText="1"/>
    </xf>
    <xf numFmtId="4" fontId="4" fillId="0" borderId="12" xfId="1" applyNumberFormat="1" applyFont="1" applyBorder="1" applyAlignment="1">
      <alignment horizontal="right" vertical="center" wrapText="1"/>
    </xf>
    <xf numFmtId="0" fontId="3" fillId="0" borderId="13" xfId="0" applyFont="1" applyBorder="1" applyAlignment="1">
      <alignment vertical="center"/>
    </xf>
    <xf numFmtId="3" fontId="11" fillId="0" borderId="0" xfId="0" applyNumberFormat="1" applyFont="1" applyAlignment="1">
      <alignment vertical="center"/>
    </xf>
    <xf numFmtId="3" fontId="9" fillId="0" borderId="0" xfId="0" applyNumberFormat="1" applyFont="1" applyAlignment="1">
      <alignment vertical="center"/>
    </xf>
    <xf numFmtId="0" fontId="3" fillId="0" borderId="13" xfId="0" applyFont="1" applyBorder="1" applyAlignment="1">
      <alignment horizontal="center" vertical="center" wrapText="1"/>
    </xf>
    <xf numFmtId="0" fontId="3" fillId="0" borderId="13" xfId="0" applyFont="1" applyBorder="1" applyAlignment="1">
      <alignment vertical="center" wrapText="1"/>
    </xf>
    <xf numFmtId="3" fontId="3" fillId="0" borderId="12" xfId="1" applyNumberFormat="1" applyFont="1" applyBorder="1" applyAlignment="1">
      <alignment horizontal="right" vertical="center" wrapText="1"/>
    </xf>
    <xf numFmtId="3" fontId="3" fillId="0" borderId="13" xfId="0" applyNumberFormat="1" applyFont="1" applyBorder="1" applyAlignment="1">
      <alignment horizontal="right" vertical="center" wrapText="1"/>
    </xf>
    <xf numFmtId="3" fontId="3" fillId="0" borderId="12" xfId="0" applyNumberFormat="1" applyFont="1" applyBorder="1" applyAlignment="1">
      <alignment horizontal="right" vertical="center" wrapText="1"/>
    </xf>
    <xf numFmtId="4" fontId="3" fillId="0" borderId="12" xfId="1" applyNumberFormat="1" applyFont="1" applyBorder="1" applyAlignment="1">
      <alignment horizontal="right" vertical="center" wrapText="1"/>
    </xf>
    <xf numFmtId="3" fontId="3" fillId="2" borderId="0" xfId="0" applyNumberFormat="1" applyFont="1" applyFill="1" applyAlignment="1">
      <alignment vertical="center"/>
    </xf>
    <xf numFmtId="0" fontId="5" fillId="0" borderId="13" xfId="0" applyFont="1" applyBorder="1" applyAlignment="1">
      <alignment vertical="center" wrapText="1"/>
    </xf>
    <xf numFmtId="3" fontId="3" fillId="0" borderId="13" xfId="1" applyNumberFormat="1" applyFont="1" applyBorder="1" applyAlignment="1">
      <alignment horizontal="center" vertical="center" wrapText="1"/>
    </xf>
    <xf numFmtId="3" fontId="3" fillId="0" borderId="13" xfId="0" applyNumberFormat="1" applyFont="1" applyBorder="1" applyAlignment="1">
      <alignment horizontal="center" vertical="center" wrapText="1"/>
    </xf>
    <xf numFmtId="3" fontId="12" fillId="0" borderId="0" xfId="0" applyNumberFormat="1" applyFont="1" applyAlignment="1">
      <alignment vertical="center"/>
    </xf>
    <xf numFmtId="0" fontId="3" fillId="0" borderId="13" xfId="0" quotePrefix="1" applyFont="1" applyBorder="1" applyAlignment="1">
      <alignment vertical="center" wrapText="1"/>
    </xf>
    <xf numFmtId="0" fontId="12" fillId="0" borderId="0" xfId="0" applyFont="1" applyAlignment="1">
      <alignment vertical="center"/>
    </xf>
    <xf numFmtId="3" fontId="3" fillId="0" borderId="13" xfId="1" applyNumberFormat="1" applyFont="1" applyBorder="1" applyAlignment="1">
      <alignment horizontal="right" vertical="center" wrapText="1"/>
    </xf>
    <xf numFmtId="3" fontId="10" fillId="3" borderId="0" xfId="0" applyNumberFormat="1" applyFont="1" applyFill="1" applyAlignment="1">
      <alignment vertical="center"/>
    </xf>
    <xf numFmtId="0" fontId="13" fillId="0" borderId="12" xfId="0" applyFont="1" applyBorder="1" applyAlignment="1">
      <alignment vertical="center" wrapText="1"/>
    </xf>
    <xf numFmtId="3" fontId="3" fillId="0" borderId="12" xfId="0" applyNumberFormat="1" applyFont="1" applyBorder="1" applyAlignment="1">
      <alignment horizontal="center" vertical="center" wrapText="1"/>
    </xf>
    <xf numFmtId="3" fontId="4" fillId="0" borderId="13" xfId="1" applyNumberFormat="1" applyFont="1" applyBorder="1" applyAlignment="1">
      <alignment horizontal="right" vertical="center" wrapText="1"/>
    </xf>
    <xf numFmtId="3" fontId="4" fillId="2" borderId="13" xfId="1" applyNumberFormat="1" applyFont="1" applyFill="1" applyBorder="1" applyAlignment="1">
      <alignment horizontal="right" vertical="center" wrapText="1"/>
    </xf>
    <xf numFmtId="3" fontId="4" fillId="0" borderId="0" xfId="0" applyNumberFormat="1" applyFont="1" applyAlignment="1">
      <alignment vertical="center"/>
    </xf>
    <xf numFmtId="3" fontId="4" fillId="0" borderId="13" xfId="1" applyNumberFormat="1" applyFont="1" applyBorder="1" applyAlignment="1">
      <alignment horizontal="center" vertical="center" wrapText="1"/>
    </xf>
    <xf numFmtId="164" fontId="4" fillId="0" borderId="13" xfId="1" applyNumberFormat="1" applyFont="1" applyBorder="1" applyAlignment="1">
      <alignment horizontal="center" vertical="center" wrapText="1"/>
    </xf>
    <xf numFmtId="164" fontId="3" fillId="0" borderId="0" xfId="1" applyNumberFormat="1" applyFont="1" applyAlignment="1">
      <alignment vertical="center"/>
    </xf>
    <xf numFmtId="3" fontId="14" fillId="0" borderId="0" xfId="0" applyNumberFormat="1" applyFont="1" applyAlignment="1">
      <alignment vertical="center"/>
    </xf>
    <xf numFmtId="3" fontId="4" fillId="0" borderId="12" xfId="0" applyNumberFormat="1" applyFont="1" applyBorder="1" applyAlignment="1">
      <alignment horizontal="right" vertical="center" wrapText="1"/>
    </xf>
    <xf numFmtId="0" fontId="4" fillId="0" borderId="12"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2" xfId="0" applyFont="1" applyBorder="1" applyAlignment="1">
      <alignment vertical="center"/>
    </xf>
    <xf numFmtId="164" fontId="10" fillId="3" borderId="0" xfId="0" applyNumberFormat="1" applyFont="1" applyFill="1" applyAlignment="1">
      <alignment vertical="center"/>
    </xf>
    <xf numFmtId="0" fontId="3" fillId="2" borderId="13" xfId="0" applyFont="1" applyFill="1" applyBorder="1" applyAlignment="1">
      <alignment vertical="center" wrapText="1"/>
    </xf>
    <xf numFmtId="3" fontId="3" fillId="2" borderId="13" xfId="1" applyNumberFormat="1" applyFont="1" applyFill="1" applyBorder="1" applyAlignment="1">
      <alignment horizontal="right" vertical="center" wrapText="1"/>
    </xf>
    <xf numFmtId="4" fontId="3" fillId="0" borderId="13" xfId="1" applyNumberFormat="1" applyFont="1" applyBorder="1" applyAlignment="1">
      <alignment horizontal="right" vertical="center" wrapText="1"/>
    </xf>
    <xf numFmtId="0" fontId="3" fillId="0" borderId="8" xfId="0" applyFont="1" applyBorder="1" applyAlignment="1">
      <alignment horizontal="center" vertical="center" wrapText="1"/>
    </xf>
    <xf numFmtId="0" fontId="3" fillId="2" borderId="8" xfId="0" applyFont="1" applyFill="1" applyBorder="1" applyAlignment="1">
      <alignment vertical="center" wrapText="1"/>
    </xf>
    <xf numFmtId="3" fontId="3" fillId="2" borderId="8" xfId="1" applyNumberFormat="1" applyFont="1" applyFill="1" applyBorder="1" applyAlignment="1">
      <alignment horizontal="right" vertical="center" wrapText="1"/>
    </xf>
    <xf numFmtId="4" fontId="3" fillId="0" borderId="8" xfId="1" applyNumberFormat="1" applyFont="1" applyBorder="1" applyAlignment="1">
      <alignment horizontal="right" vertical="center" wrapText="1"/>
    </xf>
    <xf numFmtId="0" fontId="3" fillId="0" borderId="8" xfId="0" applyFont="1" applyBorder="1" applyAlignment="1">
      <alignment vertical="center"/>
    </xf>
    <xf numFmtId="0" fontId="3" fillId="2" borderId="12" xfId="0" applyFont="1" applyFill="1" applyBorder="1" applyAlignment="1">
      <alignment vertical="center" wrapText="1"/>
    </xf>
    <xf numFmtId="3" fontId="3" fillId="2" borderId="12" xfId="1" applyNumberFormat="1" applyFont="1" applyFill="1" applyBorder="1" applyAlignment="1">
      <alignment horizontal="right" vertical="center" wrapText="1"/>
    </xf>
    <xf numFmtId="0" fontId="3" fillId="0" borderId="15" xfId="0" applyFont="1" applyBorder="1" applyAlignment="1">
      <alignment vertical="center"/>
    </xf>
    <xf numFmtId="165" fontId="16" fillId="0" borderId="13" xfId="2" applyNumberFormat="1" applyFont="1" applyFill="1" applyBorder="1" applyAlignment="1">
      <alignment horizontal="center" vertical="center"/>
    </xf>
    <xf numFmtId="3" fontId="4" fillId="2" borderId="13" xfId="0" applyNumberFormat="1" applyFont="1" applyFill="1" applyBorder="1" applyAlignment="1">
      <alignment horizontal="left" vertical="center" wrapText="1"/>
    </xf>
    <xf numFmtId="0" fontId="5" fillId="0" borderId="12" xfId="0" applyFont="1" applyBorder="1" applyAlignment="1">
      <alignment vertical="center" wrapText="1"/>
    </xf>
    <xf numFmtId="0" fontId="4" fillId="0" borderId="16" xfId="0" applyFont="1" applyBorder="1" applyAlignment="1">
      <alignment vertical="center" wrapText="1"/>
    </xf>
    <xf numFmtId="0" fontId="3" fillId="0" borderId="12" xfId="0" applyFont="1" applyBorder="1" applyAlignment="1">
      <alignment vertical="center" wrapText="1"/>
    </xf>
    <xf numFmtId="0" fontId="17" fillId="0" borderId="13" xfId="0" applyFont="1" applyBorder="1" applyAlignment="1">
      <alignment horizontal="center" vertical="center" wrapText="1"/>
    </xf>
    <xf numFmtId="0" fontId="16" fillId="2" borderId="16" xfId="0" applyFont="1" applyFill="1" applyBorder="1" applyAlignment="1">
      <alignment vertical="center" wrapText="1"/>
    </xf>
    <xf numFmtId="0" fontId="18" fillId="0" borderId="13" xfId="0" applyFont="1" applyBorder="1" applyAlignment="1">
      <alignment horizontal="center" vertical="center" wrapText="1"/>
    </xf>
    <xf numFmtId="0" fontId="18" fillId="0" borderId="13" xfId="0" applyFont="1" applyBorder="1" applyAlignment="1">
      <alignment horizontal="justify" vertical="center" wrapText="1"/>
    </xf>
    <xf numFmtId="0" fontId="18" fillId="0" borderId="16" xfId="0" applyFont="1" applyBorder="1" applyAlignment="1">
      <alignment horizontal="justify" vertical="center" wrapText="1"/>
    </xf>
    <xf numFmtId="165" fontId="19" fillId="0" borderId="13" xfId="2" applyNumberFormat="1" applyFont="1" applyFill="1" applyBorder="1" applyAlignment="1">
      <alignment horizontal="center" vertical="center"/>
    </xf>
    <xf numFmtId="0" fontId="18" fillId="0" borderId="15" xfId="0" applyFont="1" applyBorder="1" applyAlignment="1">
      <alignment horizontal="justify" vertical="center" wrapText="1"/>
    </xf>
    <xf numFmtId="165" fontId="19" fillId="0" borderId="12" xfId="2" applyNumberFormat="1" applyFont="1" applyFill="1" applyBorder="1" applyAlignment="1">
      <alignment horizontal="center" vertical="center"/>
    </xf>
    <xf numFmtId="0" fontId="18" fillId="0" borderId="12" xfId="0" applyFont="1" applyBorder="1" applyAlignment="1">
      <alignment horizontal="justify" vertical="center" wrapText="1"/>
    </xf>
    <xf numFmtId="0" fontId="18" fillId="0" borderId="12" xfId="0" applyFont="1" applyBorder="1" applyAlignment="1">
      <alignment horizontal="center" vertical="center" wrapText="1"/>
    </xf>
    <xf numFmtId="0" fontId="16" fillId="2" borderId="17" xfId="0" applyFont="1" applyFill="1" applyBorder="1" applyAlignment="1">
      <alignment vertical="center" wrapText="1"/>
    </xf>
    <xf numFmtId="0" fontId="18" fillId="0" borderId="14" xfId="0" applyFont="1" applyBorder="1" applyAlignment="1">
      <alignment horizontal="center" vertical="center" wrapText="1"/>
    </xf>
    <xf numFmtId="0" fontId="18" fillId="0" borderId="14" xfId="0" applyFont="1" applyBorder="1" applyAlignment="1">
      <alignment horizontal="justify" vertical="center" wrapText="1"/>
    </xf>
    <xf numFmtId="0" fontId="18" fillId="0" borderId="8" xfId="0" applyFont="1" applyBorder="1" applyAlignment="1">
      <alignment horizontal="center" vertical="center" wrapText="1"/>
    </xf>
    <xf numFmtId="0" fontId="18" fillId="0" borderId="8" xfId="0" applyFont="1" applyBorder="1" applyAlignment="1">
      <alignment horizontal="justify" vertical="center" wrapText="1"/>
    </xf>
    <xf numFmtId="3" fontId="3" fillId="0" borderId="8" xfId="1" applyNumberFormat="1" applyFont="1" applyBorder="1" applyAlignment="1">
      <alignment horizontal="right" vertical="center" wrapText="1"/>
    </xf>
    <xf numFmtId="0" fontId="18" fillId="0" borderId="15" xfId="0" applyFont="1" applyBorder="1" applyAlignment="1">
      <alignment horizontal="center" vertical="center" wrapText="1"/>
    </xf>
    <xf numFmtId="0" fontId="5" fillId="2" borderId="15" xfId="0" applyFont="1" applyFill="1" applyBorder="1" applyAlignment="1">
      <alignment vertical="center"/>
    </xf>
    <xf numFmtId="4" fontId="4" fillId="0" borderId="13" xfId="0" applyNumberFormat="1" applyFont="1" applyBorder="1" applyAlignment="1">
      <alignment horizontal="right" vertical="center" wrapText="1"/>
    </xf>
    <xf numFmtId="3" fontId="9" fillId="4" borderId="0" xfId="0" applyNumberFormat="1" applyFont="1" applyFill="1" applyAlignment="1">
      <alignment vertical="center"/>
    </xf>
    <xf numFmtId="0" fontId="17" fillId="0" borderId="12" xfId="0" applyFont="1" applyBorder="1" applyAlignment="1">
      <alignment vertical="center"/>
    </xf>
    <xf numFmtId="3" fontId="3" fillId="2" borderId="13" xfId="0" applyNumberFormat="1" applyFont="1" applyFill="1" applyBorder="1" applyAlignment="1">
      <alignment vertical="center" wrapText="1"/>
    </xf>
    <xf numFmtId="4" fontId="3" fillId="0" borderId="13" xfId="0" applyNumberFormat="1" applyFont="1" applyBorder="1" applyAlignment="1">
      <alignment horizontal="right" vertical="center" wrapText="1"/>
    </xf>
    <xf numFmtId="164" fontId="10" fillId="0" borderId="0" xfId="1" applyNumberFormat="1" applyFont="1" applyAlignment="1">
      <alignment vertical="center"/>
    </xf>
    <xf numFmtId="3" fontId="3" fillId="2" borderId="13" xfId="0" applyNumberFormat="1" applyFont="1" applyFill="1" applyBorder="1" applyAlignment="1">
      <alignment horizontal="right" vertical="center" wrapText="1"/>
    </xf>
    <xf numFmtId="0" fontId="10" fillId="0" borderId="0" xfId="0" applyFont="1" applyAlignment="1">
      <alignment vertical="center"/>
    </xf>
    <xf numFmtId="3" fontId="3" fillId="2" borderId="12" xfId="0" applyNumberFormat="1" applyFont="1" applyFill="1" applyBorder="1" applyAlignment="1">
      <alignment vertical="center" wrapText="1"/>
    </xf>
    <xf numFmtId="164" fontId="10" fillId="3" borderId="0" xfId="1" applyNumberFormat="1" applyFont="1" applyFill="1" applyAlignment="1">
      <alignment vertical="center"/>
    </xf>
    <xf numFmtId="3" fontId="3" fillId="0" borderId="13" xfId="0" applyNumberFormat="1" applyFont="1" applyBorder="1" applyAlignment="1">
      <alignment vertical="center" wrapText="1"/>
    </xf>
    <xf numFmtId="0" fontId="5" fillId="2" borderId="13" xfId="0" applyFont="1" applyFill="1" applyBorder="1" applyAlignment="1">
      <alignment vertical="center" wrapText="1"/>
    </xf>
    <xf numFmtId="1" fontId="3" fillId="0" borderId="12" xfId="0" applyNumberFormat="1" applyFont="1" applyFill="1" applyBorder="1" applyAlignment="1">
      <alignment vertical="center" wrapText="1"/>
    </xf>
    <xf numFmtId="0" fontId="3" fillId="2" borderId="0" xfId="0" applyFont="1" applyFill="1" applyAlignment="1">
      <alignment vertical="center"/>
    </xf>
    <xf numFmtId="0" fontId="3" fillId="2" borderId="18" xfId="0" applyFont="1" applyFill="1" applyBorder="1" applyAlignment="1">
      <alignment vertical="center" wrapText="1"/>
    </xf>
    <xf numFmtId="0" fontId="3" fillId="2" borderId="15" xfId="0" applyFont="1" applyFill="1" applyBorder="1" applyAlignment="1">
      <alignment vertical="center" wrapText="1"/>
    </xf>
    <xf numFmtId="3" fontId="3" fillId="2" borderId="12" xfId="0" applyNumberFormat="1" applyFont="1" applyFill="1" applyBorder="1" applyAlignment="1">
      <alignment horizontal="right" vertical="center" wrapText="1"/>
    </xf>
    <xf numFmtId="0" fontId="3" fillId="2" borderId="16" xfId="0" applyFont="1" applyFill="1" applyBorder="1" applyAlignment="1">
      <alignment vertical="center" wrapText="1"/>
    </xf>
    <xf numFmtId="3" fontId="17" fillId="0" borderId="12" xfId="1" applyNumberFormat="1" applyFont="1" applyBorder="1" applyAlignment="1">
      <alignment horizontal="right" vertical="center" wrapText="1"/>
    </xf>
    <xf numFmtId="0" fontId="18" fillId="0" borderId="17" xfId="0" applyFont="1" applyBorder="1" applyAlignment="1">
      <alignment horizontal="justify" vertical="center" wrapText="1"/>
    </xf>
    <xf numFmtId="3" fontId="3" fillId="2" borderId="13" xfId="0" applyNumberFormat="1" applyFont="1" applyFill="1" applyBorder="1" applyAlignment="1">
      <alignment horizontal="left" vertical="center" wrapText="1"/>
    </xf>
    <xf numFmtId="3" fontId="3" fillId="2" borderId="12" xfId="0" applyNumberFormat="1" applyFont="1" applyFill="1" applyBorder="1" applyAlignment="1">
      <alignment horizontal="left" vertical="center" wrapText="1"/>
    </xf>
    <xf numFmtId="165" fontId="19" fillId="0" borderId="8" xfId="2" applyNumberFormat="1" applyFont="1" applyFill="1" applyBorder="1" applyAlignment="1">
      <alignment horizontal="center" vertical="center"/>
    </xf>
    <xf numFmtId="3" fontId="3" fillId="0" borderId="8" xfId="0" applyNumberFormat="1" applyFont="1" applyBorder="1" applyAlignment="1">
      <alignment horizontal="right" vertical="center" wrapText="1"/>
    </xf>
    <xf numFmtId="0" fontId="5" fillId="0" borderId="8" xfId="0" applyFont="1" applyBorder="1" applyAlignment="1">
      <alignment vertical="center" wrapText="1"/>
    </xf>
    <xf numFmtId="0" fontId="3" fillId="0" borderId="13" xfId="0" applyFont="1" applyFill="1" applyBorder="1" applyAlignment="1">
      <alignment vertical="center"/>
    </xf>
    <xf numFmtId="0" fontId="3" fillId="2" borderId="17" xfId="0" applyFont="1" applyFill="1" applyBorder="1" applyAlignment="1">
      <alignment vertical="center" wrapText="1"/>
    </xf>
    <xf numFmtId="0" fontId="17" fillId="0" borderId="13" xfId="0" applyFont="1" applyBorder="1" applyAlignment="1">
      <alignment vertical="center"/>
    </xf>
    <xf numFmtId="0" fontId="3" fillId="2" borderId="13" xfId="0" applyFont="1" applyFill="1" applyBorder="1" applyAlignment="1">
      <alignment vertical="center"/>
    </xf>
    <xf numFmtId="0" fontId="5" fillId="2" borderId="12" xfId="0" applyFont="1" applyFill="1" applyBorder="1" applyAlignment="1">
      <alignment vertical="center" wrapText="1"/>
    </xf>
    <xf numFmtId="0" fontId="19" fillId="2" borderId="12" xfId="0" applyFont="1" applyFill="1" applyBorder="1" applyAlignment="1">
      <alignment horizontal="left" vertical="center" wrapText="1"/>
    </xf>
    <xf numFmtId="0" fontId="3" fillId="0" borderId="12" xfId="0" applyFont="1" applyFill="1" applyBorder="1" applyAlignment="1">
      <alignment vertical="center"/>
    </xf>
    <xf numFmtId="0" fontId="5" fillId="2" borderId="12" xfId="0" applyFont="1" applyFill="1" applyBorder="1" applyAlignment="1">
      <alignment vertical="center"/>
    </xf>
    <xf numFmtId="164" fontId="3" fillId="0" borderId="13" xfId="1" applyNumberFormat="1" applyFont="1" applyBorder="1"/>
    <xf numFmtId="0" fontId="3" fillId="0" borderId="13" xfId="0" applyFont="1" applyBorder="1"/>
    <xf numFmtId="164" fontId="3" fillId="0" borderId="13" xfId="1" applyNumberFormat="1" applyFont="1" applyBorder="1" applyAlignment="1">
      <alignment vertical="center"/>
    </xf>
    <xf numFmtId="0" fontId="5" fillId="2" borderId="13" xfId="0" applyFont="1" applyFill="1" applyBorder="1" applyAlignment="1">
      <alignment vertical="center"/>
    </xf>
    <xf numFmtId="0" fontId="19" fillId="2" borderId="13" xfId="0" applyFont="1" applyFill="1" applyBorder="1" applyAlignment="1">
      <alignment horizontal="left" vertical="center" wrapText="1"/>
    </xf>
    <xf numFmtId="0" fontId="4" fillId="0" borderId="13" xfId="0" applyFont="1" applyBorder="1" applyAlignment="1">
      <alignment horizontal="left" vertical="center" wrapText="1"/>
    </xf>
    <xf numFmtId="3" fontId="4" fillId="2" borderId="13" xfId="0" applyNumberFormat="1" applyFont="1" applyFill="1" applyBorder="1" applyAlignment="1">
      <alignment horizontal="right" vertical="center" wrapText="1"/>
    </xf>
    <xf numFmtId="0" fontId="4" fillId="0" borderId="8" xfId="0" applyFont="1" applyBorder="1" applyAlignment="1">
      <alignment horizontal="left" vertical="center" wrapText="1"/>
    </xf>
    <xf numFmtId="0" fontId="4" fillId="0" borderId="8" xfId="0" applyFont="1" applyBorder="1" applyAlignment="1">
      <alignment vertical="center" wrapText="1"/>
    </xf>
    <xf numFmtId="3" fontId="3" fillId="0" borderId="8" xfId="1" applyNumberFormat="1" applyFont="1" applyBorder="1" applyAlignment="1">
      <alignment horizontal="center" vertical="center" wrapText="1"/>
    </xf>
    <xf numFmtId="3" fontId="4" fillId="0" borderId="8" xfId="0" applyNumberFormat="1" applyFont="1" applyBorder="1" applyAlignment="1">
      <alignment horizontal="right" vertical="center" wrapText="1"/>
    </xf>
    <xf numFmtId="0" fontId="20" fillId="0" borderId="0" xfId="0" applyFont="1" applyAlignment="1">
      <alignment vertical="center"/>
    </xf>
    <xf numFmtId="0" fontId="5" fillId="0" borderId="0" xfId="0" applyFont="1" applyAlignment="1">
      <alignment horizontal="center"/>
    </xf>
    <xf numFmtId="0" fontId="3" fillId="0" borderId="0" xfId="0" applyFont="1" applyAlignment="1">
      <alignment horizontal="left"/>
    </xf>
    <xf numFmtId="0" fontId="4" fillId="0" borderId="0" xfId="0" applyFont="1" applyAlignment="1">
      <alignment horizontal="center"/>
    </xf>
  </cellXfs>
  <cellStyles count="5">
    <cellStyle name="Comma" xfId="1" builtinId="3"/>
    <cellStyle name="Comma 2" xfId="3"/>
    <cellStyle name="Normal" xfId="0" builtinId="0"/>
    <cellStyle name="Normal_qtchi nsdp nam2005" xfId="2"/>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ilieu/Tam/Quyet%20toan%202018/Nghi%20dinh%2031%20-%202018/2019-N&#272;31%20-%20Bieu%2053%20-%20Khoi%20huy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u"/>
      <sheetName val="Bieu53"/>
      <sheetName val="Sheet2"/>
      <sheetName val="TP.TuyHoa"/>
      <sheetName val="PhuHoa"/>
      <sheetName val="ĐongHoa"/>
      <sheetName val="TayHoa"/>
      <sheetName val="TuyAn"/>
      <sheetName val="SongCau"/>
      <sheetName val="ĐongXuan"/>
      <sheetName val="SonHoa"/>
      <sheetName val="SongHinh"/>
      <sheetName val="Sheet3"/>
      <sheetName val="Sheet1"/>
      <sheetName val="TX"/>
      <sheetName val="ĐT"/>
    </sheetNames>
    <sheetDataSet>
      <sheetData sheetId="0"/>
      <sheetData sheetId="1"/>
      <sheetData sheetId="2">
        <row r="78">
          <cell r="H78">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5"/>
  <sheetViews>
    <sheetView showZeros="0" tabSelected="1" workbookViewId="0">
      <selection activeCell="K1" sqref="K1:L1"/>
    </sheetView>
  </sheetViews>
  <sheetFormatPr defaultColWidth="9" defaultRowHeight="15.75" x14ac:dyDescent="0.25"/>
  <cols>
    <col min="1" max="1" width="4" style="5" customWidth="1"/>
    <col min="2" max="2" width="59.25" style="5" customWidth="1"/>
    <col min="3" max="4" width="8.875" style="10" customWidth="1"/>
    <col min="5" max="5" width="8.75" style="10" customWidth="1"/>
    <col min="6" max="7" width="9.75" style="5" customWidth="1"/>
    <col min="8" max="8" width="9.25" style="5" customWidth="1"/>
    <col min="9" max="9" width="6.625" style="5" customWidth="1"/>
    <col min="10" max="11" width="7.25" style="5" customWidth="1"/>
    <col min="12" max="12" width="23" style="5" customWidth="1"/>
    <col min="13" max="13" width="9" style="5"/>
    <col min="14" max="17" width="0" style="5" hidden="1" customWidth="1"/>
    <col min="18" max="18" width="11.25" style="5" hidden="1" customWidth="1"/>
    <col min="19" max="25" width="0" style="5" hidden="1" customWidth="1"/>
    <col min="26" max="16384" width="9" style="5"/>
  </cols>
  <sheetData>
    <row r="1" spans="1:26" ht="18.75" x14ac:dyDescent="0.25">
      <c r="A1" s="1" t="s">
        <v>0</v>
      </c>
      <c r="B1" s="1"/>
      <c r="C1" s="2"/>
      <c r="D1" s="2"/>
      <c r="E1" s="2"/>
      <c r="F1" s="2"/>
      <c r="G1" s="2"/>
      <c r="H1" s="2"/>
      <c r="I1" s="2"/>
      <c r="J1" s="2"/>
      <c r="K1" s="3" t="s">
        <v>1</v>
      </c>
      <c r="L1" s="3"/>
      <c r="M1" s="4"/>
      <c r="N1" s="4"/>
      <c r="O1" s="4"/>
      <c r="P1" s="4"/>
    </row>
    <row r="2" spans="1:26" x14ac:dyDescent="0.25">
      <c r="C2" s="6"/>
      <c r="D2" s="6"/>
      <c r="E2" s="6"/>
      <c r="F2" s="6"/>
      <c r="G2" s="6"/>
      <c r="H2" s="6"/>
    </row>
    <row r="3" spans="1:26" ht="21" customHeight="1" x14ac:dyDescent="0.25">
      <c r="A3" s="7" t="s">
        <v>2</v>
      </c>
      <c r="B3" s="7"/>
      <c r="C3" s="7"/>
      <c r="D3" s="7"/>
      <c r="E3" s="7"/>
      <c r="F3" s="7"/>
      <c r="G3" s="7"/>
      <c r="H3" s="7"/>
      <c r="I3" s="7"/>
      <c r="J3" s="7"/>
      <c r="K3" s="7"/>
      <c r="L3" s="7"/>
    </row>
    <row r="4" spans="1:26" ht="21.6" customHeight="1" x14ac:dyDescent="0.25">
      <c r="A4" s="7" t="s">
        <v>3</v>
      </c>
      <c r="B4" s="7"/>
      <c r="C4" s="7"/>
      <c r="D4" s="7"/>
      <c r="E4" s="7"/>
      <c r="F4" s="7"/>
      <c r="G4" s="7"/>
      <c r="H4" s="7"/>
      <c r="I4" s="7"/>
      <c r="J4" s="7"/>
      <c r="K4" s="7"/>
      <c r="L4" s="7"/>
    </row>
    <row r="5" spans="1:26" ht="16.899999999999999" customHeight="1" x14ac:dyDescent="0.25">
      <c r="A5" s="8"/>
      <c r="B5" s="8"/>
      <c r="C5" s="8"/>
      <c r="D5" s="8"/>
      <c r="E5" s="8"/>
      <c r="F5" s="8"/>
      <c r="G5" s="8"/>
      <c r="H5" s="8"/>
      <c r="I5" s="8"/>
      <c r="J5" s="8"/>
      <c r="K5" s="8"/>
      <c r="L5" s="8"/>
    </row>
    <row r="6" spans="1:26" x14ac:dyDescent="0.25">
      <c r="A6" s="9"/>
      <c r="J6" s="11" t="s">
        <v>4</v>
      </c>
      <c r="K6" s="11"/>
    </row>
    <row r="7" spans="1:26" s="19" customFormat="1" ht="15.6" customHeight="1" x14ac:dyDescent="0.25">
      <c r="A7" s="12"/>
      <c r="B7" s="12" t="s">
        <v>5</v>
      </c>
      <c r="C7" s="13" t="s">
        <v>6</v>
      </c>
      <c r="D7" s="14" t="s">
        <v>7</v>
      </c>
      <c r="E7" s="15"/>
      <c r="F7" s="16" t="s">
        <v>8</v>
      </c>
      <c r="G7" s="14" t="s">
        <v>7</v>
      </c>
      <c r="H7" s="15"/>
      <c r="I7" s="14" t="s">
        <v>9</v>
      </c>
      <c r="J7" s="17"/>
      <c r="K7" s="15"/>
      <c r="L7" s="18" t="s">
        <v>10</v>
      </c>
    </row>
    <row r="8" spans="1:26" s="19" customFormat="1" ht="47.25" x14ac:dyDescent="0.25">
      <c r="A8" s="20"/>
      <c r="B8" s="20"/>
      <c r="C8" s="21"/>
      <c r="D8" s="22" t="s">
        <v>11</v>
      </c>
      <c r="E8" s="22" t="s">
        <v>12</v>
      </c>
      <c r="F8" s="23"/>
      <c r="G8" s="22" t="s">
        <v>11</v>
      </c>
      <c r="H8" s="22" t="s">
        <v>12</v>
      </c>
      <c r="I8" s="22" t="s">
        <v>13</v>
      </c>
      <c r="J8" s="22" t="s">
        <v>11</v>
      </c>
      <c r="K8" s="22" t="s">
        <v>12</v>
      </c>
      <c r="L8" s="24"/>
      <c r="N8" s="19" t="s">
        <v>14</v>
      </c>
    </row>
    <row r="9" spans="1:26" s="28" customFormat="1" ht="14.45" customHeight="1" x14ac:dyDescent="0.25">
      <c r="A9" s="25" t="s">
        <v>15</v>
      </c>
      <c r="B9" s="25" t="s">
        <v>16</v>
      </c>
      <c r="C9" s="25">
        <v>1</v>
      </c>
      <c r="D9" s="25">
        <v>2</v>
      </c>
      <c r="E9" s="25">
        <v>3</v>
      </c>
      <c r="F9" s="25" t="s">
        <v>17</v>
      </c>
      <c r="G9" s="25">
        <v>5</v>
      </c>
      <c r="H9" s="25">
        <v>6</v>
      </c>
      <c r="I9" s="26" t="s">
        <v>18</v>
      </c>
      <c r="J9" s="26" t="s">
        <v>19</v>
      </c>
      <c r="K9" s="26" t="s">
        <v>20</v>
      </c>
      <c r="L9" s="27"/>
    </row>
    <row r="10" spans="1:26" s="28" customFormat="1" ht="21" customHeight="1" x14ac:dyDescent="0.25">
      <c r="A10" s="29"/>
      <c r="B10" s="30" t="s">
        <v>21</v>
      </c>
      <c r="C10" s="31">
        <f t="shared" ref="C10:H10" si="0">C11+C32+C109</f>
        <v>7928970</v>
      </c>
      <c r="D10" s="31">
        <f t="shared" si="0"/>
        <v>3347020</v>
      </c>
      <c r="E10" s="31">
        <f t="shared" si="0"/>
        <v>4581950</v>
      </c>
      <c r="F10" s="31">
        <f>F11+F32+F109+1</f>
        <v>10972411.365001999</v>
      </c>
      <c r="G10" s="31">
        <f t="shared" si="0"/>
        <v>5000180.1237019999</v>
      </c>
      <c r="H10" s="31">
        <f t="shared" si="0"/>
        <v>5972231.2413000008</v>
      </c>
      <c r="I10" s="32">
        <f>F10/C10*100</f>
        <v>138.3838173810974</v>
      </c>
      <c r="J10" s="32">
        <f t="shared" ref="J10:K13" si="1">G10/D10*100</f>
        <v>149.39200015840956</v>
      </c>
      <c r="K10" s="32">
        <f t="shared" si="1"/>
        <v>130.34256683944611</v>
      </c>
      <c r="L10" s="33"/>
      <c r="N10" s="34">
        <v>7934427</v>
      </c>
      <c r="O10" s="34">
        <v>3352477</v>
      </c>
      <c r="P10" s="34">
        <v>4581950</v>
      </c>
      <c r="Q10" s="35"/>
      <c r="R10" s="36"/>
      <c r="S10" s="34"/>
      <c r="T10" s="34"/>
      <c r="U10" s="34"/>
    </row>
    <row r="11" spans="1:26" s="42" customFormat="1" ht="18.600000000000001" customHeight="1" x14ac:dyDescent="0.25">
      <c r="A11" s="37" t="s">
        <v>15</v>
      </c>
      <c r="B11" s="38" t="s">
        <v>22</v>
      </c>
      <c r="C11" s="39">
        <f t="shared" ref="C11:H11" si="2">SUM(C12,C24,C28,C29,C30,C31)</f>
        <v>6809628</v>
      </c>
      <c r="D11" s="39">
        <f t="shared" si="2"/>
        <v>2742967</v>
      </c>
      <c r="E11" s="39">
        <f t="shared" si="2"/>
        <v>4066661</v>
      </c>
      <c r="F11" s="39">
        <f t="shared" si="2"/>
        <v>6536321.9376750002</v>
      </c>
      <c r="G11" s="39">
        <f t="shared" si="2"/>
        <v>2414224</v>
      </c>
      <c r="H11" s="39">
        <f t="shared" si="2"/>
        <v>4122097.9376750002</v>
      </c>
      <c r="I11" s="40">
        <f t="shared" ref="I11:I13" si="3">F11/C11*100</f>
        <v>95.986475879078853</v>
      </c>
      <c r="J11" s="40">
        <f t="shared" si="1"/>
        <v>88.015058146889842</v>
      </c>
      <c r="K11" s="40">
        <f t="shared" si="1"/>
        <v>101.36320528499918</v>
      </c>
      <c r="L11" s="41"/>
      <c r="N11" s="43">
        <f>N10-O11</f>
        <v>0</v>
      </c>
      <c r="O11" s="34">
        <f>SUM(O10:P10)</f>
        <v>7934427</v>
      </c>
      <c r="P11" s="34"/>
      <c r="Q11" s="35"/>
      <c r="R11" s="43">
        <f>SUM(N15,N25,N66)</f>
        <v>0</v>
      </c>
      <c r="T11" s="34"/>
      <c r="U11" s="34"/>
    </row>
    <row r="12" spans="1:26" s="42" customFormat="1" ht="19.899999999999999" customHeight="1" x14ac:dyDescent="0.25">
      <c r="A12" s="44" t="s">
        <v>23</v>
      </c>
      <c r="B12" s="45" t="s">
        <v>24</v>
      </c>
      <c r="C12" s="39">
        <v>1597010</v>
      </c>
      <c r="D12" s="39">
        <v>714340</v>
      </c>
      <c r="E12" s="39">
        <v>882670</v>
      </c>
      <c r="F12" s="46">
        <f>ROUND(SUM(F13,F20,F21,F23),0)</f>
        <v>1579585</v>
      </c>
      <c r="G12" s="46">
        <f>ROUND(SUM(G13,G20,G21,G23,),0)</f>
        <v>725062</v>
      </c>
      <c r="H12" s="46">
        <f>ROUND(SUM(H13,H20,H21,H23,),0)+1</f>
        <v>854523</v>
      </c>
      <c r="I12" s="47">
        <f t="shared" si="3"/>
        <v>98.908898504079502</v>
      </c>
      <c r="J12" s="47">
        <f t="shared" si="1"/>
        <v>101.50096592658957</v>
      </c>
      <c r="K12" s="47">
        <f t="shared" si="1"/>
        <v>96.811152525859043</v>
      </c>
      <c r="L12" s="48"/>
      <c r="N12" s="34">
        <v>6815085</v>
      </c>
      <c r="O12" s="34">
        <v>2748424</v>
      </c>
      <c r="P12" s="34">
        <v>4066661</v>
      </c>
      <c r="Q12" s="35"/>
      <c r="R12" s="34"/>
      <c r="T12" s="34"/>
      <c r="U12" s="49"/>
      <c r="V12" s="34"/>
      <c r="W12" s="34"/>
      <c r="X12" s="50"/>
    </row>
    <row r="13" spans="1:26" s="42" customFormat="1" ht="19.899999999999999" customHeight="1" x14ac:dyDescent="0.25">
      <c r="A13" s="51">
        <v>1</v>
      </c>
      <c r="B13" s="52" t="s">
        <v>25</v>
      </c>
      <c r="C13" s="53">
        <f>SUM(D13:E13)</f>
        <v>1411480</v>
      </c>
      <c r="D13" s="53">
        <v>552510</v>
      </c>
      <c r="E13" s="53">
        <v>858970</v>
      </c>
      <c r="F13" s="54">
        <f>SUM(G13:H13)</f>
        <v>1449623.1542770001</v>
      </c>
      <c r="G13" s="55">
        <v>675062.17436499998</v>
      </c>
      <c r="H13" s="55">
        <v>774560.97991200001</v>
      </c>
      <c r="I13" s="56">
        <f t="shared" si="3"/>
        <v>102.70235173555417</v>
      </c>
      <c r="J13" s="56">
        <f t="shared" si="1"/>
        <v>122.18098755950118</v>
      </c>
      <c r="K13" s="56">
        <f t="shared" si="1"/>
        <v>90.173228391212731</v>
      </c>
      <c r="L13" s="48"/>
      <c r="N13" s="50">
        <f>N12-O13</f>
        <v>0</v>
      </c>
      <c r="O13" s="34">
        <f>O12+P12</f>
        <v>6815085</v>
      </c>
      <c r="P13" s="34"/>
      <c r="Q13" s="35"/>
      <c r="R13" s="50"/>
      <c r="T13" s="57"/>
      <c r="V13" s="34"/>
      <c r="W13" s="34"/>
      <c r="X13" s="34"/>
      <c r="Y13" s="34"/>
      <c r="Z13" s="57"/>
    </row>
    <row r="14" spans="1:26" s="42" customFormat="1" ht="19.899999999999999" customHeight="1" x14ac:dyDescent="0.25">
      <c r="A14" s="51"/>
      <c r="B14" s="58" t="s">
        <v>26</v>
      </c>
      <c r="C14" s="59"/>
      <c r="D14" s="59"/>
      <c r="E14" s="59"/>
      <c r="F14" s="60"/>
      <c r="G14" s="60"/>
      <c r="H14" s="60"/>
      <c r="I14" s="51"/>
      <c r="J14" s="51"/>
      <c r="K14" s="51"/>
      <c r="L14" s="48"/>
      <c r="N14" s="34">
        <v>1597010</v>
      </c>
      <c r="O14" s="34">
        <v>714340</v>
      </c>
      <c r="P14" s="34">
        <v>882670</v>
      </c>
      <c r="Q14" s="35"/>
      <c r="T14" s="34"/>
      <c r="V14" s="61"/>
      <c r="W14" s="34"/>
    </row>
    <row r="15" spans="1:26" s="42" customFormat="1" ht="19.899999999999999" customHeight="1" x14ac:dyDescent="0.25">
      <c r="A15" s="51"/>
      <c r="B15" s="62" t="s">
        <v>27</v>
      </c>
      <c r="C15" s="59"/>
      <c r="D15" s="59"/>
      <c r="E15" s="59"/>
      <c r="F15" s="54">
        <f t="shared" ref="F15:F23" si="4">SUM(G15:H15)</f>
        <v>138764.477881</v>
      </c>
      <c r="G15" s="54">
        <v>28719.050501000002</v>
      </c>
      <c r="H15" s="54">
        <v>110045.42737999999</v>
      </c>
      <c r="I15" s="51"/>
      <c r="J15" s="51"/>
      <c r="K15" s="51"/>
      <c r="L15" s="48"/>
      <c r="N15" s="43">
        <f>N14-O15</f>
        <v>0</v>
      </c>
      <c r="O15" s="34">
        <f>SUM(O14:P14)</f>
        <v>1597010</v>
      </c>
      <c r="P15" s="35"/>
      <c r="Q15" s="35"/>
      <c r="R15" s="34"/>
      <c r="T15" s="34"/>
    </row>
    <row r="16" spans="1:26" s="42" customFormat="1" ht="19.899999999999999" customHeight="1" x14ac:dyDescent="0.25">
      <c r="A16" s="51"/>
      <c r="B16" s="62" t="s">
        <v>28</v>
      </c>
      <c r="C16" s="59"/>
      <c r="D16" s="59"/>
      <c r="E16" s="59"/>
      <c r="F16" s="54">
        <f t="shared" si="4"/>
        <v>52261.293374000001</v>
      </c>
      <c r="G16" s="54">
        <v>50639.468785999998</v>
      </c>
      <c r="H16" s="54">
        <v>1621.8245879999999</v>
      </c>
      <c r="I16" s="51"/>
      <c r="J16" s="51"/>
      <c r="K16" s="51"/>
      <c r="L16" s="48"/>
      <c r="N16" s="34" t="s">
        <v>29</v>
      </c>
      <c r="O16" s="34" t="s">
        <v>30</v>
      </c>
      <c r="P16" s="35"/>
      <c r="Q16" s="35"/>
      <c r="R16" s="34">
        <v>59830</v>
      </c>
      <c r="S16" s="34"/>
      <c r="T16" s="61"/>
      <c r="V16" s="63"/>
    </row>
    <row r="17" spans="1:24" s="42" customFormat="1" x14ac:dyDescent="0.25">
      <c r="A17" s="51"/>
      <c r="B17" s="58" t="s">
        <v>31</v>
      </c>
      <c r="C17" s="59"/>
      <c r="D17" s="59"/>
      <c r="E17" s="59"/>
      <c r="F17" s="60"/>
      <c r="G17" s="60"/>
      <c r="H17" s="60"/>
      <c r="I17" s="51"/>
      <c r="J17" s="51"/>
      <c r="K17" s="51"/>
      <c r="L17" s="48"/>
      <c r="N17" s="35"/>
      <c r="O17" s="34" t="s">
        <v>32</v>
      </c>
      <c r="P17" s="35"/>
      <c r="Q17" s="35"/>
      <c r="R17" s="34">
        <v>32000</v>
      </c>
      <c r="S17" s="34"/>
      <c r="T17" s="34"/>
      <c r="U17" s="34"/>
    </row>
    <row r="18" spans="1:24" s="42" customFormat="1" x14ac:dyDescent="0.25">
      <c r="A18" s="51"/>
      <c r="B18" s="62" t="s">
        <v>33</v>
      </c>
      <c r="C18" s="53">
        <f t="shared" ref="C18:C23" si="5">SUM(D18:E18)</f>
        <v>995000</v>
      </c>
      <c r="D18" s="64">
        <v>385000</v>
      </c>
      <c r="E18" s="64">
        <v>610000</v>
      </c>
      <c r="F18" s="54">
        <f t="shared" si="4"/>
        <v>894363.46668700001</v>
      </c>
      <c r="G18" s="64">
        <v>494515.30025500001</v>
      </c>
      <c r="H18" s="64">
        <v>399848.166432</v>
      </c>
      <c r="I18" s="56">
        <f t="shared" ref="I18:K33" si="6">F18/C18*100</f>
        <v>89.885775546432157</v>
      </c>
      <c r="J18" s="56">
        <f t="shared" si="6"/>
        <v>128.44553253376623</v>
      </c>
      <c r="K18" s="56">
        <f t="shared" si="6"/>
        <v>65.548879742950817</v>
      </c>
      <c r="L18" s="48"/>
      <c r="N18" s="35"/>
      <c r="O18" s="35"/>
      <c r="P18" s="35"/>
      <c r="Q18" s="35"/>
      <c r="R18" s="65">
        <f>SUM(R16:R17)</f>
        <v>91830</v>
      </c>
      <c r="S18" s="34"/>
      <c r="T18" s="34"/>
      <c r="U18" s="34"/>
    </row>
    <row r="19" spans="1:24" s="42" customFormat="1" x14ac:dyDescent="0.25">
      <c r="A19" s="51"/>
      <c r="B19" s="62" t="s">
        <v>34</v>
      </c>
      <c r="C19" s="53">
        <f t="shared" si="5"/>
        <v>80000</v>
      </c>
      <c r="D19" s="64">
        <v>40000</v>
      </c>
      <c r="E19" s="64">
        <v>40000</v>
      </c>
      <c r="F19" s="54">
        <f t="shared" si="4"/>
        <v>75918.066105999998</v>
      </c>
      <c r="G19" s="64">
        <v>31890.256506000002</v>
      </c>
      <c r="H19" s="64">
        <v>44027.809600000001</v>
      </c>
      <c r="I19" s="56">
        <f t="shared" si="6"/>
        <v>94.897582632500004</v>
      </c>
      <c r="J19" s="56">
        <f t="shared" si="6"/>
        <v>79.725641265000007</v>
      </c>
      <c r="K19" s="56">
        <f t="shared" si="6"/>
        <v>110.069524</v>
      </c>
      <c r="L19" s="48"/>
      <c r="N19" s="35"/>
      <c r="O19" s="35"/>
      <c r="P19" s="35"/>
      <c r="Q19" s="35"/>
      <c r="S19" s="34"/>
      <c r="T19" s="50"/>
      <c r="U19" s="34"/>
      <c r="V19" s="34"/>
      <c r="W19" s="49"/>
      <c r="X19" s="49"/>
    </row>
    <row r="20" spans="1:24" s="42" customFormat="1" ht="47.25" x14ac:dyDescent="0.25">
      <c r="A20" s="51">
        <v>2</v>
      </c>
      <c r="B20" s="52" t="s">
        <v>35</v>
      </c>
      <c r="C20" s="53">
        <f t="shared" si="5"/>
        <v>2000</v>
      </c>
      <c r="D20" s="64">
        <v>0</v>
      </c>
      <c r="E20" s="64">
        <v>2000</v>
      </c>
      <c r="F20" s="54">
        <f t="shared" si="4"/>
        <v>1993.64</v>
      </c>
      <c r="G20" s="55">
        <v>0</v>
      </c>
      <c r="H20" s="55">
        <v>1993.64</v>
      </c>
      <c r="I20" s="56">
        <f t="shared" si="6"/>
        <v>99.682000000000002</v>
      </c>
      <c r="J20" s="56"/>
      <c r="K20" s="56">
        <f t="shared" si="6"/>
        <v>99.682000000000002</v>
      </c>
      <c r="L20" s="48"/>
      <c r="N20" s="35"/>
      <c r="O20" s="35"/>
      <c r="P20" s="35"/>
      <c r="Q20" s="35"/>
      <c r="S20" s="34"/>
      <c r="U20" s="34"/>
    </row>
    <row r="21" spans="1:24" s="42" customFormat="1" ht="60" x14ac:dyDescent="0.25">
      <c r="A21" s="51">
        <v>3</v>
      </c>
      <c r="B21" s="52" t="s">
        <v>36</v>
      </c>
      <c r="C21" s="53">
        <f t="shared" si="5"/>
        <v>70000</v>
      </c>
      <c r="D21" s="64">
        <v>70000</v>
      </c>
      <c r="E21" s="64">
        <v>0</v>
      </c>
      <c r="F21" s="54">
        <f t="shared" si="4"/>
        <v>107000</v>
      </c>
      <c r="G21" s="55">
        <v>50000</v>
      </c>
      <c r="H21" s="55">
        <v>57000</v>
      </c>
      <c r="I21" s="56">
        <f t="shared" si="6"/>
        <v>152.85714285714283</v>
      </c>
      <c r="J21" s="56">
        <f t="shared" si="6"/>
        <v>71.428571428571431</v>
      </c>
      <c r="K21" s="56"/>
      <c r="L21" s="66" t="s">
        <v>37</v>
      </c>
      <c r="N21" s="35"/>
      <c r="O21" s="35"/>
      <c r="P21" s="35"/>
      <c r="Q21" s="35"/>
      <c r="R21" s="36"/>
      <c r="S21" s="34"/>
      <c r="T21" s="34"/>
      <c r="U21" s="34"/>
    </row>
    <row r="22" spans="1:24" s="42" customFormat="1" x14ac:dyDescent="0.25">
      <c r="A22" s="51">
        <v>4</v>
      </c>
      <c r="B22" s="52" t="s">
        <v>38</v>
      </c>
      <c r="C22" s="53">
        <f t="shared" si="5"/>
        <v>32000</v>
      </c>
      <c r="D22" s="64">
        <v>32000</v>
      </c>
      <c r="E22" s="64"/>
      <c r="F22" s="54">
        <f t="shared" si="4"/>
        <v>0</v>
      </c>
      <c r="G22" s="55"/>
      <c r="H22" s="55"/>
      <c r="I22" s="56"/>
      <c r="J22" s="56"/>
      <c r="K22" s="56"/>
      <c r="L22" s="48"/>
      <c r="N22" s="35"/>
      <c r="O22" s="35"/>
      <c r="P22" s="35"/>
      <c r="Q22" s="35"/>
      <c r="R22" s="36"/>
      <c r="S22" s="34"/>
      <c r="T22" s="34"/>
      <c r="U22" s="34"/>
    </row>
    <row r="23" spans="1:24" s="42" customFormat="1" x14ac:dyDescent="0.25">
      <c r="A23" s="51">
        <v>5</v>
      </c>
      <c r="B23" s="52" t="s">
        <v>39</v>
      </c>
      <c r="C23" s="53">
        <f t="shared" si="5"/>
        <v>21700</v>
      </c>
      <c r="D23" s="64">
        <v>0</v>
      </c>
      <c r="E23" s="64">
        <v>21700</v>
      </c>
      <c r="F23" s="54">
        <f t="shared" si="4"/>
        <v>20967.850238999999</v>
      </c>
      <c r="G23" s="67"/>
      <c r="H23" s="55">
        <v>20967.850238999999</v>
      </c>
      <c r="I23" s="56">
        <f t="shared" ref="I23" si="7">F23/C23*100</f>
        <v>96.626037967741922</v>
      </c>
      <c r="J23" s="56"/>
      <c r="K23" s="56">
        <f t="shared" ref="K23" si="8">H23/E23*100</f>
        <v>96.626037967741922</v>
      </c>
      <c r="L23" s="48"/>
      <c r="N23" s="35"/>
      <c r="O23" s="35"/>
      <c r="P23" s="35"/>
      <c r="Q23" s="35"/>
      <c r="S23" s="34"/>
      <c r="T23" s="34"/>
      <c r="U23" s="34"/>
    </row>
    <row r="24" spans="1:24" s="4" customFormat="1" x14ac:dyDescent="0.25">
      <c r="A24" s="44" t="s">
        <v>40</v>
      </c>
      <c r="B24" s="45" t="s">
        <v>41</v>
      </c>
      <c r="C24" s="68">
        <f>SUM(D24:E24)</f>
        <v>4865238</v>
      </c>
      <c r="D24" s="68">
        <v>1736507</v>
      </c>
      <c r="E24" s="69">
        <v>3128731</v>
      </c>
      <c r="F24" s="68">
        <f>SUM(G24:H24)</f>
        <v>4955736.9376750002</v>
      </c>
      <c r="G24" s="68">
        <v>1688162</v>
      </c>
      <c r="H24" s="68">
        <v>3267574.9376750002</v>
      </c>
      <c r="I24" s="47">
        <f t="shared" si="6"/>
        <v>101.86011327040939</v>
      </c>
      <c r="J24" s="47">
        <f t="shared" si="6"/>
        <v>97.215962849559489</v>
      </c>
      <c r="K24" s="47">
        <f t="shared" si="6"/>
        <v>104.43770773757797</v>
      </c>
      <c r="L24" s="48"/>
      <c r="N24" s="34">
        <v>4865238</v>
      </c>
      <c r="O24" s="34">
        <v>1736507</v>
      </c>
      <c r="P24" s="34">
        <v>3128731</v>
      </c>
      <c r="Q24" s="35"/>
      <c r="R24" s="70"/>
      <c r="S24" s="34"/>
      <c r="T24" s="61"/>
      <c r="U24" s="34"/>
      <c r="V24" s="63"/>
    </row>
    <row r="25" spans="1:24" s="4" customFormat="1" x14ac:dyDescent="0.25">
      <c r="A25" s="44"/>
      <c r="B25" s="58" t="s">
        <v>42</v>
      </c>
      <c r="C25" s="68"/>
      <c r="D25" s="68"/>
      <c r="E25" s="68"/>
      <c r="F25" s="71"/>
      <c r="G25" s="71"/>
      <c r="H25" s="71"/>
      <c r="I25" s="72"/>
      <c r="J25" s="72"/>
      <c r="K25" s="72"/>
      <c r="L25" s="48"/>
      <c r="N25" s="65">
        <f>N24-O25</f>
        <v>0</v>
      </c>
      <c r="O25" s="34">
        <f>O24+P24</f>
        <v>4865238</v>
      </c>
      <c r="P25" s="35"/>
      <c r="Q25" s="35"/>
      <c r="S25" s="34"/>
      <c r="T25" s="61"/>
      <c r="U25" s="34"/>
      <c r="V25" s="63"/>
    </row>
    <row r="26" spans="1:24" s="42" customFormat="1" x14ac:dyDescent="0.25">
      <c r="A26" s="51">
        <v>1</v>
      </c>
      <c r="B26" s="52" t="s">
        <v>43</v>
      </c>
      <c r="C26" s="64">
        <f>SUM(D26:E26)</f>
        <v>2135823</v>
      </c>
      <c r="D26" s="64">
        <v>430048</v>
      </c>
      <c r="E26" s="64">
        <v>1705775</v>
      </c>
      <c r="F26" s="64">
        <f>SUM(G26:H26)</f>
        <v>2108753.7676289999</v>
      </c>
      <c r="G26" s="64">
        <v>405853.28644200001</v>
      </c>
      <c r="H26" s="64">
        <v>1702900.4811869999</v>
      </c>
      <c r="I26" s="56">
        <f t="shared" si="6"/>
        <v>98.732608817725051</v>
      </c>
      <c r="J26" s="56">
        <f t="shared" si="6"/>
        <v>94.373950452507628</v>
      </c>
      <c r="K26" s="56">
        <f t="shared" si="6"/>
        <v>99.831483119813569</v>
      </c>
      <c r="L26" s="48"/>
      <c r="N26" s="34" t="s">
        <v>29</v>
      </c>
      <c r="O26" s="34" t="s">
        <v>44</v>
      </c>
      <c r="P26" s="35"/>
      <c r="Q26" s="35"/>
      <c r="R26" s="73">
        <v>185250</v>
      </c>
      <c r="S26" s="34"/>
      <c r="T26" s="74"/>
      <c r="U26" s="34"/>
      <c r="V26" s="74"/>
    </row>
    <row r="27" spans="1:24" s="42" customFormat="1" x14ac:dyDescent="0.25">
      <c r="A27" s="51">
        <v>2</v>
      </c>
      <c r="B27" s="52" t="s">
        <v>45</v>
      </c>
      <c r="C27" s="64">
        <f t="shared" ref="C27:C31" si="9">SUM(D27:E27)</f>
        <v>18800</v>
      </c>
      <c r="D27" s="64">
        <v>18800</v>
      </c>
      <c r="E27" s="64">
        <v>0</v>
      </c>
      <c r="F27" s="64">
        <f>SUM(G27:H27)</f>
        <v>11877.181725</v>
      </c>
      <c r="G27" s="64">
        <v>11877.181725</v>
      </c>
      <c r="H27" s="64">
        <v>0</v>
      </c>
      <c r="I27" s="56">
        <f t="shared" si="6"/>
        <v>63.176498537234046</v>
      </c>
      <c r="J27" s="56">
        <f t="shared" si="6"/>
        <v>63.176498537234046</v>
      </c>
      <c r="K27" s="56"/>
      <c r="L27" s="48"/>
      <c r="N27" s="35"/>
      <c r="O27" s="34" t="s">
        <v>46</v>
      </c>
      <c r="P27" s="35"/>
      <c r="Q27" s="35"/>
      <c r="R27" s="73">
        <v>13775</v>
      </c>
      <c r="S27" s="49"/>
      <c r="T27" s="49"/>
      <c r="U27" s="49"/>
    </row>
    <row r="28" spans="1:24" s="42" customFormat="1" x14ac:dyDescent="0.25">
      <c r="A28" s="44" t="s">
        <v>47</v>
      </c>
      <c r="B28" s="45" t="s">
        <v>48</v>
      </c>
      <c r="C28" s="64">
        <f t="shared" si="9"/>
        <v>0</v>
      </c>
      <c r="D28" s="68"/>
      <c r="E28" s="68"/>
      <c r="F28" s="46">
        <f>SUM(G28:H28)</f>
        <v>0</v>
      </c>
      <c r="G28" s="46"/>
      <c r="H28" s="75"/>
      <c r="I28" s="47"/>
      <c r="J28" s="47"/>
      <c r="K28" s="47"/>
      <c r="L28" s="48"/>
      <c r="N28" s="35"/>
      <c r="O28" s="34" t="s">
        <v>49</v>
      </c>
      <c r="P28" s="35"/>
      <c r="Q28" s="35"/>
      <c r="R28" s="73">
        <v>3926</v>
      </c>
      <c r="S28" s="34"/>
    </row>
    <row r="29" spans="1:24" s="42" customFormat="1" x14ac:dyDescent="0.25">
      <c r="A29" s="44" t="s">
        <v>50</v>
      </c>
      <c r="B29" s="45" t="s">
        <v>51</v>
      </c>
      <c r="C29" s="68">
        <f t="shared" si="9"/>
        <v>1000</v>
      </c>
      <c r="D29" s="68">
        <v>1000</v>
      </c>
      <c r="E29" s="68">
        <v>0</v>
      </c>
      <c r="F29" s="46">
        <f t="shared" ref="F29:F31" si="10">SUM(G29:H29)</f>
        <v>1000</v>
      </c>
      <c r="G29" s="46">
        <v>1000</v>
      </c>
      <c r="H29" s="46"/>
      <c r="I29" s="68">
        <f t="shared" si="6"/>
        <v>100</v>
      </c>
      <c r="J29" s="68">
        <f t="shared" si="6"/>
        <v>100</v>
      </c>
      <c r="K29" s="40"/>
      <c r="L29" s="48"/>
      <c r="M29" s="34"/>
      <c r="N29" s="35"/>
      <c r="O29" s="34" t="s">
        <v>52</v>
      </c>
      <c r="P29" s="35"/>
      <c r="Q29" s="35"/>
      <c r="R29" s="73">
        <v>5097</v>
      </c>
      <c r="S29" s="34"/>
    </row>
    <row r="30" spans="1:24" s="42" customFormat="1" x14ac:dyDescent="0.25">
      <c r="A30" s="76" t="s">
        <v>53</v>
      </c>
      <c r="B30" s="38" t="s">
        <v>54</v>
      </c>
      <c r="C30" s="39">
        <f t="shared" si="9"/>
        <v>110730</v>
      </c>
      <c r="D30" s="39">
        <v>55470</v>
      </c>
      <c r="E30" s="39">
        <v>55260</v>
      </c>
      <c r="F30" s="75">
        <f t="shared" si="10"/>
        <v>0</v>
      </c>
      <c r="G30" s="67"/>
      <c r="H30" s="67"/>
      <c r="I30" s="77"/>
      <c r="J30" s="47"/>
      <c r="K30" s="47"/>
      <c r="L30" s="78"/>
      <c r="M30" s="34"/>
      <c r="N30" s="35"/>
      <c r="O30" s="35"/>
      <c r="P30" s="35"/>
      <c r="Q30" s="35"/>
      <c r="R30" s="79">
        <f>SUM(R26:R29)</f>
        <v>208048</v>
      </c>
      <c r="S30" s="34"/>
    </row>
    <row r="31" spans="1:24" s="42" customFormat="1" x14ac:dyDescent="0.25">
      <c r="A31" s="44" t="s">
        <v>55</v>
      </c>
      <c r="B31" s="45" t="s">
        <v>56</v>
      </c>
      <c r="C31" s="68">
        <f t="shared" si="9"/>
        <v>235650</v>
      </c>
      <c r="D31" s="68">
        <v>235650</v>
      </c>
      <c r="E31" s="68">
        <v>0</v>
      </c>
      <c r="F31" s="46">
        <f t="shared" si="10"/>
        <v>0</v>
      </c>
      <c r="G31" s="60"/>
      <c r="H31" s="60"/>
      <c r="I31" s="51"/>
      <c r="J31" s="40"/>
      <c r="K31" s="40"/>
      <c r="L31" s="48"/>
      <c r="N31" s="35"/>
      <c r="O31" s="35"/>
      <c r="P31" s="35"/>
      <c r="Q31" s="35"/>
    </row>
    <row r="32" spans="1:24" s="42" customFormat="1" x14ac:dyDescent="0.25">
      <c r="A32" s="37" t="s">
        <v>16</v>
      </c>
      <c r="B32" s="38" t="s">
        <v>57</v>
      </c>
      <c r="C32" s="39">
        <f>SUM(C33,C40)</f>
        <v>1119342</v>
      </c>
      <c r="D32" s="39">
        <f t="shared" ref="D32:H32" si="11">SUM(D33,D40)</f>
        <v>604053</v>
      </c>
      <c r="E32" s="39">
        <f t="shared" si="11"/>
        <v>515289</v>
      </c>
      <c r="F32" s="39">
        <f>SUM(F33,F40)-1</f>
        <v>1534026.6048059999</v>
      </c>
      <c r="G32" s="39">
        <f t="shared" si="11"/>
        <v>840007.12370200013</v>
      </c>
      <c r="H32" s="39">
        <f t="shared" si="11"/>
        <v>694020.48110400001</v>
      </c>
      <c r="I32" s="47">
        <f t="shared" ref="I32:K47" si="12">F32/C32*100</f>
        <v>137.04717635950405</v>
      </c>
      <c r="J32" s="47">
        <f t="shared" si="6"/>
        <v>139.06182465810122</v>
      </c>
      <c r="K32" s="47">
        <f t="shared" si="6"/>
        <v>134.6856775720033</v>
      </c>
      <c r="L32" s="78"/>
      <c r="N32" s="35"/>
      <c r="O32" s="35"/>
      <c r="P32" s="35"/>
      <c r="Q32" s="35"/>
    </row>
    <row r="33" spans="1:17" s="42" customFormat="1" x14ac:dyDescent="0.25">
      <c r="A33" s="44" t="s">
        <v>23</v>
      </c>
      <c r="B33" s="45" t="s">
        <v>58</v>
      </c>
      <c r="C33" s="46">
        <f>SUM(C34,C37)</f>
        <v>227937</v>
      </c>
      <c r="D33" s="46">
        <f t="shared" ref="D33:H33" si="13">SUM(D34,D37)</f>
        <v>8022</v>
      </c>
      <c r="E33" s="46">
        <f t="shared" si="13"/>
        <v>219915</v>
      </c>
      <c r="F33" s="46">
        <f t="shared" si="13"/>
        <v>252752.141864</v>
      </c>
      <c r="G33" s="46">
        <f t="shared" si="13"/>
        <v>5833</v>
      </c>
      <c r="H33" s="46">
        <f t="shared" si="13"/>
        <v>246919.141864</v>
      </c>
      <c r="I33" s="47">
        <f t="shared" si="12"/>
        <v>110.88684235731803</v>
      </c>
      <c r="J33" s="47">
        <f t="shared" si="6"/>
        <v>72.712540513587626</v>
      </c>
      <c r="K33" s="47">
        <f t="shared" si="6"/>
        <v>112.27935423413591</v>
      </c>
      <c r="L33" s="48"/>
      <c r="N33" s="35"/>
      <c r="O33" s="35"/>
      <c r="P33" s="35"/>
      <c r="Q33" s="35"/>
    </row>
    <row r="34" spans="1:17" s="42" customFormat="1" x14ac:dyDescent="0.25">
      <c r="A34" s="51">
        <v>1</v>
      </c>
      <c r="B34" s="80" t="s">
        <v>59</v>
      </c>
      <c r="C34" s="81">
        <f>SUM(C35:C36)</f>
        <v>107400</v>
      </c>
      <c r="D34" s="81">
        <f t="shared" ref="D34:H34" si="14">SUM(D35:D36)</f>
        <v>4440</v>
      </c>
      <c r="E34" s="81">
        <f t="shared" si="14"/>
        <v>102960</v>
      </c>
      <c r="F34" s="81">
        <f t="shared" si="14"/>
        <v>121173.141864</v>
      </c>
      <c r="G34" s="81">
        <f t="shared" si="14"/>
        <v>4000</v>
      </c>
      <c r="H34" s="81">
        <f t="shared" si="14"/>
        <v>117173.141864</v>
      </c>
      <c r="I34" s="82">
        <f t="shared" si="12"/>
        <v>112.8241544357542</v>
      </c>
      <c r="J34" s="82">
        <f t="shared" si="12"/>
        <v>90.090090090090087</v>
      </c>
      <c r="K34" s="82">
        <f t="shared" si="12"/>
        <v>113.80452783993785</v>
      </c>
      <c r="L34" s="48"/>
      <c r="N34" s="35"/>
      <c r="O34" s="35"/>
      <c r="P34" s="35"/>
      <c r="Q34" s="35"/>
    </row>
    <row r="35" spans="1:17" s="42" customFormat="1" x14ac:dyDescent="0.25">
      <c r="A35" s="83"/>
      <c r="B35" s="84" t="s">
        <v>60</v>
      </c>
      <c r="C35" s="85">
        <f>SUM(D35:E35)</f>
        <v>77000</v>
      </c>
      <c r="D35" s="85">
        <v>0</v>
      </c>
      <c r="E35" s="85">
        <v>77000</v>
      </c>
      <c r="F35" s="85">
        <f>SUM(G35:H35)</f>
        <v>93717.141864000005</v>
      </c>
      <c r="G35" s="85">
        <v>0</v>
      </c>
      <c r="H35" s="85">
        <v>93717.141864000005</v>
      </c>
      <c r="I35" s="86">
        <f t="shared" si="12"/>
        <v>121.71057384935065</v>
      </c>
      <c r="J35" s="86"/>
      <c r="K35" s="86">
        <f t="shared" si="12"/>
        <v>121.71057384935065</v>
      </c>
      <c r="L35" s="87"/>
      <c r="N35" s="35"/>
      <c r="O35" s="35"/>
      <c r="P35" s="35"/>
      <c r="Q35" s="35"/>
    </row>
    <row r="36" spans="1:17" s="42" customFormat="1" x14ac:dyDescent="0.25">
      <c r="A36" s="77"/>
      <c r="B36" s="88" t="s">
        <v>61</v>
      </c>
      <c r="C36" s="89">
        <f>SUM(D36:E36)</f>
        <v>30400</v>
      </c>
      <c r="D36" s="89">
        <v>4440</v>
      </c>
      <c r="E36" s="89">
        <v>25960</v>
      </c>
      <c r="F36" s="89">
        <f>SUM(G36:H36)</f>
        <v>27456</v>
      </c>
      <c r="G36" s="89">
        <v>4000</v>
      </c>
      <c r="H36" s="89">
        <v>23456</v>
      </c>
      <c r="I36" s="56">
        <f t="shared" si="12"/>
        <v>90.31578947368422</v>
      </c>
      <c r="J36" s="56">
        <f t="shared" si="12"/>
        <v>90.090090090090087</v>
      </c>
      <c r="K36" s="56">
        <f t="shared" si="12"/>
        <v>90.354391371340526</v>
      </c>
      <c r="L36" s="78"/>
      <c r="N36" s="35"/>
      <c r="O36" s="35"/>
      <c r="P36" s="35"/>
      <c r="Q36" s="35"/>
    </row>
    <row r="37" spans="1:17" s="42" customFormat="1" x14ac:dyDescent="0.25">
      <c r="A37" s="77">
        <v>2</v>
      </c>
      <c r="B37" s="88" t="s">
        <v>62</v>
      </c>
      <c r="C37" s="89">
        <f>SUM(C38:C39)</f>
        <v>120537</v>
      </c>
      <c r="D37" s="89">
        <f t="shared" ref="D37:H37" si="15">SUM(D38:D39)</f>
        <v>3582</v>
      </c>
      <c r="E37" s="89">
        <f t="shared" si="15"/>
        <v>116955</v>
      </c>
      <c r="F37" s="89">
        <f>SUM(F38:F39)</f>
        <v>131579</v>
      </c>
      <c r="G37" s="89">
        <f t="shared" si="15"/>
        <v>1833</v>
      </c>
      <c r="H37" s="89">
        <f t="shared" si="15"/>
        <v>129746</v>
      </c>
      <c r="I37" s="82">
        <f t="shared" si="12"/>
        <v>109.16067265652869</v>
      </c>
      <c r="J37" s="82">
        <f t="shared" si="12"/>
        <v>51.172529313232829</v>
      </c>
      <c r="K37" s="82">
        <f t="shared" si="12"/>
        <v>110.93668504980548</v>
      </c>
      <c r="L37" s="48"/>
      <c r="N37" s="35"/>
      <c r="O37" s="35"/>
      <c r="P37" s="35"/>
      <c r="Q37" s="35"/>
    </row>
    <row r="38" spans="1:17" s="42" customFormat="1" x14ac:dyDescent="0.25">
      <c r="A38" s="77"/>
      <c r="B38" s="80" t="s">
        <v>60</v>
      </c>
      <c r="C38" s="81">
        <f>SUM(D38:E38)</f>
        <v>91578</v>
      </c>
      <c r="D38" s="89">
        <v>0</v>
      </c>
      <c r="E38" s="89">
        <v>91578</v>
      </c>
      <c r="F38" s="81">
        <f>SUM(G38:H38)</f>
        <v>103858</v>
      </c>
      <c r="G38" s="89">
        <v>0</v>
      </c>
      <c r="H38" s="89">
        <v>103858</v>
      </c>
      <c r="I38" s="82">
        <f t="shared" si="12"/>
        <v>113.40933411954836</v>
      </c>
      <c r="J38" s="82"/>
      <c r="K38" s="82">
        <f t="shared" si="12"/>
        <v>113.40933411954836</v>
      </c>
      <c r="L38" s="90"/>
      <c r="N38" s="35"/>
      <c r="O38" s="35"/>
      <c r="P38" s="35"/>
      <c r="Q38" s="35"/>
    </row>
    <row r="39" spans="1:17" s="42" customFormat="1" x14ac:dyDescent="0.25">
      <c r="A39" s="77"/>
      <c r="B39" s="80" t="s">
        <v>61</v>
      </c>
      <c r="C39" s="81">
        <f>SUM(D39:E39)</f>
        <v>28959</v>
      </c>
      <c r="D39" s="89">
        <v>3582</v>
      </c>
      <c r="E39" s="89">
        <v>25377</v>
      </c>
      <c r="F39" s="81">
        <f>SUM(G39:H39)</f>
        <v>27721</v>
      </c>
      <c r="G39" s="89">
        <v>1833</v>
      </c>
      <c r="H39" s="89">
        <v>25888</v>
      </c>
      <c r="I39" s="82">
        <f t="shared" si="12"/>
        <v>95.724990503815746</v>
      </c>
      <c r="J39" s="82">
        <f t="shared" si="12"/>
        <v>51.172529313232829</v>
      </c>
      <c r="K39" s="82">
        <f t="shared" si="12"/>
        <v>102.01363439334831</v>
      </c>
      <c r="L39" s="48"/>
      <c r="N39" s="35"/>
      <c r="O39" s="35"/>
      <c r="P39" s="35"/>
      <c r="Q39" s="35"/>
    </row>
    <row r="40" spans="1:17" s="42" customFormat="1" x14ac:dyDescent="0.25">
      <c r="A40" s="91" t="s">
        <v>40</v>
      </c>
      <c r="B40" s="92" t="s">
        <v>63</v>
      </c>
      <c r="C40" s="39">
        <f>SUM(C41,C65)</f>
        <v>891405</v>
      </c>
      <c r="D40" s="39">
        <f>SUM(D41,D65)</f>
        <v>596031</v>
      </c>
      <c r="E40" s="39">
        <f>SUM(E41,E65)</f>
        <v>295374</v>
      </c>
      <c r="F40" s="39">
        <f>SUM(G40:H40)</f>
        <v>1281275.462942</v>
      </c>
      <c r="G40" s="39">
        <f>SUM(G41,G65)</f>
        <v>834174.12370200013</v>
      </c>
      <c r="H40" s="39">
        <f>SUM(H41,H65)</f>
        <v>447101.33924</v>
      </c>
      <c r="I40" s="47">
        <f t="shared" si="12"/>
        <v>143.73662509656106</v>
      </c>
      <c r="J40" s="47">
        <f t="shared" si="12"/>
        <v>139.95482176296201</v>
      </c>
      <c r="K40" s="47">
        <f t="shared" si="12"/>
        <v>151.36787233812049</v>
      </c>
      <c r="L40" s="93"/>
      <c r="N40" s="34">
        <v>891405</v>
      </c>
      <c r="O40" s="34">
        <v>596031</v>
      </c>
      <c r="P40" s="34">
        <v>295374</v>
      </c>
      <c r="Q40" s="35"/>
    </row>
    <row r="41" spans="1:17" s="42" customFormat="1" x14ac:dyDescent="0.25">
      <c r="A41" s="44">
        <v>1</v>
      </c>
      <c r="B41" s="94" t="s">
        <v>64</v>
      </c>
      <c r="C41" s="39">
        <f>SUM(C42)</f>
        <v>450767</v>
      </c>
      <c r="D41" s="39">
        <f t="shared" ref="D41:E41" si="16">SUM(D42)</f>
        <v>254899</v>
      </c>
      <c r="E41" s="39">
        <f t="shared" si="16"/>
        <v>195868</v>
      </c>
      <c r="F41" s="39">
        <f>SUM(F42,F57)</f>
        <v>754773.33671599999</v>
      </c>
      <c r="G41" s="39">
        <f>SUM(G42,G57)</f>
        <v>503283.60655500006</v>
      </c>
      <c r="H41" s="39">
        <f>SUM(H42,H57)</f>
        <v>251488.73016099998</v>
      </c>
      <c r="I41" s="47">
        <f t="shared" si="12"/>
        <v>167.44201255105187</v>
      </c>
      <c r="J41" s="47">
        <f t="shared" si="12"/>
        <v>197.44432365564401</v>
      </c>
      <c r="K41" s="47">
        <f t="shared" si="12"/>
        <v>128.39704809412461</v>
      </c>
      <c r="L41" s="95"/>
      <c r="N41" s="65">
        <f>N40-O41</f>
        <v>0</v>
      </c>
      <c r="O41" s="34">
        <f>O40+P40</f>
        <v>891405</v>
      </c>
      <c r="P41" s="35"/>
      <c r="Q41" s="35"/>
    </row>
    <row r="42" spans="1:17" s="42" customFormat="1" x14ac:dyDescent="0.25">
      <c r="A42" s="96"/>
      <c r="B42" s="97" t="s">
        <v>65</v>
      </c>
      <c r="C42" s="39">
        <f t="shared" ref="C42:C47" si="17">SUM(D42:E42)</f>
        <v>450767</v>
      </c>
      <c r="D42" s="39">
        <f>SUM(D43,D46,D55:D56)</f>
        <v>254899</v>
      </c>
      <c r="E42" s="39">
        <f>SUM(E43,E46,E55:E56)</f>
        <v>195868</v>
      </c>
      <c r="F42" s="39">
        <f>SUM(G42:H42)+1</f>
        <v>570905.34471600002</v>
      </c>
      <c r="G42" s="39">
        <f>SUM(G43,G46,G55:G56)</f>
        <v>354354.83155500004</v>
      </c>
      <c r="H42" s="39">
        <f>SUM(H43,H46,H55:H56)-1</f>
        <v>216549.51316099998</v>
      </c>
      <c r="I42" s="47">
        <f t="shared" si="12"/>
        <v>126.65198311233965</v>
      </c>
      <c r="J42" s="47">
        <f t="shared" si="12"/>
        <v>139.01774096995283</v>
      </c>
      <c r="K42" s="47">
        <f t="shared" si="12"/>
        <v>110.55890352737556</v>
      </c>
      <c r="L42" s="95"/>
      <c r="N42" s="35"/>
      <c r="O42" s="35"/>
      <c r="P42" s="35"/>
      <c r="Q42" s="35"/>
    </row>
    <row r="43" spans="1:17" s="42" customFormat="1" x14ac:dyDescent="0.25">
      <c r="A43" s="98">
        <v>1</v>
      </c>
      <c r="B43" s="99" t="s">
        <v>66</v>
      </c>
      <c r="C43" s="53">
        <f t="shared" si="17"/>
        <v>15242</v>
      </c>
      <c r="D43" s="53">
        <f>SUM(D44:D45)</f>
        <v>15242</v>
      </c>
      <c r="E43" s="53">
        <f t="shared" ref="E43:H43" si="18">SUM(E44:E45)</f>
        <v>0</v>
      </c>
      <c r="F43" s="53">
        <f t="shared" si="18"/>
        <v>5647.6308010000002</v>
      </c>
      <c r="G43" s="53">
        <f t="shared" si="18"/>
        <v>5647.6308010000002</v>
      </c>
      <c r="H43" s="53">
        <f t="shared" si="18"/>
        <v>0</v>
      </c>
      <c r="I43" s="56">
        <f t="shared" si="12"/>
        <v>37.053082279228448</v>
      </c>
      <c r="J43" s="56">
        <f t="shared" si="12"/>
        <v>37.053082279228448</v>
      </c>
      <c r="K43" s="47"/>
      <c r="L43" s="95"/>
      <c r="N43" s="34"/>
      <c r="O43" s="34"/>
      <c r="P43" s="34"/>
      <c r="Q43" s="34"/>
    </row>
    <row r="44" spans="1:17" s="42" customFormat="1" x14ac:dyDescent="0.25">
      <c r="A44" s="98"/>
      <c r="B44" s="99" t="s">
        <v>67</v>
      </c>
      <c r="C44" s="53">
        <f>SUM(D44:E44)</f>
        <v>7171</v>
      </c>
      <c r="D44" s="53">
        <v>7171</v>
      </c>
      <c r="E44" s="39"/>
      <c r="F44" s="55">
        <f>SUM(G44:H44)</f>
        <v>1445</v>
      </c>
      <c r="G44" s="55">
        <v>1445</v>
      </c>
      <c r="H44" s="55">
        <f>SUM([1]Sheet2!H78)/1000000</f>
        <v>0</v>
      </c>
      <c r="I44" s="56">
        <f>F44/C44*100</f>
        <v>20.150606609956771</v>
      </c>
      <c r="J44" s="56">
        <f>G44/D44*100</f>
        <v>20.150606609956771</v>
      </c>
      <c r="K44" s="47"/>
      <c r="L44" s="95"/>
      <c r="N44" s="34"/>
      <c r="O44" s="34"/>
      <c r="P44" s="34"/>
      <c r="Q44" s="34"/>
    </row>
    <row r="45" spans="1:17" s="42" customFormat="1" x14ac:dyDescent="0.25">
      <c r="A45" s="98"/>
      <c r="B45" s="99" t="s">
        <v>68</v>
      </c>
      <c r="C45" s="53">
        <f t="shared" si="17"/>
        <v>8071</v>
      </c>
      <c r="D45" s="53">
        <v>8071</v>
      </c>
      <c r="E45" s="39"/>
      <c r="F45" s="55">
        <f>SUM(G45:H45)</f>
        <v>4202.6308010000002</v>
      </c>
      <c r="G45" s="55">
        <v>4202.6308010000002</v>
      </c>
      <c r="H45" s="75"/>
      <c r="I45" s="56">
        <f t="shared" si="12"/>
        <v>52.07075704373684</v>
      </c>
      <c r="J45" s="56">
        <f t="shared" si="12"/>
        <v>52.07075704373684</v>
      </c>
      <c r="K45" s="47"/>
      <c r="L45" s="95"/>
      <c r="N45" s="34"/>
      <c r="O45" s="34"/>
      <c r="P45" s="34"/>
      <c r="Q45" s="34"/>
    </row>
    <row r="46" spans="1:17" s="42" customFormat="1" x14ac:dyDescent="0.25">
      <c r="A46" s="98">
        <v>2</v>
      </c>
      <c r="B46" s="100" t="s">
        <v>69</v>
      </c>
      <c r="C46" s="53">
        <f t="shared" si="17"/>
        <v>274000</v>
      </c>
      <c r="D46" s="53">
        <f>SUM(D47:D54)</f>
        <v>239657</v>
      </c>
      <c r="E46" s="53">
        <f>SUM(E47:E54)</f>
        <v>34343</v>
      </c>
      <c r="F46" s="53">
        <f>SUM(G46:H46)</f>
        <v>393902.93176800007</v>
      </c>
      <c r="G46" s="53">
        <f>SUM(G47:G54)</f>
        <v>346567.41286200006</v>
      </c>
      <c r="H46" s="53">
        <f>SUM(H47:H54)</f>
        <v>47335.518905999998</v>
      </c>
      <c r="I46" s="56">
        <f t="shared" si="12"/>
        <v>143.76019407591244</v>
      </c>
      <c r="J46" s="56">
        <f t="shared" si="12"/>
        <v>144.60976014136872</v>
      </c>
      <c r="K46" s="56">
        <f t="shared" si="12"/>
        <v>137.83163644993158</v>
      </c>
      <c r="L46" s="95"/>
      <c r="N46" s="34"/>
      <c r="O46" s="34"/>
      <c r="P46" s="34"/>
      <c r="Q46" s="34"/>
    </row>
    <row r="47" spans="1:17" s="42" customFormat="1" ht="31.5" x14ac:dyDescent="0.25">
      <c r="A47" s="101" t="s">
        <v>70</v>
      </c>
      <c r="B47" s="52" t="s">
        <v>71</v>
      </c>
      <c r="C47" s="53">
        <f t="shared" si="17"/>
        <v>143250</v>
      </c>
      <c r="D47" s="53">
        <v>127990</v>
      </c>
      <c r="E47" s="53">
        <v>15260</v>
      </c>
      <c r="F47" s="53">
        <f>SUM(G47:H47)</f>
        <v>150952.70589300001</v>
      </c>
      <c r="G47" s="55">
        <v>133478.88488500001</v>
      </c>
      <c r="H47" s="55">
        <v>17473.821007999999</v>
      </c>
      <c r="I47" s="56">
        <f t="shared" si="12"/>
        <v>105.37710708062829</v>
      </c>
      <c r="J47" s="56">
        <f t="shared" si="12"/>
        <v>104.28852635752794</v>
      </c>
      <c r="K47" s="56">
        <f t="shared" si="12"/>
        <v>114.50734605504587</v>
      </c>
      <c r="L47" s="93" t="s">
        <v>72</v>
      </c>
      <c r="N47" s="34"/>
      <c r="O47" s="34"/>
      <c r="P47" s="34"/>
      <c r="Q47" s="34"/>
    </row>
    <row r="48" spans="1:17" s="42" customFormat="1" ht="31.5" x14ac:dyDescent="0.25">
      <c r="A48" s="101" t="s">
        <v>73</v>
      </c>
      <c r="B48" s="52" t="s">
        <v>74</v>
      </c>
      <c r="C48" s="53">
        <f t="shared" ref="C48:C51" si="19">SUM(D48:E48)</f>
        <v>22083</v>
      </c>
      <c r="D48" s="53">
        <v>10000</v>
      </c>
      <c r="E48" s="53">
        <v>12083</v>
      </c>
      <c r="F48" s="53">
        <f t="shared" ref="F48:F51" si="20">SUM(G48:H48)</f>
        <v>44402.768251000001</v>
      </c>
      <c r="G48" s="55">
        <v>25554.350806999999</v>
      </c>
      <c r="H48" s="55">
        <v>18848.417443999999</v>
      </c>
      <c r="I48" s="56">
        <f t="shared" ref="I48:K63" si="21">F48/C48*100</f>
        <v>201.07217430149888</v>
      </c>
      <c r="J48" s="56">
        <f t="shared" si="21"/>
        <v>255.54350806999997</v>
      </c>
      <c r="K48" s="56">
        <f t="shared" si="21"/>
        <v>155.99120619051558</v>
      </c>
      <c r="L48" s="93" t="s">
        <v>75</v>
      </c>
      <c r="N48" s="34"/>
      <c r="O48" s="34"/>
      <c r="P48" s="34"/>
      <c r="Q48" s="34"/>
    </row>
    <row r="49" spans="1:17" s="42" customFormat="1" ht="31.5" x14ac:dyDescent="0.25">
      <c r="A49" s="101" t="s">
        <v>76</v>
      </c>
      <c r="B49" s="80" t="s">
        <v>77</v>
      </c>
      <c r="C49" s="53">
        <f t="shared" si="19"/>
        <v>16000</v>
      </c>
      <c r="D49" s="53">
        <v>9000</v>
      </c>
      <c r="E49" s="53">
        <v>7000</v>
      </c>
      <c r="F49" s="53">
        <f t="shared" si="20"/>
        <v>24140.404721999999</v>
      </c>
      <c r="G49" s="55">
        <v>13127.124268</v>
      </c>
      <c r="H49" s="55">
        <v>11013.280454</v>
      </c>
      <c r="I49" s="56">
        <f t="shared" si="21"/>
        <v>150.87752951249999</v>
      </c>
      <c r="J49" s="56">
        <f t="shared" si="21"/>
        <v>145.8569363111111</v>
      </c>
      <c r="K49" s="56">
        <f t="shared" si="21"/>
        <v>157.33257791428571</v>
      </c>
      <c r="L49" s="93" t="s">
        <v>78</v>
      </c>
      <c r="N49" s="34"/>
      <c r="O49" s="34"/>
      <c r="P49" s="34"/>
      <c r="Q49" s="34"/>
    </row>
    <row r="50" spans="1:17" s="42" customFormat="1" ht="31.5" x14ac:dyDescent="0.25">
      <c r="A50" s="101" t="s">
        <v>79</v>
      </c>
      <c r="B50" s="80" t="s">
        <v>80</v>
      </c>
      <c r="C50" s="53">
        <f t="shared" si="19"/>
        <v>0</v>
      </c>
      <c r="D50" s="53"/>
      <c r="E50" s="39"/>
      <c r="F50" s="53">
        <f t="shared" si="20"/>
        <v>277.77800000000002</v>
      </c>
      <c r="G50" s="55">
        <v>277.77800000000002</v>
      </c>
      <c r="H50" s="75"/>
      <c r="I50" s="56"/>
      <c r="J50" s="56"/>
      <c r="K50" s="56"/>
      <c r="L50" s="93" t="s">
        <v>81</v>
      </c>
      <c r="N50" s="34"/>
      <c r="O50" s="34"/>
      <c r="P50" s="34"/>
      <c r="Q50" s="34"/>
    </row>
    <row r="51" spans="1:17" s="42" customFormat="1" x14ac:dyDescent="0.25">
      <c r="A51" s="101" t="s">
        <v>82</v>
      </c>
      <c r="B51" s="102" t="s">
        <v>83</v>
      </c>
      <c r="C51" s="53">
        <f t="shared" si="19"/>
        <v>22152</v>
      </c>
      <c r="D51" s="53">
        <v>22152</v>
      </c>
      <c r="E51" s="39"/>
      <c r="F51" s="53">
        <f t="shared" si="20"/>
        <v>22152</v>
      </c>
      <c r="G51" s="55">
        <v>22152</v>
      </c>
      <c r="H51" s="55"/>
      <c r="I51" s="56">
        <f t="shared" si="21"/>
        <v>100</v>
      </c>
      <c r="J51" s="56">
        <f t="shared" si="21"/>
        <v>100</v>
      </c>
      <c r="K51" s="56"/>
      <c r="L51" s="95"/>
      <c r="N51" s="34"/>
      <c r="O51" s="34"/>
      <c r="P51" s="34"/>
      <c r="Q51" s="34"/>
    </row>
    <row r="52" spans="1:17" s="42" customFormat="1" x14ac:dyDescent="0.25">
      <c r="A52" s="101" t="s">
        <v>84</v>
      </c>
      <c r="B52" s="102" t="s">
        <v>85</v>
      </c>
      <c r="C52" s="53">
        <f>SUM(D52:E52)</f>
        <v>2000</v>
      </c>
      <c r="D52" s="53">
        <v>2000</v>
      </c>
      <c r="E52" s="39"/>
      <c r="F52" s="53">
        <f>SUM(G52:H52)</f>
        <v>2000</v>
      </c>
      <c r="G52" s="55">
        <v>2000</v>
      </c>
      <c r="H52" s="55"/>
      <c r="I52" s="56">
        <f t="shared" si="21"/>
        <v>100</v>
      </c>
      <c r="J52" s="56">
        <f t="shared" si="21"/>
        <v>100</v>
      </c>
      <c r="K52" s="56"/>
      <c r="L52" s="95"/>
      <c r="N52" s="34"/>
      <c r="O52" s="34"/>
      <c r="P52" s="34"/>
      <c r="Q52" s="34"/>
    </row>
    <row r="53" spans="1:17" s="42" customFormat="1" ht="31.5" x14ac:dyDescent="0.25">
      <c r="A53" s="101" t="s">
        <v>86</v>
      </c>
      <c r="B53" s="80" t="s">
        <v>87</v>
      </c>
      <c r="C53" s="64">
        <f t="shared" ref="C53:C56" si="22">SUM(D53:E53)</f>
        <v>5000</v>
      </c>
      <c r="D53" s="64">
        <v>5000</v>
      </c>
      <c r="E53" s="64"/>
      <c r="F53" s="64">
        <f t="shared" ref="F53:F56" si="23">SUM(G53:H53)</f>
        <v>11122.984</v>
      </c>
      <c r="G53" s="64">
        <v>11122.984</v>
      </c>
      <c r="H53" s="64"/>
      <c r="I53" s="82">
        <f t="shared" si="21"/>
        <v>222.45967999999999</v>
      </c>
      <c r="J53" s="82">
        <f t="shared" si="21"/>
        <v>222.45967999999999</v>
      </c>
      <c r="K53" s="82"/>
      <c r="L53" s="58" t="s">
        <v>88</v>
      </c>
      <c r="N53" s="34"/>
      <c r="O53" s="34"/>
      <c r="P53" s="34"/>
      <c r="Q53" s="34"/>
    </row>
    <row r="54" spans="1:17" s="42" customFormat="1" ht="47.25" x14ac:dyDescent="0.25">
      <c r="A54" s="103" t="s">
        <v>89</v>
      </c>
      <c r="B54" s="104" t="s">
        <v>90</v>
      </c>
      <c r="C54" s="53">
        <f t="shared" si="22"/>
        <v>63515</v>
      </c>
      <c r="D54" s="53">
        <v>63515</v>
      </c>
      <c r="E54" s="39"/>
      <c r="F54" s="53">
        <f t="shared" si="23"/>
        <v>138854.29090200001</v>
      </c>
      <c r="G54" s="55">
        <v>138854.29090200001</v>
      </c>
      <c r="H54" s="75"/>
      <c r="I54" s="56">
        <f t="shared" si="21"/>
        <v>218.61653294812248</v>
      </c>
      <c r="J54" s="56">
        <f t="shared" si="21"/>
        <v>218.61653294812248</v>
      </c>
      <c r="K54" s="56"/>
      <c r="L54" s="93" t="s">
        <v>91</v>
      </c>
      <c r="N54" s="34"/>
      <c r="O54" s="34"/>
      <c r="P54" s="34"/>
      <c r="Q54" s="34"/>
    </row>
    <row r="55" spans="1:17" s="42" customFormat="1" x14ac:dyDescent="0.25">
      <c r="A55" s="105">
        <v>3</v>
      </c>
      <c r="B55" s="104" t="s">
        <v>92</v>
      </c>
      <c r="C55" s="53">
        <f t="shared" si="22"/>
        <v>93651</v>
      </c>
      <c r="D55" s="39"/>
      <c r="E55" s="53">
        <v>93651</v>
      </c>
      <c r="F55" s="55">
        <f t="shared" si="23"/>
        <v>51080</v>
      </c>
      <c r="G55" s="55">
        <v>0</v>
      </c>
      <c r="H55" s="55">
        <v>51080</v>
      </c>
      <c r="I55" s="56">
        <f t="shared" si="21"/>
        <v>54.542930668118871</v>
      </c>
      <c r="J55" s="56"/>
      <c r="K55" s="56">
        <f t="shared" si="21"/>
        <v>54.542930668118871</v>
      </c>
      <c r="L55" s="95"/>
      <c r="N55" s="34"/>
      <c r="O55" s="34"/>
      <c r="P55" s="34"/>
      <c r="Q55" s="34"/>
    </row>
    <row r="56" spans="1:17" s="42" customFormat="1" ht="31.5" x14ac:dyDescent="0.25">
      <c r="A56" s="98">
        <v>4</v>
      </c>
      <c r="B56" s="99" t="s">
        <v>93</v>
      </c>
      <c r="C56" s="53">
        <f t="shared" si="22"/>
        <v>67874</v>
      </c>
      <c r="D56" s="39"/>
      <c r="E56" s="53">
        <v>67874</v>
      </c>
      <c r="F56" s="55">
        <f t="shared" si="23"/>
        <v>120274.78214699999</v>
      </c>
      <c r="G56" s="55">
        <v>2139.7878919999998</v>
      </c>
      <c r="H56" s="55">
        <v>118134.994255</v>
      </c>
      <c r="I56" s="56">
        <f t="shared" si="21"/>
        <v>177.20302641217549</v>
      </c>
      <c r="J56" s="56"/>
      <c r="K56" s="56">
        <f t="shared" si="21"/>
        <v>174.05043795120369</v>
      </c>
      <c r="L56" s="93" t="s">
        <v>94</v>
      </c>
      <c r="N56" s="34"/>
      <c r="O56" s="34"/>
      <c r="P56" s="34"/>
      <c r="Q56" s="34"/>
    </row>
    <row r="57" spans="1:17" s="42" customFormat="1" ht="31.5" x14ac:dyDescent="0.25">
      <c r="A57" s="98"/>
      <c r="B57" s="106" t="s">
        <v>95</v>
      </c>
      <c r="C57" s="39">
        <f>SUM(D57:E57)</f>
        <v>256982</v>
      </c>
      <c r="D57" s="39">
        <f>SUM(D58:D64)</f>
        <v>211000</v>
      </c>
      <c r="E57" s="39">
        <f>SUM(E58:E64)</f>
        <v>45982</v>
      </c>
      <c r="F57" s="39">
        <f t="shared" ref="F57:H57" si="24">SUM(F58:F64)</f>
        <v>183867.99199999997</v>
      </c>
      <c r="G57" s="39">
        <f t="shared" si="24"/>
        <v>148928.77499999999</v>
      </c>
      <c r="H57" s="39">
        <f t="shared" si="24"/>
        <v>34939.216999999997</v>
      </c>
      <c r="I57" s="47">
        <f t="shared" si="21"/>
        <v>71.548976971149713</v>
      </c>
      <c r="J57" s="47"/>
      <c r="K57" s="47">
        <f t="shared" si="21"/>
        <v>75.984552651037347</v>
      </c>
      <c r="L57" s="93"/>
      <c r="N57" s="34"/>
      <c r="O57" s="34"/>
      <c r="P57" s="34"/>
      <c r="Q57" s="34"/>
    </row>
    <row r="58" spans="1:17" s="42" customFormat="1" x14ac:dyDescent="0.25">
      <c r="A58" s="98">
        <v>1</v>
      </c>
      <c r="B58" s="99" t="s">
        <v>96</v>
      </c>
      <c r="C58" s="64">
        <f>SUM(D58:E58)</f>
        <v>6000</v>
      </c>
      <c r="D58" s="64">
        <v>6000</v>
      </c>
      <c r="E58" s="64"/>
      <c r="F58" s="64">
        <f>SUM(G58:H58)</f>
        <v>0</v>
      </c>
      <c r="G58" s="64"/>
      <c r="H58" s="64"/>
      <c r="I58" s="64">
        <f t="shared" si="21"/>
        <v>0</v>
      </c>
      <c r="J58" s="64"/>
      <c r="K58" s="64"/>
      <c r="L58" s="48"/>
      <c r="N58" s="34"/>
      <c r="O58" s="34"/>
      <c r="P58" s="34"/>
      <c r="Q58" s="34"/>
    </row>
    <row r="59" spans="1:17" s="42" customFormat="1" x14ac:dyDescent="0.25">
      <c r="A59" s="107">
        <v>2</v>
      </c>
      <c r="B59" s="108" t="s">
        <v>97</v>
      </c>
      <c r="C59" s="53">
        <f t="shared" ref="C59:C64" si="25">SUM(D59:E59)</f>
        <v>10982</v>
      </c>
      <c r="D59" s="53"/>
      <c r="E59" s="53">
        <v>10982</v>
      </c>
      <c r="F59" s="53">
        <f t="shared" ref="F59:F64" si="26">SUM(G59:H59)</f>
        <v>0</v>
      </c>
      <c r="G59" s="53"/>
      <c r="H59" s="53"/>
      <c r="I59" s="53">
        <f t="shared" si="21"/>
        <v>0</v>
      </c>
      <c r="J59" s="53"/>
      <c r="K59" s="53"/>
      <c r="L59" s="78"/>
      <c r="N59" s="34"/>
      <c r="O59" s="34"/>
      <c r="P59" s="34"/>
      <c r="Q59" s="34"/>
    </row>
    <row r="60" spans="1:17" s="42" customFormat="1" ht="31.5" x14ac:dyDescent="0.25">
      <c r="A60" s="98">
        <v>3</v>
      </c>
      <c r="B60" s="99" t="s">
        <v>98</v>
      </c>
      <c r="C60" s="64">
        <f t="shared" si="25"/>
        <v>60000</v>
      </c>
      <c r="D60" s="64">
        <v>60000</v>
      </c>
      <c r="E60" s="64"/>
      <c r="F60" s="64">
        <f t="shared" si="26"/>
        <v>60332.5</v>
      </c>
      <c r="G60" s="64">
        <v>60332.5</v>
      </c>
      <c r="H60" s="64"/>
      <c r="I60" s="82">
        <f t="shared" si="21"/>
        <v>100.55416666666666</v>
      </c>
      <c r="J60" s="82">
        <f t="shared" si="21"/>
        <v>100.55416666666666</v>
      </c>
      <c r="K60" s="64"/>
      <c r="L60" s="58" t="s">
        <v>99</v>
      </c>
      <c r="N60" s="43"/>
      <c r="O60" s="34"/>
      <c r="P60" s="34"/>
      <c r="Q60" s="34"/>
    </row>
    <row r="61" spans="1:17" s="42" customFormat="1" ht="31.5" x14ac:dyDescent="0.25">
      <c r="A61" s="98">
        <v>4</v>
      </c>
      <c r="B61" s="99" t="s">
        <v>100</v>
      </c>
      <c r="C61" s="64">
        <f t="shared" si="25"/>
        <v>35000</v>
      </c>
      <c r="D61" s="64">
        <v>35000</v>
      </c>
      <c r="E61" s="64"/>
      <c r="F61" s="64">
        <f t="shared" si="26"/>
        <v>0</v>
      </c>
      <c r="G61" s="64"/>
      <c r="H61" s="64"/>
      <c r="I61" s="64">
        <f t="shared" si="21"/>
        <v>0</v>
      </c>
      <c r="J61" s="64">
        <f t="shared" si="21"/>
        <v>0</v>
      </c>
      <c r="K61" s="64"/>
      <c r="L61" s="48"/>
      <c r="N61" s="34"/>
      <c r="O61" s="34"/>
      <c r="P61" s="34"/>
      <c r="Q61" s="34"/>
    </row>
    <row r="62" spans="1:17" s="42" customFormat="1" ht="31.5" x14ac:dyDescent="0.25">
      <c r="A62" s="109">
        <v>5</v>
      </c>
      <c r="B62" s="110" t="s">
        <v>101</v>
      </c>
      <c r="C62" s="111">
        <f t="shared" si="25"/>
        <v>30000</v>
      </c>
      <c r="D62" s="111">
        <v>30000</v>
      </c>
      <c r="E62" s="111"/>
      <c r="F62" s="111">
        <f t="shared" si="26"/>
        <v>8598.1509999999998</v>
      </c>
      <c r="G62" s="111">
        <v>8598.1509999999998</v>
      </c>
      <c r="H62" s="111"/>
      <c r="I62" s="86">
        <f>F62/C62*100</f>
        <v>28.660503333333331</v>
      </c>
      <c r="J62" s="86">
        <f>G62/D62*100</f>
        <v>28.660503333333331</v>
      </c>
      <c r="K62" s="111"/>
      <c r="L62" s="87"/>
      <c r="N62" s="34"/>
      <c r="O62" s="34"/>
      <c r="P62" s="34"/>
      <c r="Q62" s="34"/>
    </row>
    <row r="63" spans="1:17" s="42" customFormat="1" x14ac:dyDescent="0.25">
      <c r="A63" s="107">
        <v>6</v>
      </c>
      <c r="B63" s="108" t="s">
        <v>102</v>
      </c>
      <c r="C63" s="53">
        <f t="shared" si="25"/>
        <v>35000</v>
      </c>
      <c r="D63" s="53"/>
      <c r="E63" s="53">
        <v>35000</v>
      </c>
      <c r="F63" s="53">
        <f t="shared" si="26"/>
        <v>34939.216999999997</v>
      </c>
      <c r="G63" s="53"/>
      <c r="H63" s="53">
        <v>34939.216999999997</v>
      </c>
      <c r="I63" s="56">
        <f>F63/C63*100</f>
        <v>99.826334285714282</v>
      </c>
      <c r="J63" s="53"/>
      <c r="K63" s="56">
        <f t="shared" si="21"/>
        <v>99.826334285714282</v>
      </c>
      <c r="L63" s="41"/>
      <c r="N63" s="34"/>
      <c r="O63" s="34"/>
      <c r="P63" s="34"/>
      <c r="Q63" s="34"/>
    </row>
    <row r="64" spans="1:17" s="42" customFormat="1" x14ac:dyDescent="0.25">
      <c r="A64" s="112">
        <v>7</v>
      </c>
      <c r="B64" s="99" t="s">
        <v>103</v>
      </c>
      <c r="C64" s="64">
        <f t="shared" si="25"/>
        <v>80000</v>
      </c>
      <c r="D64" s="64">
        <v>80000</v>
      </c>
      <c r="E64" s="64"/>
      <c r="F64" s="64">
        <f t="shared" si="26"/>
        <v>79998.123999999996</v>
      </c>
      <c r="G64" s="64">
        <v>79998.123999999996</v>
      </c>
      <c r="H64" s="64"/>
      <c r="I64" s="56">
        <f>F64/C64*100</f>
        <v>99.997654999999995</v>
      </c>
      <c r="J64" s="56">
        <f>G64/D64*100</f>
        <v>99.997654999999995</v>
      </c>
      <c r="K64" s="56"/>
      <c r="L64" s="113" t="s">
        <v>104</v>
      </c>
      <c r="N64" s="34"/>
      <c r="O64" s="34"/>
      <c r="P64" s="34"/>
      <c r="Q64" s="34"/>
    </row>
    <row r="65" spans="1:20" s="42" customFormat="1" x14ac:dyDescent="0.25">
      <c r="A65" s="44">
        <v>2</v>
      </c>
      <c r="B65" s="94" t="s">
        <v>41</v>
      </c>
      <c r="C65" s="68">
        <f>SUM(C66)</f>
        <v>440638</v>
      </c>
      <c r="D65" s="68">
        <f t="shared" ref="D65:E65" si="27">SUM(D66)</f>
        <v>341132</v>
      </c>
      <c r="E65" s="68">
        <f t="shared" si="27"/>
        <v>99506</v>
      </c>
      <c r="F65" s="68">
        <f>SUM(F66,F97)</f>
        <v>526503.12622600002</v>
      </c>
      <c r="G65" s="68">
        <f>SUM(G66,G97)</f>
        <v>330890.51714700001</v>
      </c>
      <c r="H65" s="68">
        <f>SUM(H66,H97)</f>
        <v>195612.60907900002</v>
      </c>
      <c r="I65" s="114">
        <f>F65/C65*100</f>
        <v>119.48654592341106</v>
      </c>
      <c r="J65" s="114">
        <f t="shared" ref="J65:K69" si="28">G65/D65*100</f>
        <v>96.997794738400387</v>
      </c>
      <c r="K65" s="114">
        <f t="shared" si="28"/>
        <v>196.58373271863005</v>
      </c>
      <c r="L65" s="48"/>
      <c r="N65" s="34">
        <v>440638</v>
      </c>
      <c r="O65" s="34">
        <v>341132</v>
      </c>
      <c r="P65" s="34">
        <v>99506</v>
      </c>
      <c r="Q65" s="34"/>
      <c r="R65" s="115">
        <f>D65-D87</f>
        <v>307771</v>
      </c>
      <c r="S65" s="115">
        <f>E65-E87</f>
        <v>95839</v>
      </c>
      <c r="T65" s="115">
        <f>SUM(R65:S65)</f>
        <v>403610</v>
      </c>
    </row>
    <row r="66" spans="1:20" s="42" customFormat="1" x14ac:dyDescent="0.25">
      <c r="A66" s="116"/>
      <c r="B66" s="97" t="s">
        <v>65</v>
      </c>
      <c r="C66" s="68">
        <f t="shared" ref="C66:H66" si="29">SUM(C67,C70:C87,C96)</f>
        <v>440638</v>
      </c>
      <c r="D66" s="68">
        <f t="shared" si="29"/>
        <v>341132</v>
      </c>
      <c r="E66" s="68">
        <f t="shared" si="29"/>
        <v>99506</v>
      </c>
      <c r="F66" s="68">
        <f t="shared" si="29"/>
        <v>378663.13267399999</v>
      </c>
      <c r="G66" s="68">
        <f t="shared" si="29"/>
        <v>277080.30057399999</v>
      </c>
      <c r="H66" s="68">
        <f t="shared" si="29"/>
        <v>101582.8321</v>
      </c>
      <c r="I66" s="114">
        <f>F66/C66*100</f>
        <v>85.935196845029253</v>
      </c>
      <c r="J66" s="114">
        <f t="shared" si="28"/>
        <v>81.223778646975362</v>
      </c>
      <c r="K66" s="114">
        <f t="shared" si="28"/>
        <v>102.08714258436677</v>
      </c>
      <c r="L66" s="48"/>
      <c r="N66" s="65">
        <f>N65-O66</f>
        <v>0</v>
      </c>
      <c r="O66" s="34">
        <f>SUM(O65:P65)</f>
        <v>440638</v>
      </c>
      <c r="P66" s="34"/>
      <c r="Q66" s="34"/>
    </row>
    <row r="67" spans="1:20" s="42" customFormat="1" x14ac:dyDescent="0.25">
      <c r="A67" s="105">
        <v>1</v>
      </c>
      <c r="B67" s="99" t="s">
        <v>105</v>
      </c>
      <c r="C67" s="117">
        <f t="shared" ref="C67:C81" si="30">SUM(D67:E67)</f>
        <v>9100</v>
      </c>
      <c r="D67" s="64">
        <f>SUM(D68:D69)</f>
        <v>9100</v>
      </c>
      <c r="E67" s="64">
        <f t="shared" ref="E67:H67" si="31">SUM(E68:E69)</f>
        <v>0</v>
      </c>
      <c r="F67" s="64">
        <f t="shared" si="31"/>
        <v>2375.5417459999999</v>
      </c>
      <c r="G67" s="64">
        <f>SUM(G68:G69)</f>
        <v>2375.5417459999999</v>
      </c>
      <c r="H67" s="64">
        <f t="shared" si="31"/>
        <v>0</v>
      </c>
      <c r="I67" s="118">
        <f t="shared" ref="I67:K82" si="32">F67/C67*100</f>
        <v>26.104854351648349</v>
      </c>
      <c r="J67" s="118">
        <f t="shared" si="28"/>
        <v>26.104854351648349</v>
      </c>
      <c r="K67" s="118"/>
      <c r="L67" s="48"/>
      <c r="N67" s="34" t="s">
        <v>29</v>
      </c>
      <c r="O67" s="34" t="s">
        <v>106</v>
      </c>
      <c r="P67" s="34"/>
      <c r="Q67" s="34"/>
      <c r="R67" s="119">
        <v>4489</v>
      </c>
    </row>
    <row r="68" spans="1:20" s="42" customFormat="1" x14ac:dyDescent="0.25">
      <c r="A68" s="105"/>
      <c r="B68" s="102" t="s">
        <v>107</v>
      </c>
      <c r="C68" s="117">
        <f t="shared" si="30"/>
        <v>1200</v>
      </c>
      <c r="D68" s="53">
        <v>1200</v>
      </c>
      <c r="E68" s="64"/>
      <c r="F68" s="54">
        <f t="shared" ref="F68:F86" si="33">SUM(G68:H68)</f>
        <v>1175.6469460000001</v>
      </c>
      <c r="G68" s="55">
        <v>1175.6469460000001</v>
      </c>
      <c r="H68" s="120"/>
      <c r="I68" s="118">
        <f t="shared" si="32"/>
        <v>97.970578833333349</v>
      </c>
      <c r="J68" s="118">
        <f t="shared" si="28"/>
        <v>97.970578833333349</v>
      </c>
      <c r="K68" s="118"/>
      <c r="L68" s="48"/>
      <c r="N68" s="34"/>
      <c r="O68" s="34" t="s">
        <v>108</v>
      </c>
      <c r="P68" s="34"/>
      <c r="Q68" s="34"/>
      <c r="R68" s="119">
        <v>830</v>
      </c>
    </row>
    <row r="69" spans="1:20" s="42" customFormat="1" x14ac:dyDescent="0.25">
      <c r="A69" s="105"/>
      <c r="B69" s="99" t="s">
        <v>109</v>
      </c>
      <c r="C69" s="117">
        <f t="shared" si="30"/>
        <v>7900</v>
      </c>
      <c r="D69" s="64">
        <v>7900</v>
      </c>
      <c r="E69" s="64"/>
      <c r="F69" s="54">
        <f t="shared" si="33"/>
        <v>1199.8948</v>
      </c>
      <c r="G69" s="120">
        <v>1199.8948</v>
      </c>
      <c r="H69" s="120"/>
      <c r="I69" s="118">
        <f t="shared" si="32"/>
        <v>15.188541772151897</v>
      </c>
      <c r="J69" s="118">
        <f t="shared" si="28"/>
        <v>15.188541772151897</v>
      </c>
      <c r="K69" s="118"/>
      <c r="L69" s="48"/>
      <c r="N69" s="34"/>
      <c r="O69" s="34" t="s">
        <v>110</v>
      </c>
      <c r="P69" s="34"/>
      <c r="Q69" s="34"/>
      <c r="R69" s="119">
        <v>138</v>
      </c>
    </row>
    <row r="70" spans="1:20" s="42" customFormat="1" x14ac:dyDescent="0.25">
      <c r="A70" s="98">
        <v>2</v>
      </c>
      <c r="B70" s="99" t="s">
        <v>111</v>
      </c>
      <c r="C70" s="117">
        <f t="shared" si="30"/>
        <v>1150</v>
      </c>
      <c r="D70" s="117">
        <v>1150</v>
      </c>
      <c r="E70" s="117"/>
      <c r="F70" s="54">
        <f t="shared" si="33"/>
        <v>1440.2819999999999</v>
      </c>
      <c r="G70" s="54">
        <v>1440.2819999999999</v>
      </c>
      <c r="H70" s="54"/>
      <c r="I70" s="82">
        <f t="shared" si="32"/>
        <v>125.24191304347825</v>
      </c>
      <c r="J70" s="82">
        <f t="shared" si="32"/>
        <v>125.24191304347825</v>
      </c>
      <c r="K70" s="118"/>
      <c r="L70" s="48"/>
      <c r="N70" s="34"/>
      <c r="O70" s="34" t="s">
        <v>112</v>
      </c>
      <c r="P70" s="34"/>
      <c r="Q70" s="34"/>
      <c r="R70" s="121">
        <v>300</v>
      </c>
      <c r="S70" s="42" t="s">
        <v>113</v>
      </c>
    </row>
    <row r="71" spans="1:20" s="42" customFormat="1" x14ac:dyDescent="0.25">
      <c r="A71" s="98">
        <v>3</v>
      </c>
      <c r="B71" s="99" t="s">
        <v>114</v>
      </c>
      <c r="C71" s="117">
        <f t="shared" si="30"/>
        <v>540</v>
      </c>
      <c r="D71" s="122">
        <v>540</v>
      </c>
      <c r="E71" s="122"/>
      <c r="F71" s="54">
        <f t="shared" si="33"/>
        <v>540</v>
      </c>
      <c r="G71" s="54">
        <v>540</v>
      </c>
      <c r="H71" s="122"/>
      <c r="I71" s="56">
        <f t="shared" si="32"/>
        <v>100</v>
      </c>
      <c r="J71" s="56">
        <f t="shared" si="32"/>
        <v>100</v>
      </c>
      <c r="K71" s="56"/>
      <c r="L71" s="48"/>
      <c r="N71" s="34"/>
      <c r="O71" s="34"/>
      <c r="P71" s="34"/>
      <c r="Q71" s="34"/>
      <c r="R71" s="123">
        <f>SUM(R67:R70)</f>
        <v>5757</v>
      </c>
    </row>
    <row r="72" spans="1:20" s="42" customFormat="1" ht="31.5" x14ac:dyDescent="0.25">
      <c r="A72" s="98">
        <v>4</v>
      </c>
      <c r="B72" s="99" t="s">
        <v>115</v>
      </c>
      <c r="C72" s="117">
        <f t="shared" si="30"/>
        <v>95</v>
      </c>
      <c r="D72" s="117">
        <v>95</v>
      </c>
      <c r="E72" s="117"/>
      <c r="F72" s="54">
        <f t="shared" si="33"/>
        <v>129.47999999999999</v>
      </c>
      <c r="G72" s="54">
        <v>129.47999999999999</v>
      </c>
      <c r="H72" s="124"/>
      <c r="I72" s="56">
        <f t="shared" si="32"/>
        <v>136.29473684210524</v>
      </c>
      <c r="J72" s="56">
        <f t="shared" si="32"/>
        <v>136.29473684210524</v>
      </c>
      <c r="K72" s="82"/>
      <c r="L72" s="93" t="s">
        <v>116</v>
      </c>
      <c r="N72" s="34"/>
      <c r="O72" s="34"/>
      <c r="P72" s="34"/>
      <c r="Q72" s="34"/>
    </row>
    <row r="73" spans="1:20" s="42" customFormat="1" x14ac:dyDescent="0.25">
      <c r="A73" s="98">
        <v>5</v>
      </c>
      <c r="B73" s="99" t="s">
        <v>117</v>
      </c>
      <c r="C73" s="117">
        <f t="shared" si="30"/>
        <v>800</v>
      </c>
      <c r="D73" s="117">
        <v>800</v>
      </c>
      <c r="E73" s="117"/>
      <c r="F73" s="54">
        <f t="shared" si="33"/>
        <v>0</v>
      </c>
      <c r="G73" s="124"/>
      <c r="H73" s="124"/>
      <c r="I73" s="82">
        <f t="shared" si="32"/>
        <v>0</v>
      </c>
      <c r="J73" s="82">
        <f t="shared" si="32"/>
        <v>0</v>
      </c>
      <c r="K73" s="82"/>
      <c r="L73" s="125"/>
      <c r="N73" s="34"/>
      <c r="O73" s="34"/>
      <c r="P73" s="34"/>
      <c r="Q73" s="34"/>
    </row>
    <row r="74" spans="1:20" s="42" customFormat="1" x14ac:dyDescent="0.25">
      <c r="A74" s="98">
        <v>6</v>
      </c>
      <c r="B74" s="99" t="s">
        <v>118</v>
      </c>
      <c r="C74" s="117">
        <f t="shared" si="30"/>
        <v>20</v>
      </c>
      <c r="D74" s="122">
        <v>20</v>
      </c>
      <c r="E74" s="122"/>
      <c r="F74" s="54">
        <f t="shared" si="33"/>
        <v>20</v>
      </c>
      <c r="G74" s="126">
        <v>20</v>
      </c>
      <c r="H74" s="126"/>
      <c r="I74" s="56">
        <f t="shared" si="32"/>
        <v>100</v>
      </c>
      <c r="J74" s="56">
        <f t="shared" si="32"/>
        <v>100</v>
      </c>
      <c r="K74" s="56"/>
      <c r="L74" s="95"/>
      <c r="N74" s="34"/>
      <c r="O74" s="34"/>
      <c r="P74" s="34"/>
      <c r="Q74" s="34"/>
    </row>
    <row r="75" spans="1:20" s="127" customFormat="1" ht="31.5" x14ac:dyDescent="0.25">
      <c r="A75" s="98">
        <v>7</v>
      </c>
      <c r="B75" s="99" t="s">
        <v>119</v>
      </c>
      <c r="C75" s="117">
        <f t="shared" si="30"/>
        <v>18798</v>
      </c>
      <c r="D75" s="117">
        <v>3063</v>
      </c>
      <c r="E75" s="117">
        <v>15735</v>
      </c>
      <c r="F75" s="54">
        <f t="shared" si="33"/>
        <v>25630.724900000001</v>
      </c>
      <c r="G75" s="117">
        <v>1199.8948</v>
      </c>
      <c r="H75" s="117">
        <v>24430.830099999999</v>
      </c>
      <c r="I75" s="56">
        <f t="shared" si="32"/>
        <v>136.34814820725609</v>
      </c>
      <c r="J75" s="56">
        <f t="shared" si="32"/>
        <v>39.173842637936659</v>
      </c>
      <c r="K75" s="56">
        <f t="shared" si="32"/>
        <v>155.26425230378138</v>
      </c>
      <c r="L75" s="93" t="s">
        <v>120</v>
      </c>
      <c r="N75" s="34"/>
      <c r="O75" s="34"/>
      <c r="P75" s="34"/>
      <c r="Q75" s="34"/>
    </row>
    <row r="76" spans="1:20" s="127" customFormat="1" ht="31.5" x14ac:dyDescent="0.25">
      <c r="A76" s="98">
        <v>8</v>
      </c>
      <c r="B76" s="99" t="s">
        <v>121</v>
      </c>
      <c r="C76" s="117">
        <f t="shared" si="30"/>
        <v>1400</v>
      </c>
      <c r="D76" s="117">
        <v>1400</v>
      </c>
      <c r="E76" s="117"/>
      <c r="F76" s="54">
        <f t="shared" si="33"/>
        <v>2023.8380279999999</v>
      </c>
      <c r="G76" s="54">
        <v>2023.8380279999999</v>
      </c>
      <c r="H76" s="128"/>
      <c r="I76" s="56">
        <f t="shared" si="32"/>
        <v>144.55985914285714</v>
      </c>
      <c r="J76" s="56">
        <f t="shared" si="32"/>
        <v>144.55985914285714</v>
      </c>
      <c r="K76" s="56"/>
      <c r="L76" s="93" t="s">
        <v>122</v>
      </c>
      <c r="N76" s="34"/>
      <c r="O76" s="34"/>
      <c r="P76" s="34"/>
      <c r="Q76" s="34"/>
    </row>
    <row r="77" spans="1:20" s="127" customFormat="1" x14ac:dyDescent="0.25">
      <c r="A77" s="98">
        <v>9</v>
      </c>
      <c r="B77" s="99" t="s">
        <v>123</v>
      </c>
      <c r="C77" s="117">
        <f>SUM(D77:E77)</f>
        <v>65653</v>
      </c>
      <c r="D77" s="117">
        <v>5053</v>
      </c>
      <c r="E77" s="117">
        <v>60600</v>
      </c>
      <c r="F77" s="54">
        <f t="shared" si="33"/>
        <v>61151.264000000003</v>
      </c>
      <c r="G77" s="54">
        <v>551.26400000000001</v>
      </c>
      <c r="H77" s="54">
        <v>60600</v>
      </c>
      <c r="I77" s="56">
        <f t="shared" si="32"/>
        <v>93.143137404231339</v>
      </c>
      <c r="J77" s="56">
        <f t="shared" si="32"/>
        <v>10.90963783890758</v>
      </c>
      <c r="K77" s="56">
        <f t="shared" si="32"/>
        <v>100</v>
      </c>
      <c r="L77" s="129"/>
      <c r="N77" s="34"/>
      <c r="O77" s="34"/>
      <c r="P77" s="34"/>
      <c r="Q77" s="34"/>
    </row>
    <row r="78" spans="1:20" s="127" customFormat="1" x14ac:dyDescent="0.25">
      <c r="A78" s="98">
        <v>10</v>
      </c>
      <c r="B78" s="99" t="s">
        <v>124</v>
      </c>
      <c r="C78" s="117">
        <f t="shared" si="30"/>
        <v>14739</v>
      </c>
      <c r="D78" s="117"/>
      <c r="E78" s="117">
        <v>14739</v>
      </c>
      <c r="F78" s="54">
        <f t="shared" si="33"/>
        <v>11063.002</v>
      </c>
      <c r="G78" s="117"/>
      <c r="H78" s="117">
        <v>11063.002</v>
      </c>
      <c r="I78" s="82">
        <f>F78/C78*100</f>
        <v>75.059379876518079</v>
      </c>
      <c r="J78" s="82"/>
      <c r="K78" s="82">
        <f>H78/E78*100</f>
        <v>75.059379876518079</v>
      </c>
      <c r="L78" s="125"/>
      <c r="N78" s="34"/>
      <c r="O78" s="34"/>
      <c r="P78" s="34"/>
      <c r="Q78" s="34"/>
    </row>
    <row r="79" spans="1:20" s="127" customFormat="1" ht="31.5" x14ac:dyDescent="0.25">
      <c r="A79" s="105">
        <v>11</v>
      </c>
      <c r="B79" s="104" t="s">
        <v>125</v>
      </c>
      <c r="C79" s="122">
        <f t="shared" si="30"/>
        <v>110000</v>
      </c>
      <c r="D79" s="122">
        <v>110000</v>
      </c>
      <c r="E79" s="122"/>
      <c r="F79" s="55">
        <f t="shared" si="33"/>
        <v>168975</v>
      </c>
      <c r="G79" s="122">
        <v>168975</v>
      </c>
      <c r="H79" s="122"/>
      <c r="I79" s="56">
        <f>F79/C79*100</f>
        <v>153.61363636363637</v>
      </c>
      <c r="J79" s="56">
        <f t="shared" si="32"/>
        <v>153.61363636363637</v>
      </c>
      <c r="K79" s="56"/>
      <c r="L79" s="93" t="s">
        <v>126</v>
      </c>
      <c r="N79" s="34"/>
      <c r="O79" s="34"/>
      <c r="P79" s="34"/>
      <c r="Q79" s="34"/>
    </row>
    <row r="80" spans="1:20" s="42" customFormat="1" ht="31.5" x14ac:dyDescent="0.25">
      <c r="A80" s="98">
        <v>12</v>
      </c>
      <c r="B80" s="99" t="s">
        <v>127</v>
      </c>
      <c r="C80" s="117">
        <f t="shared" si="30"/>
        <v>1200</v>
      </c>
      <c r="D80" s="117">
        <v>1200</v>
      </c>
      <c r="E80" s="59"/>
      <c r="F80" s="54">
        <f t="shared" si="33"/>
        <v>6200</v>
      </c>
      <c r="G80" s="54">
        <v>6200</v>
      </c>
      <c r="H80" s="54"/>
      <c r="I80" s="56">
        <f>F80/C80*100</f>
        <v>516.66666666666674</v>
      </c>
      <c r="J80" s="56">
        <f t="shared" si="32"/>
        <v>516.66666666666674</v>
      </c>
      <c r="K80" s="56"/>
      <c r="L80" s="93" t="s">
        <v>128</v>
      </c>
      <c r="N80" s="34"/>
      <c r="O80" s="34"/>
      <c r="P80" s="34"/>
      <c r="Q80" s="34"/>
    </row>
    <row r="81" spans="1:17" s="42" customFormat="1" x14ac:dyDescent="0.25">
      <c r="A81" s="98">
        <v>13</v>
      </c>
      <c r="B81" s="99" t="s">
        <v>129</v>
      </c>
      <c r="C81" s="117">
        <f t="shared" si="30"/>
        <v>12955</v>
      </c>
      <c r="D81" s="64">
        <v>10738</v>
      </c>
      <c r="E81" s="64">
        <v>2217</v>
      </c>
      <c r="F81" s="54">
        <f t="shared" si="33"/>
        <v>12569</v>
      </c>
      <c r="G81" s="120">
        <v>10738</v>
      </c>
      <c r="H81" s="120">
        <v>1831</v>
      </c>
      <c r="I81" s="56">
        <f>F81/C81*100</f>
        <v>97.020455422616749</v>
      </c>
      <c r="J81" s="56">
        <f t="shared" si="32"/>
        <v>100</v>
      </c>
      <c r="K81" s="56">
        <f>H81/E81*100</f>
        <v>82.589084348218307</v>
      </c>
      <c r="L81" s="48"/>
      <c r="N81" s="34"/>
      <c r="O81" s="34"/>
      <c r="P81" s="34"/>
      <c r="Q81" s="34"/>
    </row>
    <row r="82" spans="1:17" s="42" customFormat="1" x14ac:dyDescent="0.25">
      <c r="A82" s="98">
        <v>14</v>
      </c>
      <c r="B82" s="100" t="s">
        <v>130</v>
      </c>
      <c r="C82" s="122">
        <f>SUM(D82:E82)</f>
        <v>2198</v>
      </c>
      <c r="D82" s="53">
        <v>830</v>
      </c>
      <c r="E82" s="53">
        <v>1368</v>
      </c>
      <c r="F82" s="54">
        <f t="shared" si="33"/>
        <v>2198</v>
      </c>
      <c r="G82" s="130">
        <v>830</v>
      </c>
      <c r="H82" s="130">
        <v>1368</v>
      </c>
      <c r="I82" s="56">
        <f t="shared" ref="I82:K94" si="34">F82/C82*100</f>
        <v>100</v>
      </c>
      <c r="J82" s="56">
        <f t="shared" si="32"/>
        <v>100</v>
      </c>
      <c r="K82" s="56">
        <f t="shared" si="32"/>
        <v>100</v>
      </c>
      <c r="L82" s="78"/>
      <c r="N82" s="34"/>
      <c r="O82" s="34"/>
      <c r="P82" s="34"/>
      <c r="Q82" s="34"/>
    </row>
    <row r="83" spans="1:17" s="42" customFormat="1" x14ac:dyDescent="0.25">
      <c r="A83" s="98">
        <v>15</v>
      </c>
      <c r="B83" s="100" t="s">
        <v>131</v>
      </c>
      <c r="C83" s="122">
        <f>SUM(D83:E83)</f>
        <v>328</v>
      </c>
      <c r="D83" s="53">
        <v>328</v>
      </c>
      <c r="E83" s="53"/>
      <c r="F83" s="54">
        <f t="shared" si="33"/>
        <v>190</v>
      </c>
      <c r="G83" s="130">
        <v>190</v>
      </c>
      <c r="H83" s="130">
        <v>0</v>
      </c>
      <c r="I83" s="56">
        <f t="shared" si="34"/>
        <v>57.926829268292678</v>
      </c>
      <c r="J83" s="56">
        <f t="shared" si="34"/>
        <v>57.926829268292678</v>
      </c>
      <c r="K83" s="56"/>
      <c r="L83" s="78"/>
      <c r="N83" s="34"/>
      <c r="O83" s="34"/>
      <c r="P83" s="34"/>
      <c r="Q83" s="34"/>
    </row>
    <row r="84" spans="1:17" s="42" customFormat="1" x14ac:dyDescent="0.25">
      <c r="A84" s="98">
        <v>16</v>
      </c>
      <c r="B84" s="100" t="s">
        <v>132</v>
      </c>
      <c r="C84" s="122">
        <f>SUM(D84:E84)</f>
        <v>1247</v>
      </c>
      <c r="D84" s="53">
        <v>67</v>
      </c>
      <c r="E84" s="53">
        <v>1180</v>
      </c>
      <c r="F84" s="54">
        <f t="shared" si="33"/>
        <v>1247</v>
      </c>
      <c r="G84" s="130">
        <v>67</v>
      </c>
      <c r="H84" s="130">
        <v>1180</v>
      </c>
      <c r="I84" s="56">
        <f t="shared" si="34"/>
        <v>100</v>
      </c>
      <c r="J84" s="56">
        <f t="shared" si="34"/>
        <v>100</v>
      </c>
      <c r="K84" s="56">
        <f t="shared" si="34"/>
        <v>100</v>
      </c>
      <c r="L84" s="78"/>
      <c r="N84" s="34"/>
      <c r="O84" s="34"/>
      <c r="P84" s="34"/>
      <c r="Q84" s="34"/>
    </row>
    <row r="85" spans="1:17" s="42" customFormat="1" x14ac:dyDescent="0.25">
      <c r="A85" s="98">
        <v>17</v>
      </c>
      <c r="B85" s="131" t="s">
        <v>133</v>
      </c>
      <c r="C85" s="122">
        <f>SUM(D85:E85)</f>
        <v>13663</v>
      </c>
      <c r="D85" s="53">
        <v>13663</v>
      </c>
      <c r="E85" s="132"/>
      <c r="F85" s="54">
        <f t="shared" si="33"/>
        <v>13663</v>
      </c>
      <c r="G85" s="53">
        <v>13663</v>
      </c>
      <c r="H85" s="132"/>
      <c r="I85" s="56">
        <f t="shared" si="34"/>
        <v>100</v>
      </c>
      <c r="J85" s="56">
        <f t="shared" si="34"/>
        <v>100</v>
      </c>
      <c r="K85" s="56"/>
      <c r="L85" s="78"/>
      <c r="N85" s="34"/>
      <c r="O85" s="34"/>
      <c r="P85" s="34"/>
      <c r="Q85" s="34"/>
    </row>
    <row r="86" spans="1:17" s="42" customFormat="1" x14ac:dyDescent="0.25">
      <c r="A86" s="98">
        <v>18</v>
      </c>
      <c r="B86" s="131" t="s">
        <v>134</v>
      </c>
      <c r="C86" s="117">
        <f>SUM(D86:E86)</f>
        <v>25015</v>
      </c>
      <c r="D86" s="64">
        <v>25015</v>
      </c>
      <c r="E86" s="64"/>
      <c r="F86" s="54">
        <f t="shared" si="33"/>
        <v>25015</v>
      </c>
      <c r="G86" s="64">
        <v>25015</v>
      </c>
      <c r="H86" s="54"/>
      <c r="I86" s="82">
        <f t="shared" si="34"/>
        <v>100</v>
      </c>
      <c r="J86" s="82">
        <f t="shared" si="34"/>
        <v>100</v>
      </c>
      <c r="K86" s="82"/>
      <c r="L86" s="58"/>
      <c r="N86" s="34"/>
      <c r="O86" s="34"/>
      <c r="P86" s="34"/>
      <c r="Q86" s="34"/>
    </row>
    <row r="87" spans="1:17" s="42" customFormat="1" x14ac:dyDescent="0.25">
      <c r="A87" s="105">
        <v>19</v>
      </c>
      <c r="B87" s="133" t="s">
        <v>69</v>
      </c>
      <c r="C87" s="53">
        <f>SUM(C88:C94)</f>
        <v>37028</v>
      </c>
      <c r="D87" s="53">
        <v>33361</v>
      </c>
      <c r="E87" s="53">
        <v>3667</v>
      </c>
      <c r="F87" s="55">
        <f>SUM(G87:H87)</f>
        <v>44232</v>
      </c>
      <c r="G87" s="55">
        <v>43122</v>
      </c>
      <c r="H87" s="55">
        <v>1110</v>
      </c>
      <c r="I87" s="56">
        <f t="shared" si="34"/>
        <v>119.45554715350546</v>
      </c>
      <c r="J87" s="56">
        <f t="shared" si="34"/>
        <v>129.25871526632895</v>
      </c>
      <c r="K87" s="56">
        <f t="shared" si="34"/>
        <v>30.269975456776656</v>
      </c>
      <c r="L87" s="93"/>
      <c r="N87" s="34"/>
      <c r="O87" s="34"/>
      <c r="P87" s="34"/>
      <c r="Q87" s="34"/>
    </row>
    <row r="88" spans="1:17" s="42" customFormat="1" x14ac:dyDescent="0.25">
      <c r="A88" s="101" t="s">
        <v>135</v>
      </c>
      <c r="B88" s="134" t="s">
        <v>136</v>
      </c>
      <c r="C88" s="53">
        <f>SUM(D88:E88)</f>
        <v>9100</v>
      </c>
      <c r="D88" s="53">
        <v>6363</v>
      </c>
      <c r="E88" s="53">
        <v>2737</v>
      </c>
      <c r="F88" s="53">
        <f t="shared" ref="F88:F94" si="35">SUM(G88:H88)</f>
        <v>5805.3923130000003</v>
      </c>
      <c r="G88" s="55">
        <v>5609.7446460000001</v>
      </c>
      <c r="H88" s="55">
        <v>195.64766700000001</v>
      </c>
      <c r="I88" s="56">
        <f t="shared" si="34"/>
        <v>63.795519923076924</v>
      </c>
      <c r="J88" s="56">
        <f t="shared" si="34"/>
        <v>88.161946346063175</v>
      </c>
      <c r="K88" s="56">
        <f t="shared" si="34"/>
        <v>7.1482523565948126</v>
      </c>
      <c r="L88" s="95"/>
      <c r="N88" s="35"/>
      <c r="O88" s="35"/>
      <c r="P88" s="35"/>
      <c r="Q88" s="35"/>
    </row>
    <row r="89" spans="1:17" s="42" customFormat="1" ht="31.5" x14ac:dyDescent="0.25">
      <c r="A89" s="101" t="s">
        <v>137</v>
      </c>
      <c r="B89" s="52" t="s">
        <v>74</v>
      </c>
      <c r="C89" s="81">
        <f>SUM(D89:E89)</f>
        <v>1000</v>
      </c>
      <c r="D89" s="64">
        <v>300</v>
      </c>
      <c r="E89" s="64">
        <v>700</v>
      </c>
      <c r="F89" s="64">
        <f t="shared" si="35"/>
        <v>700</v>
      </c>
      <c r="G89" s="46"/>
      <c r="H89" s="54">
        <v>700</v>
      </c>
      <c r="I89" s="82">
        <f t="shared" si="34"/>
        <v>70</v>
      </c>
      <c r="J89" s="82">
        <f t="shared" si="34"/>
        <v>0</v>
      </c>
      <c r="K89" s="82">
        <f t="shared" si="34"/>
        <v>100</v>
      </c>
      <c r="L89" s="52"/>
      <c r="N89" s="35"/>
      <c r="O89" s="35"/>
      <c r="P89" s="35"/>
      <c r="Q89" s="35"/>
    </row>
    <row r="90" spans="1:17" s="42" customFormat="1" ht="31.5" x14ac:dyDescent="0.25">
      <c r="A90" s="101" t="s">
        <v>138</v>
      </c>
      <c r="B90" s="80" t="s">
        <v>139</v>
      </c>
      <c r="C90" s="64">
        <f t="shared" ref="C90:C96" si="36">SUM(D90:E90)</f>
        <v>6717</v>
      </c>
      <c r="D90" s="64">
        <v>6717</v>
      </c>
      <c r="E90" s="68"/>
      <c r="F90" s="64">
        <f t="shared" si="35"/>
        <v>14164.221973</v>
      </c>
      <c r="G90" s="54">
        <v>14164.221973</v>
      </c>
      <c r="H90" s="46"/>
      <c r="I90" s="82">
        <f t="shared" si="34"/>
        <v>210.87125164507964</v>
      </c>
      <c r="J90" s="82">
        <f t="shared" si="34"/>
        <v>210.87125164507964</v>
      </c>
      <c r="K90" s="82"/>
      <c r="L90" s="58" t="s">
        <v>140</v>
      </c>
      <c r="N90" s="35"/>
      <c r="O90" s="35"/>
      <c r="P90" s="35"/>
      <c r="Q90" s="35"/>
    </row>
    <row r="91" spans="1:17" s="42" customFormat="1" ht="31.5" x14ac:dyDescent="0.25">
      <c r="A91" s="103" t="s">
        <v>141</v>
      </c>
      <c r="B91" s="135" t="s">
        <v>142</v>
      </c>
      <c r="C91" s="53">
        <f t="shared" si="36"/>
        <v>1570</v>
      </c>
      <c r="D91" s="53">
        <v>1570</v>
      </c>
      <c r="E91" s="39"/>
      <c r="F91" s="53">
        <f t="shared" si="35"/>
        <v>4080</v>
      </c>
      <c r="G91" s="55">
        <v>4080</v>
      </c>
      <c r="H91" s="75"/>
      <c r="I91" s="56">
        <f t="shared" si="34"/>
        <v>259.87261146496814</v>
      </c>
      <c r="J91" s="56">
        <f t="shared" si="34"/>
        <v>259.87261146496814</v>
      </c>
      <c r="K91" s="56"/>
      <c r="L91" s="93" t="s">
        <v>143</v>
      </c>
      <c r="N91" s="35"/>
      <c r="O91" s="35"/>
      <c r="P91" s="35"/>
      <c r="Q91" s="35"/>
    </row>
    <row r="92" spans="1:17" s="42" customFormat="1" ht="31.5" x14ac:dyDescent="0.25">
      <c r="A92" s="136" t="s">
        <v>144</v>
      </c>
      <c r="B92" s="84" t="s">
        <v>87</v>
      </c>
      <c r="C92" s="111">
        <f t="shared" si="36"/>
        <v>5768</v>
      </c>
      <c r="D92" s="111">
        <v>5538</v>
      </c>
      <c r="E92" s="111">
        <v>230</v>
      </c>
      <c r="F92" s="111">
        <f t="shared" si="35"/>
        <v>10575.085999999999</v>
      </c>
      <c r="G92" s="137">
        <v>10361.085999999999</v>
      </c>
      <c r="H92" s="137">
        <v>214</v>
      </c>
      <c r="I92" s="86">
        <f t="shared" si="34"/>
        <v>183.34060332871013</v>
      </c>
      <c r="J92" s="86">
        <f t="shared" si="34"/>
        <v>187.09075478512096</v>
      </c>
      <c r="K92" s="86">
        <f t="shared" si="34"/>
        <v>93.043478260869563</v>
      </c>
      <c r="L92" s="138" t="s">
        <v>145</v>
      </c>
      <c r="N92" s="35"/>
      <c r="O92" s="35"/>
      <c r="P92" s="35"/>
      <c r="Q92" s="35"/>
    </row>
    <row r="93" spans="1:17" s="42" customFormat="1" x14ac:dyDescent="0.25">
      <c r="A93" s="103" t="s">
        <v>146</v>
      </c>
      <c r="B93" s="88" t="s">
        <v>147</v>
      </c>
      <c r="C93" s="53">
        <f t="shared" si="36"/>
        <v>11347</v>
      </c>
      <c r="D93" s="53">
        <v>11347</v>
      </c>
      <c r="E93" s="39"/>
      <c r="F93" s="53">
        <f t="shared" si="35"/>
        <v>6861.5654629999999</v>
      </c>
      <c r="G93" s="55">
        <v>6861.5654629999999</v>
      </c>
      <c r="H93" s="75"/>
      <c r="I93" s="56">
        <f t="shared" si="34"/>
        <v>60.470304600334892</v>
      </c>
      <c r="J93" s="56">
        <f t="shared" si="34"/>
        <v>60.470304600334892</v>
      </c>
      <c r="K93" s="56"/>
      <c r="L93" s="95"/>
      <c r="N93" s="35"/>
      <c r="O93" s="35"/>
      <c r="P93" s="35"/>
      <c r="Q93" s="35"/>
    </row>
    <row r="94" spans="1:17" s="42" customFormat="1" ht="31.5" x14ac:dyDescent="0.25">
      <c r="A94" s="101" t="s">
        <v>148</v>
      </c>
      <c r="B94" s="80" t="s">
        <v>149</v>
      </c>
      <c r="C94" s="53">
        <f t="shared" si="36"/>
        <v>1526</v>
      </c>
      <c r="D94" s="53">
        <v>1526</v>
      </c>
      <c r="E94" s="53">
        <v>0</v>
      </c>
      <c r="F94" s="53">
        <f t="shared" si="35"/>
        <v>2000.07</v>
      </c>
      <c r="G94" s="55">
        <v>2000.07</v>
      </c>
      <c r="H94" s="75"/>
      <c r="I94" s="56">
        <f t="shared" si="34"/>
        <v>131.06618610747051</v>
      </c>
      <c r="J94" s="56">
        <f t="shared" si="34"/>
        <v>131.06618610747051</v>
      </c>
      <c r="K94" s="56"/>
      <c r="L94" s="93" t="s">
        <v>150</v>
      </c>
      <c r="N94" s="35"/>
      <c r="O94" s="35"/>
      <c r="P94" s="35"/>
      <c r="Q94" s="35"/>
    </row>
    <row r="95" spans="1:17" s="127" customFormat="1" ht="31.5" x14ac:dyDescent="0.25">
      <c r="A95" s="101" t="s">
        <v>151</v>
      </c>
      <c r="B95" s="99" t="s">
        <v>152</v>
      </c>
      <c r="C95" s="81">
        <f>SUM(D95:E95)</f>
        <v>700</v>
      </c>
      <c r="D95" s="81">
        <v>700</v>
      </c>
      <c r="E95" s="81"/>
      <c r="F95" s="81">
        <f>SUM(G95:H95)</f>
        <v>45.606000000000002</v>
      </c>
      <c r="G95" s="81">
        <v>45.606000000000002</v>
      </c>
      <c r="H95" s="139"/>
      <c r="I95" s="82">
        <f>F95/C95*100</f>
        <v>6.5151428571428571</v>
      </c>
      <c r="J95" s="82">
        <f>G95/D95*100</f>
        <v>6.5151428571428571</v>
      </c>
      <c r="K95" s="82"/>
      <c r="L95" s="93" t="s">
        <v>153</v>
      </c>
      <c r="N95" s="34"/>
      <c r="O95" s="34"/>
      <c r="P95" s="34"/>
      <c r="Q95" s="34"/>
    </row>
    <row r="96" spans="1:17" s="42" customFormat="1" x14ac:dyDescent="0.25">
      <c r="A96" s="103">
        <v>20</v>
      </c>
      <c r="B96" s="140" t="s">
        <v>154</v>
      </c>
      <c r="C96" s="53">
        <f t="shared" si="36"/>
        <v>124709</v>
      </c>
      <c r="D96" s="53">
        <v>124709</v>
      </c>
      <c r="E96" s="53"/>
      <c r="F96" s="53"/>
      <c r="G96" s="55"/>
      <c r="H96" s="75"/>
      <c r="I96" s="56">
        <f t="shared" ref="I96:K100" si="37">F96/C96*100</f>
        <v>0</v>
      </c>
      <c r="J96" s="56">
        <f t="shared" si="37"/>
        <v>0</v>
      </c>
      <c r="K96" s="56"/>
      <c r="L96" s="93"/>
      <c r="N96" s="35"/>
      <c r="O96" s="35"/>
      <c r="P96" s="35"/>
      <c r="Q96" s="35"/>
    </row>
    <row r="97" spans="1:17" s="127" customFormat="1" ht="31.5" x14ac:dyDescent="0.25">
      <c r="A97" s="141"/>
      <c r="B97" s="97" t="s">
        <v>95</v>
      </c>
      <c r="C97" s="69">
        <f t="shared" ref="C97:H97" si="38">SUM(C98:C108)</f>
        <v>227160.1</v>
      </c>
      <c r="D97" s="69">
        <f t="shared" si="38"/>
        <v>111674.5</v>
      </c>
      <c r="E97" s="69">
        <f t="shared" si="38"/>
        <v>115485.6</v>
      </c>
      <c r="F97" s="69">
        <f t="shared" si="38"/>
        <v>147839.993552</v>
      </c>
      <c r="G97" s="69">
        <f t="shared" si="38"/>
        <v>53810.216572999998</v>
      </c>
      <c r="H97" s="69">
        <f t="shared" si="38"/>
        <v>94029.776979000002</v>
      </c>
      <c r="I97" s="40">
        <f t="shared" si="37"/>
        <v>65.081849124031905</v>
      </c>
      <c r="J97" s="40">
        <f t="shared" si="37"/>
        <v>48.184873514544499</v>
      </c>
      <c r="K97" s="40">
        <f t="shared" si="37"/>
        <v>81.421213535713548</v>
      </c>
      <c r="L97" s="142"/>
      <c r="N97" s="34"/>
      <c r="O97" s="34"/>
      <c r="P97" s="34"/>
      <c r="Q97" s="34"/>
    </row>
    <row r="98" spans="1:17" s="127" customFormat="1" x14ac:dyDescent="0.25">
      <c r="A98" s="105">
        <v>1</v>
      </c>
      <c r="B98" s="104" t="s">
        <v>155</v>
      </c>
      <c r="C98" s="89">
        <f>SUM(D98:E98)</f>
        <v>761</v>
      </c>
      <c r="D98" s="89">
        <v>761</v>
      </c>
      <c r="E98" s="89"/>
      <c r="F98" s="89">
        <f t="shared" ref="F98:F100" si="39">SUM(G98:H98)</f>
        <v>756.46884</v>
      </c>
      <c r="G98" s="130">
        <v>756.46884</v>
      </c>
      <c r="H98" s="130"/>
      <c r="I98" s="56">
        <f t="shared" si="37"/>
        <v>99.404578186596581</v>
      </c>
      <c r="J98" s="56">
        <f t="shared" si="37"/>
        <v>99.404578186596581</v>
      </c>
      <c r="K98" s="56"/>
      <c r="L98" s="143"/>
      <c r="N98" s="34"/>
      <c r="O98" s="34"/>
      <c r="P98" s="34"/>
      <c r="Q98" s="34"/>
    </row>
    <row r="99" spans="1:17" s="127" customFormat="1" ht="31.5" x14ac:dyDescent="0.25">
      <c r="A99" s="98">
        <v>2</v>
      </c>
      <c r="B99" s="99" t="s">
        <v>156</v>
      </c>
      <c r="C99" s="81">
        <f t="shared" ref="C99:C108" si="40">SUM(D99:E99)</f>
        <v>23126</v>
      </c>
      <c r="D99" s="81">
        <v>23126</v>
      </c>
      <c r="E99" s="81"/>
      <c r="F99" s="81">
        <f t="shared" si="39"/>
        <v>25987.513565000001</v>
      </c>
      <c r="G99" s="120">
        <v>25987.513565000001</v>
      </c>
      <c r="H99" s="120"/>
      <c r="I99" s="82">
        <f t="shared" si="37"/>
        <v>112.37357763988585</v>
      </c>
      <c r="J99" s="82">
        <f t="shared" si="37"/>
        <v>112.37357763988585</v>
      </c>
      <c r="K99" s="82"/>
      <c r="L99" s="58" t="s">
        <v>157</v>
      </c>
      <c r="N99" s="34"/>
      <c r="O99" s="34"/>
      <c r="P99" s="34"/>
      <c r="Q99" s="34"/>
    </row>
    <row r="100" spans="1:17" s="127" customFormat="1" x14ac:dyDescent="0.25">
      <c r="A100" s="98">
        <v>3</v>
      </c>
      <c r="B100" s="99" t="s">
        <v>83</v>
      </c>
      <c r="C100" s="81">
        <f t="shared" si="40"/>
        <v>17500</v>
      </c>
      <c r="D100" s="81">
        <v>17500</v>
      </c>
      <c r="E100" s="81"/>
      <c r="F100" s="81">
        <f t="shared" si="39"/>
        <v>219.821</v>
      </c>
      <c r="G100" s="120">
        <v>219.821</v>
      </c>
      <c r="H100" s="120"/>
      <c r="I100" s="82">
        <f t="shared" si="37"/>
        <v>1.2561199999999999</v>
      </c>
      <c r="J100" s="82">
        <f t="shared" si="37"/>
        <v>1.2561199999999999</v>
      </c>
      <c r="K100" s="82"/>
      <c r="L100" s="125"/>
      <c r="N100" s="34"/>
      <c r="O100" s="34"/>
      <c r="P100" s="34"/>
      <c r="Q100" s="34"/>
    </row>
    <row r="101" spans="1:17" s="127" customFormat="1" ht="47.25" x14ac:dyDescent="0.25">
      <c r="A101" s="105">
        <v>4</v>
      </c>
      <c r="B101" s="144" t="s">
        <v>158</v>
      </c>
      <c r="C101" s="89">
        <f>SUM(D101:E101)</f>
        <v>619</v>
      </c>
      <c r="D101" s="89"/>
      <c r="E101" s="89">
        <v>619</v>
      </c>
      <c r="F101" s="89">
        <f>SUM(G101:H101)</f>
        <v>0</v>
      </c>
      <c r="G101" s="145"/>
      <c r="H101" s="89"/>
      <c r="I101" s="56"/>
      <c r="J101" s="56"/>
      <c r="K101" s="56">
        <f t="shared" ref="K101" si="41">H101/E101*100</f>
        <v>0</v>
      </c>
      <c r="L101" s="146"/>
      <c r="N101" s="34"/>
      <c r="O101" s="34"/>
      <c r="P101" s="34"/>
      <c r="Q101" s="34"/>
    </row>
    <row r="102" spans="1:17" s="127" customFormat="1" x14ac:dyDescent="0.25">
      <c r="A102" s="98">
        <v>5</v>
      </c>
      <c r="B102" s="99" t="s">
        <v>159</v>
      </c>
      <c r="C102" s="81">
        <f t="shared" si="40"/>
        <v>900</v>
      </c>
      <c r="D102" s="81">
        <v>900</v>
      </c>
      <c r="E102" s="81"/>
      <c r="F102" s="81">
        <f t="shared" ref="F102:F109" si="42">SUM(G102:H102)</f>
        <v>0</v>
      </c>
      <c r="G102" s="139"/>
      <c r="H102" s="139"/>
      <c r="I102" s="82">
        <f t="shared" ref="I102:J102" si="43">F102/C102*100</f>
        <v>0</v>
      </c>
      <c r="J102" s="82">
        <f t="shared" si="43"/>
        <v>0</v>
      </c>
      <c r="K102" s="82"/>
      <c r="L102" s="142"/>
      <c r="N102" s="34"/>
      <c r="O102" s="34"/>
      <c r="P102" s="34"/>
      <c r="Q102" s="34"/>
    </row>
    <row r="103" spans="1:17" x14ac:dyDescent="0.25">
      <c r="A103" s="98">
        <v>6</v>
      </c>
      <c r="B103" s="99" t="s">
        <v>160</v>
      </c>
      <c r="C103" s="81">
        <f t="shared" si="40"/>
        <v>10000</v>
      </c>
      <c r="D103" s="147">
        <v>10000</v>
      </c>
      <c r="E103" s="147"/>
      <c r="F103" s="81">
        <f t="shared" si="42"/>
        <v>0</v>
      </c>
      <c r="G103" s="148"/>
      <c r="H103" s="148"/>
      <c r="I103" s="148"/>
      <c r="J103" s="148"/>
      <c r="K103" s="148"/>
      <c r="L103" s="148"/>
    </row>
    <row r="104" spans="1:17" ht="31.5" x14ac:dyDescent="0.25">
      <c r="A104" s="98">
        <v>7</v>
      </c>
      <c r="B104" s="99" t="s">
        <v>161</v>
      </c>
      <c r="C104" s="81">
        <f t="shared" si="40"/>
        <v>19000</v>
      </c>
      <c r="D104" s="149">
        <v>19000</v>
      </c>
      <c r="E104" s="147"/>
      <c r="F104" s="81">
        <f t="shared" si="42"/>
        <v>0</v>
      </c>
      <c r="G104" s="148"/>
      <c r="H104" s="148"/>
      <c r="I104" s="148"/>
      <c r="J104" s="148"/>
      <c r="K104" s="148"/>
      <c r="L104" s="148"/>
    </row>
    <row r="105" spans="1:17" x14ac:dyDescent="0.25">
      <c r="A105" s="98">
        <v>8</v>
      </c>
      <c r="B105" s="99" t="s">
        <v>162</v>
      </c>
      <c r="C105" s="81">
        <f t="shared" si="40"/>
        <v>9854</v>
      </c>
      <c r="D105" s="149">
        <v>9854</v>
      </c>
      <c r="E105" s="147"/>
      <c r="F105" s="81"/>
      <c r="G105" s="148"/>
      <c r="H105" s="148"/>
      <c r="I105" s="148"/>
      <c r="J105" s="148"/>
      <c r="K105" s="148"/>
      <c r="L105" s="148"/>
    </row>
    <row r="106" spans="1:17" s="127" customFormat="1" x14ac:dyDescent="0.25">
      <c r="A106" s="98">
        <v>9</v>
      </c>
      <c r="B106" s="99" t="s">
        <v>163</v>
      </c>
      <c r="C106" s="81">
        <f>SUM(D106:E106)</f>
        <v>90000.1</v>
      </c>
      <c r="D106" s="81">
        <v>30533.5</v>
      </c>
      <c r="E106" s="81">
        <v>59466.6</v>
      </c>
      <c r="F106" s="81">
        <f>SUM(G106:H106)</f>
        <v>83190.742566000001</v>
      </c>
      <c r="G106" s="81">
        <v>26846.413167999999</v>
      </c>
      <c r="H106" s="81">
        <v>56344.329398000002</v>
      </c>
      <c r="I106" s="82">
        <f>F106/C106*100</f>
        <v>92.434055702160322</v>
      </c>
      <c r="J106" s="82">
        <f>G106/D106*100</f>
        <v>87.924454019355792</v>
      </c>
      <c r="K106" s="82">
        <f>H106/E106*100</f>
        <v>94.749539065626763</v>
      </c>
      <c r="L106" s="150" t="s">
        <v>104</v>
      </c>
      <c r="N106" s="34"/>
      <c r="O106" s="34"/>
      <c r="P106" s="34"/>
      <c r="Q106" s="34"/>
    </row>
    <row r="107" spans="1:17" s="127" customFormat="1" x14ac:dyDescent="0.25">
      <c r="A107" s="98">
        <v>10</v>
      </c>
      <c r="B107" s="99" t="s">
        <v>164</v>
      </c>
      <c r="C107" s="81">
        <f>SUM(D107:E107)</f>
        <v>54400</v>
      </c>
      <c r="D107" s="81"/>
      <c r="E107" s="81">
        <v>54400</v>
      </c>
      <c r="F107" s="81">
        <f>SUM(G107:H107)</f>
        <v>36717.447581</v>
      </c>
      <c r="G107" s="139"/>
      <c r="H107" s="81">
        <v>36717.447581</v>
      </c>
      <c r="I107" s="82">
        <f>F107/C107*100</f>
        <v>67.495308053308818</v>
      </c>
      <c r="J107" s="82"/>
      <c r="K107" s="82">
        <f>H107/E107*100</f>
        <v>67.495308053308818</v>
      </c>
      <c r="L107" s="150" t="s">
        <v>104</v>
      </c>
      <c r="N107" s="34"/>
      <c r="O107" s="34"/>
      <c r="P107" s="34"/>
      <c r="Q107" s="34"/>
    </row>
    <row r="108" spans="1:17" s="127" customFormat="1" ht="31.5" x14ac:dyDescent="0.25">
      <c r="A108" s="98">
        <v>11</v>
      </c>
      <c r="B108" s="151" t="s">
        <v>165</v>
      </c>
      <c r="C108" s="81">
        <f t="shared" si="40"/>
        <v>1000</v>
      </c>
      <c r="D108" s="81"/>
      <c r="E108" s="81">
        <v>1000</v>
      </c>
      <c r="F108" s="81">
        <f t="shared" si="42"/>
        <v>968</v>
      </c>
      <c r="G108" s="139"/>
      <c r="H108" s="139">
        <v>968</v>
      </c>
      <c r="I108" s="82"/>
      <c r="J108" s="82"/>
      <c r="K108" s="82">
        <f t="shared" ref="K108" si="44">H108/E108*100</f>
        <v>96.8</v>
      </c>
      <c r="L108" s="150" t="s">
        <v>104</v>
      </c>
      <c r="N108" s="34"/>
      <c r="O108" s="34"/>
      <c r="P108" s="34"/>
      <c r="Q108" s="34"/>
    </row>
    <row r="109" spans="1:17" s="42" customFormat="1" x14ac:dyDescent="0.25">
      <c r="A109" s="152" t="s">
        <v>166</v>
      </c>
      <c r="B109" s="45" t="s">
        <v>167</v>
      </c>
      <c r="C109" s="59"/>
      <c r="D109" s="59"/>
      <c r="E109" s="59"/>
      <c r="F109" s="153">
        <f t="shared" si="42"/>
        <v>2902061.8225210002</v>
      </c>
      <c r="G109" s="46">
        <v>1745949</v>
      </c>
      <c r="H109" s="46">
        <v>1156112.8225209999</v>
      </c>
      <c r="I109" s="51"/>
      <c r="J109" s="51"/>
      <c r="K109" s="51"/>
      <c r="L109" s="48"/>
      <c r="N109" s="34"/>
      <c r="O109" s="34"/>
      <c r="P109" s="34"/>
      <c r="Q109" s="34"/>
    </row>
    <row r="110" spans="1:17" s="42" customFormat="1" x14ac:dyDescent="0.25">
      <c r="A110" s="154"/>
      <c r="B110" s="155"/>
      <c r="C110" s="156"/>
      <c r="D110" s="156"/>
      <c r="E110" s="156"/>
      <c r="F110" s="157">
        <f>SUM(G110:H110)</f>
        <v>0</v>
      </c>
      <c r="G110" s="157"/>
      <c r="H110" s="157"/>
      <c r="I110" s="83"/>
      <c r="J110" s="83"/>
      <c r="K110" s="83"/>
      <c r="L110" s="87"/>
      <c r="N110" s="34"/>
      <c r="O110" s="34"/>
      <c r="P110" s="34"/>
      <c r="Q110" s="34"/>
    </row>
    <row r="111" spans="1:17" x14ac:dyDescent="0.25">
      <c r="A111" s="158"/>
    </row>
    <row r="112" spans="1:17" x14ac:dyDescent="0.25">
      <c r="B112" s="5" t="s">
        <v>168</v>
      </c>
      <c r="I112" s="159"/>
      <c r="J112" s="159"/>
      <c r="K112" s="159"/>
    </row>
    <row r="113" spans="1:11" x14ac:dyDescent="0.25">
      <c r="B113" s="5" t="s">
        <v>169</v>
      </c>
      <c r="I113" s="159"/>
      <c r="J113" s="159"/>
      <c r="K113" s="159"/>
    </row>
    <row r="114" spans="1:11" x14ac:dyDescent="0.25">
      <c r="A114" s="5" t="s">
        <v>170</v>
      </c>
      <c r="I114" s="159"/>
      <c r="J114" s="159"/>
      <c r="K114" s="159"/>
    </row>
    <row r="115" spans="1:11" x14ac:dyDescent="0.25">
      <c r="B115" s="160" t="s">
        <v>171</v>
      </c>
      <c r="I115" s="161"/>
      <c r="J115" s="161"/>
      <c r="K115" s="161"/>
    </row>
  </sheetData>
  <mergeCells count="14">
    <mergeCell ref="I7:K7"/>
    <mergeCell ref="L7:L8"/>
    <mergeCell ref="A7:A8"/>
    <mergeCell ref="B7:B8"/>
    <mergeCell ref="C7:C8"/>
    <mergeCell ref="D7:E7"/>
    <mergeCell ref="F7:F8"/>
    <mergeCell ref="G7:H7"/>
    <mergeCell ref="A1:B1"/>
    <mergeCell ref="K1:L1"/>
    <mergeCell ref="A3:L3"/>
    <mergeCell ref="A4:L4"/>
    <mergeCell ref="A5:L5"/>
    <mergeCell ref="J6:K6"/>
  </mergeCells>
  <printOptions horizontalCentered="1"/>
  <pageMargins left="0" right="0" top="0.55118110236220474" bottom="0.35433070866141736" header="0.31496062992125984" footer="0.11811023622047245"/>
  <pageSetup paperSize="9" scale="80" orientation="landscape"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BA0752-01AC-4CA8-BCE4-92D3D2458313}"/>
</file>

<file path=customXml/itemProps2.xml><?xml version="1.0" encoding="utf-8"?>
<ds:datastoreItem xmlns:ds="http://schemas.openxmlformats.org/officeDocument/2006/customXml" ds:itemID="{A8229C72-6EA6-47F4-9E3F-18CF7BF99012}"/>
</file>

<file path=customXml/itemProps3.xml><?xml version="1.0" encoding="utf-8"?>
<ds:datastoreItem xmlns:ds="http://schemas.openxmlformats.org/officeDocument/2006/customXml" ds:itemID="{3C9E5578-1814-4174-9147-DEBE114DFD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Bieu64</vt:lpstr>
      <vt:lpstr>Bieu64!Print_Titles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Ngannnk</dc:creator>
  <cp:lastModifiedBy>Ngannnk</cp:lastModifiedBy>
  <dcterms:created xsi:type="dcterms:W3CDTF">2020-01-06T09:23:09Z</dcterms:created>
  <dcterms:modified xsi:type="dcterms:W3CDTF">2020-01-06T09:23:18Z</dcterms:modified>
</cp:coreProperties>
</file>