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app.xml" ContentType="application/vnd.openxmlformats-officedocument.extended-properties+xml"/>
  <Override PartName="/xl/calcChain.xml" ContentType="application/vnd.openxmlformats-officedocument.spreadsheetml.calcChain+xml"/>
  <Override PartName="/xl/comments1.xml" ContentType="application/vnd.openxmlformats-officedocument.spreadsheetml.comment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CKDT2018\"/>
    </mc:Choice>
  </mc:AlternateContent>
  <bookViews>
    <workbookView xWindow="0" yWindow="0" windowWidth="24000" windowHeight="910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88" i="1" l="1"/>
  <c r="AV285" i="1"/>
  <c r="AV284" i="1" s="1"/>
  <c r="Z285" i="1"/>
  <c r="Y285" i="1"/>
  <c r="Y284" i="1" s="1"/>
  <c r="V285" i="1"/>
  <c r="V284" i="1" s="1"/>
  <c r="U285" i="1"/>
  <c r="T285" i="1"/>
  <c r="S285" i="1"/>
  <c r="S284" i="1" s="1"/>
  <c r="AU284" i="1"/>
  <c r="Z284" i="1"/>
  <c r="U284" i="1"/>
  <c r="T284" i="1"/>
  <c r="H284" i="1"/>
  <c r="G284" i="1"/>
  <c r="Z165" i="1"/>
  <c r="Z153" i="1" s="1"/>
  <c r="Y165" i="1"/>
  <c r="Y153" i="1" s="1"/>
  <c r="Y143" i="1" s="1"/>
  <c r="AV153" i="1"/>
  <c r="AU153" i="1"/>
  <c r="AB153" i="1"/>
  <c r="AA153" i="1"/>
  <c r="V153" i="1"/>
  <c r="U153" i="1"/>
  <c r="T153" i="1"/>
  <c r="S153" i="1"/>
  <c r="Q153" i="1"/>
  <c r="P153" i="1"/>
  <c r="O153" i="1"/>
  <c r="N153" i="1"/>
  <c r="M153" i="1"/>
  <c r="L153" i="1"/>
  <c r="K153" i="1"/>
  <c r="J153" i="1"/>
  <c r="I153" i="1"/>
  <c r="H153" i="1"/>
  <c r="G153" i="1"/>
  <c r="O148" i="1"/>
  <c r="AV147" i="1"/>
  <c r="AV144" i="1" s="1"/>
  <c r="AU145" i="1"/>
  <c r="T145" i="1"/>
  <c r="S145" i="1"/>
  <c r="S144" i="1" s="1"/>
  <c r="S143" i="1" s="1"/>
  <c r="O145" i="1"/>
  <c r="O144" i="1" s="1"/>
  <c r="O143" i="1" s="1"/>
  <c r="M145" i="1"/>
  <c r="L145" i="1"/>
  <c r="K145" i="1"/>
  <c r="K144" i="1" s="1"/>
  <c r="K143" i="1" s="1"/>
  <c r="AU144" i="1"/>
  <c r="AB144" i="1"/>
  <c r="AB143" i="1" s="1"/>
  <c r="AA144" i="1"/>
  <c r="AA143" i="1" s="1"/>
  <c r="Z144" i="1"/>
  <c r="Y144" i="1"/>
  <c r="V144" i="1"/>
  <c r="U144" i="1"/>
  <c r="U143" i="1" s="1"/>
  <c r="T144" i="1"/>
  <c r="Q144" i="1"/>
  <c r="Q143" i="1" s="1"/>
  <c r="P144" i="1"/>
  <c r="P143" i="1" s="1"/>
  <c r="N144" i="1"/>
  <c r="M144" i="1"/>
  <c r="M143" i="1" s="1"/>
  <c r="L144" i="1"/>
  <c r="L143" i="1" s="1"/>
  <c r="J144" i="1"/>
  <c r="I144" i="1"/>
  <c r="H144" i="1"/>
  <c r="H143" i="1" s="1"/>
  <c r="G144" i="1"/>
  <c r="G143" i="1" s="1"/>
  <c r="AV143" i="1"/>
  <c r="AU143" i="1"/>
  <c r="AU111" i="1" s="1"/>
  <c r="T143" i="1"/>
  <c r="AD142" i="1"/>
  <c r="S142" i="1"/>
  <c r="AV141" i="1"/>
  <c r="Z140" i="1"/>
  <c r="AD136" i="1"/>
  <c r="AV135" i="1"/>
  <c r="AB135" i="1"/>
  <c r="AA135" i="1"/>
  <c r="Y135" i="1"/>
  <c r="Y134" i="1" s="1"/>
  <c r="X135" i="1"/>
  <c r="W135" i="1"/>
  <c r="V135" i="1"/>
  <c r="U135" i="1"/>
  <c r="T135" i="1"/>
  <c r="T134" i="1" s="1"/>
  <c r="T132" i="1" s="1"/>
  <c r="S135" i="1"/>
  <c r="N135" i="1"/>
  <c r="M135" i="1"/>
  <c r="L135" i="1"/>
  <c r="L134" i="1" s="1"/>
  <c r="L132" i="1" s="1"/>
  <c r="K135" i="1"/>
  <c r="H135" i="1"/>
  <c r="G135" i="1"/>
  <c r="AV134" i="1"/>
  <c r="AB134" i="1"/>
  <c r="AA134" i="1"/>
  <c r="AA132" i="1" s="1"/>
  <c r="V134" i="1"/>
  <c r="U134" i="1"/>
  <c r="U132" i="1" s="1"/>
  <c r="S134" i="1"/>
  <c r="N134" i="1"/>
  <c r="N132" i="1" s="1"/>
  <c r="M134" i="1"/>
  <c r="M132" i="1" s="1"/>
  <c r="K134" i="1"/>
  <c r="H134" i="1"/>
  <c r="G134" i="1"/>
  <c r="G132" i="1" s="1"/>
  <c r="AV132" i="1"/>
  <c r="AC132" i="1"/>
  <c r="AB132" i="1"/>
  <c r="X132" i="1"/>
  <c r="W132" i="1"/>
  <c r="V132" i="1"/>
  <c r="S132" i="1"/>
  <c r="R132" i="1"/>
  <c r="Q132" i="1"/>
  <c r="P132" i="1"/>
  <c r="O132" i="1"/>
  <c r="K132" i="1"/>
  <c r="J132" i="1"/>
  <c r="I132" i="1"/>
  <c r="H132" i="1"/>
  <c r="U130" i="1"/>
  <c r="S130" i="1"/>
  <c r="M130" i="1"/>
  <c r="U129" i="1"/>
  <c r="S129" i="1"/>
  <c r="M129" i="1"/>
  <c r="U128" i="1"/>
  <c r="S128" i="1"/>
  <c r="M128" i="1"/>
  <c r="U127" i="1"/>
  <c r="S127" i="1"/>
  <c r="M127" i="1"/>
  <c r="U126" i="1"/>
  <c r="S126" i="1"/>
  <c r="M126" i="1"/>
  <c r="U125" i="1"/>
  <c r="S125" i="1"/>
  <c r="M125" i="1"/>
  <c r="U124" i="1"/>
  <c r="S124" i="1"/>
  <c r="M124" i="1"/>
  <c r="U123" i="1"/>
  <c r="S123" i="1"/>
  <c r="M123" i="1"/>
  <c r="U122" i="1"/>
  <c r="S122" i="1"/>
  <c r="M122" i="1"/>
  <c r="U121" i="1"/>
  <c r="S121" i="1"/>
  <c r="M121" i="1"/>
  <c r="U120" i="1"/>
  <c r="S120" i="1"/>
  <c r="M120" i="1"/>
  <c r="U119" i="1"/>
  <c r="S119" i="1"/>
  <c r="M119" i="1"/>
  <c r="U118" i="1"/>
  <c r="S118" i="1"/>
  <c r="M118" i="1"/>
  <c r="U117" i="1"/>
  <c r="S117" i="1"/>
  <c r="M117" i="1"/>
  <c r="U116" i="1"/>
  <c r="S116" i="1"/>
  <c r="M116" i="1"/>
  <c r="M113" i="1" s="1"/>
  <c r="M112" i="1" s="1"/>
  <c r="U115" i="1"/>
  <c r="S115" i="1"/>
  <c r="M115" i="1"/>
  <c r="U114" i="1"/>
  <c r="U113" i="1" s="1"/>
  <c r="U112" i="1" s="1"/>
  <c r="S114" i="1"/>
  <c r="M114" i="1"/>
  <c r="Z113" i="1"/>
  <c r="Y113" i="1"/>
  <c r="Y112" i="1" s="1"/>
  <c r="V113" i="1"/>
  <c r="T113" i="1"/>
  <c r="S113" i="1"/>
  <c r="S112" i="1" s="1"/>
  <c r="N113" i="1"/>
  <c r="L113" i="1"/>
  <c r="K113" i="1"/>
  <c r="K112" i="1" s="1"/>
  <c r="Z112" i="1"/>
  <c r="V112" i="1"/>
  <c r="T112" i="1"/>
  <c r="O112" i="1"/>
  <c r="N112" i="1"/>
  <c r="L112" i="1"/>
  <c r="AV111" i="1"/>
  <c r="Y110" i="1"/>
  <c r="V109" i="1"/>
  <c r="U109" i="1"/>
  <c r="U70" i="1" s="1"/>
  <c r="H109" i="1"/>
  <c r="Z104" i="1"/>
  <c r="Y104" i="1" s="1"/>
  <c r="Y103" i="1"/>
  <c r="Y102" i="1"/>
  <c r="Y101" i="1"/>
  <c r="Y100" i="1"/>
  <c r="Y99" i="1"/>
  <c r="Y97" i="1"/>
  <c r="Y93" i="1"/>
  <c r="Y92" i="1"/>
  <c r="Y88" i="1"/>
  <c r="H88" i="1"/>
  <c r="Y87" i="1"/>
  <c r="Y86" i="1"/>
  <c r="Y85" i="1"/>
  <c r="I80" i="1"/>
  <c r="Y74" i="1"/>
  <c r="AV70" i="1"/>
  <c r="AU70" i="1"/>
  <c r="AB70" i="1"/>
  <c r="AA70" i="1"/>
  <c r="Z70" i="1"/>
  <c r="X70" i="1"/>
  <c r="W70" i="1"/>
  <c r="V70" i="1"/>
  <c r="T70" i="1"/>
  <c r="S70" i="1"/>
  <c r="Q70" i="1"/>
  <c r="P70" i="1"/>
  <c r="O70" i="1"/>
  <c r="N70" i="1"/>
  <c r="M70" i="1"/>
  <c r="L70" i="1"/>
  <c r="K70" i="1"/>
  <c r="J70" i="1"/>
  <c r="I70" i="1"/>
  <c r="H70" i="1"/>
  <c r="G70" i="1"/>
  <c r="Y69" i="1"/>
  <c r="O69" i="1"/>
  <c r="Y68" i="1"/>
  <c r="T68" i="1"/>
  <c r="S68" i="1"/>
  <c r="O68" i="1"/>
  <c r="L68" i="1"/>
  <c r="K68" i="1"/>
  <c r="Y67" i="1"/>
  <c r="O67" i="1"/>
  <c r="AA66" i="1"/>
  <c r="I65" i="1"/>
  <c r="AV64" i="1"/>
  <c r="AV27" i="1" s="1"/>
  <c r="AV14" i="1" s="1"/>
  <c r="Y64" i="1"/>
  <c r="Q64" i="1"/>
  <c r="O64" i="1" s="1"/>
  <c r="I64" i="1"/>
  <c r="U63" i="1"/>
  <c r="AV62" i="1"/>
  <c r="O62" i="1"/>
  <c r="AA61" i="1"/>
  <c r="I61" i="1"/>
  <c r="AA60" i="1"/>
  <c r="I60" i="1"/>
  <c r="AA59" i="1"/>
  <c r="I59" i="1"/>
  <c r="AA58" i="1"/>
  <c r="I58" i="1"/>
  <c r="AA57" i="1"/>
  <c r="I57" i="1"/>
  <c r="AA56" i="1"/>
  <c r="I56" i="1"/>
  <c r="AA55" i="1"/>
  <c r="I55" i="1"/>
  <c r="AA54" i="1"/>
  <c r="I54" i="1"/>
  <c r="AA53" i="1"/>
  <c r="I53" i="1"/>
  <c r="AA52" i="1"/>
  <c r="I52" i="1"/>
  <c r="AA51" i="1"/>
  <c r="I51" i="1"/>
  <c r="AA50" i="1"/>
  <c r="I50" i="1"/>
  <c r="AA49" i="1"/>
  <c r="I49" i="1"/>
  <c r="AA48" i="1"/>
  <c r="I48" i="1"/>
  <c r="AA47" i="1"/>
  <c r="I47" i="1"/>
  <c r="AA46" i="1"/>
  <c r="I46" i="1"/>
  <c r="AA45" i="1"/>
  <c r="I45" i="1"/>
  <c r="AA44" i="1"/>
  <c r="I44" i="1"/>
  <c r="AA43" i="1"/>
  <c r="AA41" i="1" s="1"/>
  <c r="I43" i="1"/>
  <c r="AA42" i="1"/>
  <c r="I42" i="1"/>
  <c r="AB41" i="1"/>
  <c r="Z41" i="1"/>
  <c r="Y41" i="1"/>
  <c r="V41" i="1"/>
  <c r="U41" i="1"/>
  <c r="I41" i="1"/>
  <c r="H41" i="1"/>
  <c r="G41" i="1"/>
  <c r="AB40" i="1"/>
  <c r="Y40" i="1"/>
  <c r="V40" i="1"/>
  <c r="U40" i="1"/>
  <c r="T40" i="1"/>
  <c r="S40" i="1"/>
  <c r="Q40" i="1"/>
  <c r="P40" i="1"/>
  <c r="O40" i="1"/>
  <c r="N40" i="1"/>
  <c r="M40" i="1"/>
  <c r="L40" i="1"/>
  <c r="K40" i="1"/>
  <c r="J40" i="1"/>
  <c r="H40" i="1"/>
  <c r="G40" i="1"/>
  <c r="Y39" i="1"/>
  <c r="O39" i="1"/>
  <c r="J39" i="1"/>
  <c r="Z38" i="1"/>
  <c r="Y38" i="1" s="1"/>
  <c r="X38" i="1"/>
  <c r="X31" i="1" s="1"/>
  <c r="X27" i="1" s="1"/>
  <c r="X13" i="1" s="1"/>
  <c r="X12" i="1" s="1"/>
  <c r="X11" i="1" s="1"/>
  <c r="V38" i="1"/>
  <c r="G38" i="1"/>
  <c r="Y37" i="1"/>
  <c r="O37" i="1"/>
  <c r="Y36" i="1"/>
  <c r="G36" i="1"/>
  <c r="O35" i="1"/>
  <c r="P34" i="1"/>
  <c r="O34" i="1" s="1"/>
  <c r="O31" i="1" s="1"/>
  <c r="Y33" i="1"/>
  <c r="X33" i="1"/>
  <c r="P33" i="1"/>
  <c r="R33" i="1" s="1"/>
  <c r="G33" i="1"/>
  <c r="G31" i="1" s="1"/>
  <c r="G27" i="1" s="1"/>
  <c r="Y32" i="1"/>
  <c r="W32" i="1"/>
  <c r="S32" i="1"/>
  <c r="S31" i="1" s="1"/>
  <c r="S27" i="1" s="1"/>
  <c r="R32" i="1"/>
  <c r="R31" i="1" s="1"/>
  <c r="R27" i="1" s="1"/>
  <c r="R13" i="1" s="1"/>
  <c r="R12" i="1" s="1"/>
  <c r="Q32" i="1"/>
  <c r="O32" i="1"/>
  <c r="M32" i="1"/>
  <c r="M31" i="1" s="1"/>
  <c r="M27" i="1" s="1"/>
  <c r="K32" i="1"/>
  <c r="AV31" i="1"/>
  <c r="AB31" i="1"/>
  <c r="AB27" i="1" s="1"/>
  <c r="AA31" i="1"/>
  <c r="W31" i="1"/>
  <c r="V31" i="1"/>
  <c r="U31" i="1"/>
  <c r="T31" i="1"/>
  <c r="T27" i="1" s="1"/>
  <c r="Q31" i="1"/>
  <c r="P31" i="1"/>
  <c r="P27" i="1" s="1"/>
  <c r="N31" i="1"/>
  <c r="N27" i="1" s="1"/>
  <c r="N13" i="1" s="1"/>
  <c r="N12" i="1" s="1"/>
  <c r="L31" i="1"/>
  <c r="L27" i="1" s="1"/>
  <c r="K31" i="1"/>
  <c r="J31" i="1"/>
  <c r="I31" i="1"/>
  <c r="H31" i="1"/>
  <c r="H27" i="1" s="1"/>
  <c r="AU30" i="1"/>
  <c r="O30" i="1"/>
  <c r="AU29" i="1"/>
  <c r="O29" i="1"/>
  <c r="AU28" i="1"/>
  <c r="U28" i="1"/>
  <c r="O28" i="1"/>
  <c r="W27" i="1"/>
  <c r="U27" i="1"/>
  <c r="K27" i="1"/>
  <c r="J27" i="1"/>
  <c r="J13" i="1" s="1"/>
  <c r="O25" i="1"/>
  <c r="O24" i="1"/>
  <c r="O23" i="1"/>
  <c r="Y22" i="1"/>
  <c r="Y14" i="1" s="1"/>
  <c r="O22" i="1"/>
  <c r="O21" i="1"/>
  <c r="O20" i="1"/>
  <c r="O19" i="1"/>
  <c r="O18" i="1"/>
  <c r="P17" i="1"/>
  <c r="O17" i="1" s="1"/>
  <c r="AV16" i="1"/>
  <c r="AU16" i="1"/>
  <c r="P16" i="1"/>
  <c r="O16" i="1" s="1"/>
  <c r="S15" i="1"/>
  <c r="S14" i="1" s="1"/>
  <c r="O15" i="1"/>
  <c r="AB14" i="1"/>
  <c r="AA14" i="1"/>
  <c r="Z14" i="1"/>
  <c r="X14" i="1"/>
  <c r="W14" i="1"/>
  <c r="V14" i="1"/>
  <c r="U14" i="1"/>
  <c r="T14" i="1"/>
  <c r="R14" i="1"/>
  <c r="Q14" i="1"/>
  <c r="N14" i="1"/>
  <c r="M14" i="1"/>
  <c r="M13" i="1" s="1"/>
  <c r="L14" i="1"/>
  <c r="K14" i="1"/>
  <c r="J14" i="1"/>
  <c r="I14" i="1"/>
  <c r="H14" i="1"/>
  <c r="G14" i="1"/>
  <c r="U13" i="1" l="1"/>
  <c r="U12" i="1" s="1"/>
  <c r="K13" i="1"/>
  <c r="K12" i="1" s="1"/>
  <c r="K11" i="1" s="1"/>
  <c r="W13" i="1"/>
  <c r="W12" i="1" s="1"/>
  <c r="W11" i="1" s="1"/>
  <c r="AU27" i="1"/>
  <c r="AB13" i="1"/>
  <c r="AB12" i="1" s="1"/>
  <c r="AB11" i="1" s="1"/>
  <c r="I143" i="1"/>
  <c r="J143" i="1"/>
  <c r="N143" i="1"/>
  <c r="M12" i="1"/>
  <c r="S13" i="1"/>
  <c r="S12" i="1" s="1"/>
  <c r="S11" i="1" s="1"/>
  <c r="H13" i="1"/>
  <c r="L13" i="1"/>
  <c r="L12" i="1" s="1"/>
  <c r="Y31" i="1"/>
  <c r="O27" i="1"/>
  <c r="Y70" i="1"/>
  <c r="T13" i="1"/>
  <c r="T12" i="1" s="1"/>
  <c r="T11" i="1" s="1"/>
  <c r="G13" i="1"/>
  <c r="I40" i="1"/>
  <c r="I27" i="1" s="1"/>
  <c r="I13" i="1" s="1"/>
  <c r="Q27" i="1"/>
  <c r="V27" i="1"/>
  <c r="V13" i="1" s="1"/>
  <c r="V12" i="1" s="1"/>
  <c r="V11" i="1" s="1"/>
  <c r="V143" i="1"/>
  <c r="O14" i="1"/>
  <c r="O13" i="1" s="1"/>
  <c r="O12" i="1" s="1"/>
  <c r="Q13" i="1"/>
  <c r="Q12" i="1" s="1"/>
  <c r="L11" i="1"/>
  <c r="AU14" i="1"/>
  <c r="AU13" i="1"/>
  <c r="AU12" i="1" s="1"/>
  <c r="AU11" i="1" s="1"/>
  <c r="N11" i="1"/>
  <c r="M11" i="1"/>
  <c r="Y27" i="1"/>
  <c r="AA40" i="1"/>
  <c r="AA27" i="1" s="1"/>
  <c r="AA13" i="1" s="1"/>
  <c r="AA12" i="1" s="1"/>
  <c r="AA11" i="1" s="1"/>
  <c r="U11" i="1"/>
  <c r="Z143" i="1"/>
  <c r="AV13" i="1"/>
  <c r="AV12" i="1" s="1"/>
  <c r="AV11" i="1" s="1"/>
  <c r="Z135" i="1"/>
  <c r="Z31" i="1"/>
  <c r="Z40" i="1"/>
  <c r="P14" i="1"/>
  <c r="P13" i="1" s="1"/>
  <c r="P12" i="1" s="1"/>
  <c r="Z27" i="1"/>
  <c r="Y13" i="1" l="1"/>
  <c r="Y12" i="1" s="1"/>
  <c r="Y11" i="1" s="1"/>
  <c r="Z13" i="1"/>
  <c r="Z134" i="1"/>
  <c r="Z12" i="1" l="1"/>
  <c r="Z11" i="1" l="1"/>
</calcChain>
</file>

<file path=xl/comments1.xml><?xml version="1.0" encoding="utf-8"?>
<comments xmlns="http://schemas.openxmlformats.org/spreadsheetml/2006/main">
  <authors>
    <author>Author</author>
  </authors>
  <commentList>
    <comment ref="A11" authorId="0" shapeId="0">
      <text>
        <r>
          <rPr>
            <b/>
            <sz val="9"/>
            <color indexed="81"/>
            <rFont val="Tahoma"/>
            <family val="2"/>
          </rPr>
          <t xml:space="preserve">Author:
</t>
        </r>
      </text>
    </comment>
  </commentList>
</comments>
</file>

<file path=xl/sharedStrings.xml><?xml version="1.0" encoding="utf-8"?>
<sst xmlns="http://schemas.openxmlformats.org/spreadsheetml/2006/main" count="1005" uniqueCount="520">
  <si>
    <t>UBND TỈNH GIA LAI</t>
  </si>
  <si>
    <t>Biểu số 58/CK-NSNN</t>
  </si>
  <si>
    <t>DANH MỤC CÁC CHƯƠNG TRÌNH, DỰ ÁN SỬ DỤNG VỐN NGÂN SÁCH NHÀ NƯỚC NĂM 2018</t>
  </si>
  <si>
    <t>(Dự toán đã được Hội đồng nhân dân quyết định)</t>
  </si>
  <si>
    <t>Đơn vị: Triệu đồng</t>
  </si>
  <si>
    <t>STT</t>
  </si>
  <si>
    <t xml:space="preserve"> </t>
  </si>
  <si>
    <t>Thời gian KC-HT</t>
  </si>
  <si>
    <t>Địa điểm XD</t>
  </si>
  <si>
    <t>Năng lực thiết kế</t>
  </si>
  <si>
    <t xml:space="preserve">Quyết định đầu tư ban đầu </t>
  </si>
  <si>
    <t>Năm 2017</t>
  </si>
  <si>
    <t>Giá trị khối lượng giải ngân từ khởi công đến 31/12/2017</t>
  </si>
  <si>
    <t>Lũy kế vốn đã bố trí đến hết kế hoạch năm 2017</t>
  </si>
  <si>
    <t>Kế hoạch vốn năm 2018</t>
  </si>
  <si>
    <t>Chủ đầu tư</t>
  </si>
  <si>
    <t>Ghi chú</t>
  </si>
  <si>
    <t>Lũy kế đã bố trí vốn đến hết kế hoạch năm 2016</t>
  </si>
  <si>
    <t>Dự kiến kế hoạch 2017</t>
  </si>
  <si>
    <t>Số quyết định; ngày, tháng, năm ban hành</t>
  </si>
  <si>
    <t>TMĐT được duyệt</t>
  </si>
  <si>
    <t>Kế hoạch năm 2017 được giao</t>
  </si>
  <si>
    <t>Giải ngân kế hoạch năm 2017 từ 01/01/2017 đến ngày 30/9/2017</t>
  </si>
  <si>
    <t>Tổng số (tất cả các nguồn vốn)</t>
  </si>
  <si>
    <t xml:space="preserve">Trong đó: NSĐP </t>
  </si>
  <si>
    <t>NSTW</t>
  </si>
  <si>
    <t>Vốn ngoài nước</t>
  </si>
  <si>
    <t>Chia theo nguồn vốn</t>
  </si>
  <si>
    <t>Trong đó: NSĐP</t>
  </si>
  <si>
    <t>NSĐP</t>
  </si>
  <si>
    <t xml:space="preserve"> NSĐP</t>
  </si>
  <si>
    <t>Vốn ngoài nước cấp phát bằng NSTW</t>
  </si>
  <si>
    <t>A</t>
  </si>
  <si>
    <t>B</t>
  </si>
  <si>
    <t>TỔNG SỐ</t>
  </si>
  <si>
    <t>Vốn đầu tư trong cân đối theo tiêu chí</t>
  </si>
  <si>
    <t>I</t>
  </si>
  <si>
    <t>Vốn trong cân đối theo tiêu chí tỉnh quyết định đầu tư</t>
  </si>
  <si>
    <t>(1)</t>
  </si>
  <si>
    <t>Dự án chuyển tiếp hoàn thành năm 2018</t>
  </si>
  <si>
    <t>Dự án Đường hầm sở chỉ huy cơ bản TP Pleiku</t>
  </si>
  <si>
    <t>2014-2017</t>
  </si>
  <si>
    <t>Pleiku</t>
  </si>
  <si>
    <t>1775/QĐ-BTL 11/09/2014</t>
  </si>
  <si>
    <t>Bộ Chỉ huy Quân sự tỉnh</t>
  </si>
  <si>
    <t>HT 
(phải có VB gia hạn thời gian KC-HT)</t>
  </si>
  <si>
    <t>Đường nội thị thị trấn Đăk Đoa</t>
  </si>
  <si>
    <t>2016-2018</t>
  </si>
  <si>
    <t>Đăk Đoa</t>
  </si>
  <si>
    <t>L= 4 km</t>
  </si>
  <si>
    <t>08/QĐ-UBND, 06/01/2016</t>
  </si>
  <si>
    <t>UBND huyện Đăk Đoa</t>
  </si>
  <si>
    <t>HT</t>
  </si>
  <si>
    <t xml:space="preserve">Dự án đầu tư mua sắm thiết bị truyền hình </t>
  </si>
  <si>
    <t>Thiết bị truyền hình</t>
  </si>
  <si>
    <t>296/QĐ-UBND ngày 31/3/2016</t>
  </si>
  <si>
    <t>Đài PTTH tỉnh</t>
  </si>
  <si>
    <t>Sửa chữa, nâng cấp đập An Phú và Đập Bà Dĩ</t>
  </si>
  <si>
    <t>2017-2018</t>
  </si>
  <si>
    <t>- Đập An Phú: Sửa chữa đập tràn, gia cố mái, tuyến đường dây điện.
- Đập Bà Dĩ: Xây dựng cụm đầu mối, cống lấu nước; kiến cố hóa kênh và mái tả kênh, tuyến đường dây điện</t>
  </si>
  <si>
    <t>144/QĐ-SKHĐT ngày 28/10/2016</t>
  </si>
  <si>
    <t>Công ty TNHH MTV khai thác công trình thủy lợi</t>
  </si>
  <si>
    <t>Đường Trường Chinh thị trấn Chư Ty, huyện Đức Cơ</t>
  </si>
  <si>
    <t>Đức Cơ</t>
  </si>
  <si>
    <t>L=1.458,07m, Bn=18m, Bm=16m, hệ thống thoát nước và công trình phòng hộ</t>
  </si>
  <si>
    <t>150a/QĐ-SKHĐT ngày 31/10/2016</t>
  </si>
  <si>
    <t>UBND huyện Đức Cơ</t>
  </si>
  <si>
    <t>Đường khu dân cư xã Ia Sol</t>
  </si>
  <si>
    <t>Phú Thiện</t>
  </si>
  <si>
    <t>L=8,01km;Bn=5,5m;Bm=3,5m và hệ thống thoát nước</t>
  </si>
  <si>
    <t>1003/QĐ-UBND ngày 31/10/2016</t>
  </si>
  <si>
    <t>UBND huyện Phú Thiện</t>
  </si>
  <si>
    <t xml:space="preserve">Ứng dụng công nghệ thông tin giai đoạn 2016-2020 trong hoạt động của các cơ quan Đảng tỉnh Gia Lai </t>
  </si>
  <si>
    <t>Các huyện, TX, Tp</t>
  </si>
  <si>
    <t>Nâng cấp, bổ sung thiết bị; đầu tư bổ sung thiết bị phòng họp trực tuyến; xây dựng trung tâm dữ liệu Tỉnh ủy; xây dựng phần mềm hệ thống thông tin tổng hợp; xây dựng trang thông tin điện tử Đảng bộ tỉnh; xây dựng phần mềm nhận gửi trên internet…</t>
  </si>
  <si>
    <t>1007/QĐ-UBND ngày 31/10/2016</t>
  </si>
  <si>
    <t>Văn phòng Tỉnh ủy</t>
  </si>
  <si>
    <t xml:space="preserve">
HT
NSĐP 22,2 tỷ đồng, vốn chi thường xuyên của Văn phòng Tỉnh ủy là 3,7 tỷ đồng.</t>
  </si>
  <si>
    <t>Nâng cấp, bổ sung thiết bị; đầu tư bổ sung thiết bị phòng họp trực tuyến; xây dựng trung tâm dữ liệu Tỉnh ủy; xây dựng phần mềm hệ thống thông tin tổng hợp; xây dựng trang thông tin điện tử Đảng bộ tỉnh; xây dựng phần mềm nhận gửi trên internet; triển kha</t>
  </si>
  <si>
    <t>Nâng cấp mở rộng đường nội thị thị trấn Ia Kha</t>
  </si>
  <si>
    <t>2017-2019</t>
  </si>
  <si>
    <t>Ia Grai</t>
  </si>
  <si>
    <t>Nhánh 1: Đường Quang Trung L=991,4m;
Nhánh 2: Đường Hai Bà Trưng L=935,35m.</t>
  </si>
  <si>
    <t xml:space="preserve">837/QĐ-UBND ngày 06/9/2016 </t>
  </si>
  <si>
    <t>UBND huyện Ia Grai</t>
  </si>
  <si>
    <t>Hệ thống nước sinh hoạt xã Hbông và xã Ayun, Chư Sê</t>
  </si>
  <si>
    <t>Chư Sê</t>
  </si>
  <si>
    <t>Hệ thống nước sinh hoạt xã H' Bông 648m3/ngày
Hệ thống nước sinh hoạt xã Ayun572m3/ngày</t>
  </si>
  <si>
    <t>1006/QĐ-UBND ngày 31/10/2016</t>
  </si>
  <si>
    <t>UBND huyện Chư Sê</t>
  </si>
  <si>
    <t>Trụ sở UBND huyện Ia Grai</t>
  </si>
  <si>
    <t>Nhà 3 tầng 1 hầm, DTXD 862,6m2; DTS 2.222 m2</t>
  </si>
  <si>
    <t>693/QĐ-UBND ngày 08/7/2016</t>
  </si>
  <si>
    <t>Hội trường và thư viện trường Chính trị tỉnh Gia Lai</t>
  </si>
  <si>
    <t>Công trình cấp III, 02 tầng DTXD 1.375m2, DTS 1.760m2</t>
  </si>
  <si>
    <t>1012A/QĐ-UBND ngày 31.10.2016</t>
  </si>
  <si>
    <t>BQL DA ĐTXD các CT dân dụng và công nghiệp tỉnh</t>
  </si>
  <si>
    <t>Dự án kéo dài - nâng cấp đường lăn và sân đỗ máy bay -   cảng Hàng không Pleiku</t>
  </si>
  <si>
    <t>Đền bù GPMB</t>
  </si>
  <si>
    <t>Sở Xây dựng</t>
  </si>
  <si>
    <t>(2)</t>
  </si>
  <si>
    <t>Dự án chuyển tiếp hoàn thành sau năm 2018</t>
  </si>
  <si>
    <t>Đầu tư các xã biên giới huyện Đức Cơ</t>
  </si>
  <si>
    <t>2016-2020</t>
  </si>
  <si>
    <t>171QĐ-UBND ngày 18/02/2016</t>
  </si>
  <si>
    <t>Đầu tư các xã biên giới huyện Ia Grai</t>
  </si>
  <si>
    <t>167/QĐ-UBND ngày 16/02/2016</t>
  </si>
  <si>
    <t xml:space="preserve">Đầu tư cơ sở hạ tầng các xã biên giới huyện Chư Prông </t>
  </si>
  <si>
    <t>Chư Prông</t>
  </si>
  <si>
    <t>1250/QĐ-UBND ngày 29/12/2015</t>
  </si>
  <si>
    <t>UBND huyện Chư Prông</t>
  </si>
  <si>
    <t>Vốn đối ứng các dự án ODA do địa phương quản lý</t>
  </si>
  <si>
    <t>Các huyện, Tx, Tp</t>
  </si>
  <si>
    <t>4.1</t>
  </si>
  <si>
    <t xml:space="preserve">Dự án giảm nghèo khu vực Tây Nguyên tỉnh Gia Lai </t>
  </si>
  <si>
    <t>2013-2018</t>
  </si>
  <si>
    <t>Đầu tư cơ sở hạ tầng, Hỗ trợ sản xuất nông nghiệp; Dạy nghề &amp; Tạo việc làm; Nâng cao năng lực</t>
  </si>
  <si>
    <t>1051/QĐ-UBND ngày 31/10/2013</t>
  </si>
  <si>
    <t>Sở KH&amp;ĐT</t>
  </si>
  <si>
    <t>4.2</t>
  </si>
  <si>
    <t xml:space="preserve">Dự án phát triển cơ sở hạ tầng nông thôn phục vụ cho sản xuất các tỉnh Tây nguyên </t>
  </si>
  <si>
    <t>2014-2018</t>
  </si>
  <si>
    <t>1261/QĐ-BNN-HTQT ngày 4/6/2013</t>
  </si>
  <si>
    <t>Sở NN &amp; PTNT</t>
  </si>
  <si>
    <t>4.3</t>
  </si>
  <si>
    <t>Dự án chuyển đổi nông nghiệp bền vững tỉnh Gia Lai (VnSAT)</t>
  </si>
  <si>
    <t>Hỗ trợ sản xuất và tái canh cà phê bền vững; Quản lý dự án</t>
  </si>
  <si>
    <t>1992/QĐ-BNN-HTQT ngày 29/5/15; 4229/QĐ-BNN-KH ngày 26/10/15</t>
  </si>
  <si>
    <t>4.4</t>
  </si>
  <si>
    <t>Dự án sửa chữa và nâng cao an toàn đập</t>
  </si>
  <si>
    <t>2016-2022</t>
  </si>
  <si>
    <t>Sữa chữa, nâng cấp 08 công trình thủy lợi đã xuống cấp; đảm bảo an toàn hồ chứa</t>
  </si>
  <si>
    <t>QĐ số 4638/QĐ-BNN-HTQT, ngày 9/11/2015 của Bộ NN&amp;PTNT</t>
  </si>
  <si>
    <t>BQL các CT NN&amp;PTNT</t>
  </si>
  <si>
    <t>4.5</t>
  </si>
  <si>
    <t>Chương trình Mở rộng quy mô vệ sinh và nước sạch nông thôn theo phương thức dựa trên kết quả</t>
  </si>
  <si>
    <t>2016-2021</t>
  </si>
  <si>
    <t>HP1: cấp nước nông thôn; HP2: Vệ sinh nông thôn; HP3: nâng cao năng lực, truyền thông, giám sát và đánh giá chương trình</t>
  </si>
  <si>
    <t>3606/QĐ-BNN-HTQT, 4/9/2015; 3102, 21/7/2016</t>
  </si>
  <si>
    <t>4.6</t>
  </si>
  <si>
    <t>Dự án phát triển giáo dục THCS vùng khó khăn nhất giai đoạn 2</t>
  </si>
  <si>
    <t>2016-2017</t>
  </si>
  <si>
    <t>Xây dựng mới 8 trường trung học cơ sở trên địa bàn tỉnh</t>
  </si>
  <si>
    <t>2178/QĐ-BGDĐT, 23/6/2014 của Bộ Giáo dục ĐT; 89,90,91,92,93,94,95,96/QĐ-SKHĐT, 08/7/2016 của Sở Kế hoạch &amp; ĐT tỉnh Gia Lai</t>
  </si>
  <si>
    <t>Sở GD&amp;ĐT</t>
  </si>
  <si>
    <t>4.7</t>
  </si>
  <si>
    <t>Dự án chăm sóc sức khỏe nhân dân các tỉnh Tây Nguyên giai đoạn 2</t>
  </si>
  <si>
    <t>2014-2019</t>
  </si>
  <si>
    <t>Tăng cường chăm sóc sức khỏe ban đầu tại tuyến xã; cải thiện chất lượng và tiếp cận dịch vụ y tế tại bệnh viện; tăng cường năng lực quản lý.</t>
  </si>
  <si>
    <t>266/QĐ-BYT ngày 20/1/2014 của Bộ Y tế; 1094/QĐ-UBND ngày 1/12/2014 UBND tỉnh Gia Lai</t>
  </si>
  <si>
    <t>Sở Y tế</t>
  </si>
  <si>
    <t>4.8</t>
  </si>
  <si>
    <t>Dự án hỗ trợ phát triển khu vực biên giới vay vốn ADB-tiểu dự án tỉnh Gia Lai</t>
  </si>
  <si>
    <t>QĐ số 739/QĐ-TTg, 29/4/2016 của Thủ tướng CP đã phê duyệt Danh mục tài trợ dự án; QĐ 734 ngày 28/7/2016 của UBND tỉnh</t>
  </si>
  <si>
    <t>Vốn đối ứng chương trình mục tiêu quốc gia giảm nghèo bền vững</t>
  </si>
  <si>
    <t>5.1</t>
  </si>
  <si>
    <t>Vốn đối ứng chương trình 135</t>
  </si>
  <si>
    <t>+</t>
  </si>
  <si>
    <r>
      <t>Huyện K'Bang</t>
    </r>
    <r>
      <rPr>
        <sz val="12"/>
        <color indexed="8"/>
        <rFont val="Times New Roman"/>
        <family val="1"/>
      </rPr>
      <t/>
    </r>
  </si>
  <si>
    <r>
      <t>UBND huyện KBang</t>
    </r>
    <r>
      <rPr>
        <sz val="12"/>
        <color indexed="8"/>
        <rFont val="Times New Roman"/>
        <family val="1"/>
      </rPr>
      <t/>
    </r>
  </si>
  <si>
    <r>
      <t>Huyện Ia Pa</t>
    </r>
    <r>
      <rPr>
        <sz val="12"/>
        <color indexed="8"/>
        <rFont val="Times New Roman"/>
        <family val="1"/>
      </rPr>
      <t/>
    </r>
  </si>
  <si>
    <r>
      <t>UBND huyện  Ia Pa</t>
    </r>
    <r>
      <rPr>
        <sz val="12"/>
        <color indexed="8"/>
        <rFont val="Times New Roman"/>
        <family val="1"/>
      </rPr>
      <t/>
    </r>
  </si>
  <si>
    <t>Huyện Kông Chro</t>
  </si>
  <si>
    <t>UBND huyện  Kông Chro</t>
  </si>
  <si>
    <t>Huyện Krông Pa</t>
  </si>
  <si>
    <t>UBND huyện  Krông Pa</t>
  </si>
  <si>
    <t>Huyện Chư Prông</t>
  </si>
  <si>
    <t>UBND huyện  Chư Prông</t>
  </si>
  <si>
    <t>Huyện Chư Păh</t>
  </si>
  <si>
    <t>UBND huyện  Chư Păh</t>
  </si>
  <si>
    <t>Huyện Chư Sê</t>
  </si>
  <si>
    <t>UBND huyện  Chư Sê</t>
  </si>
  <si>
    <t>Huyện Chư Pưh</t>
  </si>
  <si>
    <t>UBND huyện  Chư Pưh</t>
  </si>
  <si>
    <t>Huyện Đak Đoa</t>
  </si>
  <si>
    <t>UBND huyện  Đak Đoa</t>
  </si>
  <si>
    <t>Huyện Đức Cơ</t>
  </si>
  <si>
    <t>UBND huyện  Đức Cơ</t>
  </si>
  <si>
    <t>Huyện Đăk Pơ</t>
  </si>
  <si>
    <t>UBND huyện  Đăk Pơ</t>
  </si>
  <si>
    <t>Huyện Phú Thiện</t>
  </si>
  <si>
    <t>UBND huyện  Phú Thiện</t>
  </si>
  <si>
    <t>Huyện Ia Grai</t>
  </si>
  <si>
    <t>UBND huyện  Ia Grai</t>
  </si>
  <si>
    <t>Huyện Mang Yang</t>
  </si>
  <si>
    <t>UBND huyện  Mang Yang</t>
  </si>
  <si>
    <t>Thị xã Ayun Pa</t>
  </si>
  <si>
    <t>UBND thị xã Ayun Pa</t>
  </si>
  <si>
    <t>Thị xã An Khê</t>
  </si>
  <si>
    <t>UBND thị xã An Khê</t>
  </si>
  <si>
    <t>Trường THCS Cù Chính Lan, Xã Ia Kdăm</t>
  </si>
  <si>
    <t>UBND huyện Ia Pa</t>
  </si>
  <si>
    <t>Trường Mẫu giáo xã Ia Rsươm</t>
  </si>
  <si>
    <t>UBND huyện Krông Pa</t>
  </si>
  <si>
    <t>Trường Mẫu giáo Kông Bờ La</t>
  </si>
  <si>
    <t>UBND huyện Kbang</t>
  </si>
  <si>
    <t>Trường Mầm non Hướng Dương xã Đăk Pơ Pho</t>
  </si>
  <si>
    <t>UBND huyện Kông Chro</t>
  </si>
  <si>
    <t>Vốn đối ứng NSTW dự án phát triển giống cây trồng - vật nuôi và  thực nghiệm, ứng dụng KHCN</t>
  </si>
  <si>
    <t>- Xây dựng mới và nâng cấp hạ tầng khu thực nghiệm, trung tâ, trạm trại sản xuất giống cây trồng
- Mua sắm các trang thiết bị chuyên dụng.</t>
  </si>
  <si>
    <t>221a/QĐ-UBND ngày 31/3/2016</t>
  </si>
  <si>
    <t xml:space="preserve"> Sở Khoa học và Công nghệ, Sở NNPTNT</t>
  </si>
  <si>
    <t>Vốn NS tỉnh bố trí Sở Khoa học và Công nghệ 8,104 tỷ đồng, Sở NNPTNT 5 tỷ đồng.</t>
  </si>
  <si>
    <t>Vốn đối ứng dự án xây dựng hệ thống thông tin địa lý (GIS) phục vụ quản lý nhà nước tỉnh Gia Lai</t>
  </si>
  <si>
    <t>2018-2020</t>
  </si>
  <si>
    <t>xây dựng hệ thống thông tin địa lý (GIS) phục vụ quản lý nhà nước tỉnh Gia Lai</t>
  </si>
  <si>
    <t>988/QĐ-UBND ngày 27/10/2016</t>
  </si>
  <si>
    <t>Sở Thông tin và Truyền thông</t>
  </si>
  <si>
    <t>(trong đó có 8.126 triệu đồng vốn dự phòng năm 2016 chuyển sang)</t>
  </si>
  <si>
    <t xml:space="preserve">Vốn đối ứng NSTW dự án đường liên xã huyện Krông Pa </t>
  </si>
  <si>
    <t>L=19,12km, đường miền núi cấp IV (N1: Đường vào xã Ia Rsai L=7,66 km; N2: Đường vào xã Đất Bằng L=11,46 km)</t>
  </si>
  <si>
    <t>2288/QĐ-UBND ngày 10/3/2016</t>
  </si>
  <si>
    <t>Dự án đầu tư xây dựng và phát triển Khu bảo tồn thiên nhiên Kon Chư Răng</t>
  </si>
  <si>
    <t>Kbang</t>
  </si>
  <si>
    <t>Bảo tồn đa dạng sinh học của hệ sinh thái rừng; quản lý tài nguyên thiên nhiên rừng, bảo vệ phòng chống cháy rừng; hạ tầng kỹ thuật lâm nghiệp</t>
  </si>
  <si>
    <t>1327A/QĐ-UBND ngày 12/10/2011;
900/QĐ-UBND ngày 04/10/2017</t>
  </si>
  <si>
    <t>BQL  Khu bảo tồn thiên nhiên Kon Chư Răng</t>
  </si>
  <si>
    <t xml:space="preserve">
NSĐP bố trí 18 tỷ đồng.
Giai đoạn 2011-2017 dự án triển khai từ nguồn vốn NS tính (vốn sự nghiệp) và nguồn vốn DVMTR</t>
  </si>
  <si>
    <t>Vốn đối ứng các dự án bảo vệ và phát triên rừng</t>
  </si>
  <si>
    <t>2011-2020</t>
  </si>
  <si>
    <t>640/QĐ-UBND ngày 3/10/2011; 1363A/QĐ-UBND ngày 19/10/2011;1355A/QĐ-UBND ngày 17/10/2011; 1366/QĐ-UBND ngày 20/10/2011; QĐ 133/QĐ-KHĐT ngày 21/9/2011; 183f/QĐ-KHĐT ngày 24/10/2011 và VB 4031/UBND-KT ngày 18/10/2017</t>
  </si>
  <si>
    <t>Các BQL RPH</t>
  </si>
  <si>
    <t>Đường nội thị thị xã Ayun Pa</t>
  </si>
  <si>
    <t>Ayun Pa</t>
  </si>
  <si>
    <t>Đầu tư xây dựng 08 tuyến đường L=8.407,9m</t>
  </si>
  <si>
    <t>1000/QĐ-UBND ngày 31/10/2016</t>
  </si>
  <si>
    <t>UBND TX Ayun Pa</t>
  </si>
  <si>
    <t>Đường nội thị thị trấn Phú Túc</t>
  </si>
  <si>
    <t>Krông Pa</t>
  </si>
  <si>
    <t>Đầu tư xây dựng 09 tuyến đường L=6.858m</t>
  </si>
  <si>
    <t>1002/QĐ-UBND ngày 31/10/2016</t>
  </si>
  <si>
    <t>Đường nội thị huyện Mang Yang</t>
  </si>
  <si>
    <t>Mang Yang</t>
  </si>
  <si>
    <t>Đầu tư xây dựng 03 tuyến đường L=4.688m</t>
  </si>
  <si>
    <t>1001/QĐ-UBND ngày 31/10/2016</t>
  </si>
  <si>
    <t>UBND huyện Mang Yang</t>
  </si>
  <si>
    <t>(3)</t>
  </si>
  <si>
    <t>Dự án khởi công mới</t>
  </si>
  <si>
    <t>Cải tạo nâng cấp Hồ Tờ Đo xã Phú An, huyện Đăk Pơ</t>
  </si>
  <si>
    <t>Đăk Pơ</t>
  </si>
  <si>
    <t>Gia cố, nâng cấp đập đất, xử lý chống thấm, bọc mặt bê tông thượng lưu và XD 600m kênh ... Tưới 45 ha(trong đó lúa 25 ha)</t>
  </si>
  <si>
    <t>117/QĐ-UBND ngày 19/10/2017</t>
  </si>
  <si>
    <t>UBND huyện Đăk Pơ</t>
  </si>
  <si>
    <t>Cải tạo nâng cấp đập đất, xử lý chống thấm, bọc mặt bê tông thượng lưu và XD 600m kênh nhánh. Tưới 45 ha(trong đó lúa 25 ha)</t>
  </si>
  <si>
    <t>Trường THCS Lý Tự Trọng, xã Chư Gu, huyện Krông Pa</t>
  </si>
  <si>
    <t>Nhà 2 tầng 8 phòng ( 04 phòng lý thuyết + 04 phòng học bộ môn): DTS 977 m2; nhà đa năng, DTXD 503 m2; các hạng mục phụ</t>
  </si>
  <si>
    <t>787/QĐ-UBND ngày 27/10/2017</t>
  </si>
  <si>
    <t>Trường THPT Đinh Tiên Hoàng, xã Ia Dreh, huyện Krông Pa</t>
  </si>
  <si>
    <t>Nhà đa năng: Công trình cấp III, 1 tầng DTXD 564 m2; Nhà học bộ môn: CT cấp III, 02 tầng DTXD 390m2, DTS 699m2 và các hạng mục phụ</t>
  </si>
  <si>
    <t>110/QĐ-SKHĐT ngày 20/10/2017</t>
  </si>
  <si>
    <t>Nhà học bộ môn, 02 tầng, DTS 699 m2; nhà đa năng, DTXD 564 m2; thiết bị và các hạng mục phụ</t>
  </si>
  <si>
    <t>Mua sắm thiết bị dạy và học ngoại ngữ trong hệ thống giáo dục quốc dân giai đoạn 2016-2020</t>
  </si>
  <si>
    <t>Các huyện, TX, TP</t>
  </si>
  <si>
    <t>Đầu tư 108 bộ thiết bị cho các trường học</t>
  </si>
  <si>
    <t>966/QĐ-UBND ngày 31/10/2017</t>
  </si>
  <si>
    <t>Đầu tư thiết bị cho các trường trung học phổ thông</t>
  </si>
  <si>
    <t>Trụ sở xã Ayun, huyện Mang Yang</t>
  </si>
  <si>
    <t>Công trình cấp III, 02 tầng DTXD 489m2, DTS 868m2, các hạng mục phụ</t>
  </si>
  <si>
    <t>326/QĐ-UBND ngày 15/9/2017</t>
  </si>
  <si>
    <t>Công trình cấp III, 02 tầng DTXD 371m2, DTS 761m2, các hạng mục phụ</t>
  </si>
  <si>
    <t>Trụ sở xã Ia Phang, huyện Chư Pưh</t>
  </si>
  <si>
    <t>Chư Pưh</t>
  </si>
  <si>
    <t>291/QĐ-UBND ngày 27/10/2017</t>
  </si>
  <si>
    <t>UBND huyện Chư Pưh</t>
  </si>
  <si>
    <t>Công trình cấp III, 02 tầng DTXD 275m2, DTS 550m2, các hạng mục phụ</t>
  </si>
  <si>
    <t>Trụ sở xã A'Dơk, huyện Đak Đoa</t>
  </si>
  <si>
    <t>Đak Đoa</t>
  </si>
  <si>
    <t>Công trình cấp III, 02 tầng DTXD 408m2, DTS 785m2, các hạng mục phụ</t>
  </si>
  <si>
    <t>3505/QĐ-UBND ngày 31/10/2017</t>
  </si>
  <si>
    <t>Trụ sở thị trấn Kbang, huyện Kbang</t>
  </si>
  <si>
    <t>Công trình cấp III, 02 tầng; DTXD 486m2, DTS 885 m2, thiết bị và các hạng mục phụ</t>
  </si>
  <si>
    <t>497/QĐ-UBND ngày 25/10/2017</t>
  </si>
  <si>
    <t>Theo thiết kế mẫu đã ban hành</t>
  </si>
  <si>
    <t>Trụ sở thị trấn Chư Prông, huyện Chư Prông</t>
  </si>
  <si>
    <t>2018-2019</t>
  </si>
  <si>
    <r>
      <t xml:space="preserve">Nhà làm việc cấp III, 02 tầng, DTXD 467m2 </t>
    </r>
    <r>
      <rPr>
        <vertAlign val="superscript"/>
        <sz val="11"/>
        <color indexed="10"/>
        <rFont val="Times New Roman"/>
        <family val="1"/>
      </rPr>
      <t xml:space="preserve"> </t>
    </r>
    <r>
      <rPr>
        <sz val="11"/>
        <color indexed="10"/>
        <rFont val="Times New Roman"/>
        <family val="1"/>
      </rPr>
      <t xml:space="preserve">và các hạng mục phụ    </t>
    </r>
    <r>
      <rPr>
        <vertAlign val="superscript"/>
        <sz val="11"/>
        <color indexed="10"/>
        <rFont val="Times New Roman"/>
        <family val="1"/>
      </rPr>
      <t xml:space="preserve">  </t>
    </r>
  </si>
  <si>
    <t>2062/QĐ-UBND ngày 27/9/2017</t>
  </si>
  <si>
    <r>
      <t>Nhà làm việc cấp III, 02 tầng, DTXD 467m2, DTS 854m</t>
    </r>
    <r>
      <rPr>
        <vertAlign val="superscript"/>
        <sz val="11"/>
        <rFont val="Times New Roman"/>
        <family val="1"/>
      </rPr>
      <t xml:space="preserve">2 </t>
    </r>
    <r>
      <rPr>
        <sz val="11"/>
        <rFont val="Times New Roman"/>
        <family val="1"/>
      </rPr>
      <t xml:space="preserve">và các hạng mục phụ    </t>
    </r>
    <r>
      <rPr>
        <vertAlign val="superscript"/>
        <sz val="11"/>
        <rFont val="Times New Roman"/>
        <family val="1"/>
      </rPr>
      <t xml:space="preserve">  </t>
    </r>
  </si>
  <si>
    <t>Nhà làm việc HĐND-UBND huyện Krông Pa</t>
  </si>
  <si>
    <t>Krông pa</t>
  </si>
  <si>
    <t>Công trình cấp II, 3 tầng, DTXD 942 m2; DTS 1884 m2 và các hạng mục phụ</t>
  </si>
  <si>
    <t>974/QĐ-UBND ngày 31/10/2017</t>
  </si>
  <si>
    <r>
      <t>Nhà làm việc cấp III, 02 tầng, DTXD 715m2, DTS 1.400m</t>
    </r>
    <r>
      <rPr>
        <vertAlign val="superscript"/>
        <sz val="11"/>
        <rFont val="Times New Roman"/>
        <family val="1"/>
      </rPr>
      <t xml:space="preserve">2 </t>
    </r>
    <r>
      <rPr>
        <sz val="11"/>
        <rFont val="Times New Roman"/>
        <family val="1"/>
      </rPr>
      <t xml:space="preserve">và các hạng mục phụ    </t>
    </r>
    <r>
      <rPr>
        <vertAlign val="superscript"/>
        <sz val="11"/>
        <rFont val="Times New Roman"/>
        <family val="1"/>
      </rPr>
      <t xml:space="preserve">  </t>
    </r>
  </si>
  <si>
    <t>Nhà làm việc các phòng ban huyện Kông Chro</t>
  </si>
  <si>
    <t>Kông Chro</t>
  </si>
  <si>
    <t xml:space="preserve">Công trình cấp  II, 3 tầng nổi, 1 tầng hầm, DTXD 501m2, DTS: 1847 m2, các hạng mục phụ </t>
  </si>
  <si>
    <t>302/QĐ-UBND ngày 30/10/2017</t>
  </si>
  <si>
    <t xml:space="preserve">Nhà Cấp III, DTXD 501m2, DTS: 1411 m2, các hạng mục phụ </t>
  </si>
  <si>
    <t>Trụ sở làm việc BQL rừng phòng hộ Nam Sông Ba</t>
  </si>
  <si>
    <t>Công trình cấp III, 02 tầng DTXD 198m2, DTS 345 m2, nhà ở công vụ DTXD 110 m2 và các hạng mục phụ.</t>
  </si>
  <si>
    <t>99/QĐ-SKHĐT ngày 28/9/2017</t>
  </si>
  <si>
    <t>BQL rừng phòng hộ Nam Sông Ba</t>
  </si>
  <si>
    <t>Công trình cấp III, 02 tầng DTXD 198m2, DTS 345 m2, các hạng mục phụ.</t>
  </si>
  <si>
    <t>Trạm kiểm dịch động vật Chư Ngọc, huyện Krông Pa</t>
  </si>
  <si>
    <t>Nhà làm việc, phòng ở, phòng ăn: CT cấp III, 01 tầng, DTXD 105m2; nhà nuôi nhotts cách lý 55m2 và các hạng mục phụ.</t>
  </si>
  <si>
    <t>117/QĐ-SKHĐT ngày 31/10/2017</t>
  </si>
  <si>
    <t>Chi Cục chăn nuôi và thú y</t>
  </si>
  <si>
    <t>Công trình cấp IV, 01 tầng DTXD 105m2, các hạng mục phụ.</t>
  </si>
  <si>
    <t>Bảo tồn, tôn tạo Khu di tích Căn cứ địa cách mạng khu 10, xã Krong, huyện Kbang</t>
  </si>
  <si>
    <t>Cổng vào di tích, nhà tưởng niệm, nhà bia ghi sự kiện, nhà khách ban quản lý, hội trường, Lán Bí Thư, Lán Phó Bí thư, Lán cơ yếu và li tô, lán văn phòng, lán đánh máy văn thư, nhà ăn, và các hạng mục phụ</t>
  </si>
  <si>
    <t>118/QĐ-SKHĐT ngày 31/10/2014</t>
  </si>
  <si>
    <t xml:space="preserve">Sở VHTT - DL   </t>
  </si>
  <si>
    <t>Cụm Công nghiệp Ia Sao, thị xã Ayun Pa, tỉnh Gia Lai</t>
  </si>
  <si>
    <t>XD một số hạng mục hạ tầng cụm CN trên diện tích 15 ha; 
 San nền 11,7 ha, đường nội bộ Đ1, Đ2, Đ3 với tổng chiều dài 1.146,16m, hệ thống điện, thoát nước.</t>
  </si>
  <si>
    <t>975/QĐ-UBND ngày 31/10/2017</t>
  </si>
  <si>
    <t>UBND Thị xã Ayun Pa</t>
  </si>
  <si>
    <t>Thủy lợi Nút Riêng, xã Al Bă, huyện Chư Sê</t>
  </si>
  <si>
    <t>Đập dâng L=68m,tuyến kênh và các công trình trên kênh. Đảm bảo năng lực tưới 92ha lúa 2 vụ và tạo nguồn cho 50 ha cây công nghiệp.</t>
  </si>
  <si>
    <t>961/QĐ-UBND ngày 30/10/2017</t>
  </si>
  <si>
    <t>Đập dâng L=68m, kênh 2km,</t>
  </si>
  <si>
    <t>Thủy lợi Ia Púch, xã Ia Púch, huyện Chư Prông</t>
  </si>
  <si>
    <t>Đập đất, tràn xả lũ, cống lấy nước, kênh chính L= 3,801km, kênh nhánh L= 3km... Tưới 300 ha (trong đó 60 ha lúa 2 vụ và 240 ha cây CN + hoa màu)</t>
  </si>
  <si>
    <t>967/QĐ-UBND ngày 31/10/2017</t>
  </si>
  <si>
    <t>100 ha lúa và 150 ha cây CN + hoa màu</t>
  </si>
  <si>
    <t>Sửa chữa, nâng cấp công trình thủy lợi Ia Rbol, thị xã Ayun Pa</t>
  </si>
  <si>
    <t>Đập dâng, sân thượng lưu, tường bên tràn, tường bên lưu và tường ngoài hạ lưu, bể tiểu năng và hạ lưu tiêu năng, cống lấy nước, cống xả cát</t>
  </si>
  <si>
    <t>116/QĐ-SKHĐT ngày 30/10/2017</t>
  </si>
  <si>
    <t>Vốn chờ phân bổ (Hỗ trợ đền bù GPMB cho Hồ chứa nước Plei Thơ Ga)</t>
  </si>
  <si>
    <t>Vốn chờ phân bổ (Hỗ trợ đền bù GPMB cho Thủy lợi Tầu Dầu 2)</t>
  </si>
  <si>
    <t xml:space="preserve">BQL ĐT XD các CT Nông nghiệp </t>
  </si>
  <si>
    <t>Hỗ trợ đền bù GPMB cho Thủy lợi Ia Mlah</t>
  </si>
  <si>
    <t>821/QĐ-UBND ngày 01/9/2017</t>
  </si>
  <si>
    <t xml:space="preserve">Đường nối thị trấn Đăk Pơ, huyện Đăk Pơ đi xã Kông Lơng Khơng, huyện Kbang, tỉnh Gia Lai </t>
  </si>
  <si>
    <t>Đường cấp V miền núi L=2,5 km, Cầu BTCT, hệ thống thoát nước</t>
  </si>
  <si>
    <t>864/QĐ-UBND ngày 21/9/2017</t>
  </si>
  <si>
    <t>L=2,5 km, Cầu BTCT, hệ thồng thoát nước</t>
  </si>
  <si>
    <t>Đường nội thị huyện Chư Păh, tỉnh Gia Lai</t>
  </si>
  <si>
    <t>Chư Păh</t>
  </si>
  <si>
    <t>Nâng cấp, mở rộng 4 tuyến đường L= 3,514 km, cụ thể:
Đường Quang Trung L= 0,832km; Đường Lê Hồng Phong L= 0,954km; Đường Trần phú, L= 0,923km;  Đường Nguyễn Văn Linh, L=0,805 km, hệ thống thoát nước.</t>
  </si>
  <si>
    <t>862/QĐ-UBND ngày 21/9/2017</t>
  </si>
  <si>
    <t>UBND huyện Chư Păh</t>
  </si>
  <si>
    <t>N1: Nâng cấp đường Quang Trung, Lê Hồng Phong, Trần phú, L= 2,5 km; 
N2: Đường Nguyễn Văn Linh, L=1,5 km, hệ thống thoát nước.</t>
  </si>
  <si>
    <t>Đường liên xã Huyện Ia Pa, tỉnh Gia Lai</t>
  </si>
  <si>
    <t>Ia Pa</t>
  </si>
  <si>
    <t>Xây dựng L=11,393 km đường giao thông nông thôn cấp A
N1: Ia Trốc, L=4,543km, hệ thống thoát nước;
N2: Đường từ tỉnh lộ 662 đi khu dân cư Bi Dông, Bi Da, L=6,85km; hệ thống thoát nước.</t>
  </si>
  <si>
    <t>863/QĐ-UBND ngày 21/9/2017</t>
  </si>
  <si>
    <t>L=11,45 km
N1: Ia Trốc, L=4,6km, hệ thống thoát nước;
N2: Đường từ tỉnh lộ 662 đi khu dân cư Bi Dông, Bi Da, L=6,85km; hệ thống thoát nước.</t>
  </si>
  <si>
    <t>Đường liên xã huyện Kông Chro, tỉnh Gia Lai</t>
  </si>
  <si>
    <t>Đầu tư xây dựng 2 tuyến đường, Chiều dài toàn tuyến L= 16,25km, gồm 02 nhánh:
- N1: Từ xã Kông Yang đi xã Đak Tpang dài 8,95km đường BTXM, hệ thống thoát nước.
- N2: Từ Quốc lộ Trường Sơn Đông đi xã Đak Pơ Pho, L= 7,3km đường BTXM,hệ thống thoát nước.</t>
  </si>
  <si>
    <t>969/QĐ-UBND ngày 31/10/2017</t>
  </si>
  <si>
    <t>Chiều dài toàn tuyến L= 16,8km, gồm 02 nhánh:
- N1: Từ xã Kông Yang đi xã Đak Tpang dài 9,5km đường BTXM, Bn=5,5m, Bm=3,5m, hệ thống thoát nước.
- N2: Từ Quốc lộ Trường Sơn Đông đi xã Đak Pơ Pho, L= 7,3km đường BTXM, Bn=5,5m, Bm=3,5m, hệ thống thoát nước.</t>
  </si>
  <si>
    <t>Đường nội thị huyện Ia Pa, tỉnh Gia Lai</t>
  </si>
  <si>
    <t>Đầu tư xây dựng 2 tuyến đường nội thị, L= 5,823 km;
N1: Trần Hưng Đạo  L=4,574 km; mặt đường láng nhựa, hệ thống thoát nước. 
N2: Đường quy hoach D2; L= 1,249 km, mặt đường láng nhựa, hệ thống thoát nước.</t>
  </si>
  <si>
    <t>843/QĐ-UBND, ngày 13/9/2017</t>
  </si>
  <si>
    <t>L= 5,87 km;
N1: Trần Hưng Đạo  L=4,62 km; Bn= 14m, Bm=10,5m, mặt đường láng nhựa, hệ thống thoát nước. 
N2: Đường quy hoach D2; L= 1,25 km, Bn= 11m, Bm=7,5m, mặt đường láng nhựa, hệ thống thoát nước.</t>
  </si>
  <si>
    <t>Đường nội thị Thị trấn Kbang</t>
  </si>
  <si>
    <t>Đầu tư 06 tuyến đường 
L=10,86 km.</t>
  </si>
  <si>
    <t>949/QĐ-UBND ngày 24/10/2017</t>
  </si>
  <si>
    <t>Đầu tư 10 tuyến đường 
L=13,5 km.</t>
  </si>
  <si>
    <t>Đường nội thị, thị trấn Chư Sê, huyện Chư Sê, tỉnh Gia Lai</t>
  </si>
  <si>
    <t>Đầu tư xây dựng 2 tuyến đường nội thị: L= 1.883,4 m,
N1: Đường Võ Thị Sáu, L=1.595m:
N2:  Đường Lê Lợi (Cách Mạng – Quy hoạch số 1), L=288,4m:
Hệ thổng thoát nước</t>
  </si>
  <si>
    <t>854/QĐ-UBND ngày 18/9/2017</t>
  </si>
  <si>
    <t>L= 1.883,4 m,
N1: Đường Võ Thị Sáu, L=1.595m:
Bm= 16m, Bn= 7.5m
N2:  Đường Lê Lợi (Cách Mạng – Quy hoạch số 1), L=288,4m:
Bm: 14m, Bn:7.5m
Hệ thổng thoát nước</t>
  </si>
  <si>
    <t>Đường nội thị huyện Chư Pưh, tỉnh Gia Lai</t>
  </si>
  <si>
    <t xml:space="preserve">Đầu tư 6 tuyến L=6,466 km </t>
  </si>
  <si>
    <t>844/QĐ-UBND ngày 13/9/2017</t>
  </si>
  <si>
    <t>UBND huyện Chư Pứh</t>
  </si>
  <si>
    <t>Đường liên xã huyện Ia Grai, tỉnh Gia Lai</t>
  </si>
  <si>
    <t xml:space="preserve">Đầu tư xây dựng 2 tuyến đường liên xã L = 17,4 km,
Nhánh 01: Tuyến từ xã Ia Sao đi xã Ia Yok, L=5,27Km;
Nhánh 2: Tuyến từ thị trấn Ia Kha đi xã Ia Pếch, L=12,126Km;
Hệ thống thoát nước
</t>
  </si>
  <si>
    <t>249/QĐ-UBND ngày 23/3/2017</t>
  </si>
  <si>
    <t xml:space="preserve">L = 18 km,
Nhánh 01: Tuyến từ xã Ia Sao đi xã Ia Yok, L=6,0Km;
Nhánh 2: Tuyến từ thị trấn Ia Kha đi xã Ia Pếch, L=12Km;
Hệ thống thoát nước
</t>
  </si>
  <si>
    <t>Đường liên xã H'Ra-Đăk Ta Ley, huyện Mang Yang, tỉnh Gia Lai</t>
  </si>
  <si>
    <t>L=10,4km, Đường cấp VI,  hệ thống thoát nước; Cầu  BTCT</t>
  </si>
  <si>
    <t>925/QĐ-UBND ngày 12/10/2017</t>
  </si>
  <si>
    <t>Đường cấp VI, L=10,4km, hệ thống thoát nước; Cầu 2 nhịp BTCT, L=62m</t>
  </si>
  <si>
    <t>Đường liên xã huyện Đak Đoa, tỉnh Gia Lai</t>
  </si>
  <si>
    <t>Đầu tư 2 tuyến đường cấp IV, L= 14,813 km
N1: Đường liên xã Tân Bình - Thị Trấn Đak Đoa - xã An Phú: L=7,6km, hệ thống thoát nước;
N2:Đường từ xã Trang đi Ia Pết.: L=7,213km, hệ thống thoát nước</t>
  </si>
  <si>
    <t>970/QĐ-UBND ngày 31/10/2017</t>
  </si>
  <si>
    <t xml:space="preserve">N1: Đường liên xã Tân Bình - Thị Trấn Đăk Đoa - xã An Phú: L=7,6km
Bn=7,5m ;Bm=5.5m; hệ thống thoát nước;
N2:Đường từ xã Trang đi Ia Pết.: L=7,213km, Bn=7,5m ;Bm=5.5m; hệ thống thoát nước
</t>
  </si>
  <si>
    <t>Chỉnh trang đô thị thị xã An Khê, tỉnh Gia Lai</t>
  </si>
  <si>
    <t>An Khê</t>
  </si>
  <si>
    <t>Nâng cấp mở rộng 13 tuyến đường nội thị, Tổng chiều dài các tuyến L= 11,913 km  và  các hạng mục phụ</t>
  </si>
  <si>
    <t>968/QĐ-UBND ngày 31/10/2017</t>
  </si>
  <si>
    <t>UBND TX An Khê</t>
  </si>
  <si>
    <t>Nâng cấp mở rộng 13 tuyến đường nội thị, Tổng chiều dài các tuyến L= 11,9 km  và  các hạng mục phụ</t>
  </si>
  <si>
    <t>Chỉnh trang đô thị Tp.Pleiku</t>
  </si>
  <si>
    <t>N1: Nâng cấp, mở rộng đường Hai Bà Trưng (đoạn Lý Thái Tổ - Nguyễn Đình Chiểu), L= 1,105 km; 
N2: Nâng cấp, mở rộng đường Trần Phú (đoạn Lý Thái Tổ - Lê Lai), L= 770m.</t>
  </si>
  <si>
    <t>971/QĐ-UBND ngày 31/10/2017</t>
  </si>
  <si>
    <t>UBND TP Pleiku</t>
  </si>
  <si>
    <t>N1: Nâng cấp, mở rộng đường Hai Bà Trưng (đoạn Lý Thái Tổ - Trần Hưng Đạo), L= 1,31 km; 
N2: Nâng cấp, mở rộng đường Trần Phú (đoạn Lý Thái Tổ - Trần Hưng Đạo), L= 1,105 km.</t>
  </si>
  <si>
    <t>2018-2022</t>
  </si>
  <si>
    <t>Xây dựng hệ thống 3 đường khí Bệnh viện đa khoa tỉnh</t>
  </si>
  <si>
    <t>Trung tâm cấp khí y tế; Đường ống các cỡ chuyên dụng cho khí y tế + các đầu nối…</t>
  </si>
  <si>
    <t>965/QĐ-UBND ngày 31/10/2017</t>
  </si>
  <si>
    <t>Bệnh viện Đa khoa tỉnh</t>
  </si>
  <si>
    <t>Dự án nâng cao năng lực PCCR cho lực lượng kiểm lâm tỉnh Gia Lai</t>
  </si>
  <si>
    <t>2017-2021</t>
  </si>
  <si>
    <t>các huyện, thị xã, thành phố</t>
  </si>
  <si>
    <t>Nâng cao khả năng phát hiện sớm cháy rừng, XD hệ thống cảnh báo, dự báo cháy rừng…</t>
  </si>
  <si>
    <t>856/QĐ-UBND, 12/9/2016</t>
  </si>
  <si>
    <t>Chi cục Kiểm lâm tỉnh</t>
  </si>
  <si>
    <t>HT NST</t>
  </si>
  <si>
    <t>Dự án bố trí ổn định dân cư vùng thiên tai làng Brang, xã Đăk Pling, huyện Kông Chro</t>
  </si>
  <si>
    <t>Kông chro</t>
  </si>
  <si>
    <t>Đường giao thông 508m; hệ thống điện, hệ thống nước</t>
  </si>
  <si>
    <t>315/QĐ-UBND ngày 30/10/2017</t>
  </si>
  <si>
    <t>Dự án bố trí ổn định dân di cư tự do, xã Chư Krey, huyện Kông Chro</t>
  </si>
  <si>
    <t>Đường giao thông 777m; san nền, hệ thống điện, hệ thống nước</t>
  </si>
  <si>
    <t>314/QĐ-UBND ngày 30/10/2017</t>
  </si>
  <si>
    <t>Đầu tư trang thiết bị cho bệnh viện tuyến tỉnh</t>
  </si>
  <si>
    <t>HP1: Trang thiết bị cho Bệnh viện nhi. HP2: Trang thiết bị bệnh viện tuyến tỉnh.</t>
  </si>
  <si>
    <t>988/QĐ-UBND ngày 31/10/2016;
934/QĐ-UBND ngày 19/10/2017</t>
  </si>
  <si>
    <t>Hỗ trợ cho các chương trình mục tiêu Quốc gia nông thôn mới (KCH &amp; GTNT)</t>
  </si>
  <si>
    <t>(4)</t>
  </si>
  <si>
    <t>Vốn chuẩn bị đầu tư cho các dự án KCM năm 2019, năm 2020</t>
  </si>
  <si>
    <t>Trong đó vốn chuẩn bị đầu tư kế hoạch năm 2017 chuyển sang năm 2018 là 5.940 triệu đồng, kế hoạch năm 2018 bố trí cho CBĐT là 1.070 triệu đồng 
(có phụ lục 4 kèm theo)</t>
  </si>
  <si>
    <t>II</t>
  </si>
  <si>
    <t>Vốn trong cân đối theo tiêu chí huyện, thị xã, thành phố quyết định đầu tư</t>
  </si>
  <si>
    <t>II.1</t>
  </si>
  <si>
    <t>Vốn phân bổ  90%</t>
  </si>
  <si>
    <t>Thành phố Pleiku</t>
  </si>
  <si>
    <t>Huyện K'Bang</t>
  </si>
  <si>
    <t>Huyện Chư Prông</t>
  </si>
  <si>
    <t>Huyện Ia Pa</t>
  </si>
  <si>
    <t>II.2</t>
  </si>
  <si>
    <t>Vốn Dự phòng 10%</t>
  </si>
  <si>
    <t>Tiền sử dụng đất</t>
  </si>
  <si>
    <t>Có biểu chi tiết kèm theo</t>
  </si>
  <si>
    <t>B.1</t>
  </si>
  <si>
    <t>Thu tiền sử dụng đất của tỉnh</t>
  </si>
  <si>
    <t>Trong đó: Tiền sử dụng đất tỉnh đầu tư</t>
  </si>
  <si>
    <t>1</t>
  </si>
  <si>
    <t>L=6,65 km , hệ thống thoát nước.
N1: L=3,7km;
N2: L= 2,95km.</t>
  </si>
  <si>
    <t>Đường từ xã Nghĩa Hòa huyện Chư Păh đi xã Ia Sao, Ia Yok huyện Ia Grai, tỉnh Gia Lai</t>
  </si>
  <si>
    <t>Công trình giao thông nông thôn cấp A, L=6,65 km , hệ thống thoát nước.
N1: L=3,7km;
N2: L= 2,95km.</t>
  </si>
  <si>
    <t>111/QĐ-UBND ngày 22/2/2017</t>
  </si>
  <si>
    <t>2</t>
  </si>
  <si>
    <t>Đường liên xã Tân An đi Yang Bắc và Phú An, huyện Đăk Pơi, tỉnh Gia Lai</t>
  </si>
  <si>
    <t>Công trình giao thông cấp IV, L= 4,048km; Bn=7,5m; Bm=5,5m; hệ thống thoát nước</t>
  </si>
  <si>
    <t>893/QĐ-UBND ngày 03/10/2017</t>
  </si>
  <si>
    <t>L= 4km; Bn=7,5m; Bm=5,5m; hệ thống thoát nước</t>
  </si>
  <si>
    <t>3</t>
  </si>
  <si>
    <t>Dự kiến bố trí cho dự án hệ thống thủy lợi hồ chứa nước Plei Thơ Ga, xã Chư Don, huyện Chư Pưh</t>
  </si>
  <si>
    <t>Chưa có trong kế hoạch đầu tư công trung hạn</t>
  </si>
  <si>
    <t>4</t>
  </si>
  <si>
    <t>Dự kiến bố trí cho dự án hồ chứa nước Tầu Dầu 2, huyện Đăk Pơ</t>
  </si>
  <si>
    <t>Vốn chuẩn bị đầu tư cho các dự án khởi công mới năm 2019, năm 2020</t>
  </si>
  <si>
    <t>(có phụ lục 4 kèm theo)</t>
  </si>
  <si>
    <t>B.II</t>
  </si>
  <si>
    <t>Thu tiền sử dụng đất  huyện, thị xã, thành phố</t>
  </si>
  <si>
    <t>C</t>
  </si>
  <si>
    <t>Vốn xổ số kiến thiết</t>
  </si>
  <si>
    <t>Dự án chuyển tiếp</t>
  </si>
  <si>
    <t>Trường THPT Sơn Lang, huyện Kbang (xây mới tại xã Sơn Lang)</t>
  </si>
  <si>
    <t xml:space="preserve"> Quy mô 600 học sinh. Nhà học 10 phòng, 2 tầng, DTS 950m2; nhà hiệu bộ, thư viện, 2 tầng, 490 m2; nhà học bộ môn 2 tầng DTS 670 m2; nhà đa năng và các hạng mục phụ </t>
  </si>
  <si>
    <t>248/QĐ-UBND ngày 21/3/2016</t>
  </si>
  <si>
    <t>Trường THCS Hoàng Văn Thụ, xã Ia Hrung (tách trường)</t>
  </si>
  <si>
    <t>Nhà học 08 phòng 2 tầng, DTS: 715m2; nhà học bộ môn 2 tầng, DTS 670 m2; nhà hiệu bộ, thư viện 2 tầng, DTS 490 m2; nhà đa năng DTXD 440 m2 và các hạng mục phụ</t>
  </si>
  <si>
    <t>1251/QĐ-UBND ngày 29/12/2015</t>
  </si>
  <si>
    <t>UBND  huyện Ia Grai</t>
  </si>
  <si>
    <t>Trạm y tế xã Ia O; Ia Băng;  Ia Piơr và thị trấn Chư Prông.</t>
  </si>
  <si>
    <t>Nhà làm việc, DTXD tối thiểu 250 m2 + các hạng mục phụ/trạm</t>
  </si>
  <si>
    <t>31/QĐ-SKHĐT ngày 02/3/2016</t>
  </si>
  <si>
    <t>Trạm y tế xã Hneng, xã Trang, xã Ia Dơk, huyện Đăk Đoa.</t>
  </si>
  <si>
    <t>164/QĐ-SKHĐT, 30/10/2015</t>
  </si>
  <si>
    <t>5</t>
  </si>
  <si>
    <t>Trạm y tế xã AlBá; Ia Tiêm; Ia Ko; Ayun.</t>
  </si>
  <si>
    <t>07/QĐ-UBND ngày 06/01/2016</t>
  </si>
  <si>
    <t>6</t>
  </si>
  <si>
    <t>Trạm y tế xã Nghĩa An, Kon Bla và thị trấn K'bang.</t>
  </si>
  <si>
    <t>Nhà làm việc, DTXD 250 m2 + các hạng mục phụ/trạm</t>
  </si>
  <si>
    <t>167/QĐ-UBND ngày 30/10/2015</t>
  </si>
  <si>
    <t>7</t>
  </si>
  <si>
    <t>Trường THPT A Sanh, xã Ia Krái, huyện Ia Grai</t>
  </si>
  <si>
    <t>Nhà hiệu bộ, thư viện 2 tầng, DTXD 261m2, DTS 471m2;
Nhà học bộ môn 02 tầng DTXD390m2, DTS 699m2;
Nhà đa năng; các hạng mục phụ</t>
  </si>
  <si>
    <t>138/QĐ-SKHĐT ngày 28/10/2016</t>
  </si>
  <si>
    <t>8</t>
  </si>
  <si>
    <t>Trường Cao đẳng sư phạm</t>
  </si>
  <si>
    <t>Nâng cấp, cải tạo nhà hành chính, nhà thí nghiệm, nhà đa năng, khu nội trú, tường rào, sân bê tông.
Xây dựng mới bể nước PCCC, sân tập thể dục thể thao, sân đường bê tông.</t>
  </si>
  <si>
    <t>147/QĐ-SKHĐT ngày 31/10/2016</t>
  </si>
  <si>
    <t>Trường THPT Phạm Hồng Thái, xã Ia Khươl, huyện Chư Păh</t>
  </si>
  <si>
    <t>Nhà hiệu bộ- thư viện: 02 tầng, DTS 600 m2; nhà đa năng, DTXD 564 m2; thiết bị và các hạng mục phụ</t>
  </si>
  <si>
    <t>112/QĐ-SKHĐT ngày 20/10/2017</t>
  </si>
  <si>
    <t>Trường THCS Nguyễn Văn Trỗi, xã Hà Tam</t>
  </si>
  <si>
    <t>2018</t>
  </si>
  <si>
    <t>Nhà học bộ môn: 02 tầng, DTS 670 m2; Nhà đa năng: DTXD 450 m2.</t>
  </si>
  <si>
    <t>102/QĐ-UBND ngày 04/8/2017</t>
  </si>
  <si>
    <t>CTMTQG Nông thôn mới</t>
  </si>
  <si>
    <t>Trường THCS Mai Xuân Thưởng - xã Song An - thị xã An Khê</t>
  </si>
  <si>
    <t>Nhà học bộ môn: 02 tầng, DTS 670 m2;  thư viện: DTXD 120 m2 và các hạng mục phụ</t>
  </si>
  <si>
    <t>3329/QĐ-UBND ngày 27/10/2017</t>
  </si>
  <si>
    <t>UBND huyện An Khê</t>
  </si>
  <si>
    <t>Phân hiệu trường THPT Trường Chinh (nay là THPT Trần Cao Vân), xã Ia H'lốp, huyện Chư Sê</t>
  </si>
  <si>
    <t>Nhà hiệu bộ: 02 tầng, DTS 471 m2; Nhà học bộ môn: 02 tầng, DTS 699 m2; nhà đa năng, DTXD 564 m2; thiết bị và các hạng mục phụ</t>
  </si>
  <si>
    <t>111/QĐ-SKHĐT ngày 20/10/2017</t>
  </si>
  <si>
    <t>Trường phổ thông DTNT huyện Đức Cơ  (nay là trường THCS dân tộc nội trú huyện Đức Cơ), thị trấn Chư Ty, huyện Đức Cơ</t>
  </si>
  <si>
    <t xml:space="preserve"> Đức Cơ</t>
  </si>
  <si>
    <t>Nhà học lý thuyết 6 phòng +  thực hành DTS 1.256m2, nhà hiệu bộ + thư viện DTS 482 m2, KTX nam DTS 683 m3, KTX nữ DTS 596m2, nhà ăn, bếp DTXD 343 m2, thiết bị và các hạng mục phụ</t>
  </si>
  <si>
    <t>308/QĐ-UBND ngày 21/4/2017</t>
  </si>
  <si>
    <t>Quy mô 300 học sinh. Xây dựng nhà học, thực hành, bộ môn, thư viện, nhà hiệu bộ; nhà ở học sinh; nhà công vụ; nhà đa năng và các hạng mục phụ</t>
  </si>
  <si>
    <t>Trạm Y tế xã Ia Piar, huyện Phú Thiện</t>
  </si>
  <si>
    <t>Nhà làm việc, DTXD 275 m2; các hạng mục phụ</t>
  </si>
  <si>
    <t>874/QĐ-UBND ngày 28/10/2016</t>
  </si>
  <si>
    <t>Đầu tư xây dựng mới  trạm y tế xã Ia Sao,  nâng cấp cải tạo trạm y tế các xã Ia Bă, Ia Khai, huyện Ia Grai</t>
  </si>
  <si>
    <t>Xây mới Trạm y tế xã Ia Sao, DTXD 254 m2; các hạng mục phụ. Nâng cấp, cải tạo trạm y tế  xã Ia Bă: cải tạo nhà hiện có, xây bổ sung nhà làm việc DTXD 186 m2, hạng mục phụ; Nâng cấp, cải tạo trạm y tế  xã Ia Khai:  cải tạo nhà hiện có, xây bổ sung nhà làm việc DTXD 188 m2, hạng mục phụ</t>
  </si>
  <si>
    <t>1644/QĐ-UBND ngày 06/10/2017</t>
  </si>
  <si>
    <t xml:space="preserve">Xây mới Trạm y tế xã Ia Sao, DTXD 254 m2; các hạng mục phụ. Nâng cấp, cải tạo trạm y tế  xã Ia Bă: cải tạo nhà hiện có, xây bổ sung nhà làm việc DTXD 186 m2, hạng mục phụ; Nâng cấp, cải tạo trạm y tế  xã Ia Khai:  cải tạo nhà hiện có, xây bổ sung nhà làm </t>
  </si>
  <si>
    <t xml:space="preserve">Đầu tư 02 trạm y tế xã Uar và xã Chư Ngọc, huyện Krông Pa </t>
  </si>
  <si>
    <t>Nhà làm việc, DTXD 310 m2/trạm + các hạng mục phụ</t>
  </si>
  <si>
    <t>788/QĐ-UBND ngày 27/10/2017</t>
  </si>
  <si>
    <t>Xây dựng mới trạm y tế xã Đăk Sông và Nâng cấp, mở rộng trạm y tế xã Đăk Pơ Pho và Đăk Kơ Ning, huyện Kông Chro</t>
  </si>
  <si>
    <t>Xây mới Trạm y tế xã Đăk Sông, DTXD 315 m2; các hạng mục phụ. Nâng cấp, mở rộng trạm y tế  xã Đăk Pơ Pho và Đăk Kơ Ning: xây bổ sung nhà làm việc DTXD 192 m2/trạm, hạng mục phụ</t>
  </si>
  <si>
    <t>285/QĐ-UBND ngày 09/10/2017</t>
  </si>
  <si>
    <t>Đầu tư xây dựng mới trạm y tế xã Ia Kriêng và nâng cấp trạm y tế Ia Dơk, huyện Đức Cơ</t>
  </si>
  <si>
    <t>Xây mới Trạm y tế xã Ia Kriêng, DTXD 283 m2; các hạng mục phụ. Nâng cấp, mở rộng trạm y tế  xã  Ia Dơk: xây bổ sung nhà làm việc DTXD 113 m2, hạng mục phụ</t>
  </si>
  <si>
    <t>2174/QĐ-UBND ngày 14/9/2017</t>
  </si>
  <si>
    <t>Xây mới Trạm y tế xã Ia Kriêng, DTXD 283 m2; các hạng mục phụ. Nâng cấp, mở rộng trạm y tế  xã  Ia Dơk: xây bổ sung nhà làm việc DTXD 100 m2, hạng mục phụ</t>
  </si>
  <si>
    <t>Đầu tư xây dựng mới 03 trạm y tế xã Yang Bắc, Ya Hội và Tân An</t>
  </si>
  <si>
    <t>Nhà làm việc, DTXD  254 m2 + thiết bị và các hạng mục phụ/trạm</t>
  </si>
  <si>
    <t>14/QĐ-UBND ngày 23/01/2017</t>
  </si>
  <si>
    <t>Vốn chuẩn bị đầu tư kế hoạch năm 2017 chuyển sang năm 2018 là 5.791 triệu đồng, trong đó bố trí cho CBĐT các DA KCM năm 2019, năm 2020 là 2.820 triệu đồng, phần còn lại 2.971 triệu đồng bố trí cho thực hiện dự án</t>
  </si>
  <si>
    <t>Chương trình mục tiêu quốc gia nông thôn mới</t>
  </si>
  <si>
    <t>Chi công tác đo đạc, đăng ký đất đai, lập cơ sở dự liệu hồ sơ địa chính và cấp giấy chứng nhận quyền sử dụng đất</t>
  </si>
  <si>
    <t>Trích nộp 30% quỹ phát triển đất của tỉnh</t>
  </si>
  <si>
    <t>Tiền sử dụng đất dành cho đầu tư</t>
  </si>
  <si>
    <t>-</t>
  </si>
  <si>
    <t>Đường từ xã Nghĩa Hòa huyện Chư Păh đi xã Ia Sao, Ia Yok huyện Ia Grai</t>
  </si>
  <si>
    <t>Đường liên xã Tân An đi Yang Bắc và Phú An</t>
  </si>
  <si>
    <t>214/QĐ-UBND ngày 16/3/2017</t>
  </si>
  <si>
    <t>Vốn dự phòng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</si>
</sst>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_);_(* \(#,##0\);_(* &quot;-&quot;??_);_(@_)"/>
    <numFmt numFmtId="165" formatCode="[$-F400]h:mm:ss\ AM/PM"/>
    <numFmt numFmtId="166" formatCode="_(* #,##0.0_);_(* \(#,##0.0\);_(* &quot;-&quot;??_);_(@_)"/>
    <numFmt numFmtId="167" formatCode="#,##0.0"/>
  </numFmts>
  <fonts count="32">
    <font>
      <sz val="11"/>
      <color theme="1"/>
      <name val="Calibri"/>
      <family val="2"/>
      <scheme val="minor"/>
    </font>
    <font>
      <b/>
      <sz val="11"/>
      <color theme="1"/>
      <name val="Times New Roman"/>
      <family val="1"/>
    </font>
    <font>
      <sz val="11"/>
      <color theme="1"/>
      <name val="Times New Roman"/>
      <family val="1"/>
    </font>
    <font>
      <b/>
      <u/>
      <sz val="11"/>
      <color theme="1"/>
      <name val="Times New Roman"/>
      <family val="1"/>
    </font>
    <font>
      <sz val="10"/>
      <name val="Arial"/>
      <family val="2"/>
    </font>
    <font>
      <i/>
      <sz val="11"/>
      <name val="Times New Roman"/>
      <family val="1"/>
    </font>
    <font>
      <sz val="11"/>
      <name val="Times New Roman"/>
      <family val="1"/>
    </font>
    <font>
      <b/>
      <sz val="11"/>
      <name val="Times New Roman"/>
      <family val="1"/>
    </font>
    <font>
      <sz val="11"/>
      <color indexed="8"/>
      <name val="Calibri"/>
      <family val="2"/>
    </font>
    <font>
      <b/>
      <u/>
      <sz val="11"/>
      <name val="Calibri"/>
      <family val="2"/>
    </font>
    <font>
      <sz val="11"/>
      <name val="Times New Roman"/>
      <family val="1"/>
      <charset val="163"/>
    </font>
    <font>
      <i/>
      <sz val="11"/>
      <name val="Times New Roman"/>
      <family val="1"/>
      <charset val="163"/>
    </font>
    <font>
      <sz val="12"/>
      <name val="Times New Roman"/>
      <family val="1"/>
    </font>
    <font>
      <sz val="11"/>
      <name val="Calibri"/>
      <family val="2"/>
    </font>
    <font>
      <sz val="10"/>
      <name val="Helv"/>
      <family val="2"/>
    </font>
    <font>
      <b/>
      <i/>
      <sz val="11"/>
      <name val="Times New Roman"/>
      <family val="1"/>
    </font>
    <font>
      <sz val="12"/>
      <color indexed="8"/>
      <name val="Times New Roman"/>
      <family val="1"/>
    </font>
    <font>
      <sz val="11"/>
      <color indexed="8"/>
      <name val="Calibri"/>
      <family val="2"/>
      <charset val="163"/>
    </font>
    <font>
      <sz val="11"/>
      <color indexed="10"/>
      <name val="Times New Roman"/>
      <family val="1"/>
    </font>
    <font>
      <sz val="10"/>
      <name val="MS Sans Serif"/>
      <family val="2"/>
    </font>
    <font>
      <sz val="11"/>
      <color indexed="12"/>
      <name val="Times New Roman"/>
      <family val="1"/>
    </font>
    <font>
      <vertAlign val="superscript"/>
      <sz val="11"/>
      <color indexed="10"/>
      <name val="Times New Roman"/>
      <family val="1"/>
    </font>
    <font>
      <vertAlign val="superscript"/>
      <sz val="11"/>
      <name val="Times New Roman"/>
      <family val="1"/>
    </font>
    <font>
      <sz val="11"/>
      <color indexed="10"/>
      <name val="Times New Roman"/>
      <family val="1"/>
      <charset val="163"/>
    </font>
    <font>
      <i/>
      <sz val="11"/>
      <color indexed="10"/>
      <name val="Times New Roman"/>
      <family val="1"/>
    </font>
    <font>
      <sz val="10"/>
      <name val=".VnArial NarrowH"/>
      <family val="2"/>
    </font>
    <font>
      <sz val="11"/>
      <color indexed="10"/>
      <name val=".VnTime"/>
      <family val="2"/>
    </font>
    <font>
      <b/>
      <sz val="11"/>
      <name val="Calibri"/>
      <family val="2"/>
    </font>
    <font>
      <sz val="14"/>
      <name val="Times New Roman"/>
      <family val="1"/>
    </font>
    <font>
      <sz val="11"/>
      <color indexed="30"/>
      <name val="Times New Roman"/>
      <family val="1"/>
    </font>
    <font>
      <b/>
      <sz val="11"/>
      <color indexed="30"/>
      <name val="Times New Roman"/>
      <family val="1"/>
    </font>
    <font>
      <b/>
      <sz val="9"/>
      <color indexed="81"/>
      <name val="Tahoma"/>
      <family val="2"/>
    </font>
  </fonts>
  <fills count="3">
    <fill>
      <patternFill patternType="none"/>
    </fill>
    <fill>
      <patternFill patternType="gray125"/>
    </fill>
    <fill>
      <patternFill patternType="solid">
        <fgColor theme="0"/>
        <bgColor indexed="64"/>
      </patternFill>
    </fill>
  </fills>
  <borders count="35">
    <border>
      <left/>
      <right/>
      <top/>
      <bottom/>
      <diagonal/>
    </border>
    <border>
      <left/>
      <right/>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double">
        <color indexed="64"/>
      </right>
      <top/>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s>
  <cellStyleXfs count="30">
    <xf numFmtId="0" fontId="0" fillId="0" borderId="0"/>
    <xf numFmtId="0" fontId="4" fillId="0" borderId="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12" fillId="0" borderId="0"/>
    <xf numFmtId="0" fontId="14" fillId="0" borderId="0"/>
    <xf numFmtId="43" fontId="8" fillId="0" borderId="0" applyFont="0" applyFill="0" applyBorder="0" applyAlignment="0" applyProtection="0"/>
    <xf numFmtId="0" fontId="12" fillId="0" borderId="0"/>
    <xf numFmtId="0" fontId="4" fillId="0" borderId="0"/>
    <xf numFmtId="0" fontId="4" fillId="0" borderId="0"/>
    <xf numFmtId="0" fontId="17" fillId="0" borderId="0"/>
    <xf numFmtId="43" fontId="8" fillId="0" borderId="0" applyFont="0" applyFill="0" applyBorder="0" applyAlignment="0" applyProtection="0"/>
    <xf numFmtId="0" fontId="19"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25" fillId="0" borderId="0"/>
    <xf numFmtId="0" fontId="8" fillId="0" borderId="0"/>
    <xf numFmtId="0" fontId="8" fillId="0" borderId="0"/>
    <xf numFmtId="43" fontId="12" fillId="0" borderId="0" applyFont="0" applyFill="0" applyBorder="0" applyAlignment="0" applyProtection="0"/>
    <xf numFmtId="0" fontId="28" fillId="0" borderId="0"/>
    <xf numFmtId="43" fontId="8" fillId="0" borderId="0" applyFont="0" applyFill="0" applyBorder="0" applyAlignment="0" applyProtection="0"/>
    <xf numFmtId="43" fontId="8" fillId="0" borderId="0" applyFont="0" applyFill="0" applyBorder="0" applyAlignment="0" applyProtection="0"/>
    <xf numFmtId="0" fontId="28" fillId="0" borderId="0"/>
    <xf numFmtId="43" fontId="8" fillId="0" borderId="0" applyFont="0" applyFill="0" applyBorder="0" applyAlignment="0" applyProtection="0"/>
    <xf numFmtId="0" fontId="4" fillId="0" borderId="0"/>
  </cellStyleXfs>
  <cellXfs count="242">
    <xf numFmtId="0" fontId="0" fillId="0" borderId="0" xfId="0"/>
    <xf numFmtId="3" fontId="1" fillId="2" borderId="0" xfId="0" applyNumberFormat="1" applyFont="1" applyFill="1" applyAlignment="1">
      <alignment horizontal="left"/>
    </xf>
    <xf numFmtId="3" fontId="2" fillId="2" borderId="0" xfId="0" applyNumberFormat="1" applyFont="1" applyFill="1" applyAlignment="1">
      <alignment horizontal="left"/>
    </xf>
    <xf numFmtId="3" fontId="2" fillId="2" borderId="0" xfId="0" applyNumberFormat="1" applyFont="1" applyFill="1" applyAlignment="1">
      <alignment horizontal="center"/>
    </xf>
    <xf numFmtId="3" fontId="2" fillId="2" borderId="0" xfId="0" applyNumberFormat="1" applyFont="1" applyFill="1"/>
    <xf numFmtId="3" fontId="2" fillId="2" borderId="0" xfId="0" applyNumberFormat="1" applyFont="1" applyFill="1" applyAlignment="1">
      <alignment horizontal="right"/>
    </xf>
    <xf numFmtId="3" fontId="1" fillId="2" borderId="0" xfId="0" applyNumberFormat="1" applyFont="1" applyFill="1" applyAlignment="1">
      <alignment horizontal="center"/>
    </xf>
    <xf numFmtId="3" fontId="1" fillId="2" borderId="0" xfId="0" applyNumberFormat="1" applyFont="1" applyFill="1" applyAlignment="1">
      <alignment horizontal="left"/>
    </xf>
    <xf numFmtId="3" fontId="2" fillId="2" borderId="0" xfId="0" applyNumberFormat="1" applyFont="1" applyFill="1" applyAlignment="1">
      <alignment horizontal="left"/>
    </xf>
    <xf numFmtId="3" fontId="3" fillId="2" borderId="0" xfId="0" applyNumberFormat="1" applyFont="1" applyFill="1" applyAlignment="1">
      <alignment horizontal="center"/>
    </xf>
    <xf numFmtId="3" fontId="3" fillId="2" borderId="0" xfId="0" applyNumberFormat="1" applyFont="1" applyFill="1" applyAlignment="1">
      <alignment horizontal="center"/>
    </xf>
    <xf numFmtId="3" fontId="2" fillId="2" borderId="0" xfId="0" applyNumberFormat="1" applyFont="1" applyFill="1" applyAlignment="1">
      <alignment horizontal="center" vertical="center"/>
    </xf>
    <xf numFmtId="3" fontId="2" fillId="2" borderId="0" xfId="0" applyNumberFormat="1" applyFont="1" applyFill="1" applyAlignment="1">
      <alignment wrapText="1"/>
    </xf>
    <xf numFmtId="1" fontId="5" fillId="2" borderId="1" xfId="1" applyNumberFormat="1" applyFont="1" applyFill="1" applyBorder="1" applyAlignment="1">
      <alignment horizontal="right" vertical="center"/>
    </xf>
    <xf numFmtId="1" fontId="5" fillId="2" borderId="1" xfId="1" applyNumberFormat="1" applyFont="1" applyFill="1" applyBorder="1" applyAlignment="1">
      <alignment horizontal="right" vertical="center"/>
    </xf>
    <xf numFmtId="1" fontId="6" fillId="2" borderId="0" xfId="1" applyNumberFormat="1" applyFont="1" applyFill="1" applyAlignment="1">
      <alignment vertical="center" wrapText="1"/>
    </xf>
    <xf numFmtId="3" fontId="6" fillId="2" borderId="2" xfId="1" applyNumberFormat="1" applyFont="1" applyFill="1" applyBorder="1" applyAlignment="1">
      <alignment horizontal="center" vertical="center" wrapText="1"/>
    </xf>
    <xf numFmtId="3" fontId="6" fillId="2" borderId="3" xfId="1" applyNumberFormat="1" applyFont="1" applyFill="1" applyBorder="1" applyAlignment="1">
      <alignment horizontal="center" vertical="center" wrapText="1"/>
    </xf>
    <xf numFmtId="3" fontId="6" fillId="2" borderId="4" xfId="1" applyNumberFormat="1" applyFont="1" applyFill="1" applyBorder="1" applyAlignment="1">
      <alignment horizontal="center" vertical="center" wrapText="1"/>
    </xf>
    <xf numFmtId="3" fontId="6" fillId="2" borderId="5" xfId="1" applyNumberFormat="1" applyFont="1" applyFill="1" applyBorder="1" applyAlignment="1">
      <alignment horizontal="center" vertical="center" wrapText="1"/>
    </xf>
    <xf numFmtId="3" fontId="6" fillId="2" borderId="6" xfId="1" applyNumberFormat="1" applyFont="1" applyFill="1" applyBorder="1" applyAlignment="1">
      <alignment horizontal="center" vertical="center" wrapText="1"/>
    </xf>
    <xf numFmtId="3" fontId="6" fillId="2" borderId="4" xfId="1" applyNumberFormat="1" applyFont="1" applyFill="1" applyBorder="1" applyAlignment="1">
      <alignment horizontal="center" vertical="center" wrapText="1"/>
    </xf>
    <xf numFmtId="3" fontId="6" fillId="2" borderId="5" xfId="1" applyNumberFormat="1" applyFont="1" applyFill="1" applyBorder="1" applyAlignment="1">
      <alignment horizontal="center" vertical="center" wrapText="1"/>
    </xf>
    <xf numFmtId="3" fontId="6" fillId="2" borderId="6" xfId="1" applyNumberFormat="1" applyFont="1" applyFill="1" applyBorder="1" applyAlignment="1">
      <alignment horizontal="center" vertical="center" wrapText="1"/>
    </xf>
    <xf numFmtId="3" fontId="6" fillId="2" borderId="7" xfId="1" applyNumberFormat="1" applyFont="1" applyFill="1" applyBorder="1" applyAlignment="1">
      <alignment horizontal="center" vertical="center" wrapText="1"/>
    </xf>
    <xf numFmtId="3" fontId="6" fillId="2" borderId="8" xfId="1" applyNumberFormat="1" applyFont="1" applyFill="1" applyBorder="1" applyAlignment="1">
      <alignment horizontal="center" vertical="center" wrapText="1"/>
    </xf>
    <xf numFmtId="3" fontId="6" fillId="2" borderId="9" xfId="1" applyNumberFormat="1" applyFont="1" applyFill="1" applyBorder="1" applyAlignment="1">
      <alignment horizontal="center" vertical="center" wrapText="1"/>
    </xf>
    <xf numFmtId="3" fontId="6" fillId="2" borderId="3" xfId="1" applyNumberFormat="1" applyFont="1" applyFill="1" applyBorder="1" applyAlignment="1">
      <alignment horizontal="center" vertical="center" wrapText="1"/>
    </xf>
    <xf numFmtId="3" fontId="6" fillId="2" borderId="10" xfId="1" applyNumberFormat="1" applyFont="1" applyFill="1" applyBorder="1" applyAlignment="1">
      <alignment horizontal="center" vertical="center" wrapText="1"/>
    </xf>
    <xf numFmtId="3" fontId="6" fillId="2" borderId="11" xfId="1" applyNumberFormat="1" applyFont="1" applyFill="1" applyBorder="1" applyAlignment="1">
      <alignment horizontal="center" vertical="center" wrapText="1"/>
    </xf>
    <xf numFmtId="3" fontId="6" fillId="2" borderId="12" xfId="1" applyNumberFormat="1" applyFont="1" applyFill="1" applyBorder="1" applyAlignment="1">
      <alignment horizontal="center" vertical="center" wrapText="1"/>
    </xf>
    <xf numFmtId="3" fontId="6" fillId="2" borderId="13" xfId="1" applyNumberFormat="1" applyFont="1" applyFill="1" applyBorder="1" applyAlignment="1">
      <alignment horizontal="center" vertical="center" wrapText="1"/>
    </xf>
    <xf numFmtId="3" fontId="6" fillId="2" borderId="14" xfId="1" applyNumberFormat="1" applyFont="1" applyFill="1" applyBorder="1" applyAlignment="1">
      <alignment horizontal="center" vertical="center" wrapText="1"/>
    </xf>
    <xf numFmtId="3" fontId="6" fillId="2" borderId="15" xfId="1" applyNumberFormat="1" applyFont="1" applyFill="1" applyBorder="1" applyAlignment="1">
      <alignment horizontal="center" vertical="center" wrapText="1"/>
    </xf>
    <xf numFmtId="3" fontId="6" fillId="2" borderId="16" xfId="1" applyNumberFormat="1" applyFont="1" applyFill="1" applyBorder="1" applyAlignment="1">
      <alignment horizontal="center" vertical="center" wrapText="1"/>
    </xf>
    <xf numFmtId="3" fontId="6" fillId="2" borderId="17" xfId="1" applyNumberFormat="1" applyFont="1" applyFill="1" applyBorder="1" applyAlignment="1">
      <alignment horizontal="center" vertical="center" wrapText="1"/>
    </xf>
    <xf numFmtId="3" fontId="6" fillId="2" borderId="18" xfId="1" applyNumberFormat="1" applyFont="1" applyFill="1" applyBorder="1" applyAlignment="1">
      <alignment horizontal="center" vertical="center" wrapText="1"/>
    </xf>
    <xf numFmtId="3" fontId="6" fillId="2" borderId="19" xfId="1" applyNumberFormat="1" applyFont="1" applyFill="1" applyBorder="1" applyAlignment="1">
      <alignment horizontal="center" vertical="center" wrapText="1"/>
    </xf>
    <xf numFmtId="3" fontId="6" fillId="2" borderId="20" xfId="1" applyNumberFormat="1" applyFont="1" applyFill="1" applyBorder="1" applyAlignment="1">
      <alignment horizontal="center" vertical="center" wrapText="1"/>
    </xf>
    <xf numFmtId="3" fontId="6" fillId="2" borderId="21" xfId="1" applyNumberFormat="1" applyFont="1" applyFill="1" applyBorder="1" applyAlignment="1">
      <alignment horizontal="center" vertical="center" wrapText="1"/>
    </xf>
    <xf numFmtId="3" fontId="6" fillId="2" borderId="22" xfId="1" applyNumberFormat="1" applyFont="1" applyFill="1" applyBorder="1" applyAlignment="1">
      <alignment horizontal="center" vertical="center" wrapText="1"/>
    </xf>
    <xf numFmtId="3" fontId="6" fillId="2" borderId="0" xfId="1" applyNumberFormat="1" applyFont="1" applyFill="1" applyBorder="1" applyAlignment="1">
      <alignment horizontal="center" vertical="center" wrapText="1"/>
    </xf>
    <xf numFmtId="3" fontId="6" fillId="2" borderId="23" xfId="1" applyNumberFormat="1" applyFont="1" applyFill="1" applyBorder="1" applyAlignment="1">
      <alignment horizontal="center" vertical="center" wrapText="1"/>
    </xf>
    <xf numFmtId="3" fontId="6" fillId="2" borderId="12" xfId="1" applyNumberFormat="1" applyFont="1" applyFill="1" applyBorder="1" applyAlignment="1">
      <alignment horizontal="center" vertical="center" wrapText="1"/>
    </xf>
    <xf numFmtId="3" fontId="6" fillId="2" borderId="24" xfId="1" applyNumberFormat="1" applyFont="1" applyFill="1" applyBorder="1" applyAlignment="1">
      <alignment horizontal="center" vertical="center" wrapText="1"/>
    </xf>
    <xf numFmtId="3" fontId="6" fillId="2" borderId="0" xfId="1" applyNumberFormat="1" applyFont="1" applyFill="1" applyBorder="1" applyAlignment="1">
      <alignment horizontal="center" vertical="center" wrapText="1"/>
    </xf>
    <xf numFmtId="3" fontId="6" fillId="2" borderId="19" xfId="1" applyNumberFormat="1" applyFont="1" applyFill="1" applyBorder="1" applyAlignment="1">
      <alignment horizontal="center" vertical="center" wrapText="1"/>
    </xf>
    <xf numFmtId="3" fontId="6" fillId="2" borderId="21" xfId="1" applyNumberFormat="1" applyFont="1" applyFill="1" applyBorder="1" applyAlignment="1">
      <alignment horizontal="center" vertical="center" wrapText="1"/>
    </xf>
    <xf numFmtId="3" fontId="6" fillId="2" borderId="25" xfId="1" applyNumberFormat="1" applyFont="1" applyFill="1" applyBorder="1" applyAlignment="1">
      <alignment horizontal="center" vertical="center" wrapText="1"/>
    </xf>
    <xf numFmtId="3" fontId="6" fillId="2" borderId="26" xfId="1" applyNumberFormat="1" applyFont="1" applyFill="1" applyBorder="1" applyAlignment="1">
      <alignment horizontal="center" vertical="center" wrapText="1"/>
    </xf>
    <xf numFmtId="3" fontId="6" fillId="2" borderId="26" xfId="1" applyNumberFormat="1" applyFont="1" applyFill="1" applyBorder="1" applyAlignment="1">
      <alignment horizontal="center" vertical="center" wrapText="1"/>
    </xf>
    <xf numFmtId="3" fontId="6" fillId="2" borderId="27" xfId="1" applyNumberFormat="1" applyFont="1" applyFill="1" applyBorder="1" applyAlignment="1">
      <alignment horizontal="center" vertical="center" wrapText="1"/>
    </xf>
    <xf numFmtId="3" fontId="6" fillId="2" borderId="27" xfId="1" applyNumberFormat="1" applyFont="1" applyFill="1" applyBorder="1" applyAlignment="1">
      <alignment vertical="center" wrapText="1"/>
    </xf>
    <xf numFmtId="3" fontId="6" fillId="2" borderId="28" xfId="1" applyNumberFormat="1" applyFont="1" applyFill="1" applyBorder="1" applyAlignment="1">
      <alignment horizontal="center" vertical="center" wrapText="1"/>
    </xf>
    <xf numFmtId="3" fontId="6" fillId="2" borderId="25" xfId="1" applyNumberFormat="1" applyFont="1" applyFill="1" applyBorder="1" applyAlignment="1">
      <alignment horizontal="center" vertical="center" wrapText="1"/>
    </xf>
    <xf numFmtId="3" fontId="7" fillId="2" borderId="29" xfId="1" applyNumberFormat="1" applyFont="1" applyFill="1" applyBorder="1" applyAlignment="1">
      <alignment horizontal="center" vertical="center" wrapText="1"/>
    </xf>
    <xf numFmtId="3" fontId="7" fillId="2" borderId="27" xfId="1" applyNumberFormat="1" applyFont="1" applyFill="1" applyBorder="1" applyAlignment="1">
      <alignment horizontal="center" vertical="center" wrapText="1"/>
    </xf>
    <xf numFmtId="3" fontId="7" fillId="2" borderId="27" xfId="1" applyNumberFormat="1" applyFont="1" applyFill="1" applyBorder="1" applyAlignment="1">
      <alignment horizontal="right" vertical="center" wrapText="1"/>
    </xf>
    <xf numFmtId="3" fontId="7" fillId="2" borderId="30" xfId="1" applyNumberFormat="1" applyFont="1" applyFill="1" applyBorder="1" applyAlignment="1">
      <alignment horizontal="center" vertical="center" wrapText="1"/>
    </xf>
    <xf numFmtId="3" fontId="7" fillId="2" borderId="0" xfId="1" applyNumberFormat="1" applyFont="1" applyFill="1" applyBorder="1" applyAlignment="1">
      <alignment horizontal="center" vertical="center" wrapText="1"/>
    </xf>
    <xf numFmtId="49" fontId="7" fillId="2" borderId="29" xfId="1" applyNumberFormat="1" applyFont="1" applyFill="1" applyBorder="1" applyAlignment="1">
      <alignment horizontal="center" vertical="center"/>
    </xf>
    <xf numFmtId="164" fontId="7" fillId="2" borderId="27" xfId="2" applyNumberFormat="1" applyFont="1" applyFill="1" applyBorder="1" applyAlignment="1">
      <alignment vertical="center" wrapText="1"/>
    </xf>
    <xf numFmtId="1" fontId="7" fillId="2" borderId="27" xfId="1" applyNumberFormat="1" applyFont="1" applyFill="1" applyBorder="1" applyAlignment="1">
      <alignment horizontal="center" vertical="center" wrapText="1"/>
    </xf>
    <xf numFmtId="164" fontId="7" fillId="2" borderId="27" xfId="3" applyNumberFormat="1" applyFont="1" applyFill="1" applyBorder="1" applyAlignment="1">
      <alignment horizontal="right" vertical="center" wrapText="1"/>
    </xf>
    <xf numFmtId="164" fontId="7" fillId="2" borderId="27" xfId="3" applyNumberFormat="1" applyFont="1" applyFill="1" applyBorder="1" applyAlignment="1">
      <alignment horizontal="center" vertical="center" wrapText="1"/>
    </xf>
    <xf numFmtId="1" fontId="7" fillId="2" borderId="30" xfId="1" applyNumberFormat="1" applyFont="1" applyFill="1" applyBorder="1" applyAlignment="1">
      <alignment horizontal="center" vertical="center" wrapText="1"/>
    </xf>
    <xf numFmtId="1" fontId="7" fillId="2" borderId="0" xfId="1" applyNumberFormat="1" applyFont="1" applyFill="1" applyAlignment="1">
      <alignment vertical="center"/>
    </xf>
    <xf numFmtId="1" fontId="6" fillId="2" borderId="30" xfId="1" applyNumberFormat="1" applyFont="1" applyFill="1" applyBorder="1" applyAlignment="1">
      <alignment horizontal="center" vertical="center" wrapText="1"/>
    </xf>
    <xf numFmtId="0" fontId="9" fillId="2" borderId="0" xfId="4" applyFont="1" applyFill="1"/>
    <xf numFmtId="0" fontId="6" fillId="2" borderId="29" xfId="5" applyFont="1" applyFill="1" applyBorder="1" applyAlignment="1">
      <alignment horizontal="center" vertical="center" wrapText="1"/>
    </xf>
    <xf numFmtId="164" fontId="6" fillId="2" borderId="27" xfId="2" applyNumberFormat="1" applyFont="1" applyFill="1" applyBorder="1" applyAlignment="1">
      <alignment vertical="center" wrapText="1"/>
    </xf>
    <xf numFmtId="1" fontId="5" fillId="2" borderId="27" xfId="1" applyNumberFormat="1" applyFont="1" applyFill="1" applyBorder="1" applyAlignment="1">
      <alignment horizontal="center" vertical="center" wrapText="1"/>
    </xf>
    <xf numFmtId="4" fontId="6" fillId="2" borderId="27" xfId="1" applyNumberFormat="1" applyFont="1" applyFill="1" applyBorder="1" applyAlignment="1">
      <alignment horizontal="center" vertical="center" wrapText="1"/>
    </xf>
    <xf numFmtId="3" fontId="6" fillId="2" borderId="27" xfId="1" applyNumberFormat="1" applyFont="1" applyFill="1" applyBorder="1" applyAlignment="1">
      <alignment horizontal="right" vertical="center" wrapText="1"/>
    </xf>
    <xf numFmtId="3" fontId="6" fillId="2" borderId="27" xfId="1" applyNumberFormat="1" applyFont="1" applyFill="1" applyBorder="1" applyAlignment="1">
      <alignment horizontal="right" vertical="center"/>
    </xf>
    <xf numFmtId="0" fontId="10" fillId="2" borderId="27" xfId="4" applyFont="1" applyFill="1" applyBorder="1" applyAlignment="1">
      <alignment horizontal="center" vertical="center" wrapText="1"/>
    </xf>
    <xf numFmtId="1" fontId="5" fillId="2" borderId="0" xfId="1" applyNumberFormat="1" applyFont="1" applyFill="1" applyAlignment="1">
      <alignment vertical="center"/>
    </xf>
    <xf numFmtId="1" fontId="6" fillId="2" borderId="27" xfId="1" applyNumberFormat="1" applyFont="1" applyFill="1" applyBorder="1" applyAlignment="1">
      <alignment horizontal="center" vertical="center" wrapText="1"/>
    </xf>
    <xf numFmtId="0" fontId="6" fillId="2" borderId="27" xfId="4" applyFont="1" applyFill="1" applyBorder="1" applyAlignment="1">
      <alignment horizontal="center" vertical="center" wrapText="1"/>
    </xf>
    <xf numFmtId="1" fontId="11" fillId="2" borderId="0" xfId="1" applyNumberFormat="1" applyFont="1" applyFill="1" applyAlignment="1">
      <alignment vertical="center"/>
    </xf>
    <xf numFmtId="1" fontId="6" fillId="2" borderId="27" xfId="1" quotePrefix="1" applyNumberFormat="1" applyFont="1" applyFill="1" applyBorder="1" applyAlignment="1">
      <alignment horizontal="center" vertical="center" wrapText="1"/>
    </xf>
    <xf numFmtId="3" fontId="6" fillId="2" borderId="27" xfId="6" applyNumberFormat="1" applyFont="1" applyFill="1" applyBorder="1" applyAlignment="1">
      <alignment horizontal="right" vertical="center" wrapText="1"/>
    </xf>
    <xf numFmtId="3" fontId="6" fillId="2" borderId="27" xfId="6" applyNumberFormat="1" applyFont="1" applyFill="1" applyBorder="1" applyAlignment="1">
      <alignment horizontal="center" vertical="center" wrapText="1"/>
    </xf>
    <xf numFmtId="0" fontId="13" fillId="2" borderId="0" xfId="5" applyFont="1" applyFill="1"/>
    <xf numFmtId="1" fontId="6" fillId="2" borderId="27" xfId="4" applyNumberFormat="1" applyFont="1" applyFill="1" applyBorder="1" applyAlignment="1">
      <alignment horizontal="center" vertical="center" wrapText="1"/>
    </xf>
    <xf numFmtId="164" fontId="6" fillId="2" borderId="27" xfId="2" applyNumberFormat="1" applyFont="1" applyFill="1" applyBorder="1" applyAlignment="1">
      <alignment horizontal="center" vertical="center" wrapText="1"/>
    </xf>
    <xf numFmtId="164" fontId="6" fillId="2" borderId="27" xfId="2" applyNumberFormat="1" applyFont="1" applyFill="1" applyBorder="1" applyAlignment="1">
      <alignment horizontal="right" vertical="center"/>
    </xf>
    <xf numFmtId="165" fontId="6" fillId="2" borderId="27" xfId="4" applyNumberFormat="1" applyFont="1" applyFill="1" applyBorder="1" applyAlignment="1">
      <alignment horizontal="center" vertical="center" wrapText="1"/>
    </xf>
    <xf numFmtId="0" fontId="6" fillId="2" borderId="27" xfId="7" applyFont="1" applyFill="1" applyBorder="1" applyAlignment="1">
      <alignment horizontal="center" vertical="center" wrapText="1"/>
    </xf>
    <xf numFmtId="1" fontId="15" fillId="2" borderId="0" xfId="1" applyNumberFormat="1" applyFont="1" applyFill="1" applyAlignment="1">
      <alignment vertical="center"/>
    </xf>
    <xf numFmtId="3" fontId="6" fillId="2" borderId="27" xfId="8" applyNumberFormat="1" applyFont="1" applyFill="1" applyBorder="1" applyAlignment="1">
      <alignment horizontal="right" vertical="center"/>
    </xf>
    <xf numFmtId="1" fontId="10" fillId="2" borderId="27" xfId="1" applyNumberFormat="1" applyFont="1" applyFill="1" applyBorder="1" applyAlignment="1">
      <alignment horizontal="center" vertical="center" wrapText="1"/>
    </xf>
    <xf numFmtId="3" fontId="10" fillId="2" borderId="27" xfId="4" applyNumberFormat="1" applyFont="1" applyFill="1" applyBorder="1" applyAlignment="1">
      <alignment horizontal="right" vertical="center" wrapText="1"/>
    </xf>
    <xf numFmtId="1" fontId="10" fillId="2" borderId="30" xfId="1" applyNumberFormat="1" applyFont="1" applyFill="1" applyBorder="1" applyAlignment="1">
      <alignment horizontal="center" vertical="center" wrapText="1"/>
    </xf>
    <xf numFmtId="3" fontId="10" fillId="2" borderId="27" xfId="1" applyNumberFormat="1" applyFont="1" applyFill="1" applyBorder="1" applyAlignment="1">
      <alignment horizontal="right" vertical="center" wrapText="1"/>
    </xf>
    <xf numFmtId="0" fontId="6" fillId="2" borderId="27" xfId="9" applyFont="1" applyFill="1" applyBorder="1" applyAlignment="1">
      <alignment horizontal="center" vertical="center" wrapText="1"/>
    </xf>
    <xf numFmtId="49" fontId="6" fillId="2" borderId="27" xfId="1" applyNumberFormat="1" applyFont="1" applyFill="1" applyBorder="1" applyAlignment="1">
      <alignment horizontal="center" vertical="center" wrapText="1"/>
    </xf>
    <xf numFmtId="3" fontId="6" fillId="2" borderId="27" xfId="1" quotePrefix="1" applyNumberFormat="1" applyFont="1" applyFill="1" applyBorder="1" applyAlignment="1">
      <alignment horizontal="center" vertical="center" wrapText="1"/>
    </xf>
    <xf numFmtId="164" fontId="6" fillId="2" borderId="27" xfId="2" applyNumberFormat="1" applyFont="1" applyFill="1" applyBorder="1" applyAlignment="1">
      <alignment horizontal="right" vertical="center" wrapText="1"/>
    </xf>
    <xf numFmtId="164" fontId="6" fillId="2" borderId="27" xfId="3" applyNumberFormat="1" applyFont="1" applyFill="1" applyBorder="1" applyAlignment="1">
      <alignment horizontal="right" vertical="center" wrapText="1"/>
    </xf>
    <xf numFmtId="2" fontId="6" fillId="2" borderId="27" xfId="10" applyNumberFormat="1" applyFont="1" applyFill="1" applyBorder="1" applyAlignment="1">
      <alignment horizontal="center" vertical="center" wrapText="1"/>
    </xf>
    <xf numFmtId="0" fontId="6" fillId="2" borderId="27" xfId="10" applyFont="1" applyFill="1" applyBorder="1" applyAlignment="1">
      <alignment horizontal="center" vertical="center" wrapText="1"/>
    </xf>
    <xf numFmtId="0" fontId="6" fillId="2" borderId="30" xfId="9" applyFont="1" applyFill="1" applyBorder="1" applyAlignment="1">
      <alignment horizontal="center" vertical="center" wrapText="1"/>
    </xf>
    <xf numFmtId="0" fontId="6" fillId="2" borderId="0" xfId="5" applyFont="1" applyFill="1"/>
    <xf numFmtId="0" fontId="6" fillId="2" borderId="27" xfId="11" applyFont="1" applyFill="1" applyBorder="1" applyAlignment="1">
      <alignment horizontal="left" vertical="center" wrapText="1"/>
    </xf>
    <xf numFmtId="0" fontId="6" fillId="2" borderId="27" xfId="11" applyFont="1" applyFill="1" applyBorder="1" applyAlignment="1">
      <alignment horizontal="center" vertical="center" wrapText="1"/>
    </xf>
    <xf numFmtId="3" fontId="6" fillId="2" borderId="27" xfId="11" applyNumberFormat="1" applyFont="1" applyFill="1" applyBorder="1" applyAlignment="1">
      <alignment horizontal="right" vertical="center" wrapText="1"/>
    </xf>
    <xf numFmtId="49" fontId="6" fillId="2" borderId="27" xfId="1" quotePrefix="1" applyNumberFormat="1" applyFont="1" applyFill="1" applyBorder="1" applyAlignment="1">
      <alignment horizontal="center" vertical="center"/>
    </xf>
    <xf numFmtId="3" fontId="6" fillId="2" borderId="27" xfId="12" applyNumberFormat="1" applyFont="1" applyFill="1" applyBorder="1" applyAlignment="1">
      <alignment vertical="center" wrapText="1"/>
    </xf>
    <xf numFmtId="0" fontId="6" fillId="2" borderId="27" xfId="4" quotePrefix="1" applyFont="1" applyFill="1" applyBorder="1" applyAlignment="1">
      <alignment horizontal="center" vertical="center" wrapText="1"/>
    </xf>
    <xf numFmtId="1" fontId="18" fillId="2" borderId="27" xfId="1" applyNumberFormat="1" applyFont="1" applyFill="1" applyBorder="1" applyAlignment="1">
      <alignment horizontal="center" vertical="center" wrapText="1"/>
    </xf>
    <xf numFmtId="1" fontId="6" fillId="2" borderId="27" xfId="12" applyNumberFormat="1" applyFont="1" applyFill="1" applyBorder="1" applyAlignment="1">
      <alignment horizontal="center" vertical="center" wrapText="1"/>
    </xf>
    <xf numFmtId="3" fontId="6" fillId="2" borderId="27" xfId="12" applyNumberFormat="1" applyFont="1" applyFill="1" applyBorder="1" applyAlignment="1">
      <alignment horizontal="right" vertical="center"/>
    </xf>
    <xf numFmtId="3" fontId="6" fillId="2" borderId="27" xfId="4" applyNumberFormat="1" applyFont="1" applyFill="1" applyBorder="1" applyAlignment="1">
      <alignment horizontal="right" vertical="center" wrapText="1"/>
    </xf>
    <xf numFmtId="3" fontId="6" fillId="2" borderId="27" xfId="1" quotePrefix="1" applyNumberFormat="1" applyFont="1" applyFill="1" applyBorder="1" applyAlignment="1">
      <alignment horizontal="right" vertical="center" wrapText="1"/>
    </xf>
    <xf numFmtId="0" fontId="6" fillId="2" borderId="27" xfId="4" applyFont="1" applyFill="1" applyBorder="1" applyAlignment="1">
      <alignment horizontal="center" vertical="center"/>
    </xf>
    <xf numFmtId="164" fontId="6" fillId="2" borderId="27" xfId="13" applyNumberFormat="1" applyFont="1" applyFill="1" applyBorder="1" applyAlignment="1">
      <alignment horizontal="center" vertical="center" wrapText="1"/>
    </xf>
    <xf numFmtId="37" fontId="6" fillId="2" borderId="27" xfId="13" applyNumberFormat="1" applyFont="1" applyFill="1" applyBorder="1" applyAlignment="1">
      <alignment horizontal="right" vertical="center" wrapText="1"/>
    </xf>
    <xf numFmtId="166" fontId="6" fillId="2" borderId="27" xfId="13" applyNumberFormat="1" applyFont="1" applyFill="1" applyBorder="1" applyAlignment="1">
      <alignment horizontal="right" vertical="center" wrapText="1"/>
    </xf>
    <xf numFmtId="0" fontId="13" fillId="2" borderId="30" xfId="4" applyFont="1" applyFill="1" applyBorder="1" applyAlignment="1">
      <alignment horizontal="center" vertical="center" wrapText="1"/>
    </xf>
    <xf numFmtId="164" fontId="6" fillId="2" borderId="27" xfId="13" applyNumberFormat="1" applyFont="1" applyFill="1" applyBorder="1" applyAlignment="1">
      <alignment horizontal="right" vertical="center" wrapText="1"/>
    </xf>
    <xf numFmtId="3" fontId="18" fillId="2" borderId="27" xfId="14" applyNumberFormat="1" applyFont="1" applyFill="1" applyBorder="1" applyAlignment="1">
      <alignment horizontal="center" vertical="center" wrapText="1"/>
    </xf>
    <xf numFmtId="164" fontId="18" fillId="2" borderId="27" xfId="15" applyNumberFormat="1" applyFont="1" applyFill="1" applyBorder="1" applyAlignment="1">
      <alignment horizontal="right" vertical="center"/>
    </xf>
    <xf numFmtId="3" fontId="6" fillId="2" borderId="27" xfId="4" applyNumberFormat="1" applyFont="1" applyFill="1" applyBorder="1" applyAlignment="1">
      <alignment horizontal="center" vertical="center" wrapText="1"/>
    </xf>
    <xf numFmtId="0" fontId="6" fillId="2" borderId="27" xfId="16" applyNumberFormat="1" applyFont="1" applyFill="1" applyBorder="1" applyAlignment="1">
      <alignment horizontal="center" vertical="center" wrapText="1"/>
    </xf>
    <xf numFmtId="3" fontId="6" fillId="2" borderId="27" xfId="13" applyNumberFormat="1" applyFont="1" applyFill="1" applyBorder="1" applyAlignment="1">
      <alignment horizontal="right" vertical="center" wrapText="1"/>
    </xf>
    <xf numFmtId="1" fontId="5" fillId="2" borderId="30" xfId="1" applyNumberFormat="1" applyFont="1" applyFill="1" applyBorder="1" applyAlignment="1">
      <alignment horizontal="center" vertical="center" wrapText="1"/>
    </xf>
    <xf numFmtId="1" fontId="6" fillId="2" borderId="29" xfId="1" applyNumberFormat="1" applyFont="1" applyFill="1" applyBorder="1" applyAlignment="1">
      <alignment horizontal="center" vertical="center"/>
    </xf>
    <xf numFmtId="0" fontId="6" fillId="2" borderId="27" xfId="4" applyFont="1" applyFill="1" applyBorder="1" applyAlignment="1">
      <alignment vertical="center" wrapText="1"/>
    </xf>
    <xf numFmtId="1" fontId="18" fillId="2" borderId="27" xfId="4" applyNumberFormat="1" applyFont="1" applyFill="1" applyBorder="1" applyAlignment="1">
      <alignment horizontal="center" vertical="center" wrapText="1"/>
    </xf>
    <xf numFmtId="1" fontId="6" fillId="2" borderId="27" xfId="1" quotePrefix="1" applyNumberFormat="1" applyFont="1" applyFill="1" applyBorder="1" applyAlignment="1">
      <alignment vertical="center" wrapText="1"/>
    </xf>
    <xf numFmtId="164" fontId="6" fillId="2" borderId="27" xfId="17" applyNumberFormat="1" applyFont="1" applyFill="1" applyBorder="1" applyAlignment="1">
      <alignment horizontal="right" vertical="center"/>
    </xf>
    <xf numFmtId="1" fontId="20" fillId="2" borderId="27" xfId="1" applyNumberFormat="1" applyFont="1" applyFill="1" applyBorder="1" applyAlignment="1">
      <alignment horizontal="center" vertical="center" wrapText="1"/>
    </xf>
    <xf numFmtId="3" fontId="6" fillId="2" borderId="27" xfId="1" applyNumberFormat="1" applyFont="1" applyFill="1" applyBorder="1" applyAlignment="1">
      <alignment horizontal="left" vertical="center" wrapText="1"/>
    </xf>
    <xf numFmtId="0" fontId="18" fillId="2" borderId="27" xfId="1" applyNumberFormat="1" applyFont="1" applyFill="1" applyBorder="1" applyAlignment="1">
      <alignment horizontal="center" vertical="center" wrapText="1"/>
    </xf>
    <xf numFmtId="0" fontId="20" fillId="2" borderId="27" xfId="1" applyNumberFormat="1" applyFont="1" applyFill="1" applyBorder="1" applyAlignment="1">
      <alignment horizontal="center" vertical="center" wrapText="1"/>
    </xf>
    <xf numFmtId="1" fontId="6" fillId="2" borderId="27" xfId="1" applyNumberFormat="1" applyFont="1" applyFill="1" applyBorder="1" applyAlignment="1">
      <alignment horizontal="left" vertical="center" wrapText="1"/>
    </xf>
    <xf numFmtId="1" fontId="10" fillId="2" borderId="27" xfId="1" applyNumberFormat="1" applyFont="1" applyFill="1" applyBorder="1" applyAlignment="1">
      <alignment horizontal="left" vertical="center" wrapText="1"/>
    </xf>
    <xf numFmtId="0" fontId="18" fillId="2" borderId="27" xfId="4" applyFont="1" applyFill="1" applyBorder="1" applyAlignment="1">
      <alignment horizontal="center" vertical="center" wrapText="1"/>
    </xf>
    <xf numFmtId="0" fontId="23" fillId="2" borderId="27" xfId="4" quotePrefix="1" applyFont="1" applyFill="1" applyBorder="1" applyAlignment="1">
      <alignment vertical="center" wrapText="1"/>
    </xf>
    <xf numFmtId="0" fontId="10" fillId="2" borderId="27" xfId="4" quotePrefix="1" applyFont="1" applyFill="1" applyBorder="1" applyAlignment="1">
      <alignment vertical="center" wrapText="1"/>
    </xf>
    <xf numFmtId="3" fontId="18" fillId="2" borderId="27" xfId="1" applyNumberFormat="1" applyFont="1" applyFill="1" applyBorder="1" applyAlignment="1">
      <alignment horizontal="right" vertical="center" wrapText="1"/>
    </xf>
    <xf numFmtId="167" fontId="6" fillId="2" borderId="27" xfId="1" applyNumberFormat="1" applyFont="1" applyFill="1" applyBorder="1" applyAlignment="1">
      <alignment horizontal="right" vertical="center" wrapText="1"/>
    </xf>
    <xf numFmtId="167" fontId="6" fillId="2" borderId="27" xfId="4" applyNumberFormat="1" applyFont="1" applyFill="1" applyBorder="1" applyAlignment="1">
      <alignment vertical="center" wrapText="1"/>
    </xf>
    <xf numFmtId="3" fontId="6" fillId="2" borderId="27" xfId="4" applyNumberFormat="1" applyFont="1" applyFill="1" applyBorder="1" applyAlignment="1">
      <alignment vertical="center" wrapText="1"/>
    </xf>
    <xf numFmtId="0" fontId="6" fillId="2" borderId="27" xfId="4" applyFont="1" applyFill="1" applyBorder="1" applyAlignment="1">
      <alignment horizontal="left" vertical="center" wrapText="1"/>
    </xf>
    <xf numFmtId="1" fontId="24" fillId="2" borderId="27" xfId="1" applyNumberFormat="1" applyFont="1" applyFill="1" applyBorder="1" applyAlignment="1">
      <alignment horizontal="center" vertical="center" wrapText="1"/>
    </xf>
    <xf numFmtId="164" fontId="18" fillId="2" borderId="27" xfId="13" applyNumberFormat="1" applyFont="1" applyFill="1" applyBorder="1" applyAlignment="1">
      <alignment horizontal="right" vertical="center" wrapText="1"/>
    </xf>
    <xf numFmtId="0" fontId="6" fillId="2" borderId="27" xfId="18" applyFont="1" applyFill="1" applyBorder="1" applyAlignment="1">
      <alignment horizontal="center" vertical="center" wrapText="1"/>
    </xf>
    <xf numFmtId="0" fontId="18" fillId="2" borderId="27" xfId="16" applyNumberFormat="1" applyFont="1" applyFill="1" applyBorder="1" applyAlignment="1">
      <alignment horizontal="center" vertical="center" wrapText="1"/>
    </xf>
    <xf numFmtId="164" fontId="6" fillId="2" borderId="27" xfId="2" quotePrefix="1" applyNumberFormat="1" applyFont="1" applyFill="1" applyBorder="1" applyAlignment="1">
      <alignment horizontal="center" vertical="center" wrapText="1"/>
    </xf>
    <xf numFmtId="164" fontId="18" fillId="2" borderId="27" xfId="2" applyNumberFormat="1" applyFont="1" applyFill="1" applyBorder="1" applyAlignment="1">
      <alignment horizontal="center" vertical="center" wrapText="1"/>
    </xf>
    <xf numFmtId="1" fontId="6" fillId="2" borderId="27" xfId="1" applyNumberFormat="1" applyFont="1" applyFill="1" applyBorder="1" applyAlignment="1">
      <alignment vertical="center" wrapText="1"/>
    </xf>
    <xf numFmtId="164" fontId="18" fillId="2" borderId="27" xfId="2" applyNumberFormat="1" applyFont="1" applyFill="1" applyBorder="1" applyAlignment="1">
      <alignment vertical="center" wrapText="1"/>
    </xf>
    <xf numFmtId="3" fontId="18" fillId="2" borderId="27" xfId="4" applyNumberFormat="1" applyFont="1" applyFill="1" applyBorder="1" applyAlignment="1">
      <alignment horizontal="right" vertical="center" wrapText="1"/>
    </xf>
    <xf numFmtId="164" fontId="18" fillId="2" borderId="27" xfId="2" applyNumberFormat="1" applyFont="1" applyFill="1" applyBorder="1" applyAlignment="1">
      <alignment horizontal="right" vertical="center" wrapText="1"/>
    </xf>
    <xf numFmtId="49" fontId="6" fillId="2" borderId="27" xfId="19" applyNumberFormat="1" applyFont="1" applyFill="1" applyBorder="1" applyAlignment="1">
      <alignment horizontal="left" vertical="center" wrapText="1"/>
    </xf>
    <xf numFmtId="0" fontId="6" fillId="2" borderId="27" xfId="19" applyFont="1" applyFill="1" applyBorder="1" applyAlignment="1">
      <alignment horizontal="center" vertical="center" wrapText="1"/>
    </xf>
    <xf numFmtId="0" fontId="18" fillId="2" borderId="27" xfId="19" applyFont="1" applyFill="1" applyBorder="1" applyAlignment="1">
      <alignment horizontal="center" vertical="center" wrapText="1"/>
    </xf>
    <xf numFmtId="0" fontId="6" fillId="2" borderId="27" xfId="19" applyFont="1" applyFill="1" applyBorder="1" applyAlignment="1">
      <alignment horizontal="left" vertical="center" wrapText="1"/>
    </xf>
    <xf numFmtId="1" fontId="6" fillId="2" borderId="31" xfId="1" applyNumberFormat="1" applyFont="1" applyFill="1" applyBorder="1" applyAlignment="1">
      <alignment vertical="center" wrapText="1"/>
    </xf>
    <xf numFmtId="0" fontId="6" fillId="2" borderId="31" xfId="18" applyFont="1" applyFill="1" applyBorder="1" applyAlignment="1">
      <alignment horizontal="center" vertical="center" wrapText="1"/>
    </xf>
    <xf numFmtId="3" fontId="6" fillId="2" borderId="31" xfId="1" quotePrefix="1" applyNumberFormat="1" applyFont="1" applyFill="1" applyBorder="1" applyAlignment="1">
      <alignment horizontal="center" vertical="center" wrapText="1"/>
    </xf>
    <xf numFmtId="1" fontId="6" fillId="2" borderId="31" xfId="1" quotePrefix="1" applyNumberFormat="1" applyFont="1" applyFill="1" applyBorder="1" applyAlignment="1">
      <alignment horizontal="center" vertical="center" wrapText="1"/>
    </xf>
    <xf numFmtId="3" fontId="18" fillId="2" borderId="27" xfId="4" applyNumberFormat="1" applyFont="1" applyFill="1" applyBorder="1" applyAlignment="1">
      <alignment vertical="center" wrapText="1"/>
    </xf>
    <xf numFmtId="1" fontId="18" fillId="2" borderId="31" xfId="1" quotePrefix="1" applyNumberFormat="1" applyFont="1" applyFill="1" applyBorder="1" applyAlignment="1">
      <alignment horizontal="center" vertical="center" wrapText="1"/>
    </xf>
    <xf numFmtId="0" fontId="18" fillId="2" borderId="31" xfId="18" applyFont="1" applyFill="1" applyBorder="1" applyAlignment="1">
      <alignment horizontal="center" vertical="center" wrapText="1"/>
    </xf>
    <xf numFmtId="0" fontId="6" fillId="2" borderId="27" xfId="20" applyFont="1" applyFill="1" applyBorder="1" applyAlignment="1">
      <alignment horizontal="left" vertical="center" wrapText="1"/>
    </xf>
    <xf numFmtId="3" fontId="6" fillId="2" borderId="27" xfId="14" applyNumberFormat="1" applyFont="1" applyFill="1" applyBorder="1" applyAlignment="1">
      <alignment horizontal="center" vertical="center" wrapText="1"/>
    </xf>
    <xf numFmtId="0" fontId="6" fillId="2" borderId="27" xfId="20" applyFont="1" applyFill="1" applyBorder="1" applyAlignment="1">
      <alignment horizontal="center" vertical="center" wrapText="1"/>
    </xf>
    <xf numFmtId="3" fontId="26" fillId="2" borderId="27" xfId="14" applyNumberFormat="1" applyFont="1" applyFill="1" applyBorder="1" applyAlignment="1">
      <alignment horizontal="center" vertical="center" wrapText="1"/>
    </xf>
    <xf numFmtId="0" fontId="6" fillId="2" borderId="27" xfId="21" applyFont="1" applyFill="1" applyBorder="1" applyAlignment="1">
      <alignment horizontal="left" vertical="center" wrapText="1"/>
    </xf>
    <xf numFmtId="1" fontId="6" fillId="2" borderId="27" xfId="21" applyNumberFormat="1" applyFont="1" applyFill="1" applyBorder="1" applyAlignment="1">
      <alignment horizontal="center" vertical="center" wrapText="1"/>
    </xf>
    <xf numFmtId="0" fontId="18" fillId="2" borderId="27" xfId="21" applyFont="1" applyFill="1" applyBorder="1" applyAlignment="1">
      <alignment horizontal="center" vertical="center" wrapText="1"/>
    </xf>
    <xf numFmtId="0" fontId="6" fillId="2" borderId="27" xfId="22" applyFont="1" applyFill="1" applyBorder="1" applyAlignment="1">
      <alignment horizontal="justify" vertical="center" wrapText="1"/>
    </xf>
    <xf numFmtId="1" fontId="6" fillId="2" borderId="27" xfId="23" applyNumberFormat="1" applyFont="1" applyFill="1" applyBorder="1" applyAlignment="1">
      <alignment horizontal="center" vertical="center" wrapText="1"/>
    </xf>
    <xf numFmtId="0" fontId="6" fillId="2" borderId="27" xfId="22" applyFont="1" applyFill="1" applyBorder="1" applyAlignment="1">
      <alignment horizontal="center" vertical="center" wrapText="1"/>
    </xf>
    <xf numFmtId="3" fontId="6" fillId="2" borderId="27" xfId="21" applyNumberFormat="1" applyFont="1" applyFill="1" applyBorder="1" applyAlignment="1">
      <alignment horizontal="right" vertical="center" wrapText="1"/>
    </xf>
    <xf numFmtId="0" fontId="6" fillId="2" borderId="30" xfId="21" applyFont="1" applyFill="1" applyBorder="1" applyAlignment="1">
      <alignment horizontal="center" vertical="center" wrapText="1"/>
    </xf>
    <xf numFmtId="1" fontId="6" fillId="2" borderId="0" xfId="1" applyNumberFormat="1" applyFont="1" applyFill="1" applyAlignment="1">
      <alignment vertical="center"/>
    </xf>
    <xf numFmtId="0" fontId="6" fillId="2" borderId="27" xfId="21" applyFont="1" applyFill="1" applyBorder="1" applyAlignment="1">
      <alignment horizontal="center" vertical="center" wrapText="1"/>
    </xf>
    <xf numFmtId="1" fontId="7" fillId="2" borderId="27" xfId="1" applyNumberFormat="1" applyFont="1" applyFill="1" applyBorder="1" applyAlignment="1">
      <alignment horizontal="right" vertical="center"/>
    </xf>
    <xf numFmtId="0" fontId="6" fillId="2" borderId="27" xfId="12" applyFont="1" applyFill="1" applyBorder="1" applyAlignment="1">
      <alignment horizontal="left" vertical="center" wrapText="1"/>
    </xf>
    <xf numFmtId="0" fontId="7" fillId="2" borderId="27" xfId="21" applyFont="1" applyFill="1" applyBorder="1" applyAlignment="1">
      <alignment vertical="center" wrapText="1"/>
    </xf>
    <xf numFmtId="1" fontId="7" fillId="2" borderId="29" xfId="1" applyNumberFormat="1" applyFont="1" applyFill="1" applyBorder="1" applyAlignment="1">
      <alignment horizontal="center" vertical="center"/>
    </xf>
    <xf numFmtId="3" fontId="7" fillId="2" borderId="27" xfId="9" applyNumberFormat="1" applyFont="1" applyFill="1" applyBorder="1" applyAlignment="1">
      <alignment horizontal="right" vertical="center" wrapText="1"/>
    </xf>
    <xf numFmtId="0" fontId="27" fillId="2" borderId="0" xfId="5" applyFont="1" applyFill="1"/>
    <xf numFmtId="3" fontId="7" fillId="2" borderId="27" xfId="12" applyNumberFormat="1" applyFont="1" applyFill="1" applyBorder="1" applyAlignment="1">
      <alignment horizontal="right" vertical="center"/>
    </xf>
    <xf numFmtId="3" fontId="6" fillId="2" borderId="27" xfId="9" applyNumberFormat="1" applyFont="1" applyFill="1" applyBorder="1" applyAlignment="1">
      <alignment horizontal="right" vertical="center" wrapText="1"/>
    </xf>
    <xf numFmtId="3" fontId="6" fillId="2" borderId="27" xfId="24" applyNumberFormat="1" applyFont="1" applyFill="1" applyBorder="1" applyAlignment="1">
      <alignment horizontal="right" vertical="center"/>
    </xf>
    <xf numFmtId="1" fontId="7" fillId="2" borderId="29" xfId="1" quotePrefix="1" applyNumberFormat="1" applyFont="1" applyFill="1" applyBorder="1" applyAlignment="1">
      <alignment horizontal="center" vertical="center"/>
    </xf>
    <xf numFmtId="49" fontId="6" fillId="2" borderId="29" xfId="1" applyNumberFormat="1" applyFont="1" applyFill="1" applyBorder="1" applyAlignment="1">
      <alignment horizontal="center" vertical="center" wrapText="1"/>
    </xf>
    <xf numFmtId="3" fontId="6" fillId="2" borderId="27" xfId="1" quotePrefix="1" applyNumberFormat="1" applyFont="1" applyFill="1" applyBorder="1" applyAlignment="1">
      <alignment horizontal="left" vertical="center" wrapText="1"/>
    </xf>
    <xf numFmtId="1" fontId="7" fillId="2" borderId="29" xfId="1" applyNumberFormat="1" applyFont="1" applyFill="1" applyBorder="1" applyAlignment="1">
      <alignment vertical="center"/>
    </xf>
    <xf numFmtId="3" fontId="6" fillId="2" borderId="27" xfId="4" applyNumberFormat="1" applyFont="1" applyFill="1" applyBorder="1" applyAlignment="1" applyProtection="1">
      <alignment horizontal="left" vertical="center" wrapText="1"/>
      <protection locked="0"/>
    </xf>
    <xf numFmtId="49" fontId="6" fillId="2" borderId="27" xfId="4" applyNumberFormat="1" applyFont="1" applyFill="1" applyBorder="1" applyAlignment="1" applyProtection="1">
      <alignment horizontal="center" vertical="center" wrapText="1"/>
      <protection locked="0"/>
    </xf>
    <xf numFmtId="2" fontId="18" fillId="2" borderId="27" xfId="4" applyNumberFormat="1" applyFont="1" applyFill="1" applyBorder="1" applyAlignment="1" applyProtection="1">
      <alignment horizontal="center" vertical="center" wrapText="1"/>
      <protection locked="0"/>
    </xf>
    <xf numFmtId="167" fontId="18" fillId="2" borderId="27" xfId="1" applyNumberFormat="1" applyFont="1" applyFill="1" applyBorder="1" applyAlignment="1">
      <alignment horizontal="center" vertical="center" wrapText="1"/>
    </xf>
    <xf numFmtId="2" fontId="6" fillId="2" borderId="27" xfId="4" applyNumberFormat="1" applyFont="1" applyFill="1" applyBorder="1" applyAlignment="1" applyProtection="1">
      <alignment horizontal="center" vertical="center" wrapText="1"/>
      <protection locked="0"/>
    </xf>
    <xf numFmtId="167" fontId="6" fillId="2" borderId="27" xfId="1" applyNumberFormat="1" applyFont="1" applyFill="1" applyBorder="1" applyAlignment="1">
      <alignment horizontal="center" vertical="center" wrapText="1"/>
    </xf>
    <xf numFmtId="3" fontId="7" fillId="2" borderId="29" xfId="1" quotePrefix="1" applyNumberFormat="1" applyFont="1" applyFill="1" applyBorder="1" applyAlignment="1">
      <alignment horizontal="center" vertical="center" wrapText="1"/>
    </xf>
    <xf numFmtId="49" fontId="18" fillId="2" borderId="29" xfId="1" applyNumberFormat="1" applyFont="1" applyFill="1" applyBorder="1" applyAlignment="1">
      <alignment horizontal="center" vertical="center"/>
    </xf>
    <xf numFmtId="3" fontId="18" fillId="2" borderId="27" xfId="1" applyNumberFormat="1" applyFont="1" applyFill="1" applyBorder="1" applyAlignment="1">
      <alignment horizontal="center" vertical="center" wrapText="1"/>
    </xf>
    <xf numFmtId="164" fontId="6" fillId="2" borderId="30" xfId="25" applyNumberFormat="1" applyFont="1" applyFill="1" applyBorder="1" applyAlignment="1">
      <alignment horizontal="center" vertical="center" wrapText="1"/>
    </xf>
    <xf numFmtId="1" fontId="29" fillId="2" borderId="27" xfId="1" applyNumberFormat="1" applyFont="1" applyFill="1" applyBorder="1" applyAlignment="1">
      <alignment horizontal="center" vertical="center" wrapText="1"/>
    </xf>
    <xf numFmtId="3" fontId="18" fillId="2" borderId="27" xfId="21" applyNumberFormat="1" applyFont="1" applyFill="1" applyBorder="1" applyAlignment="1">
      <alignment horizontal="right" vertical="center" wrapText="1"/>
    </xf>
    <xf numFmtId="3" fontId="29" fillId="2" borderId="27" xfId="26" applyNumberFormat="1" applyFont="1" applyFill="1" applyBorder="1" applyAlignment="1">
      <alignment horizontal="right" vertical="center" wrapText="1"/>
    </xf>
    <xf numFmtId="164" fontId="29" fillId="2" borderId="27" xfId="15" applyNumberFormat="1" applyFont="1" applyFill="1" applyBorder="1" applyAlignment="1">
      <alignment horizontal="right" vertical="center" wrapText="1"/>
    </xf>
    <xf numFmtId="164" fontId="6" fillId="2" borderId="27" xfId="25" applyNumberFormat="1" applyFont="1" applyFill="1" applyBorder="1" applyAlignment="1">
      <alignment horizontal="right" vertical="center" wrapText="1"/>
    </xf>
    <xf numFmtId="0" fontId="6" fillId="2" borderId="27" xfId="27" applyFont="1" applyFill="1" applyBorder="1" applyAlignment="1">
      <alignment horizontal="center" vertical="center" wrapText="1"/>
    </xf>
    <xf numFmtId="0" fontId="6" fillId="2" borderId="29" xfId="21" quotePrefix="1" applyFont="1" applyFill="1" applyBorder="1" applyAlignment="1">
      <alignment horizontal="center" vertical="center" wrapText="1"/>
    </xf>
    <xf numFmtId="164" fontId="6" fillId="2" borderId="27" xfId="28" applyNumberFormat="1" applyFont="1" applyFill="1" applyBorder="1" applyAlignment="1">
      <alignment horizontal="right" vertical="center" wrapText="1"/>
    </xf>
    <xf numFmtId="3" fontId="20" fillId="2" borderId="27" xfId="1" applyNumberFormat="1" applyFont="1" applyFill="1" applyBorder="1" applyAlignment="1">
      <alignment horizontal="center" vertical="center" wrapText="1"/>
    </xf>
    <xf numFmtId="2" fontId="6" fillId="2" borderId="27" xfId="1" applyNumberFormat="1" applyFont="1" applyFill="1" applyBorder="1" applyAlignment="1">
      <alignment horizontal="center" vertical="center" wrapText="1"/>
    </xf>
    <xf numFmtId="2" fontId="20" fillId="2" borderId="27" xfId="1" applyNumberFormat="1" applyFont="1" applyFill="1" applyBorder="1" applyAlignment="1">
      <alignment horizontal="center" vertical="center" wrapText="1"/>
    </xf>
    <xf numFmtId="164" fontId="6" fillId="2" borderId="27" xfId="28" applyNumberFormat="1" applyFont="1" applyFill="1" applyBorder="1" applyAlignment="1">
      <alignment horizontal="right" vertical="center"/>
    </xf>
    <xf numFmtId="0" fontId="20" fillId="2" borderId="27" xfId="4" applyFont="1" applyFill="1" applyBorder="1" applyAlignment="1">
      <alignment horizontal="center" vertical="center" wrapText="1"/>
    </xf>
    <xf numFmtId="0" fontId="20" fillId="2" borderId="27" xfId="21" applyFont="1" applyFill="1" applyBorder="1" applyAlignment="1">
      <alignment horizontal="center" vertical="center" wrapText="1"/>
    </xf>
    <xf numFmtId="164" fontId="7" fillId="2" borderId="27" xfId="28" applyNumberFormat="1" applyFont="1" applyFill="1" applyBorder="1" applyAlignment="1">
      <alignment horizontal="right" vertical="center" wrapText="1"/>
    </xf>
    <xf numFmtId="0" fontId="6" fillId="2" borderId="27" xfId="29" applyFont="1" applyFill="1" applyBorder="1" applyAlignment="1">
      <alignment horizontal="center" vertical="center" wrapText="1"/>
    </xf>
    <xf numFmtId="0" fontId="6" fillId="2" borderId="27" xfId="21" applyFont="1" applyFill="1" applyBorder="1" applyAlignment="1">
      <alignment horizontal="right" vertical="center" wrapText="1"/>
    </xf>
    <xf numFmtId="1" fontId="6" fillId="2" borderId="27" xfId="1" applyNumberFormat="1" applyFont="1" applyFill="1" applyBorder="1" applyAlignment="1">
      <alignment horizontal="right" vertical="center" wrapText="1"/>
    </xf>
    <xf numFmtId="1" fontId="6" fillId="2" borderId="27" xfId="1" applyNumberFormat="1" applyFont="1" applyFill="1" applyBorder="1" applyAlignment="1">
      <alignment horizontal="right" vertical="center"/>
    </xf>
    <xf numFmtId="3" fontId="7" fillId="2" borderId="27" xfId="21" applyNumberFormat="1" applyFont="1" applyFill="1" applyBorder="1" applyAlignment="1">
      <alignment horizontal="center" vertical="center" wrapText="1"/>
    </xf>
    <xf numFmtId="3" fontId="7" fillId="2" borderId="27" xfId="21" applyNumberFormat="1" applyFont="1" applyFill="1" applyBorder="1" applyAlignment="1">
      <alignment horizontal="right" vertical="center" wrapText="1"/>
    </xf>
    <xf numFmtId="3" fontId="30" fillId="2" borderId="27" xfId="21" applyNumberFormat="1" applyFont="1" applyFill="1" applyBorder="1" applyAlignment="1">
      <alignment horizontal="center" vertical="center" wrapText="1"/>
    </xf>
    <xf numFmtId="1" fontId="7" fillId="2" borderId="27" xfId="1" quotePrefix="1" applyNumberFormat="1" applyFont="1" applyFill="1" applyBorder="1" applyAlignment="1">
      <alignment horizontal="center" vertical="center" wrapText="1"/>
    </xf>
    <xf numFmtId="0" fontId="7" fillId="2" borderId="27" xfId="21" applyFont="1" applyFill="1" applyBorder="1" applyAlignment="1">
      <alignment horizontal="center" vertical="center" wrapText="1"/>
    </xf>
    <xf numFmtId="164" fontId="7" fillId="2" borderId="27" xfId="25" applyNumberFormat="1" applyFont="1" applyFill="1" applyBorder="1" applyAlignment="1">
      <alignment horizontal="right" vertical="center" wrapText="1"/>
    </xf>
    <xf numFmtId="1" fontId="6" fillId="2" borderId="32" xfId="1" applyNumberFormat="1" applyFont="1" applyFill="1" applyBorder="1" applyAlignment="1">
      <alignment vertical="center"/>
    </xf>
    <xf numFmtId="0" fontId="13" fillId="2" borderId="33" xfId="5" applyFont="1" applyFill="1" applyBorder="1"/>
    <xf numFmtId="0" fontId="13" fillId="2" borderId="33" xfId="5" applyFont="1" applyFill="1" applyBorder="1" applyAlignment="1">
      <alignment horizontal="center"/>
    </xf>
    <xf numFmtId="0" fontId="13" fillId="2" borderId="33" xfId="5" applyFont="1" applyFill="1" applyBorder="1" applyAlignment="1">
      <alignment horizontal="right"/>
    </xf>
    <xf numFmtId="0" fontId="13" fillId="2" borderId="34" xfId="5" applyFont="1" applyFill="1" applyBorder="1" applyAlignment="1">
      <alignment horizontal="center" wrapText="1"/>
    </xf>
    <xf numFmtId="0" fontId="13" fillId="2" borderId="0" xfId="5" applyFont="1" applyFill="1" applyAlignment="1">
      <alignment horizontal="center"/>
    </xf>
    <xf numFmtId="0" fontId="13" fillId="2" borderId="0" xfId="5" applyFont="1" applyFill="1" applyAlignment="1">
      <alignment horizontal="right"/>
    </xf>
    <xf numFmtId="0" fontId="27" fillId="2" borderId="8" xfId="5" applyFont="1" applyFill="1" applyBorder="1" applyAlignment="1">
      <alignment horizontal="center"/>
    </xf>
    <xf numFmtId="0" fontId="13" fillId="2" borderId="0" xfId="5" applyFont="1" applyFill="1" applyAlignment="1">
      <alignment horizontal="center" wrapText="1"/>
    </xf>
    <xf numFmtId="1" fontId="6" fillId="2" borderId="0" xfId="1" applyNumberFormat="1" applyFont="1" applyFill="1" applyAlignment="1">
      <alignment horizontal="center" vertical="center"/>
    </xf>
    <xf numFmtId="1" fontId="6" fillId="2" borderId="0" xfId="1" applyNumberFormat="1" applyFont="1" applyFill="1" applyAlignment="1">
      <alignment horizontal="center" vertical="center" wrapText="1"/>
    </xf>
    <xf numFmtId="1" fontId="6" fillId="2" borderId="0" xfId="1" applyNumberFormat="1" applyFont="1" applyFill="1" applyAlignment="1">
      <alignment horizontal="right" vertical="center"/>
    </xf>
    <xf numFmtId="1" fontId="7" fillId="2" borderId="27" xfId="1" applyNumberFormat="1" applyFont="1" applyFill="1" applyBorder="1" applyAlignment="1">
      <alignment horizontal="left" vertical="center" wrapText="1"/>
    </xf>
  </cellXfs>
  <cellStyles count="30">
    <cellStyle name="Comma 10 10 2 2" xfId="15"/>
    <cellStyle name="Comma 10 2" xfId="23"/>
    <cellStyle name="Comma 13 2 2 2 2 2 2 2 2" xfId="25"/>
    <cellStyle name="Comma 13 2 2 2 2 2 2 2 2 2" xfId="28"/>
    <cellStyle name="Comma 13 2 2 2 2 2 4 2" xfId="2"/>
    <cellStyle name="Comma 26 2 2 2 2 4 2" xfId="8"/>
    <cellStyle name="Comma 26 2 2 2 3 2" xfId="26"/>
    <cellStyle name="Comma 8 2 3" xfId="13"/>
    <cellStyle name="Comma 8 4 2" xfId="3"/>
    <cellStyle name="Comma 9 3" xfId="17"/>
    <cellStyle name="Normal" xfId="0" builtinId="0"/>
    <cellStyle name="Normal - Style1 2" xfId="11"/>
    <cellStyle name="Normal 10" xfId="12"/>
    <cellStyle name="Normal 19 2" xfId="27"/>
    <cellStyle name="Normal 2 2 3" xfId="9"/>
    <cellStyle name="Normal 2 3" xfId="5"/>
    <cellStyle name="Normal 2_CT -KCM 2016-2020 2" xfId="22"/>
    <cellStyle name="Normal 2_CT -KCM 2016-2020_NSDP 2016-2020 đợt 3 (2892015)" xfId="16"/>
    <cellStyle name="Normal 2_NSDP 2016-2020 đợt 3 (2892015) (1)" xfId="4"/>
    <cellStyle name="Normal 2_NSTW 2016-2020 CT 2" xfId="18"/>
    <cellStyle name="Normal 2_NSTW 2016-2020 đợt 3 (theo 21 CT) 2592015 2" xfId="19"/>
    <cellStyle name="Normal 4 3 2" xfId="21"/>
    <cellStyle name="Normal_Bieu dia phuong dang ky giao KH 2011 voi Bo nganh 2" xfId="20"/>
    <cellStyle name="Normal_Bieu mau (CV )" xfId="1"/>
    <cellStyle name="Normal_Chia địa bàn tổng hợp 2016" xfId="24"/>
    <cellStyle name="Normal_Danh muc 2010 1 2 2" xfId="6"/>
    <cellStyle name="Normal_Danh muc tong hop CBDT 2011Trinh UBND15.11-2010- TH" xfId="10"/>
    <cellStyle name="Normal_Sheet1 2 2" xfId="29"/>
    <cellStyle name="Normal_TB TN_DK KH 2004(L1)" xfId="14"/>
    <cellStyle name="Normal_TH XDCB 2013 BC HUYEN UY"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B288"/>
  <sheetViews>
    <sheetView tabSelected="1" zoomScale="55" zoomScaleNormal="55" workbookViewId="0">
      <selection activeCell="AF1" sqref="AF1:AJ1048576"/>
    </sheetView>
  </sheetViews>
  <sheetFormatPr defaultColWidth="11.42578125" defaultRowHeight="15"/>
  <cols>
    <col min="1" max="1" width="6.28515625" style="238" customWidth="1"/>
    <col min="2" max="2" width="35.28515625" style="15" customWidth="1"/>
    <col min="3" max="3" width="9.28515625" style="239" customWidth="1"/>
    <col min="4" max="4" width="9.85546875" style="239" customWidth="1"/>
    <col min="5" max="5" width="40.5703125" style="239" customWidth="1"/>
    <col min="6" max="6" width="15.5703125" style="239" customWidth="1"/>
    <col min="7" max="7" width="12.85546875" style="240" customWidth="1"/>
    <col min="8" max="8" width="11.5703125" style="240" customWidth="1"/>
    <col min="9" max="9" width="9.28515625" style="240" customWidth="1"/>
    <col min="10" max="10" width="11.28515625" style="240" customWidth="1"/>
    <col min="11" max="14" width="13.5703125" style="240" hidden="1" customWidth="1"/>
    <col min="15" max="15" width="11.28515625" style="240" customWidth="1"/>
    <col min="16" max="16" width="9.28515625" style="240" customWidth="1"/>
    <col min="17" max="17" width="8.85546875" style="240" customWidth="1"/>
    <col min="18" max="18" width="9.42578125" style="240" customWidth="1"/>
    <col min="19" max="19" width="11.5703125" style="240" customWidth="1"/>
    <col min="20" max="20" width="11.7109375" style="240" customWidth="1"/>
    <col min="21" max="21" width="14.7109375" style="240" hidden="1" customWidth="1"/>
    <col min="22" max="22" width="14.42578125" style="240" hidden="1" customWidth="1"/>
    <col min="23" max="23" width="9" style="240" customWidth="1"/>
    <col min="24" max="24" width="10.7109375" style="240" customWidth="1"/>
    <col min="25" max="25" width="11.5703125" style="240" customWidth="1"/>
    <col min="26" max="26" width="11" style="240" customWidth="1"/>
    <col min="27" max="27" width="9.5703125" style="240" customWidth="1"/>
    <col min="28" max="28" width="11.5703125" style="240" customWidth="1"/>
    <col min="29" max="29" width="16" style="238" hidden="1" customWidth="1"/>
    <col min="30" max="30" width="25.7109375" style="239" hidden="1" customWidth="1"/>
    <col min="31" max="31" width="6.140625" style="179" customWidth="1"/>
    <col min="32" max="43" width="11.42578125" style="179" customWidth="1"/>
    <col min="44" max="44" width="11.5703125" style="239" customWidth="1"/>
    <col min="45" max="45" width="41.42578125" style="239" customWidth="1"/>
    <col min="46" max="46" width="9" style="239" customWidth="1"/>
    <col min="47" max="47" width="17.85546875" style="240" customWidth="1"/>
    <col min="48" max="48" width="15.85546875" style="240" customWidth="1"/>
    <col min="49" max="261" width="11.42578125" style="179"/>
    <col min="262" max="262" width="6.28515625" style="179" customWidth="1"/>
    <col min="263" max="263" width="30.140625" style="179" customWidth="1"/>
    <col min="264" max="264" width="9.28515625" style="179" customWidth="1"/>
    <col min="265" max="265" width="9.85546875" style="179" customWidth="1"/>
    <col min="266" max="266" width="30.28515625" style="179" customWidth="1"/>
    <col min="267" max="267" width="15.5703125" style="179" customWidth="1"/>
    <col min="268" max="269" width="14.5703125" style="179" customWidth="1"/>
    <col min="270" max="273" width="13.5703125" style="179" customWidth="1"/>
    <col min="274" max="275" width="14.42578125" style="179" customWidth="1"/>
    <col min="276" max="276" width="14.7109375" style="179" customWidth="1"/>
    <col min="277" max="277" width="14.42578125" style="179" customWidth="1"/>
    <col min="278" max="279" width="14.85546875" style="179" customWidth="1"/>
    <col min="280" max="280" width="16" style="179" customWidth="1"/>
    <col min="281" max="281" width="25.7109375" style="179" customWidth="1"/>
    <col min="282" max="282" width="6.140625" style="179" customWidth="1"/>
    <col min="283" max="283" width="14.28515625" style="179" customWidth="1"/>
    <col min="284" max="284" width="17.42578125" style="179" customWidth="1"/>
    <col min="285" max="285" width="14.140625" style="179" customWidth="1"/>
    <col min="286" max="286" width="19.42578125" style="179" customWidth="1"/>
    <col min="287" max="299" width="11.42578125" style="179" customWidth="1"/>
    <col min="300" max="300" width="11.5703125" style="179" customWidth="1"/>
    <col min="301" max="301" width="41.42578125" style="179" customWidth="1"/>
    <col min="302" max="302" width="9" style="179" customWidth="1"/>
    <col min="303" max="303" width="17.85546875" style="179" customWidth="1"/>
    <col min="304" max="304" width="15.85546875" style="179" customWidth="1"/>
    <col min="305" max="517" width="11.42578125" style="179"/>
    <col min="518" max="518" width="6.28515625" style="179" customWidth="1"/>
    <col min="519" max="519" width="30.140625" style="179" customWidth="1"/>
    <col min="520" max="520" width="9.28515625" style="179" customWidth="1"/>
    <col min="521" max="521" width="9.85546875" style="179" customWidth="1"/>
    <col min="522" max="522" width="30.28515625" style="179" customWidth="1"/>
    <col min="523" max="523" width="15.5703125" style="179" customWidth="1"/>
    <col min="524" max="525" width="14.5703125" style="179" customWidth="1"/>
    <col min="526" max="529" width="13.5703125" style="179" customWidth="1"/>
    <col min="530" max="531" width="14.42578125" style="179" customWidth="1"/>
    <col min="532" max="532" width="14.7109375" style="179" customWidth="1"/>
    <col min="533" max="533" width="14.42578125" style="179" customWidth="1"/>
    <col min="534" max="535" width="14.85546875" style="179" customWidth="1"/>
    <col min="536" max="536" width="16" style="179" customWidth="1"/>
    <col min="537" max="537" width="25.7109375" style="179" customWidth="1"/>
    <col min="538" max="538" width="6.140625" style="179" customWidth="1"/>
    <col min="539" max="539" width="14.28515625" style="179" customWidth="1"/>
    <col min="540" max="540" width="17.42578125" style="179" customWidth="1"/>
    <col min="541" max="541" width="14.140625" style="179" customWidth="1"/>
    <col min="542" max="542" width="19.42578125" style="179" customWidth="1"/>
    <col min="543" max="555" width="11.42578125" style="179" customWidth="1"/>
    <col min="556" max="556" width="11.5703125" style="179" customWidth="1"/>
    <col min="557" max="557" width="41.42578125" style="179" customWidth="1"/>
    <col min="558" max="558" width="9" style="179" customWidth="1"/>
    <col min="559" max="559" width="17.85546875" style="179" customWidth="1"/>
    <col min="560" max="560" width="15.85546875" style="179" customWidth="1"/>
    <col min="561" max="773" width="11.42578125" style="179"/>
    <col min="774" max="774" width="6.28515625" style="179" customWidth="1"/>
    <col min="775" max="775" width="30.140625" style="179" customWidth="1"/>
    <col min="776" max="776" width="9.28515625" style="179" customWidth="1"/>
    <col min="777" max="777" width="9.85546875" style="179" customWidth="1"/>
    <col min="778" max="778" width="30.28515625" style="179" customWidth="1"/>
    <col min="779" max="779" width="15.5703125" style="179" customWidth="1"/>
    <col min="780" max="781" width="14.5703125" style="179" customWidth="1"/>
    <col min="782" max="785" width="13.5703125" style="179" customWidth="1"/>
    <col min="786" max="787" width="14.42578125" style="179" customWidth="1"/>
    <col min="788" max="788" width="14.7109375" style="179" customWidth="1"/>
    <col min="789" max="789" width="14.42578125" style="179" customWidth="1"/>
    <col min="790" max="791" width="14.85546875" style="179" customWidth="1"/>
    <col min="792" max="792" width="16" style="179" customWidth="1"/>
    <col min="793" max="793" width="25.7109375" style="179" customWidth="1"/>
    <col min="794" max="794" width="6.140625" style="179" customWidth="1"/>
    <col min="795" max="795" width="14.28515625" style="179" customWidth="1"/>
    <col min="796" max="796" width="17.42578125" style="179" customWidth="1"/>
    <col min="797" max="797" width="14.140625" style="179" customWidth="1"/>
    <col min="798" max="798" width="19.42578125" style="179" customWidth="1"/>
    <col min="799" max="811" width="11.42578125" style="179" customWidth="1"/>
    <col min="812" max="812" width="11.5703125" style="179" customWidth="1"/>
    <col min="813" max="813" width="41.42578125" style="179" customWidth="1"/>
    <col min="814" max="814" width="9" style="179" customWidth="1"/>
    <col min="815" max="815" width="17.85546875" style="179" customWidth="1"/>
    <col min="816" max="816" width="15.85546875" style="179" customWidth="1"/>
    <col min="817" max="1029" width="11.42578125" style="179"/>
    <col min="1030" max="1030" width="6.28515625" style="179" customWidth="1"/>
    <col min="1031" max="1031" width="30.140625" style="179" customWidth="1"/>
    <col min="1032" max="1032" width="9.28515625" style="179" customWidth="1"/>
    <col min="1033" max="1033" width="9.85546875" style="179" customWidth="1"/>
    <col min="1034" max="1034" width="30.28515625" style="179" customWidth="1"/>
    <col min="1035" max="1035" width="15.5703125" style="179" customWidth="1"/>
    <col min="1036" max="1037" width="14.5703125" style="179" customWidth="1"/>
    <col min="1038" max="1041" width="13.5703125" style="179" customWidth="1"/>
    <col min="1042" max="1043" width="14.42578125" style="179" customWidth="1"/>
    <col min="1044" max="1044" width="14.7109375" style="179" customWidth="1"/>
    <col min="1045" max="1045" width="14.42578125" style="179" customWidth="1"/>
    <col min="1046" max="1047" width="14.85546875" style="179" customWidth="1"/>
    <col min="1048" max="1048" width="16" style="179" customWidth="1"/>
    <col min="1049" max="1049" width="25.7109375" style="179" customWidth="1"/>
    <col min="1050" max="1050" width="6.140625" style="179" customWidth="1"/>
    <col min="1051" max="1051" width="14.28515625" style="179" customWidth="1"/>
    <col min="1052" max="1052" width="17.42578125" style="179" customWidth="1"/>
    <col min="1053" max="1053" width="14.140625" style="179" customWidth="1"/>
    <col min="1054" max="1054" width="19.42578125" style="179" customWidth="1"/>
    <col min="1055" max="1067" width="11.42578125" style="179" customWidth="1"/>
    <col min="1068" max="1068" width="11.5703125" style="179" customWidth="1"/>
    <col min="1069" max="1069" width="41.42578125" style="179" customWidth="1"/>
    <col min="1070" max="1070" width="9" style="179" customWidth="1"/>
    <col min="1071" max="1071" width="17.85546875" style="179" customWidth="1"/>
    <col min="1072" max="1072" width="15.85546875" style="179" customWidth="1"/>
    <col min="1073" max="1285" width="11.42578125" style="179"/>
    <col min="1286" max="1286" width="6.28515625" style="179" customWidth="1"/>
    <col min="1287" max="1287" width="30.140625" style="179" customWidth="1"/>
    <col min="1288" max="1288" width="9.28515625" style="179" customWidth="1"/>
    <col min="1289" max="1289" width="9.85546875" style="179" customWidth="1"/>
    <col min="1290" max="1290" width="30.28515625" style="179" customWidth="1"/>
    <col min="1291" max="1291" width="15.5703125" style="179" customWidth="1"/>
    <col min="1292" max="1293" width="14.5703125" style="179" customWidth="1"/>
    <col min="1294" max="1297" width="13.5703125" style="179" customWidth="1"/>
    <col min="1298" max="1299" width="14.42578125" style="179" customWidth="1"/>
    <col min="1300" max="1300" width="14.7109375" style="179" customWidth="1"/>
    <col min="1301" max="1301" width="14.42578125" style="179" customWidth="1"/>
    <col min="1302" max="1303" width="14.85546875" style="179" customWidth="1"/>
    <col min="1304" max="1304" width="16" style="179" customWidth="1"/>
    <col min="1305" max="1305" width="25.7109375" style="179" customWidth="1"/>
    <col min="1306" max="1306" width="6.140625" style="179" customWidth="1"/>
    <col min="1307" max="1307" width="14.28515625" style="179" customWidth="1"/>
    <col min="1308" max="1308" width="17.42578125" style="179" customWidth="1"/>
    <col min="1309" max="1309" width="14.140625" style="179" customWidth="1"/>
    <col min="1310" max="1310" width="19.42578125" style="179" customWidth="1"/>
    <col min="1311" max="1323" width="11.42578125" style="179" customWidth="1"/>
    <col min="1324" max="1324" width="11.5703125" style="179" customWidth="1"/>
    <col min="1325" max="1325" width="41.42578125" style="179" customWidth="1"/>
    <col min="1326" max="1326" width="9" style="179" customWidth="1"/>
    <col min="1327" max="1327" width="17.85546875" style="179" customWidth="1"/>
    <col min="1328" max="1328" width="15.85546875" style="179" customWidth="1"/>
    <col min="1329" max="1541" width="11.42578125" style="179"/>
    <col min="1542" max="1542" width="6.28515625" style="179" customWidth="1"/>
    <col min="1543" max="1543" width="30.140625" style="179" customWidth="1"/>
    <col min="1544" max="1544" width="9.28515625" style="179" customWidth="1"/>
    <col min="1545" max="1545" width="9.85546875" style="179" customWidth="1"/>
    <col min="1546" max="1546" width="30.28515625" style="179" customWidth="1"/>
    <col min="1547" max="1547" width="15.5703125" style="179" customWidth="1"/>
    <col min="1548" max="1549" width="14.5703125" style="179" customWidth="1"/>
    <col min="1550" max="1553" width="13.5703125" style="179" customWidth="1"/>
    <col min="1554" max="1555" width="14.42578125" style="179" customWidth="1"/>
    <col min="1556" max="1556" width="14.7109375" style="179" customWidth="1"/>
    <col min="1557" max="1557" width="14.42578125" style="179" customWidth="1"/>
    <col min="1558" max="1559" width="14.85546875" style="179" customWidth="1"/>
    <col min="1560" max="1560" width="16" style="179" customWidth="1"/>
    <col min="1561" max="1561" width="25.7109375" style="179" customWidth="1"/>
    <col min="1562" max="1562" width="6.140625" style="179" customWidth="1"/>
    <col min="1563" max="1563" width="14.28515625" style="179" customWidth="1"/>
    <col min="1564" max="1564" width="17.42578125" style="179" customWidth="1"/>
    <col min="1565" max="1565" width="14.140625" style="179" customWidth="1"/>
    <col min="1566" max="1566" width="19.42578125" style="179" customWidth="1"/>
    <col min="1567" max="1579" width="11.42578125" style="179" customWidth="1"/>
    <col min="1580" max="1580" width="11.5703125" style="179" customWidth="1"/>
    <col min="1581" max="1581" width="41.42578125" style="179" customWidth="1"/>
    <col min="1582" max="1582" width="9" style="179" customWidth="1"/>
    <col min="1583" max="1583" width="17.85546875" style="179" customWidth="1"/>
    <col min="1584" max="1584" width="15.85546875" style="179" customWidth="1"/>
    <col min="1585" max="1797" width="11.42578125" style="179"/>
    <col min="1798" max="1798" width="6.28515625" style="179" customWidth="1"/>
    <col min="1799" max="1799" width="30.140625" style="179" customWidth="1"/>
    <col min="1800" max="1800" width="9.28515625" style="179" customWidth="1"/>
    <col min="1801" max="1801" width="9.85546875" style="179" customWidth="1"/>
    <col min="1802" max="1802" width="30.28515625" style="179" customWidth="1"/>
    <col min="1803" max="1803" width="15.5703125" style="179" customWidth="1"/>
    <col min="1804" max="1805" width="14.5703125" style="179" customWidth="1"/>
    <col min="1806" max="1809" width="13.5703125" style="179" customWidth="1"/>
    <col min="1810" max="1811" width="14.42578125" style="179" customWidth="1"/>
    <col min="1812" max="1812" width="14.7109375" style="179" customWidth="1"/>
    <col min="1813" max="1813" width="14.42578125" style="179" customWidth="1"/>
    <col min="1814" max="1815" width="14.85546875" style="179" customWidth="1"/>
    <col min="1816" max="1816" width="16" style="179" customWidth="1"/>
    <col min="1817" max="1817" width="25.7109375" style="179" customWidth="1"/>
    <col min="1818" max="1818" width="6.140625" style="179" customWidth="1"/>
    <col min="1819" max="1819" width="14.28515625" style="179" customWidth="1"/>
    <col min="1820" max="1820" width="17.42578125" style="179" customWidth="1"/>
    <col min="1821" max="1821" width="14.140625" style="179" customWidth="1"/>
    <col min="1822" max="1822" width="19.42578125" style="179" customWidth="1"/>
    <col min="1823" max="1835" width="11.42578125" style="179" customWidth="1"/>
    <col min="1836" max="1836" width="11.5703125" style="179" customWidth="1"/>
    <col min="1837" max="1837" width="41.42578125" style="179" customWidth="1"/>
    <col min="1838" max="1838" width="9" style="179" customWidth="1"/>
    <col min="1839" max="1839" width="17.85546875" style="179" customWidth="1"/>
    <col min="1840" max="1840" width="15.85546875" style="179" customWidth="1"/>
    <col min="1841" max="2053" width="11.42578125" style="179"/>
    <col min="2054" max="2054" width="6.28515625" style="179" customWidth="1"/>
    <col min="2055" max="2055" width="30.140625" style="179" customWidth="1"/>
    <col min="2056" max="2056" width="9.28515625" style="179" customWidth="1"/>
    <col min="2057" max="2057" width="9.85546875" style="179" customWidth="1"/>
    <col min="2058" max="2058" width="30.28515625" style="179" customWidth="1"/>
    <col min="2059" max="2059" width="15.5703125" style="179" customWidth="1"/>
    <col min="2060" max="2061" width="14.5703125" style="179" customWidth="1"/>
    <col min="2062" max="2065" width="13.5703125" style="179" customWidth="1"/>
    <col min="2066" max="2067" width="14.42578125" style="179" customWidth="1"/>
    <col min="2068" max="2068" width="14.7109375" style="179" customWidth="1"/>
    <col min="2069" max="2069" width="14.42578125" style="179" customWidth="1"/>
    <col min="2070" max="2071" width="14.85546875" style="179" customWidth="1"/>
    <col min="2072" max="2072" width="16" style="179" customWidth="1"/>
    <col min="2073" max="2073" width="25.7109375" style="179" customWidth="1"/>
    <col min="2074" max="2074" width="6.140625" style="179" customWidth="1"/>
    <col min="2075" max="2075" width="14.28515625" style="179" customWidth="1"/>
    <col min="2076" max="2076" width="17.42578125" style="179" customWidth="1"/>
    <col min="2077" max="2077" width="14.140625" style="179" customWidth="1"/>
    <col min="2078" max="2078" width="19.42578125" style="179" customWidth="1"/>
    <col min="2079" max="2091" width="11.42578125" style="179" customWidth="1"/>
    <col min="2092" max="2092" width="11.5703125" style="179" customWidth="1"/>
    <col min="2093" max="2093" width="41.42578125" style="179" customWidth="1"/>
    <col min="2094" max="2094" width="9" style="179" customWidth="1"/>
    <col min="2095" max="2095" width="17.85546875" style="179" customWidth="1"/>
    <col min="2096" max="2096" width="15.85546875" style="179" customWidth="1"/>
    <col min="2097" max="2309" width="11.42578125" style="179"/>
    <col min="2310" max="2310" width="6.28515625" style="179" customWidth="1"/>
    <col min="2311" max="2311" width="30.140625" style="179" customWidth="1"/>
    <col min="2312" max="2312" width="9.28515625" style="179" customWidth="1"/>
    <col min="2313" max="2313" width="9.85546875" style="179" customWidth="1"/>
    <col min="2314" max="2314" width="30.28515625" style="179" customWidth="1"/>
    <col min="2315" max="2315" width="15.5703125" style="179" customWidth="1"/>
    <col min="2316" max="2317" width="14.5703125" style="179" customWidth="1"/>
    <col min="2318" max="2321" width="13.5703125" style="179" customWidth="1"/>
    <col min="2322" max="2323" width="14.42578125" style="179" customWidth="1"/>
    <col min="2324" max="2324" width="14.7109375" style="179" customWidth="1"/>
    <col min="2325" max="2325" width="14.42578125" style="179" customWidth="1"/>
    <col min="2326" max="2327" width="14.85546875" style="179" customWidth="1"/>
    <col min="2328" max="2328" width="16" style="179" customWidth="1"/>
    <col min="2329" max="2329" width="25.7109375" style="179" customWidth="1"/>
    <col min="2330" max="2330" width="6.140625" style="179" customWidth="1"/>
    <col min="2331" max="2331" width="14.28515625" style="179" customWidth="1"/>
    <col min="2332" max="2332" width="17.42578125" style="179" customWidth="1"/>
    <col min="2333" max="2333" width="14.140625" style="179" customWidth="1"/>
    <col min="2334" max="2334" width="19.42578125" style="179" customWidth="1"/>
    <col min="2335" max="2347" width="11.42578125" style="179" customWidth="1"/>
    <col min="2348" max="2348" width="11.5703125" style="179" customWidth="1"/>
    <col min="2349" max="2349" width="41.42578125" style="179" customWidth="1"/>
    <col min="2350" max="2350" width="9" style="179" customWidth="1"/>
    <col min="2351" max="2351" width="17.85546875" style="179" customWidth="1"/>
    <col min="2352" max="2352" width="15.85546875" style="179" customWidth="1"/>
    <col min="2353" max="2565" width="11.42578125" style="179"/>
    <col min="2566" max="2566" width="6.28515625" style="179" customWidth="1"/>
    <col min="2567" max="2567" width="30.140625" style="179" customWidth="1"/>
    <col min="2568" max="2568" width="9.28515625" style="179" customWidth="1"/>
    <col min="2569" max="2569" width="9.85546875" style="179" customWidth="1"/>
    <col min="2570" max="2570" width="30.28515625" style="179" customWidth="1"/>
    <col min="2571" max="2571" width="15.5703125" style="179" customWidth="1"/>
    <col min="2572" max="2573" width="14.5703125" style="179" customWidth="1"/>
    <col min="2574" max="2577" width="13.5703125" style="179" customWidth="1"/>
    <col min="2578" max="2579" width="14.42578125" style="179" customWidth="1"/>
    <col min="2580" max="2580" width="14.7109375" style="179" customWidth="1"/>
    <col min="2581" max="2581" width="14.42578125" style="179" customWidth="1"/>
    <col min="2582" max="2583" width="14.85546875" style="179" customWidth="1"/>
    <col min="2584" max="2584" width="16" style="179" customWidth="1"/>
    <col min="2585" max="2585" width="25.7109375" style="179" customWidth="1"/>
    <col min="2586" max="2586" width="6.140625" style="179" customWidth="1"/>
    <col min="2587" max="2587" width="14.28515625" style="179" customWidth="1"/>
    <col min="2588" max="2588" width="17.42578125" style="179" customWidth="1"/>
    <col min="2589" max="2589" width="14.140625" style="179" customWidth="1"/>
    <col min="2590" max="2590" width="19.42578125" style="179" customWidth="1"/>
    <col min="2591" max="2603" width="11.42578125" style="179" customWidth="1"/>
    <col min="2604" max="2604" width="11.5703125" style="179" customWidth="1"/>
    <col min="2605" max="2605" width="41.42578125" style="179" customWidth="1"/>
    <col min="2606" max="2606" width="9" style="179" customWidth="1"/>
    <col min="2607" max="2607" width="17.85546875" style="179" customWidth="1"/>
    <col min="2608" max="2608" width="15.85546875" style="179" customWidth="1"/>
    <col min="2609" max="2821" width="11.42578125" style="179"/>
    <col min="2822" max="2822" width="6.28515625" style="179" customWidth="1"/>
    <col min="2823" max="2823" width="30.140625" style="179" customWidth="1"/>
    <col min="2824" max="2824" width="9.28515625" style="179" customWidth="1"/>
    <col min="2825" max="2825" width="9.85546875" style="179" customWidth="1"/>
    <col min="2826" max="2826" width="30.28515625" style="179" customWidth="1"/>
    <col min="2827" max="2827" width="15.5703125" style="179" customWidth="1"/>
    <col min="2828" max="2829" width="14.5703125" style="179" customWidth="1"/>
    <col min="2830" max="2833" width="13.5703125" style="179" customWidth="1"/>
    <col min="2834" max="2835" width="14.42578125" style="179" customWidth="1"/>
    <col min="2836" max="2836" width="14.7109375" style="179" customWidth="1"/>
    <col min="2837" max="2837" width="14.42578125" style="179" customWidth="1"/>
    <col min="2838" max="2839" width="14.85546875" style="179" customWidth="1"/>
    <col min="2840" max="2840" width="16" style="179" customWidth="1"/>
    <col min="2841" max="2841" width="25.7109375" style="179" customWidth="1"/>
    <col min="2842" max="2842" width="6.140625" style="179" customWidth="1"/>
    <col min="2843" max="2843" width="14.28515625" style="179" customWidth="1"/>
    <col min="2844" max="2844" width="17.42578125" style="179" customWidth="1"/>
    <col min="2845" max="2845" width="14.140625" style="179" customWidth="1"/>
    <col min="2846" max="2846" width="19.42578125" style="179" customWidth="1"/>
    <col min="2847" max="2859" width="11.42578125" style="179" customWidth="1"/>
    <col min="2860" max="2860" width="11.5703125" style="179" customWidth="1"/>
    <col min="2861" max="2861" width="41.42578125" style="179" customWidth="1"/>
    <col min="2862" max="2862" width="9" style="179" customWidth="1"/>
    <col min="2863" max="2863" width="17.85546875" style="179" customWidth="1"/>
    <col min="2864" max="2864" width="15.85546875" style="179" customWidth="1"/>
    <col min="2865" max="3077" width="11.42578125" style="179"/>
    <col min="3078" max="3078" width="6.28515625" style="179" customWidth="1"/>
    <col min="3079" max="3079" width="30.140625" style="179" customWidth="1"/>
    <col min="3080" max="3080" width="9.28515625" style="179" customWidth="1"/>
    <col min="3081" max="3081" width="9.85546875" style="179" customWidth="1"/>
    <col min="3082" max="3082" width="30.28515625" style="179" customWidth="1"/>
    <col min="3083" max="3083" width="15.5703125" style="179" customWidth="1"/>
    <col min="3084" max="3085" width="14.5703125" style="179" customWidth="1"/>
    <col min="3086" max="3089" width="13.5703125" style="179" customWidth="1"/>
    <col min="3090" max="3091" width="14.42578125" style="179" customWidth="1"/>
    <col min="3092" max="3092" width="14.7109375" style="179" customWidth="1"/>
    <col min="3093" max="3093" width="14.42578125" style="179" customWidth="1"/>
    <col min="3094" max="3095" width="14.85546875" style="179" customWidth="1"/>
    <col min="3096" max="3096" width="16" style="179" customWidth="1"/>
    <col min="3097" max="3097" width="25.7109375" style="179" customWidth="1"/>
    <col min="3098" max="3098" width="6.140625" style="179" customWidth="1"/>
    <col min="3099" max="3099" width="14.28515625" style="179" customWidth="1"/>
    <col min="3100" max="3100" width="17.42578125" style="179" customWidth="1"/>
    <col min="3101" max="3101" width="14.140625" style="179" customWidth="1"/>
    <col min="3102" max="3102" width="19.42578125" style="179" customWidth="1"/>
    <col min="3103" max="3115" width="11.42578125" style="179" customWidth="1"/>
    <col min="3116" max="3116" width="11.5703125" style="179" customWidth="1"/>
    <col min="3117" max="3117" width="41.42578125" style="179" customWidth="1"/>
    <col min="3118" max="3118" width="9" style="179" customWidth="1"/>
    <col min="3119" max="3119" width="17.85546875" style="179" customWidth="1"/>
    <col min="3120" max="3120" width="15.85546875" style="179" customWidth="1"/>
    <col min="3121" max="3333" width="11.42578125" style="179"/>
    <col min="3334" max="3334" width="6.28515625" style="179" customWidth="1"/>
    <col min="3335" max="3335" width="30.140625" style="179" customWidth="1"/>
    <col min="3336" max="3336" width="9.28515625" style="179" customWidth="1"/>
    <col min="3337" max="3337" width="9.85546875" style="179" customWidth="1"/>
    <col min="3338" max="3338" width="30.28515625" style="179" customWidth="1"/>
    <col min="3339" max="3339" width="15.5703125" style="179" customWidth="1"/>
    <col min="3340" max="3341" width="14.5703125" style="179" customWidth="1"/>
    <col min="3342" max="3345" width="13.5703125" style="179" customWidth="1"/>
    <col min="3346" max="3347" width="14.42578125" style="179" customWidth="1"/>
    <col min="3348" max="3348" width="14.7109375" style="179" customWidth="1"/>
    <col min="3349" max="3349" width="14.42578125" style="179" customWidth="1"/>
    <col min="3350" max="3351" width="14.85546875" style="179" customWidth="1"/>
    <col min="3352" max="3352" width="16" style="179" customWidth="1"/>
    <col min="3353" max="3353" width="25.7109375" style="179" customWidth="1"/>
    <col min="3354" max="3354" width="6.140625" style="179" customWidth="1"/>
    <col min="3355" max="3355" width="14.28515625" style="179" customWidth="1"/>
    <col min="3356" max="3356" width="17.42578125" style="179" customWidth="1"/>
    <col min="3357" max="3357" width="14.140625" style="179" customWidth="1"/>
    <col min="3358" max="3358" width="19.42578125" style="179" customWidth="1"/>
    <col min="3359" max="3371" width="11.42578125" style="179" customWidth="1"/>
    <col min="3372" max="3372" width="11.5703125" style="179" customWidth="1"/>
    <col min="3373" max="3373" width="41.42578125" style="179" customWidth="1"/>
    <col min="3374" max="3374" width="9" style="179" customWidth="1"/>
    <col min="3375" max="3375" width="17.85546875" style="179" customWidth="1"/>
    <col min="3376" max="3376" width="15.85546875" style="179" customWidth="1"/>
    <col min="3377" max="3589" width="11.42578125" style="179"/>
    <col min="3590" max="3590" width="6.28515625" style="179" customWidth="1"/>
    <col min="3591" max="3591" width="30.140625" style="179" customWidth="1"/>
    <col min="3592" max="3592" width="9.28515625" style="179" customWidth="1"/>
    <col min="3593" max="3593" width="9.85546875" style="179" customWidth="1"/>
    <col min="3594" max="3594" width="30.28515625" style="179" customWidth="1"/>
    <col min="3595" max="3595" width="15.5703125" style="179" customWidth="1"/>
    <col min="3596" max="3597" width="14.5703125" style="179" customWidth="1"/>
    <col min="3598" max="3601" width="13.5703125" style="179" customWidth="1"/>
    <col min="3602" max="3603" width="14.42578125" style="179" customWidth="1"/>
    <col min="3604" max="3604" width="14.7109375" style="179" customWidth="1"/>
    <col min="3605" max="3605" width="14.42578125" style="179" customWidth="1"/>
    <col min="3606" max="3607" width="14.85546875" style="179" customWidth="1"/>
    <col min="3608" max="3608" width="16" style="179" customWidth="1"/>
    <col min="3609" max="3609" width="25.7109375" style="179" customWidth="1"/>
    <col min="3610" max="3610" width="6.140625" style="179" customWidth="1"/>
    <col min="3611" max="3611" width="14.28515625" style="179" customWidth="1"/>
    <col min="3612" max="3612" width="17.42578125" style="179" customWidth="1"/>
    <col min="3613" max="3613" width="14.140625" style="179" customWidth="1"/>
    <col min="3614" max="3614" width="19.42578125" style="179" customWidth="1"/>
    <col min="3615" max="3627" width="11.42578125" style="179" customWidth="1"/>
    <col min="3628" max="3628" width="11.5703125" style="179" customWidth="1"/>
    <col min="3629" max="3629" width="41.42578125" style="179" customWidth="1"/>
    <col min="3630" max="3630" width="9" style="179" customWidth="1"/>
    <col min="3631" max="3631" width="17.85546875" style="179" customWidth="1"/>
    <col min="3632" max="3632" width="15.85546875" style="179" customWidth="1"/>
    <col min="3633" max="3845" width="11.42578125" style="179"/>
    <col min="3846" max="3846" width="6.28515625" style="179" customWidth="1"/>
    <col min="3847" max="3847" width="30.140625" style="179" customWidth="1"/>
    <col min="3848" max="3848" width="9.28515625" style="179" customWidth="1"/>
    <col min="3849" max="3849" width="9.85546875" style="179" customWidth="1"/>
    <col min="3850" max="3850" width="30.28515625" style="179" customWidth="1"/>
    <col min="3851" max="3851" width="15.5703125" style="179" customWidth="1"/>
    <col min="3852" max="3853" width="14.5703125" style="179" customWidth="1"/>
    <col min="3854" max="3857" width="13.5703125" style="179" customWidth="1"/>
    <col min="3858" max="3859" width="14.42578125" style="179" customWidth="1"/>
    <col min="3860" max="3860" width="14.7109375" style="179" customWidth="1"/>
    <col min="3861" max="3861" width="14.42578125" style="179" customWidth="1"/>
    <col min="3862" max="3863" width="14.85546875" style="179" customWidth="1"/>
    <col min="3864" max="3864" width="16" style="179" customWidth="1"/>
    <col min="3865" max="3865" width="25.7109375" style="179" customWidth="1"/>
    <col min="3866" max="3866" width="6.140625" style="179" customWidth="1"/>
    <col min="3867" max="3867" width="14.28515625" style="179" customWidth="1"/>
    <col min="3868" max="3868" width="17.42578125" style="179" customWidth="1"/>
    <col min="3869" max="3869" width="14.140625" style="179" customWidth="1"/>
    <col min="3870" max="3870" width="19.42578125" style="179" customWidth="1"/>
    <col min="3871" max="3883" width="11.42578125" style="179" customWidth="1"/>
    <col min="3884" max="3884" width="11.5703125" style="179" customWidth="1"/>
    <col min="3885" max="3885" width="41.42578125" style="179" customWidth="1"/>
    <col min="3886" max="3886" width="9" style="179" customWidth="1"/>
    <col min="3887" max="3887" width="17.85546875" style="179" customWidth="1"/>
    <col min="3888" max="3888" width="15.85546875" style="179" customWidth="1"/>
    <col min="3889" max="4101" width="11.42578125" style="179"/>
    <col min="4102" max="4102" width="6.28515625" style="179" customWidth="1"/>
    <col min="4103" max="4103" width="30.140625" style="179" customWidth="1"/>
    <col min="4104" max="4104" width="9.28515625" style="179" customWidth="1"/>
    <col min="4105" max="4105" width="9.85546875" style="179" customWidth="1"/>
    <col min="4106" max="4106" width="30.28515625" style="179" customWidth="1"/>
    <col min="4107" max="4107" width="15.5703125" style="179" customWidth="1"/>
    <col min="4108" max="4109" width="14.5703125" style="179" customWidth="1"/>
    <col min="4110" max="4113" width="13.5703125" style="179" customWidth="1"/>
    <col min="4114" max="4115" width="14.42578125" style="179" customWidth="1"/>
    <col min="4116" max="4116" width="14.7109375" style="179" customWidth="1"/>
    <col min="4117" max="4117" width="14.42578125" style="179" customWidth="1"/>
    <col min="4118" max="4119" width="14.85546875" style="179" customWidth="1"/>
    <col min="4120" max="4120" width="16" style="179" customWidth="1"/>
    <col min="4121" max="4121" width="25.7109375" style="179" customWidth="1"/>
    <col min="4122" max="4122" width="6.140625" style="179" customWidth="1"/>
    <col min="4123" max="4123" width="14.28515625" style="179" customWidth="1"/>
    <col min="4124" max="4124" width="17.42578125" style="179" customWidth="1"/>
    <col min="4125" max="4125" width="14.140625" style="179" customWidth="1"/>
    <col min="4126" max="4126" width="19.42578125" style="179" customWidth="1"/>
    <col min="4127" max="4139" width="11.42578125" style="179" customWidth="1"/>
    <col min="4140" max="4140" width="11.5703125" style="179" customWidth="1"/>
    <col min="4141" max="4141" width="41.42578125" style="179" customWidth="1"/>
    <col min="4142" max="4142" width="9" style="179" customWidth="1"/>
    <col min="4143" max="4143" width="17.85546875" style="179" customWidth="1"/>
    <col min="4144" max="4144" width="15.85546875" style="179" customWidth="1"/>
    <col min="4145" max="4357" width="11.42578125" style="179"/>
    <col min="4358" max="4358" width="6.28515625" style="179" customWidth="1"/>
    <col min="4359" max="4359" width="30.140625" style="179" customWidth="1"/>
    <col min="4360" max="4360" width="9.28515625" style="179" customWidth="1"/>
    <col min="4361" max="4361" width="9.85546875" style="179" customWidth="1"/>
    <col min="4362" max="4362" width="30.28515625" style="179" customWidth="1"/>
    <col min="4363" max="4363" width="15.5703125" style="179" customWidth="1"/>
    <col min="4364" max="4365" width="14.5703125" style="179" customWidth="1"/>
    <col min="4366" max="4369" width="13.5703125" style="179" customWidth="1"/>
    <col min="4370" max="4371" width="14.42578125" style="179" customWidth="1"/>
    <col min="4372" max="4372" width="14.7109375" style="179" customWidth="1"/>
    <col min="4373" max="4373" width="14.42578125" style="179" customWidth="1"/>
    <col min="4374" max="4375" width="14.85546875" style="179" customWidth="1"/>
    <col min="4376" max="4376" width="16" style="179" customWidth="1"/>
    <col min="4377" max="4377" width="25.7109375" style="179" customWidth="1"/>
    <col min="4378" max="4378" width="6.140625" style="179" customWidth="1"/>
    <col min="4379" max="4379" width="14.28515625" style="179" customWidth="1"/>
    <col min="4380" max="4380" width="17.42578125" style="179" customWidth="1"/>
    <col min="4381" max="4381" width="14.140625" style="179" customWidth="1"/>
    <col min="4382" max="4382" width="19.42578125" style="179" customWidth="1"/>
    <col min="4383" max="4395" width="11.42578125" style="179" customWidth="1"/>
    <col min="4396" max="4396" width="11.5703125" style="179" customWidth="1"/>
    <col min="4397" max="4397" width="41.42578125" style="179" customWidth="1"/>
    <col min="4398" max="4398" width="9" style="179" customWidth="1"/>
    <col min="4399" max="4399" width="17.85546875" style="179" customWidth="1"/>
    <col min="4400" max="4400" width="15.85546875" style="179" customWidth="1"/>
    <col min="4401" max="4613" width="11.42578125" style="179"/>
    <col min="4614" max="4614" width="6.28515625" style="179" customWidth="1"/>
    <col min="4615" max="4615" width="30.140625" style="179" customWidth="1"/>
    <col min="4616" max="4616" width="9.28515625" style="179" customWidth="1"/>
    <col min="4617" max="4617" width="9.85546875" style="179" customWidth="1"/>
    <col min="4618" max="4618" width="30.28515625" style="179" customWidth="1"/>
    <col min="4619" max="4619" width="15.5703125" style="179" customWidth="1"/>
    <col min="4620" max="4621" width="14.5703125" style="179" customWidth="1"/>
    <col min="4622" max="4625" width="13.5703125" style="179" customWidth="1"/>
    <col min="4626" max="4627" width="14.42578125" style="179" customWidth="1"/>
    <col min="4628" max="4628" width="14.7109375" style="179" customWidth="1"/>
    <col min="4629" max="4629" width="14.42578125" style="179" customWidth="1"/>
    <col min="4630" max="4631" width="14.85546875" style="179" customWidth="1"/>
    <col min="4632" max="4632" width="16" style="179" customWidth="1"/>
    <col min="4633" max="4633" width="25.7109375" style="179" customWidth="1"/>
    <col min="4634" max="4634" width="6.140625" style="179" customWidth="1"/>
    <col min="4635" max="4635" width="14.28515625" style="179" customWidth="1"/>
    <col min="4636" max="4636" width="17.42578125" style="179" customWidth="1"/>
    <col min="4637" max="4637" width="14.140625" style="179" customWidth="1"/>
    <col min="4638" max="4638" width="19.42578125" style="179" customWidth="1"/>
    <col min="4639" max="4651" width="11.42578125" style="179" customWidth="1"/>
    <col min="4652" max="4652" width="11.5703125" style="179" customWidth="1"/>
    <col min="4653" max="4653" width="41.42578125" style="179" customWidth="1"/>
    <col min="4654" max="4654" width="9" style="179" customWidth="1"/>
    <col min="4655" max="4655" width="17.85546875" style="179" customWidth="1"/>
    <col min="4656" max="4656" width="15.85546875" style="179" customWidth="1"/>
    <col min="4657" max="4869" width="11.42578125" style="179"/>
    <col min="4870" max="4870" width="6.28515625" style="179" customWidth="1"/>
    <col min="4871" max="4871" width="30.140625" style="179" customWidth="1"/>
    <col min="4872" max="4872" width="9.28515625" style="179" customWidth="1"/>
    <col min="4873" max="4873" width="9.85546875" style="179" customWidth="1"/>
    <col min="4874" max="4874" width="30.28515625" style="179" customWidth="1"/>
    <col min="4875" max="4875" width="15.5703125" style="179" customWidth="1"/>
    <col min="4876" max="4877" width="14.5703125" style="179" customWidth="1"/>
    <col min="4878" max="4881" width="13.5703125" style="179" customWidth="1"/>
    <col min="4882" max="4883" width="14.42578125" style="179" customWidth="1"/>
    <col min="4884" max="4884" width="14.7109375" style="179" customWidth="1"/>
    <col min="4885" max="4885" width="14.42578125" style="179" customWidth="1"/>
    <col min="4886" max="4887" width="14.85546875" style="179" customWidth="1"/>
    <col min="4888" max="4888" width="16" style="179" customWidth="1"/>
    <col min="4889" max="4889" width="25.7109375" style="179" customWidth="1"/>
    <col min="4890" max="4890" width="6.140625" style="179" customWidth="1"/>
    <col min="4891" max="4891" width="14.28515625" style="179" customWidth="1"/>
    <col min="4892" max="4892" width="17.42578125" style="179" customWidth="1"/>
    <col min="4893" max="4893" width="14.140625" style="179" customWidth="1"/>
    <col min="4894" max="4894" width="19.42578125" style="179" customWidth="1"/>
    <col min="4895" max="4907" width="11.42578125" style="179" customWidth="1"/>
    <col min="4908" max="4908" width="11.5703125" style="179" customWidth="1"/>
    <col min="4909" max="4909" width="41.42578125" style="179" customWidth="1"/>
    <col min="4910" max="4910" width="9" style="179" customWidth="1"/>
    <col min="4911" max="4911" width="17.85546875" style="179" customWidth="1"/>
    <col min="4912" max="4912" width="15.85546875" style="179" customWidth="1"/>
    <col min="4913" max="5125" width="11.42578125" style="179"/>
    <col min="5126" max="5126" width="6.28515625" style="179" customWidth="1"/>
    <col min="5127" max="5127" width="30.140625" style="179" customWidth="1"/>
    <col min="5128" max="5128" width="9.28515625" style="179" customWidth="1"/>
    <col min="5129" max="5129" width="9.85546875" style="179" customWidth="1"/>
    <col min="5130" max="5130" width="30.28515625" style="179" customWidth="1"/>
    <col min="5131" max="5131" width="15.5703125" style="179" customWidth="1"/>
    <col min="5132" max="5133" width="14.5703125" style="179" customWidth="1"/>
    <col min="5134" max="5137" width="13.5703125" style="179" customWidth="1"/>
    <col min="5138" max="5139" width="14.42578125" style="179" customWidth="1"/>
    <col min="5140" max="5140" width="14.7109375" style="179" customWidth="1"/>
    <col min="5141" max="5141" width="14.42578125" style="179" customWidth="1"/>
    <col min="5142" max="5143" width="14.85546875" style="179" customWidth="1"/>
    <col min="5144" max="5144" width="16" style="179" customWidth="1"/>
    <col min="5145" max="5145" width="25.7109375" style="179" customWidth="1"/>
    <col min="5146" max="5146" width="6.140625" style="179" customWidth="1"/>
    <col min="5147" max="5147" width="14.28515625" style="179" customWidth="1"/>
    <col min="5148" max="5148" width="17.42578125" style="179" customWidth="1"/>
    <col min="5149" max="5149" width="14.140625" style="179" customWidth="1"/>
    <col min="5150" max="5150" width="19.42578125" style="179" customWidth="1"/>
    <col min="5151" max="5163" width="11.42578125" style="179" customWidth="1"/>
    <col min="5164" max="5164" width="11.5703125" style="179" customWidth="1"/>
    <col min="5165" max="5165" width="41.42578125" style="179" customWidth="1"/>
    <col min="5166" max="5166" width="9" style="179" customWidth="1"/>
    <col min="5167" max="5167" width="17.85546875" style="179" customWidth="1"/>
    <col min="5168" max="5168" width="15.85546875" style="179" customWidth="1"/>
    <col min="5169" max="5381" width="11.42578125" style="179"/>
    <col min="5382" max="5382" width="6.28515625" style="179" customWidth="1"/>
    <col min="5383" max="5383" width="30.140625" style="179" customWidth="1"/>
    <col min="5384" max="5384" width="9.28515625" style="179" customWidth="1"/>
    <col min="5385" max="5385" width="9.85546875" style="179" customWidth="1"/>
    <col min="5386" max="5386" width="30.28515625" style="179" customWidth="1"/>
    <col min="5387" max="5387" width="15.5703125" style="179" customWidth="1"/>
    <col min="5388" max="5389" width="14.5703125" style="179" customWidth="1"/>
    <col min="5390" max="5393" width="13.5703125" style="179" customWidth="1"/>
    <col min="5394" max="5395" width="14.42578125" style="179" customWidth="1"/>
    <col min="5396" max="5396" width="14.7109375" style="179" customWidth="1"/>
    <col min="5397" max="5397" width="14.42578125" style="179" customWidth="1"/>
    <col min="5398" max="5399" width="14.85546875" style="179" customWidth="1"/>
    <col min="5400" max="5400" width="16" style="179" customWidth="1"/>
    <col min="5401" max="5401" width="25.7109375" style="179" customWidth="1"/>
    <col min="5402" max="5402" width="6.140625" style="179" customWidth="1"/>
    <col min="5403" max="5403" width="14.28515625" style="179" customWidth="1"/>
    <col min="5404" max="5404" width="17.42578125" style="179" customWidth="1"/>
    <col min="5405" max="5405" width="14.140625" style="179" customWidth="1"/>
    <col min="5406" max="5406" width="19.42578125" style="179" customWidth="1"/>
    <col min="5407" max="5419" width="11.42578125" style="179" customWidth="1"/>
    <col min="5420" max="5420" width="11.5703125" style="179" customWidth="1"/>
    <col min="5421" max="5421" width="41.42578125" style="179" customWidth="1"/>
    <col min="5422" max="5422" width="9" style="179" customWidth="1"/>
    <col min="5423" max="5423" width="17.85546875" style="179" customWidth="1"/>
    <col min="5424" max="5424" width="15.85546875" style="179" customWidth="1"/>
    <col min="5425" max="5637" width="11.42578125" style="179"/>
    <col min="5638" max="5638" width="6.28515625" style="179" customWidth="1"/>
    <col min="5639" max="5639" width="30.140625" style="179" customWidth="1"/>
    <col min="5640" max="5640" width="9.28515625" style="179" customWidth="1"/>
    <col min="5641" max="5641" width="9.85546875" style="179" customWidth="1"/>
    <col min="5642" max="5642" width="30.28515625" style="179" customWidth="1"/>
    <col min="5643" max="5643" width="15.5703125" style="179" customWidth="1"/>
    <col min="5644" max="5645" width="14.5703125" style="179" customWidth="1"/>
    <col min="5646" max="5649" width="13.5703125" style="179" customWidth="1"/>
    <col min="5650" max="5651" width="14.42578125" style="179" customWidth="1"/>
    <col min="5652" max="5652" width="14.7109375" style="179" customWidth="1"/>
    <col min="5653" max="5653" width="14.42578125" style="179" customWidth="1"/>
    <col min="5654" max="5655" width="14.85546875" style="179" customWidth="1"/>
    <col min="5656" max="5656" width="16" style="179" customWidth="1"/>
    <col min="5657" max="5657" width="25.7109375" style="179" customWidth="1"/>
    <col min="5658" max="5658" width="6.140625" style="179" customWidth="1"/>
    <col min="5659" max="5659" width="14.28515625" style="179" customWidth="1"/>
    <col min="5660" max="5660" width="17.42578125" style="179" customWidth="1"/>
    <col min="5661" max="5661" width="14.140625" style="179" customWidth="1"/>
    <col min="5662" max="5662" width="19.42578125" style="179" customWidth="1"/>
    <col min="5663" max="5675" width="11.42578125" style="179" customWidth="1"/>
    <col min="5676" max="5676" width="11.5703125" style="179" customWidth="1"/>
    <col min="5677" max="5677" width="41.42578125" style="179" customWidth="1"/>
    <col min="5678" max="5678" width="9" style="179" customWidth="1"/>
    <col min="5679" max="5679" width="17.85546875" style="179" customWidth="1"/>
    <col min="5680" max="5680" width="15.85546875" style="179" customWidth="1"/>
    <col min="5681" max="5893" width="11.42578125" style="179"/>
    <col min="5894" max="5894" width="6.28515625" style="179" customWidth="1"/>
    <col min="5895" max="5895" width="30.140625" style="179" customWidth="1"/>
    <col min="5896" max="5896" width="9.28515625" style="179" customWidth="1"/>
    <col min="5897" max="5897" width="9.85546875" style="179" customWidth="1"/>
    <col min="5898" max="5898" width="30.28515625" style="179" customWidth="1"/>
    <col min="5899" max="5899" width="15.5703125" style="179" customWidth="1"/>
    <col min="5900" max="5901" width="14.5703125" style="179" customWidth="1"/>
    <col min="5902" max="5905" width="13.5703125" style="179" customWidth="1"/>
    <col min="5906" max="5907" width="14.42578125" style="179" customWidth="1"/>
    <col min="5908" max="5908" width="14.7109375" style="179" customWidth="1"/>
    <col min="5909" max="5909" width="14.42578125" style="179" customWidth="1"/>
    <col min="5910" max="5911" width="14.85546875" style="179" customWidth="1"/>
    <col min="5912" max="5912" width="16" style="179" customWidth="1"/>
    <col min="5913" max="5913" width="25.7109375" style="179" customWidth="1"/>
    <col min="5914" max="5914" width="6.140625" style="179" customWidth="1"/>
    <col min="5915" max="5915" width="14.28515625" style="179" customWidth="1"/>
    <col min="5916" max="5916" width="17.42578125" style="179" customWidth="1"/>
    <col min="5917" max="5917" width="14.140625" style="179" customWidth="1"/>
    <col min="5918" max="5918" width="19.42578125" style="179" customWidth="1"/>
    <col min="5919" max="5931" width="11.42578125" style="179" customWidth="1"/>
    <col min="5932" max="5932" width="11.5703125" style="179" customWidth="1"/>
    <col min="5933" max="5933" width="41.42578125" style="179" customWidth="1"/>
    <col min="5934" max="5934" width="9" style="179" customWidth="1"/>
    <col min="5935" max="5935" width="17.85546875" style="179" customWidth="1"/>
    <col min="5936" max="5936" width="15.85546875" style="179" customWidth="1"/>
    <col min="5937" max="6149" width="11.42578125" style="179"/>
    <col min="6150" max="6150" width="6.28515625" style="179" customWidth="1"/>
    <col min="6151" max="6151" width="30.140625" style="179" customWidth="1"/>
    <col min="6152" max="6152" width="9.28515625" style="179" customWidth="1"/>
    <col min="6153" max="6153" width="9.85546875" style="179" customWidth="1"/>
    <col min="6154" max="6154" width="30.28515625" style="179" customWidth="1"/>
    <col min="6155" max="6155" width="15.5703125" style="179" customWidth="1"/>
    <col min="6156" max="6157" width="14.5703125" style="179" customWidth="1"/>
    <col min="6158" max="6161" width="13.5703125" style="179" customWidth="1"/>
    <col min="6162" max="6163" width="14.42578125" style="179" customWidth="1"/>
    <col min="6164" max="6164" width="14.7109375" style="179" customWidth="1"/>
    <col min="6165" max="6165" width="14.42578125" style="179" customWidth="1"/>
    <col min="6166" max="6167" width="14.85546875" style="179" customWidth="1"/>
    <col min="6168" max="6168" width="16" style="179" customWidth="1"/>
    <col min="6169" max="6169" width="25.7109375" style="179" customWidth="1"/>
    <col min="6170" max="6170" width="6.140625" style="179" customWidth="1"/>
    <col min="6171" max="6171" width="14.28515625" style="179" customWidth="1"/>
    <col min="6172" max="6172" width="17.42578125" style="179" customWidth="1"/>
    <col min="6173" max="6173" width="14.140625" style="179" customWidth="1"/>
    <col min="6174" max="6174" width="19.42578125" style="179" customWidth="1"/>
    <col min="6175" max="6187" width="11.42578125" style="179" customWidth="1"/>
    <col min="6188" max="6188" width="11.5703125" style="179" customWidth="1"/>
    <col min="6189" max="6189" width="41.42578125" style="179" customWidth="1"/>
    <col min="6190" max="6190" width="9" style="179" customWidth="1"/>
    <col min="6191" max="6191" width="17.85546875" style="179" customWidth="1"/>
    <col min="6192" max="6192" width="15.85546875" style="179" customWidth="1"/>
    <col min="6193" max="6405" width="11.42578125" style="179"/>
    <col min="6406" max="6406" width="6.28515625" style="179" customWidth="1"/>
    <col min="6407" max="6407" width="30.140625" style="179" customWidth="1"/>
    <col min="6408" max="6408" width="9.28515625" style="179" customWidth="1"/>
    <col min="6409" max="6409" width="9.85546875" style="179" customWidth="1"/>
    <col min="6410" max="6410" width="30.28515625" style="179" customWidth="1"/>
    <col min="6411" max="6411" width="15.5703125" style="179" customWidth="1"/>
    <col min="6412" max="6413" width="14.5703125" style="179" customWidth="1"/>
    <col min="6414" max="6417" width="13.5703125" style="179" customWidth="1"/>
    <col min="6418" max="6419" width="14.42578125" style="179" customWidth="1"/>
    <col min="6420" max="6420" width="14.7109375" style="179" customWidth="1"/>
    <col min="6421" max="6421" width="14.42578125" style="179" customWidth="1"/>
    <col min="6422" max="6423" width="14.85546875" style="179" customWidth="1"/>
    <col min="6424" max="6424" width="16" style="179" customWidth="1"/>
    <col min="6425" max="6425" width="25.7109375" style="179" customWidth="1"/>
    <col min="6426" max="6426" width="6.140625" style="179" customWidth="1"/>
    <col min="6427" max="6427" width="14.28515625" style="179" customWidth="1"/>
    <col min="6428" max="6428" width="17.42578125" style="179" customWidth="1"/>
    <col min="6429" max="6429" width="14.140625" style="179" customWidth="1"/>
    <col min="6430" max="6430" width="19.42578125" style="179" customWidth="1"/>
    <col min="6431" max="6443" width="11.42578125" style="179" customWidth="1"/>
    <col min="6444" max="6444" width="11.5703125" style="179" customWidth="1"/>
    <col min="6445" max="6445" width="41.42578125" style="179" customWidth="1"/>
    <col min="6446" max="6446" width="9" style="179" customWidth="1"/>
    <col min="6447" max="6447" width="17.85546875" style="179" customWidth="1"/>
    <col min="6448" max="6448" width="15.85546875" style="179" customWidth="1"/>
    <col min="6449" max="6661" width="11.42578125" style="179"/>
    <col min="6662" max="6662" width="6.28515625" style="179" customWidth="1"/>
    <col min="6663" max="6663" width="30.140625" style="179" customWidth="1"/>
    <col min="6664" max="6664" width="9.28515625" style="179" customWidth="1"/>
    <col min="6665" max="6665" width="9.85546875" style="179" customWidth="1"/>
    <col min="6666" max="6666" width="30.28515625" style="179" customWidth="1"/>
    <col min="6667" max="6667" width="15.5703125" style="179" customWidth="1"/>
    <col min="6668" max="6669" width="14.5703125" style="179" customWidth="1"/>
    <col min="6670" max="6673" width="13.5703125" style="179" customWidth="1"/>
    <col min="6674" max="6675" width="14.42578125" style="179" customWidth="1"/>
    <col min="6676" max="6676" width="14.7109375" style="179" customWidth="1"/>
    <col min="6677" max="6677" width="14.42578125" style="179" customWidth="1"/>
    <col min="6678" max="6679" width="14.85546875" style="179" customWidth="1"/>
    <col min="6680" max="6680" width="16" style="179" customWidth="1"/>
    <col min="6681" max="6681" width="25.7109375" style="179" customWidth="1"/>
    <col min="6682" max="6682" width="6.140625" style="179" customWidth="1"/>
    <col min="6683" max="6683" width="14.28515625" style="179" customWidth="1"/>
    <col min="6684" max="6684" width="17.42578125" style="179" customWidth="1"/>
    <col min="6685" max="6685" width="14.140625" style="179" customWidth="1"/>
    <col min="6686" max="6686" width="19.42578125" style="179" customWidth="1"/>
    <col min="6687" max="6699" width="11.42578125" style="179" customWidth="1"/>
    <col min="6700" max="6700" width="11.5703125" style="179" customWidth="1"/>
    <col min="6701" max="6701" width="41.42578125" style="179" customWidth="1"/>
    <col min="6702" max="6702" width="9" style="179" customWidth="1"/>
    <col min="6703" max="6703" width="17.85546875" style="179" customWidth="1"/>
    <col min="6704" max="6704" width="15.85546875" style="179" customWidth="1"/>
    <col min="6705" max="6917" width="11.42578125" style="179"/>
    <col min="6918" max="6918" width="6.28515625" style="179" customWidth="1"/>
    <col min="6919" max="6919" width="30.140625" style="179" customWidth="1"/>
    <col min="6920" max="6920" width="9.28515625" style="179" customWidth="1"/>
    <col min="6921" max="6921" width="9.85546875" style="179" customWidth="1"/>
    <col min="6922" max="6922" width="30.28515625" style="179" customWidth="1"/>
    <col min="6923" max="6923" width="15.5703125" style="179" customWidth="1"/>
    <col min="6924" max="6925" width="14.5703125" style="179" customWidth="1"/>
    <col min="6926" max="6929" width="13.5703125" style="179" customWidth="1"/>
    <col min="6930" max="6931" width="14.42578125" style="179" customWidth="1"/>
    <col min="6932" max="6932" width="14.7109375" style="179" customWidth="1"/>
    <col min="6933" max="6933" width="14.42578125" style="179" customWidth="1"/>
    <col min="6934" max="6935" width="14.85546875" style="179" customWidth="1"/>
    <col min="6936" max="6936" width="16" style="179" customWidth="1"/>
    <col min="6937" max="6937" width="25.7109375" style="179" customWidth="1"/>
    <col min="6938" max="6938" width="6.140625" style="179" customWidth="1"/>
    <col min="6939" max="6939" width="14.28515625" style="179" customWidth="1"/>
    <col min="6940" max="6940" width="17.42578125" style="179" customWidth="1"/>
    <col min="6941" max="6941" width="14.140625" style="179" customWidth="1"/>
    <col min="6942" max="6942" width="19.42578125" style="179" customWidth="1"/>
    <col min="6943" max="6955" width="11.42578125" style="179" customWidth="1"/>
    <col min="6956" max="6956" width="11.5703125" style="179" customWidth="1"/>
    <col min="6957" max="6957" width="41.42578125" style="179" customWidth="1"/>
    <col min="6958" max="6958" width="9" style="179" customWidth="1"/>
    <col min="6959" max="6959" width="17.85546875" style="179" customWidth="1"/>
    <col min="6960" max="6960" width="15.85546875" style="179" customWidth="1"/>
    <col min="6961" max="7173" width="11.42578125" style="179"/>
    <col min="7174" max="7174" width="6.28515625" style="179" customWidth="1"/>
    <col min="7175" max="7175" width="30.140625" style="179" customWidth="1"/>
    <col min="7176" max="7176" width="9.28515625" style="179" customWidth="1"/>
    <col min="7177" max="7177" width="9.85546875" style="179" customWidth="1"/>
    <col min="7178" max="7178" width="30.28515625" style="179" customWidth="1"/>
    <col min="7179" max="7179" width="15.5703125" style="179" customWidth="1"/>
    <col min="7180" max="7181" width="14.5703125" style="179" customWidth="1"/>
    <col min="7182" max="7185" width="13.5703125" style="179" customWidth="1"/>
    <col min="7186" max="7187" width="14.42578125" style="179" customWidth="1"/>
    <col min="7188" max="7188" width="14.7109375" style="179" customWidth="1"/>
    <col min="7189" max="7189" width="14.42578125" style="179" customWidth="1"/>
    <col min="7190" max="7191" width="14.85546875" style="179" customWidth="1"/>
    <col min="7192" max="7192" width="16" style="179" customWidth="1"/>
    <col min="7193" max="7193" width="25.7109375" style="179" customWidth="1"/>
    <col min="7194" max="7194" width="6.140625" style="179" customWidth="1"/>
    <col min="7195" max="7195" width="14.28515625" style="179" customWidth="1"/>
    <col min="7196" max="7196" width="17.42578125" style="179" customWidth="1"/>
    <col min="7197" max="7197" width="14.140625" style="179" customWidth="1"/>
    <col min="7198" max="7198" width="19.42578125" style="179" customWidth="1"/>
    <col min="7199" max="7211" width="11.42578125" style="179" customWidth="1"/>
    <col min="7212" max="7212" width="11.5703125" style="179" customWidth="1"/>
    <col min="7213" max="7213" width="41.42578125" style="179" customWidth="1"/>
    <col min="7214" max="7214" width="9" style="179" customWidth="1"/>
    <col min="7215" max="7215" width="17.85546875" style="179" customWidth="1"/>
    <col min="7216" max="7216" width="15.85546875" style="179" customWidth="1"/>
    <col min="7217" max="7429" width="11.42578125" style="179"/>
    <col min="7430" max="7430" width="6.28515625" style="179" customWidth="1"/>
    <col min="7431" max="7431" width="30.140625" style="179" customWidth="1"/>
    <col min="7432" max="7432" width="9.28515625" style="179" customWidth="1"/>
    <col min="7433" max="7433" width="9.85546875" style="179" customWidth="1"/>
    <col min="7434" max="7434" width="30.28515625" style="179" customWidth="1"/>
    <col min="7435" max="7435" width="15.5703125" style="179" customWidth="1"/>
    <col min="7436" max="7437" width="14.5703125" style="179" customWidth="1"/>
    <col min="7438" max="7441" width="13.5703125" style="179" customWidth="1"/>
    <col min="7442" max="7443" width="14.42578125" style="179" customWidth="1"/>
    <col min="7444" max="7444" width="14.7109375" style="179" customWidth="1"/>
    <col min="7445" max="7445" width="14.42578125" style="179" customWidth="1"/>
    <col min="7446" max="7447" width="14.85546875" style="179" customWidth="1"/>
    <col min="7448" max="7448" width="16" style="179" customWidth="1"/>
    <col min="7449" max="7449" width="25.7109375" style="179" customWidth="1"/>
    <col min="7450" max="7450" width="6.140625" style="179" customWidth="1"/>
    <col min="7451" max="7451" width="14.28515625" style="179" customWidth="1"/>
    <col min="7452" max="7452" width="17.42578125" style="179" customWidth="1"/>
    <col min="7453" max="7453" width="14.140625" style="179" customWidth="1"/>
    <col min="7454" max="7454" width="19.42578125" style="179" customWidth="1"/>
    <col min="7455" max="7467" width="11.42578125" style="179" customWidth="1"/>
    <col min="7468" max="7468" width="11.5703125" style="179" customWidth="1"/>
    <col min="7469" max="7469" width="41.42578125" style="179" customWidth="1"/>
    <col min="7470" max="7470" width="9" style="179" customWidth="1"/>
    <col min="7471" max="7471" width="17.85546875" style="179" customWidth="1"/>
    <col min="7472" max="7472" width="15.85546875" style="179" customWidth="1"/>
    <col min="7473" max="7685" width="11.42578125" style="179"/>
    <col min="7686" max="7686" width="6.28515625" style="179" customWidth="1"/>
    <col min="7687" max="7687" width="30.140625" style="179" customWidth="1"/>
    <col min="7688" max="7688" width="9.28515625" style="179" customWidth="1"/>
    <col min="7689" max="7689" width="9.85546875" style="179" customWidth="1"/>
    <col min="7690" max="7690" width="30.28515625" style="179" customWidth="1"/>
    <col min="7691" max="7691" width="15.5703125" style="179" customWidth="1"/>
    <col min="7692" max="7693" width="14.5703125" style="179" customWidth="1"/>
    <col min="7694" max="7697" width="13.5703125" style="179" customWidth="1"/>
    <col min="7698" max="7699" width="14.42578125" style="179" customWidth="1"/>
    <col min="7700" max="7700" width="14.7109375" style="179" customWidth="1"/>
    <col min="7701" max="7701" width="14.42578125" style="179" customWidth="1"/>
    <col min="7702" max="7703" width="14.85546875" style="179" customWidth="1"/>
    <col min="7704" max="7704" width="16" style="179" customWidth="1"/>
    <col min="7705" max="7705" width="25.7109375" style="179" customWidth="1"/>
    <col min="7706" max="7706" width="6.140625" style="179" customWidth="1"/>
    <col min="7707" max="7707" width="14.28515625" style="179" customWidth="1"/>
    <col min="7708" max="7708" width="17.42578125" style="179" customWidth="1"/>
    <col min="7709" max="7709" width="14.140625" style="179" customWidth="1"/>
    <col min="7710" max="7710" width="19.42578125" style="179" customWidth="1"/>
    <col min="7711" max="7723" width="11.42578125" style="179" customWidth="1"/>
    <col min="7724" max="7724" width="11.5703125" style="179" customWidth="1"/>
    <col min="7725" max="7725" width="41.42578125" style="179" customWidth="1"/>
    <col min="7726" max="7726" width="9" style="179" customWidth="1"/>
    <col min="7727" max="7727" width="17.85546875" style="179" customWidth="1"/>
    <col min="7728" max="7728" width="15.85546875" style="179" customWidth="1"/>
    <col min="7729" max="7941" width="11.42578125" style="179"/>
    <col min="7942" max="7942" width="6.28515625" style="179" customWidth="1"/>
    <col min="7943" max="7943" width="30.140625" style="179" customWidth="1"/>
    <col min="7944" max="7944" width="9.28515625" style="179" customWidth="1"/>
    <col min="7945" max="7945" width="9.85546875" style="179" customWidth="1"/>
    <col min="7946" max="7946" width="30.28515625" style="179" customWidth="1"/>
    <col min="7947" max="7947" width="15.5703125" style="179" customWidth="1"/>
    <col min="7948" max="7949" width="14.5703125" style="179" customWidth="1"/>
    <col min="7950" max="7953" width="13.5703125" style="179" customWidth="1"/>
    <col min="7954" max="7955" width="14.42578125" style="179" customWidth="1"/>
    <col min="7956" max="7956" width="14.7109375" style="179" customWidth="1"/>
    <col min="7957" max="7957" width="14.42578125" style="179" customWidth="1"/>
    <col min="7958" max="7959" width="14.85546875" style="179" customWidth="1"/>
    <col min="7960" max="7960" width="16" style="179" customWidth="1"/>
    <col min="7961" max="7961" width="25.7109375" style="179" customWidth="1"/>
    <col min="7962" max="7962" width="6.140625" style="179" customWidth="1"/>
    <col min="7963" max="7963" width="14.28515625" style="179" customWidth="1"/>
    <col min="7964" max="7964" width="17.42578125" style="179" customWidth="1"/>
    <col min="7965" max="7965" width="14.140625" style="179" customWidth="1"/>
    <col min="7966" max="7966" width="19.42578125" style="179" customWidth="1"/>
    <col min="7967" max="7979" width="11.42578125" style="179" customWidth="1"/>
    <col min="7980" max="7980" width="11.5703125" style="179" customWidth="1"/>
    <col min="7981" max="7981" width="41.42578125" style="179" customWidth="1"/>
    <col min="7982" max="7982" width="9" style="179" customWidth="1"/>
    <col min="7983" max="7983" width="17.85546875" style="179" customWidth="1"/>
    <col min="7984" max="7984" width="15.85546875" style="179" customWidth="1"/>
    <col min="7985" max="8197" width="11.42578125" style="179"/>
    <col min="8198" max="8198" width="6.28515625" style="179" customWidth="1"/>
    <col min="8199" max="8199" width="30.140625" style="179" customWidth="1"/>
    <col min="8200" max="8200" width="9.28515625" style="179" customWidth="1"/>
    <col min="8201" max="8201" width="9.85546875" style="179" customWidth="1"/>
    <col min="8202" max="8202" width="30.28515625" style="179" customWidth="1"/>
    <col min="8203" max="8203" width="15.5703125" style="179" customWidth="1"/>
    <col min="8204" max="8205" width="14.5703125" style="179" customWidth="1"/>
    <col min="8206" max="8209" width="13.5703125" style="179" customWidth="1"/>
    <col min="8210" max="8211" width="14.42578125" style="179" customWidth="1"/>
    <col min="8212" max="8212" width="14.7109375" style="179" customWidth="1"/>
    <col min="8213" max="8213" width="14.42578125" style="179" customWidth="1"/>
    <col min="8214" max="8215" width="14.85546875" style="179" customWidth="1"/>
    <col min="8216" max="8216" width="16" style="179" customWidth="1"/>
    <col min="8217" max="8217" width="25.7109375" style="179" customWidth="1"/>
    <col min="8218" max="8218" width="6.140625" style="179" customWidth="1"/>
    <col min="8219" max="8219" width="14.28515625" style="179" customWidth="1"/>
    <col min="8220" max="8220" width="17.42578125" style="179" customWidth="1"/>
    <col min="8221" max="8221" width="14.140625" style="179" customWidth="1"/>
    <col min="8222" max="8222" width="19.42578125" style="179" customWidth="1"/>
    <col min="8223" max="8235" width="11.42578125" style="179" customWidth="1"/>
    <col min="8236" max="8236" width="11.5703125" style="179" customWidth="1"/>
    <col min="8237" max="8237" width="41.42578125" style="179" customWidth="1"/>
    <col min="8238" max="8238" width="9" style="179" customWidth="1"/>
    <col min="8239" max="8239" width="17.85546875" style="179" customWidth="1"/>
    <col min="8240" max="8240" width="15.85546875" style="179" customWidth="1"/>
    <col min="8241" max="8453" width="11.42578125" style="179"/>
    <col min="8454" max="8454" width="6.28515625" style="179" customWidth="1"/>
    <col min="8455" max="8455" width="30.140625" style="179" customWidth="1"/>
    <col min="8456" max="8456" width="9.28515625" style="179" customWidth="1"/>
    <col min="8457" max="8457" width="9.85546875" style="179" customWidth="1"/>
    <col min="8458" max="8458" width="30.28515625" style="179" customWidth="1"/>
    <col min="8459" max="8459" width="15.5703125" style="179" customWidth="1"/>
    <col min="8460" max="8461" width="14.5703125" style="179" customWidth="1"/>
    <col min="8462" max="8465" width="13.5703125" style="179" customWidth="1"/>
    <col min="8466" max="8467" width="14.42578125" style="179" customWidth="1"/>
    <col min="8468" max="8468" width="14.7109375" style="179" customWidth="1"/>
    <col min="8469" max="8469" width="14.42578125" style="179" customWidth="1"/>
    <col min="8470" max="8471" width="14.85546875" style="179" customWidth="1"/>
    <col min="8472" max="8472" width="16" style="179" customWidth="1"/>
    <col min="8473" max="8473" width="25.7109375" style="179" customWidth="1"/>
    <col min="8474" max="8474" width="6.140625" style="179" customWidth="1"/>
    <col min="8475" max="8475" width="14.28515625" style="179" customWidth="1"/>
    <col min="8476" max="8476" width="17.42578125" style="179" customWidth="1"/>
    <col min="8477" max="8477" width="14.140625" style="179" customWidth="1"/>
    <col min="8478" max="8478" width="19.42578125" style="179" customWidth="1"/>
    <col min="8479" max="8491" width="11.42578125" style="179" customWidth="1"/>
    <col min="8492" max="8492" width="11.5703125" style="179" customWidth="1"/>
    <col min="8493" max="8493" width="41.42578125" style="179" customWidth="1"/>
    <col min="8494" max="8494" width="9" style="179" customWidth="1"/>
    <col min="8495" max="8495" width="17.85546875" style="179" customWidth="1"/>
    <col min="8496" max="8496" width="15.85546875" style="179" customWidth="1"/>
    <col min="8497" max="8709" width="11.42578125" style="179"/>
    <col min="8710" max="8710" width="6.28515625" style="179" customWidth="1"/>
    <col min="8711" max="8711" width="30.140625" style="179" customWidth="1"/>
    <col min="8712" max="8712" width="9.28515625" style="179" customWidth="1"/>
    <col min="8713" max="8713" width="9.85546875" style="179" customWidth="1"/>
    <col min="8714" max="8714" width="30.28515625" style="179" customWidth="1"/>
    <col min="8715" max="8715" width="15.5703125" style="179" customWidth="1"/>
    <col min="8716" max="8717" width="14.5703125" style="179" customWidth="1"/>
    <col min="8718" max="8721" width="13.5703125" style="179" customWidth="1"/>
    <col min="8722" max="8723" width="14.42578125" style="179" customWidth="1"/>
    <col min="8724" max="8724" width="14.7109375" style="179" customWidth="1"/>
    <col min="8725" max="8725" width="14.42578125" style="179" customWidth="1"/>
    <col min="8726" max="8727" width="14.85546875" style="179" customWidth="1"/>
    <col min="8728" max="8728" width="16" style="179" customWidth="1"/>
    <col min="8729" max="8729" width="25.7109375" style="179" customWidth="1"/>
    <col min="8730" max="8730" width="6.140625" style="179" customWidth="1"/>
    <col min="8731" max="8731" width="14.28515625" style="179" customWidth="1"/>
    <col min="8732" max="8732" width="17.42578125" style="179" customWidth="1"/>
    <col min="8733" max="8733" width="14.140625" style="179" customWidth="1"/>
    <col min="8734" max="8734" width="19.42578125" style="179" customWidth="1"/>
    <col min="8735" max="8747" width="11.42578125" style="179" customWidth="1"/>
    <col min="8748" max="8748" width="11.5703125" style="179" customWidth="1"/>
    <col min="8749" max="8749" width="41.42578125" style="179" customWidth="1"/>
    <col min="8750" max="8750" width="9" style="179" customWidth="1"/>
    <col min="8751" max="8751" width="17.85546875" style="179" customWidth="1"/>
    <col min="8752" max="8752" width="15.85546875" style="179" customWidth="1"/>
    <col min="8753" max="8965" width="11.42578125" style="179"/>
    <col min="8966" max="8966" width="6.28515625" style="179" customWidth="1"/>
    <col min="8967" max="8967" width="30.140625" style="179" customWidth="1"/>
    <col min="8968" max="8968" width="9.28515625" style="179" customWidth="1"/>
    <col min="8969" max="8969" width="9.85546875" style="179" customWidth="1"/>
    <col min="8970" max="8970" width="30.28515625" style="179" customWidth="1"/>
    <col min="8971" max="8971" width="15.5703125" style="179" customWidth="1"/>
    <col min="8972" max="8973" width="14.5703125" style="179" customWidth="1"/>
    <col min="8974" max="8977" width="13.5703125" style="179" customWidth="1"/>
    <col min="8978" max="8979" width="14.42578125" style="179" customWidth="1"/>
    <col min="8980" max="8980" width="14.7109375" style="179" customWidth="1"/>
    <col min="8981" max="8981" width="14.42578125" style="179" customWidth="1"/>
    <col min="8982" max="8983" width="14.85546875" style="179" customWidth="1"/>
    <col min="8984" max="8984" width="16" style="179" customWidth="1"/>
    <col min="8985" max="8985" width="25.7109375" style="179" customWidth="1"/>
    <col min="8986" max="8986" width="6.140625" style="179" customWidth="1"/>
    <col min="8987" max="8987" width="14.28515625" style="179" customWidth="1"/>
    <col min="8988" max="8988" width="17.42578125" style="179" customWidth="1"/>
    <col min="8989" max="8989" width="14.140625" style="179" customWidth="1"/>
    <col min="8990" max="8990" width="19.42578125" style="179" customWidth="1"/>
    <col min="8991" max="9003" width="11.42578125" style="179" customWidth="1"/>
    <col min="9004" max="9004" width="11.5703125" style="179" customWidth="1"/>
    <col min="9005" max="9005" width="41.42578125" style="179" customWidth="1"/>
    <col min="9006" max="9006" width="9" style="179" customWidth="1"/>
    <col min="9007" max="9007" width="17.85546875" style="179" customWidth="1"/>
    <col min="9008" max="9008" width="15.85546875" style="179" customWidth="1"/>
    <col min="9009" max="9221" width="11.42578125" style="179"/>
    <col min="9222" max="9222" width="6.28515625" style="179" customWidth="1"/>
    <col min="9223" max="9223" width="30.140625" style="179" customWidth="1"/>
    <col min="9224" max="9224" width="9.28515625" style="179" customWidth="1"/>
    <col min="9225" max="9225" width="9.85546875" style="179" customWidth="1"/>
    <col min="9226" max="9226" width="30.28515625" style="179" customWidth="1"/>
    <col min="9227" max="9227" width="15.5703125" style="179" customWidth="1"/>
    <col min="9228" max="9229" width="14.5703125" style="179" customWidth="1"/>
    <col min="9230" max="9233" width="13.5703125" style="179" customWidth="1"/>
    <col min="9234" max="9235" width="14.42578125" style="179" customWidth="1"/>
    <col min="9236" max="9236" width="14.7109375" style="179" customWidth="1"/>
    <col min="9237" max="9237" width="14.42578125" style="179" customWidth="1"/>
    <col min="9238" max="9239" width="14.85546875" style="179" customWidth="1"/>
    <col min="9240" max="9240" width="16" style="179" customWidth="1"/>
    <col min="9241" max="9241" width="25.7109375" style="179" customWidth="1"/>
    <col min="9242" max="9242" width="6.140625" style="179" customWidth="1"/>
    <col min="9243" max="9243" width="14.28515625" style="179" customWidth="1"/>
    <col min="9244" max="9244" width="17.42578125" style="179" customWidth="1"/>
    <col min="9245" max="9245" width="14.140625" style="179" customWidth="1"/>
    <col min="9246" max="9246" width="19.42578125" style="179" customWidth="1"/>
    <col min="9247" max="9259" width="11.42578125" style="179" customWidth="1"/>
    <col min="9260" max="9260" width="11.5703125" style="179" customWidth="1"/>
    <col min="9261" max="9261" width="41.42578125" style="179" customWidth="1"/>
    <col min="9262" max="9262" width="9" style="179" customWidth="1"/>
    <col min="9263" max="9263" width="17.85546875" style="179" customWidth="1"/>
    <col min="9264" max="9264" width="15.85546875" style="179" customWidth="1"/>
    <col min="9265" max="9477" width="11.42578125" style="179"/>
    <col min="9478" max="9478" width="6.28515625" style="179" customWidth="1"/>
    <col min="9479" max="9479" width="30.140625" style="179" customWidth="1"/>
    <col min="9480" max="9480" width="9.28515625" style="179" customWidth="1"/>
    <col min="9481" max="9481" width="9.85546875" style="179" customWidth="1"/>
    <col min="9482" max="9482" width="30.28515625" style="179" customWidth="1"/>
    <col min="9483" max="9483" width="15.5703125" style="179" customWidth="1"/>
    <col min="9484" max="9485" width="14.5703125" style="179" customWidth="1"/>
    <col min="9486" max="9489" width="13.5703125" style="179" customWidth="1"/>
    <col min="9490" max="9491" width="14.42578125" style="179" customWidth="1"/>
    <col min="9492" max="9492" width="14.7109375" style="179" customWidth="1"/>
    <col min="9493" max="9493" width="14.42578125" style="179" customWidth="1"/>
    <col min="9494" max="9495" width="14.85546875" style="179" customWidth="1"/>
    <col min="9496" max="9496" width="16" style="179" customWidth="1"/>
    <col min="9497" max="9497" width="25.7109375" style="179" customWidth="1"/>
    <col min="9498" max="9498" width="6.140625" style="179" customWidth="1"/>
    <col min="9499" max="9499" width="14.28515625" style="179" customWidth="1"/>
    <col min="9500" max="9500" width="17.42578125" style="179" customWidth="1"/>
    <col min="9501" max="9501" width="14.140625" style="179" customWidth="1"/>
    <col min="9502" max="9502" width="19.42578125" style="179" customWidth="1"/>
    <col min="9503" max="9515" width="11.42578125" style="179" customWidth="1"/>
    <col min="9516" max="9516" width="11.5703125" style="179" customWidth="1"/>
    <col min="9517" max="9517" width="41.42578125" style="179" customWidth="1"/>
    <col min="9518" max="9518" width="9" style="179" customWidth="1"/>
    <col min="9519" max="9519" width="17.85546875" style="179" customWidth="1"/>
    <col min="9520" max="9520" width="15.85546875" style="179" customWidth="1"/>
    <col min="9521" max="9733" width="11.42578125" style="179"/>
    <col min="9734" max="9734" width="6.28515625" style="179" customWidth="1"/>
    <col min="9735" max="9735" width="30.140625" style="179" customWidth="1"/>
    <col min="9736" max="9736" width="9.28515625" style="179" customWidth="1"/>
    <col min="9737" max="9737" width="9.85546875" style="179" customWidth="1"/>
    <col min="9738" max="9738" width="30.28515625" style="179" customWidth="1"/>
    <col min="9739" max="9739" width="15.5703125" style="179" customWidth="1"/>
    <col min="9740" max="9741" width="14.5703125" style="179" customWidth="1"/>
    <col min="9742" max="9745" width="13.5703125" style="179" customWidth="1"/>
    <col min="9746" max="9747" width="14.42578125" style="179" customWidth="1"/>
    <col min="9748" max="9748" width="14.7109375" style="179" customWidth="1"/>
    <col min="9749" max="9749" width="14.42578125" style="179" customWidth="1"/>
    <col min="9750" max="9751" width="14.85546875" style="179" customWidth="1"/>
    <col min="9752" max="9752" width="16" style="179" customWidth="1"/>
    <col min="9753" max="9753" width="25.7109375" style="179" customWidth="1"/>
    <col min="9754" max="9754" width="6.140625" style="179" customWidth="1"/>
    <col min="9755" max="9755" width="14.28515625" style="179" customWidth="1"/>
    <col min="9756" max="9756" width="17.42578125" style="179" customWidth="1"/>
    <col min="9757" max="9757" width="14.140625" style="179" customWidth="1"/>
    <col min="9758" max="9758" width="19.42578125" style="179" customWidth="1"/>
    <col min="9759" max="9771" width="11.42578125" style="179" customWidth="1"/>
    <col min="9772" max="9772" width="11.5703125" style="179" customWidth="1"/>
    <col min="9773" max="9773" width="41.42578125" style="179" customWidth="1"/>
    <col min="9774" max="9774" width="9" style="179" customWidth="1"/>
    <col min="9775" max="9775" width="17.85546875" style="179" customWidth="1"/>
    <col min="9776" max="9776" width="15.85546875" style="179" customWidth="1"/>
    <col min="9777" max="9989" width="11.42578125" style="179"/>
    <col min="9990" max="9990" width="6.28515625" style="179" customWidth="1"/>
    <col min="9991" max="9991" width="30.140625" style="179" customWidth="1"/>
    <col min="9992" max="9992" width="9.28515625" style="179" customWidth="1"/>
    <col min="9993" max="9993" width="9.85546875" style="179" customWidth="1"/>
    <col min="9994" max="9994" width="30.28515625" style="179" customWidth="1"/>
    <col min="9995" max="9995" width="15.5703125" style="179" customWidth="1"/>
    <col min="9996" max="9997" width="14.5703125" style="179" customWidth="1"/>
    <col min="9998" max="10001" width="13.5703125" style="179" customWidth="1"/>
    <col min="10002" max="10003" width="14.42578125" style="179" customWidth="1"/>
    <col min="10004" max="10004" width="14.7109375" style="179" customWidth="1"/>
    <col min="10005" max="10005" width="14.42578125" style="179" customWidth="1"/>
    <col min="10006" max="10007" width="14.85546875" style="179" customWidth="1"/>
    <col min="10008" max="10008" width="16" style="179" customWidth="1"/>
    <col min="10009" max="10009" width="25.7109375" style="179" customWidth="1"/>
    <col min="10010" max="10010" width="6.140625" style="179" customWidth="1"/>
    <col min="10011" max="10011" width="14.28515625" style="179" customWidth="1"/>
    <col min="10012" max="10012" width="17.42578125" style="179" customWidth="1"/>
    <col min="10013" max="10013" width="14.140625" style="179" customWidth="1"/>
    <col min="10014" max="10014" width="19.42578125" style="179" customWidth="1"/>
    <col min="10015" max="10027" width="11.42578125" style="179" customWidth="1"/>
    <col min="10028" max="10028" width="11.5703125" style="179" customWidth="1"/>
    <col min="10029" max="10029" width="41.42578125" style="179" customWidth="1"/>
    <col min="10030" max="10030" width="9" style="179" customWidth="1"/>
    <col min="10031" max="10031" width="17.85546875" style="179" customWidth="1"/>
    <col min="10032" max="10032" width="15.85546875" style="179" customWidth="1"/>
    <col min="10033" max="10245" width="11.42578125" style="179"/>
    <col min="10246" max="10246" width="6.28515625" style="179" customWidth="1"/>
    <col min="10247" max="10247" width="30.140625" style="179" customWidth="1"/>
    <col min="10248" max="10248" width="9.28515625" style="179" customWidth="1"/>
    <col min="10249" max="10249" width="9.85546875" style="179" customWidth="1"/>
    <col min="10250" max="10250" width="30.28515625" style="179" customWidth="1"/>
    <col min="10251" max="10251" width="15.5703125" style="179" customWidth="1"/>
    <col min="10252" max="10253" width="14.5703125" style="179" customWidth="1"/>
    <col min="10254" max="10257" width="13.5703125" style="179" customWidth="1"/>
    <col min="10258" max="10259" width="14.42578125" style="179" customWidth="1"/>
    <col min="10260" max="10260" width="14.7109375" style="179" customWidth="1"/>
    <col min="10261" max="10261" width="14.42578125" style="179" customWidth="1"/>
    <col min="10262" max="10263" width="14.85546875" style="179" customWidth="1"/>
    <col min="10264" max="10264" width="16" style="179" customWidth="1"/>
    <col min="10265" max="10265" width="25.7109375" style="179" customWidth="1"/>
    <col min="10266" max="10266" width="6.140625" style="179" customWidth="1"/>
    <col min="10267" max="10267" width="14.28515625" style="179" customWidth="1"/>
    <col min="10268" max="10268" width="17.42578125" style="179" customWidth="1"/>
    <col min="10269" max="10269" width="14.140625" style="179" customWidth="1"/>
    <col min="10270" max="10270" width="19.42578125" style="179" customWidth="1"/>
    <col min="10271" max="10283" width="11.42578125" style="179" customWidth="1"/>
    <col min="10284" max="10284" width="11.5703125" style="179" customWidth="1"/>
    <col min="10285" max="10285" width="41.42578125" style="179" customWidth="1"/>
    <col min="10286" max="10286" width="9" style="179" customWidth="1"/>
    <col min="10287" max="10287" width="17.85546875" style="179" customWidth="1"/>
    <col min="10288" max="10288" width="15.85546875" style="179" customWidth="1"/>
    <col min="10289" max="10501" width="11.42578125" style="179"/>
    <col min="10502" max="10502" width="6.28515625" style="179" customWidth="1"/>
    <col min="10503" max="10503" width="30.140625" style="179" customWidth="1"/>
    <col min="10504" max="10504" width="9.28515625" style="179" customWidth="1"/>
    <col min="10505" max="10505" width="9.85546875" style="179" customWidth="1"/>
    <col min="10506" max="10506" width="30.28515625" style="179" customWidth="1"/>
    <col min="10507" max="10507" width="15.5703125" style="179" customWidth="1"/>
    <col min="10508" max="10509" width="14.5703125" style="179" customWidth="1"/>
    <col min="10510" max="10513" width="13.5703125" style="179" customWidth="1"/>
    <col min="10514" max="10515" width="14.42578125" style="179" customWidth="1"/>
    <col min="10516" max="10516" width="14.7109375" style="179" customWidth="1"/>
    <col min="10517" max="10517" width="14.42578125" style="179" customWidth="1"/>
    <col min="10518" max="10519" width="14.85546875" style="179" customWidth="1"/>
    <col min="10520" max="10520" width="16" style="179" customWidth="1"/>
    <col min="10521" max="10521" width="25.7109375" style="179" customWidth="1"/>
    <col min="10522" max="10522" width="6.140625" style="179" customWidth="1"/>
    <col min="10523" max="10523" width="14.28515625" style="179" customWidth="1"/>
    <col min="10524" max="10524" width="17.42578125" style="179" customWidth="1"/>
    <col min="10525" max="10525" width="14.140625" style="179" customWidth="1"/>
    <col min="10526" max="10526" width="19.42578125" style="179" customWidth="1"/>
    <col min="10527" max="10539" width="11.42578125" style="179" customWidth="1"/>
    <col min="10540" max="10540" width="11.5703125" style="179" customWidth="1"/>
    <col min="10541" max="10541" width="41.42578125" style="179" customWidth="1"/>
    <col min="10542" max="10542" width="9" style="179" customWidth="1"/>
    <col min="10543" max="10543" width="17.85546875" style="179" customWidth="1"/>
    <col min="10544" max="10544" width="15.85546875" style="179" customWidth="1"/>
    <col min="10545" max="10757" width="11.42578125" style="179"/>
    <col min="10758" max="10758" width="6.28515625" style="179" customWidth="1"/>
    <col min="10759" max="10759" width="30.140625" style="179" customWidth="1"/>
    <col min="10760" max="10760" width="9.28515625" style="179" customWidth="1"/>
    <col min="10761" max="10761" width="9.85546875" style="179" customWidth="1"/>
    <col min="10762" max="10762" width="30.28515625" style="179" customWidth="1"/>
    <col min="10763" max="10763" width="15.5703125" style="179" customWidth="1"/>
    <col min="10764" max="10765" width="14.5703125" style="179" customWidth="1"/>
    <col min="10766" max="10769" width="13.5703125" style="179" customWidth="1"/>
    <col min="10770" max="10771" width="14.42578125" style="179" customWidth="1"/>
    <col min="10772" max="10772" width="14.7109375" style="179" customWidth="1"/>
    <col min="10773" max="10773" width="14.42578125" style="179" customWidth="1"/>
    <col min="10774" max="10775" width="14.85546875" style="179" customWidth="1"/>
    <col min="10776" max="10776" width="16" style="179" customWidth="1"/>
    <col min="10777" max="10777" width="25.7109375" style="179" customWidth="1"/>
    <col min="10778" max="10778" width="6.140625" style="179" customWidth="1"/>
    <col min="10779" max="10779" width="14.28515625" style="179" customWidth="1"/>
    <col min="10780" max="10780" width="17.42578125" style="179" customWidth="1"/>
    <col min="10781" max="10781" width="14.140625" style="179" customWidth="1"/>
    <col min="10782" max="10782" width="19.42578125" style="179" customWidth="1"/>
    <col min="10783" max="10795" width="11.42578125" style="179" customWidth="1"/>
    <col min="10796" max="10796" width="11.5703125" style="179" customWidth="1"/>
    <col min="10797" max="10797" width="41.42578125" style="179" customWidth="1"/>
    <col min="10798" max="10798" width="9" style="179" customWidth="1"/>
    <col min="10799" max="10799" width="17.85546875" style="179" customWidth="1"/>
    <col min="10800" max="10800" width="15.85546875" style="179" customWidth="1"/>
    <col min="10801" max="11013" width="11.42578125" style="179"/>
    <col min="11014" max="11014" width="6.28515625" style="179" customWidth="1"/>
    <col min="11015" max="11015" width="30.140625" style="179" customWidth="1"/>
    <col min="11016" max="11016" width="9.28515625" style="179" customWidth="1"/>
    <col min="11017" max="11017" width="9.85546875" style="179" customWidth="1"/>
    <col min="11018" max="11018" width="30.28515625" style="179" customWidth="1"/>
    <col min="11019" max="11019" width="15.5703125" style="179" customWidth="1"/>
    <col min="11020" max="11021" width="14.5703125" style="179" customWidth="1"/>
    <col min="11022" max="11025" width="13.5703125" style="179" customWidth="1"/>
    <col min="11026" max="11027" width="14.42578125" style="179" customWidth="1"/>
    <col min="11028" max="11028" width="14.7109375" style="179" customWidth="1"/>
    <col min="11029" max="11029" width="14.42578125" style="179" customWidth="1"/>
    <col min="11030" max="11031" width="14.85546875" style="179" customWidth="1"/>
    <col min="11032" max="11032" width="16" style="179" customWidth="1"/>
    <col min="11033" max="11033" width="25.7109375" style="179" customWidth="1"/>
    <col min="11034" max="11034" width="6.140625" style="179" customWidth="1"/>
    <col min="11035" max="11035" width="14.28515625" style="179" customWidth="1"/>
    <col min="11036" max="11036" width="17.42578125" style="179" customWidth="1"/>
    <col min="11037" max="11037" width="14.140625" style="179" customWidth="1"/>
    <col min="11038" max="11038" width="19.42578125" style="179" customWidth="1"/>
    <col min="11039" max="11051" width="11.42578125" style="179" customWidth="1"/>
    <col min="11052" max="11052" width="11.5703125" style="179" customWidth="1"/>
    <col min="11053" max="11053" width="41.42578125" style="179" customWidth="1"/>
    <col min="11054" max="11054" width="9" style="179" customWidth="1"/>
    <col min="11055" max="11055" width="17.85546875" style="179" customWidth="1"/>
    <col min="11056" max="11056" width="15.85546875" style="179" customWidth="1"/>
    <col min="11057" max="11269" width="11.42578125" style="179"/>
    <col min="11270" max="11270" width="6.28515625" style="179" customWidth="1"/>
    <col min="11271" max="11271" width="30.140625" style="179" customWidth="1"/>
    <col min="11272" max="11272" width="9.28515625" style="179" customWidth="1"/>
    <col min="11273" max="11273" width="9.85546875" style="179" customWidth="1"/>
    <col min="11274" max="11274" width="30.28515625" style="179" customWidth="1"/>
    <col min="11275" max="11275" width="15.5703125" style="179" customWidth="1"/>
    <col min="11276" max="11277" width="14.5703125" style="179" customWidth="1"/>
    <col min="11278" max="11281" width="13.5703125" style="179" customWidth="1"/>
    <col min="11282" max="11283" width="14.42578125" style="179" customWidth="1"/>
    <col min="11284" max="11284" width="14.7109375" style="179" customWidth="1"/>
    <col min="11285" max="11285" width="14.42578125" style="179" customWidth="1"/>
    <col min="11286" max="11287" width="14.85546875" style="179" customWidth="1"/>
    <col min="11288" max="11288" width="16" style="179" customWidth="1"/>
    <col min="11289" max="11289" width="25.7109375" style="179" customWidth="1"/>
    <col min="11290" max="11290" width="6.140625" style="179" customWidth="1"/>
    <col min="11291" max="11291" width="14.28515625" style="179" customWidth="1"/>
    <col min="11292" max="11292" width="17.42578125" style="179" customWidth="1"/>
    <col min="11293" max="11293" width="14.140625" style="179" customWidth="1"/>
    <col min="11294" max="11294" width="19.42578125" style="179" customWidth="1"/>
    <col min="11295" max="11307" width="11.42578125" style="179" customWidth="1"/>
    <col min="11308" max="11308" width="11.5703125" style="179" customWidth="1"/>
    <col min="11309" max="11309" width="41.42578125" style="179" customWidth="1"/>
    <col min="11310" max="11310" width="9" style="179" customWidth="1"/>
    <col min="11311" max="11311" width="17.85546875" style="179" customWidth="1"/>
    <col min="11312" max="11312" width="15.85546875" style="179" customWidth="1"/>
    <col min="11313" max="11525" width="11.42578125" style="179"/>
    <col min="11526" max="11526" width="6.28515625" style="179" customWidth="1"/>
    <col min="11527" max="11527" width="30.140625" style="179" customWidth="1"/>
    <col min="11528" max="11528" width="9.28515625" style="179" customWidth="1"/>
    <col min="11529" max="11529" width="9.85546875" style="179" customWidth="1"/>
    <col min="11530" max="11530" width="30.28515625" style="179" customWidth="1"/>
    <col min="11531" max="11531" width="15.5703125" style="179" customWidth="1"/>
    <col min="11532" max="11533" width="14.5703125" style="179" customWidth="1"/>
    <col min="11534" max="11537" width="13.5703125" style="179" customWidth="1"/>
    <col min="11538" max="11539" width="14.42578125" style="179" customWidth="1"/>
    <col min="11540" max="11540" width="14.7109375" style="179" customWidth="1"/>
    <col min="11541" max="11541" width="14.42578125" style="179" customWidth="1"/>
    <col min="11542" max="11543" width="14.85546875" style="179" customWidth="1"/>
    <col min="11544" max="11544" width="16" style="179" customWidth="1"/>
    <col min="11545" max="11545" width="25.7109375" style="179" customWidth="1"/>
    <col min="11546" max="11546" width="6.140625" style="179" customWidth="1"/>
    <col min="11547" max="11547" width="14.28515625" style="179" customWidth="1"/>
    <col min="11548" max="11548" width="17.42578125" style="179" customWidth="1"/>
    <col min="11549" max="11549" width="14.140625" style="179" customWidth="1"/>
    <col min="11550" max="11550" width="19.42578125" style="179" customWidth="1"/>
    <col min="11551" max="11563" width="11.42578125" style="179" customWidth="1"/>
    <col min="11564" max="11564" width="11.5703125" style="179" customWidth="1"/>
    <col min="11565" max="11565" width="41.42578125" style="179" customWidth="1"/>
    <col min="11566" max="11566" width="9" style="179" customWidth="1"/>
    <col min="11567" max="11567" width="17.85546875" style="179" customWidth="1"/>
    <col min="11568" max="11568" width="15.85546875" style="179" customWidth="1"/>
    <col min="11569" max="11781" width="11.42578125" style="179"/>
    <col min="11782" max="11782" width="6.28515625" style="179" customWidth="1"/>
    <col min="11783" max="11783" width="30.140625" style="179" customWidth="1"/>
    <col min="11784" max="11784" width="9.28515625" style="179" customWidth="1"/>
    <col min="11785" max="11785" width="9.85546875" style="179" customWidth="1"/>
    <col min="11786" max="11786" width="30.28515625" style="179" customWidth="1"/>
    <col min="11787" max="11787" width="15.5703125" style="179" customWidth="1"/>
    <col min="11788" max="11789" width="14.5703125" style="179" customWidth="1"/>
    <col min="11790" max="11793" width="13.5703125" style="179" customWidth="1"/>
    <col min="11794" max="11795" width="14.42578125" style="179" customWidth="1"/>
    <col min="11796" max="11796" width="14.7109375" style="179" customWidth="1"/>
    <col min="11797" max="11797" width="14.42578125" style="179" customWidth="1"/>
    <col min="11798" max="11799" width="14.85546875" style="179" customWidth="1"/>
    <col min="11800" max="11800" width="16" style="179" customWidth="1"/>
    <col min="11801" max="11801" width="25.7109375" style="179" customWidth="1"/>
    <col min="11802" max="11802" width="6.140625" style="179" customWidth="1"/>
    <col min="11803" max="11803" width="14.28515625" style="179" customWidth="1"/>
    <col min="11804" max="11804" width="17.42578125" style="179" customWidth="1"/>
    <col min="11805" max="11805" width="14.140625" style="179" customWidth="1"/>
    <col min="11806" max="11806" width="19.42578125" style="179" customWidth="1"/>
    <col min="11807" max="11819" width="11.42578125" style="179" customWidth="1"/>
    <col min="11820" max="11820" width="11.5703125" style="179" customWidth="1"/>
    <col min="11821" max="11821" width="41.42578125" style="179" customWidth="1"/>
    <col min="11822" max="11822" width="9" style="179" customWidth="1"/>
    <col min="11823" max="11823" width="17.85546875" style="179" customWidth="1"/>
    <col min="11824" max="11824" width="15.85546875" style="179" customWidth="1"/>
    <col min="11825" max="12037" width="11.42578125" style="179"/>
    <col min="12038" max="12038" width="6.28515625" style="179" customWidth="1"/>
    <col min="12039" max="12039" width="30.140625" style="179" customWidth="1"/>
    <col min="12040" max="12040" width="9.28515625" style="179" customWidth="1"/>
    <col min="12041" max="12041" width="9.85546875" style="179" customWidth="1"/>
    <col min="12042" max="12042" width="30.28515625" style="179" customWidth="1"/>
    <col min="12043" max="12043" width="15.5703125" style="179" customWidth="1"/>
    <col min="12044" max="12045" width="14.5703125" style="179" customWidth="1"/>
    <col min="12046" max="12049" width="13.5703125" style="179" customWidth="1"/>
    <col min="12050" max="12051" width="14.42578125" style="179" customWidth="1"/>
    <col min="12052" max="12052" width="14.7109375" style="179" customWidth="1"/>
    <col min="12053" max="12053" width="14.42578125" style="179" customWidth="1"/>
    <col min="12054" max="12055" width="14.85546875" style="179" customWidth="1"/>
    <col min="12056" max="12056" width="16" style="179" customWidth="1"/>
    <col min="12057" max="12057" width="25.7109375" style="179" customWidth="1"/>
    <col min="12058" max="12058" width="6.140625" style="179" customWidth="1"/>
    <col min="12059" max="12059" width="14.28515625" style="179" customWidth="1"/>
    <col min="12060" max="12060" width="17.42578125" style="179" customWidth="1"/>
    <col min="12061" max="12061" width="14.140625" style="179" customWidth="1"/>
    <col min="12062" max="12062" width="19.42578125" style="179" customWidth="1"/>
    <col min="12063" max="12075" width="11.42578125" style="179" customWidth="1"/>
    <col min="12076" max="12076" width="11.5703125" style="179" customWidth="1"/>
    <col min="12077" max="12077" width="41.42578125" style="179" customWidth="1"/>
    <col min="12078" max="12078" width="9" style="179" customWidth="1"/>
    <col min="12079" max="12079" width="17.85546875" style="179" customWidth="1"/>
    <col min="12080" max="12080" width="15.85546875" style="179" customWidth="1"/>
    <col min="12081" max="12293" width="11.42578125" style="179"/>
    <col min="12294" max="12294" width="6.28515625" style="179" customWidth="1"/>
    <col min="12295" max="12295" width="30.140625" style="179" customWidth="1"/>
    <col min="12296" max="12296" width="9.28515625" style="179" customWidth="1"/>
    <col min="12297" max="12297" width="9.85546875" style="179" customWidth="1"/>
    <col min="12298" max="12298" width="30.28515625" style="179" customWidth="1"/>
    <col min="12299" max="12299" width="15.5703125" style="179" customWidth="1"/>
    <col min="12300" max="12301" width="14.5703125" style="179" customWidth="1"/>
    <col min="12302" max="12305" width="13.5703125" style="179" customWidth="1"/>
    <col min="12306" max="12307" width="14.42578125" style="179" customWidth="1"/>
    <col min="12308" max="12308" width="14.7109375" style="179" customWidth="1"/>
    <col min="12309" max="12309" width="14.42578125" style="179" customWidth="1"/>
    <col min="12310" max="12311" width="14.85546875" style="179" customWidth="1"/>
    <col min="12312" max="12312" width="16" style="179" customWidth="1"/>
    <col min="12313" max="12313" width="25.7109375" style="179" customWidth="1"/>
    <col min="12314" max="12314" width="6.140625" style="179" customWidth="1"/>
    <col min="12315" max="12315" width="14.28515625" style="179" customWidth="1"/>
    <col min="12316" max="12316" width="17.42578125" style="179" customWidth="1"/>
    <col min="12317" max="12317" width="14.140625" style="179" customWidth="1"/>
    <col min="12318" max="12318" width="19.42578125" style="179" customWidth="1"/>
    <col min="12319" max="12331" width="11.42578125" style="179" customWidth="1"/>
    <col min="12332" max="12332" width="11.5703125" style="179" customWidth="1"/>
    <col min="12333" max="12333" width="41.42578125" style="179" customWidth="1"/>
    <col min="12334" max="12334" width="9" style="179" customWidth="1"/>
    <col min="12335" max="12335" width="17.85546875" style="179" customWidth="1"/>
    <col min="12336" max="12336" width="15.85546875" style="179" customWidth="1"/>
    <col min="12337" max="12549" width="11.42578125" style="179"/>
    <col min="12550" max="12550" width="6.28515625" style="179" customWidth="1"/>
    <col min="12551" max="12551" width="30.140625" style="179" customWidth="1"/>
    <col min="12552" max="12552" width="9.28515625" style="179" customWidth="1"/>
    <col min="12553" max="12553" width="9.85546875" style="179" customWidth="1"/>
    <col min="12554" max="12554" width="30.28515625" style="179" customWidth="1"/>
    <col min="12555" max="12555" width="15.5703125" style="179" customWidth="1"/>
    <col min="12556" max="12557" width="14.5703125" style="179" customWidth="1"/>
    <col min="12558" max="12561" width="13.5703125" style="179" customWidth="1"/>
    <col min="12562" max="12563" width="14.42578125" style="179" customWidth="1"/>
    <col min="12564" max="12564" width="14.7109375" style="179" customWidth="1"/>
    <col min="12565" max="12565" width="14.42578125" style="179" customWidth="1"/>
    <col min="12566" max="12567" width="14.85546875" style="179" customWidth="1"/>
    <col min="12568" max="12568" width="16" style="179" customWidth="1"/>
    <col min="12569" max="12569" width="25.7109375" style="179" customWidth="1"/>
    <col min="12570" max="12570" width="6.140625" style="179" customWidth="1"/>
    <col min="12571" max="12571" width="14.28515625" style="179" customWidth="1"/>
    <col min="12572" max="12572" width="17.42578125" style="179" customWidth="1"/>
    <col min="12573" max="12573" width="14.140625" style="179" customWidth="1"/>
    <col min="12574" max="12574" width="19.42578125" style="179" customWidth="1"/>
    <col min="12575" max="12587" width="11.42578125" style="179" customWidth="1"/>
    <col min="12588" max="12588" width="11.5703125" style="179" customWidth="1"/>
    <col min="12589" max="12589" width="41.42578125" style="179" customWidth="1"/>
    <col min="12590" max="12590" width="9" style="179" customWidth="1"/>
    <col min="12591" max="12591" width="17.85546875" style="179" customWidth="1"/>
    <col min="12592" max="12592" width="15.85546875" style="179" customWidth="1"/>
    <col min="12593" max="12805" width="11.42578125" style="179"/>
    <col min="12806" max="12806" width="6.28515625" style="179" customWidth="1"/>
    <col min="12807" max="12807" width="30.140625" style="179" customWidth="1"/>
    <col min="12808" max="12808" width="9.28515625" style="179" customWidth="1"/>
    <col min="12809" max="12809" width="9.85546875" style="179" customWidth="1"/>
    <col min="12810" max="12810" width="30.28515625" style="179" customWidth="1"/>
    <col min="12811" max="12811" width="15.5703125" style="179" customWidth="1"/>
    <col min="12812" max="12813" width="14.5703125" style="179" customWidth="1"/>
    <col min="12814" max="12817" width="13.5703125" style="179" customWidth="1"/>
    <col min="12818" max="12819" width="14.42578125" style="179" customWidth="1"/>
    <col min="12820" max="12820" width="14.7109375" style="179" customWidth="1"/>
    <col min="12821" max="12821" width="14.42578125" style="179" customWidth="1"/>
    <col min="12822" max="12823" width="14.85546875" style="179" customWidth="1"/>
    <col min="12824" max="12824" width="16" style="179" customWidth="1"/>
    <col min="12825" max="12825" width="25.7109375" style="179" customWidth="1"/>
    <col min="12826" max="12826" width="6.140625" style="179" customWidth="1"/>
    <col min="12827" max="12827" width="14.28515625" style="179" customWidth="1"/>
    <col min="12828" max="12828" width="17.42578125" style="179" customWidth="1"/>
    <col min="12829" max="12829" width="14.140625" style="179" customWidth="1"/>
    <col min="12830" max="12830" width="19.42578125" style="179" customWidth="1"/>
    <col min="12831" max="12843" width="11.42578125" style="179" customWidth="1"/>
    <col min="12844" max="12844" width="11.5703125" style="179" customWidth="1"/>
    <col min="12845" max="12845" width="41.42578125" style="179" customWidth="1"/>
    <col min="12846" max="12846" width="9" style="179" customWidth="1"/>
    <col min="12847" max="12847" width="17.85546875" style="179" customWidth="1"/>
    <col min="12848" max="12848" width="15.85546875" style="179" customWidth="1"/>
    <col min="12849" max="13061" width="11.42578125" style="179"/>
    <col min="13062" max="13062" width="6.28515625" style="179" customWidth="1"/>
    <col min="13063" max="13063" width="30.140625" style="179" customWidth="1"/>
    <col min="13064" max="13064" width="9.28515625" style="179" customWidth="1"/>
    <col min="13065" max="13065" width="9.85546875" style="179" customWidth="1"/>
    <col min="13066" max="13066" width="30.28515625" style="179" customWidth="1"/>
    <col min="13067" max="13067" width="15.5703125" style="179" customWidth="1"/>
    <col min="13068" max="13069" width="14.5703125" style="179" customWidth="1"/>
    <col min="13070" max="13073" width="13.5703125" style="179" customWidth="1"/>
    <col min="13074" max="13075" width="14.42578125" style="179" customWidth="1"/>
    <col min="13076" max="13076" width="14.7109375" style="179" customWidth="1"/>
    <col min="13077" max="13077" width="14.42578125" style="179" customWidth="1"/>
    <col min="13078" max="13079" width="14.85546875" style="179" customWidth="1"/>
    <col min="13080" max="13080" width="16" style="179" customWidth="1"/>
    <col min="13081" max="13081" width="25.7109375" style="179" customWidth="1"/>
    <col min="13082" max="13082" width="6.140625" style="179" customWidth="1"/>
    <col min="13083" max="13083" width="14.28515625" style="179" customWidth="1"/>
    <col min="13084" max="13084" width="17.42578125" style="179" customWidth="1"/>
    <col min="13085" max="13085" width="14.140625" style="179" customWidth="1"/>
    <col min="13086" max="13086" width="19.42578125" style="179" customWidth="1"/>
    <col min="13087" max="13099" width="11.42578125" style="179" customWidth="1"/>
    <col min="13100" max="13100" width="11.5703125" style="179" customWidth="1"/>
    <col min="13101" max="13101" width="41.42578125" style="179" customWidth="1"/>
    <col min="13102" max="13102" width="9" style="179" customWidth="1"/>
    <col min="13103" max="13103" width="17.85546875" style="179" customWidth="1"/>
    <col min="13104" max="13104" width="15.85546875" style="179" customWidth="1"/>
    <col min="13105" max="13317" width="11.42578125" style="179"/>
    <col min="13318" max="13318" width="6.28515625" style="179" customWidth="1"/>
    <col min="13319" max="13319" width="30.140625" style="179" customWidth="1"/>
    <col min="13320" max="13320" width="9.28515625" style="179" customWidth="1"/>
    <col min="13321" max="13321" width="9.85546875" style="179" customWidth="1"/>
    <col min="13322" max="13322" width="30.28515625" style="179" customWidth="1"/>
    <col min="13323" max="13323" width="15.5703125" style="179" customWidth="1"/>
    <col min="13324" max="13325" width="14.5703125" style="179" customWidth="1"/>
    <col min="13326" max="13329" width="13.5703125" style="179" customWidth="1"/>
    <col min="13330" max="13331" width="14.42578125" style="179" customWidth="1"/>
    <col min="13332" max="13332" width="14.7109375" style="179" customWidth="1"/>
    <col min="13333" max="13333" width="14.42578125" style="179" customWidth="1"/>
    <col min="13334" max="13335" width="14.85546875" style="179" customWidth="1"/>
    <col min="13336" max="13336" width="16" style="179" customWidth="1"/>
    <col min="13337" max="13337" width="25.7109375" style="179" customWidth="1"/>
    <col min="13338" max="13338" width="6.140625" style="179" customWidth="1"/>
    <col min="13339" max="13339" width="14.28515625" style="179" customWidth="1"/>
    <col min="13340" max="13340" width="17.42578125" style="179" customWidth="1"/>
    <col min="13341" max="13341" width="14.140625" style="179" customWidth="1"/>
    <col min="13342" max="13342" width="19.42578125" style="179" customWidth="1"/>
    <col min="13343" max="13355" width="11.42578125" style="179" customWidth="1"/>
    <col min="13356" max="13356" width="11.5703125" style="179" customWidth="1"/>
    <col min="13357" max="13357" width="41.42578125" style="179" customWidth="1"/>
    <col min="13358" max="13358" width="9" style="179" customWidth="1"/>
    <col min="13359" max="13359" width="17.85546875" style="179" customWidth="1"/>
    <col min="13360" max="13360" width="15.85546875" style="179" customWidth="1"/>
    <col min="13361" max="13573" width="11.42578125" style="179"/>
    <col min="13574" max="13574" width="6.28515625" style="179" customWidth="1"/>
    <col min="13575" max="13575" width="30.140625" style="179" customWidth="1"/>
    <col min="13576" max="13576" width="9.28515625" style="179" customWidth="1"/>
    <col min="13577" max="13577" width="9.85546875" style="179" customWidth="1"/>
    <col min="13578" max="13578" width="30.28515625" style="179" customWidth="1"/>
    <col min="13579" max="13579" width="15.5703125" style="179" customWidth="1"/>
    <col min="13580" max="13581" width="14.5703125" style="179" customWidth="1"/>
    <col min="13582" max="13585" width="13.5703125" style="179" customWidth="1"/>
    <col min="13586" max="13587" width="14.42578125" style="179" customWidth="1"/>
    <col min="13588" max="13588" width="14.7109375" style="179" customWidth="1"/>
    <col min="13589" max="13589" width="14.42578125" style="179" customWidth="1"/>
    <col min="13590" max="13591" width="14.85546875" style="179" customWidth="1"/>
    <col min="13592" max="13592" width="16" style="179" customWidth="1"/>
    <col min="13593" max="13593" width="25.7109375" style="179" customWidth="1"/>
    <col min="13594" max="13594" width="6.140625" style="179" customWidth="1"/>
    <col min="13595" max="13595" width="14.28515625" style="179" customWidth="1"/>
    <col min="13596" max="13596" width="17.42578125" style="179" customWidth="1"/>
    <col min="13597" max="13597" width="14.140625" style="179" customWidth="1"/>
    <col min="13598" max="13598" width="19.42578125" style="179" customWidth="1"/>
    <col min="13599" max="13611" width="11.42578125" style="179" customWidth="1"/>
    <col min="13612" max="13612" width="11.5703125" style="179" customWidth="1"/>
    <col min="13613" max="13613" width="41.42578125" style="179" customWidth="1"/>
    <col min="13614" max="13614" width="9" style="179" customWidth="1"/>
    <col min="13615" max="13615" width="17.85546875" style="179" customWidth="1"/>
    <col min="13616" max="13616" width="15.85546875" style="179" customWidth="1"/>
    <col min="13617" max="13829" width="11.42578125" style="179"/>
    <col min="13830" max="13830" width="6.28515625" style="179" customWidth="1"/>
    <col min="13831" max="13831" width="30.140625" style="179" customWidth="1"/>
    <col min="13832" max="13832" width="9.28515625" style="179" customWidth="1"/>
    <col min="13833" max="13833" width="9.85546875" style="179" customWidth="1"/>
    <col min="13834" max="13834" width="30.28515625" style="179" customWidth="1"/>
    <col min="13835" max="13835" width="15.5703125" style="179" customWidth="1"/>
    <col min="13836" max="13837" width="14.5703125" style="179" customWidth="1"/>
    <col min="13838" max="13841" width="13.5703125" style="179" customWidth="1"/>
    <col min="13842" max="13843" width="14.42578125" style="179" customWidth="1"/>
    <col min="13844" max="13844" width="14.7109375" style="179" customWidth="1"/>
    <col min="13845" max="13845" width="14.42578125" style="179" customWidth="1"/>
    <col min="13846" max="13847" width="14.85546875" style="179" customWidth="1"/>
    <col min="13848" max="13848" width="16" style="179" customWidth="1"/>
    <col min="13849" max="13849" width="25.7109375" style="179" customWidth="1"/>
    <col min="13850" max="13850" width="6.140625" style="179" customWidth="1"/>
    <col min="13851" max="13851" width="14.28515625" style="179" customWidth="1"/>
    <col min="13852" max="13852" width="17.42578125" style="179" customWidth="1"/>
    <col min="13853" max="13853" width="14.140625" style="179" customWidth="1"/>
    <col min="13854" max="13854" width="19.42578125" style="179" customWidth="1"/>
    <col min="13855" max="13867" width="11.42578125" style="179" customWidth="1"/>
    <col min="13868" max="13868" width="11.5703125" style="179" customWidth="1"/>
    <col min="13869" max="13869" width="41.42578125" style="179" customWidth="1"/>
    <col min="13870" max="13870" width="9" style="179" customWidth="1"/>
    <col min="13871" max="13871" width="17.85546875" style="179" customWidth="1"/>
    <col min="13872" max="13872" width="15.85546875" style="179" customWidth="1"/>
    <col min="13873" max="14085" width="11.42578125" style="179"/>
    <col min="14086" max="14086" width="6.28515625" style="179" customWidth="1"/>
    <col min="14087" max="14087" width="30.140625" style="179" customWidth="1"/>
    <col min="14088" max="14088" width="9.28515625" style="179" customWidth="1"/>
    <col min="14089" max="14089" width="9.85546875" style="179" customWidth="1"/>
    <col min="14090" max="14090" width="30.28515625" style="179" customWidth="1"/>
    <col min="14091" max="14091" width="15.5703125" style="179" customWidth="1"/>
    <col min="14092" max="14093" width="14.5703125" style="179" customWidth="1"/>
    <col min="14094" max="14097" width="13.5703125" style="179" customWidth="1"/>
    <col min="14098" max="14099" width="14.42578125" style="179" customWidth="1"/>
    <col min="14100" max="14100" width="14.7109375" style="179" customWidth="1"/>
    <col min="14101" max="14101" width="14.42578125" style="179" customWidth="1"/>
    <col min="14102" max="14103" width="14.85546875" style="179" customWidth="1"/>
    <col min="14104" max="14104" width="16" style="179" customWidth="1"/>
    <col min="14105" max="14105" width="25.7109375" style="179" customWidth="1"/>
    <col min="14106" max="14106" width="6.140625" style="179" customWidth="1"/>
    <col min="14107" max="14107" width="14.28515625" style="179" customWidth="1"/>
    <col min="14108" max="14108" width="17.42578125" style="179" customWidth="1"/>
    <col min="14109" max="14109" width="14.140625" style="179" customWidth="1"/>
    <col min="14110" max="14110" width="19.42578125" style="179" customWidth="1"/>
    <col min="14111" max="14123" width="11.42578125" style="179" customWidth="1"/>
    <col min="14124" max="14124" width="11.5703125" style="179" customWidth="1"/>
    <col min="14125" max="14125" width="41.42578125" style="179" customWidth="1"/>
    <col min="14126" max="14126" width="9" style="179" customWidth="1"/>
    <col min="14127" max="14127" width="17.85546875" style="179" customWidth="1"/>
    <col min="14128" max="14128" width="15.85546875" style="179" customWidth="1"/>
    <col min="14129" max="14341" width="11.42578125" style="179"/>
    <col min="14342" max="14342" width="6.28515625" style="179" customWidth="1"/>
    <col min="14343" max="14343" width="30.140625" style="179" customWidth="1"/>
    <col min="14344" max="14344" width="9.28515625" style="179" customWidth="1"/>
    <col min="14345" max="14345" width="9.85546875" style="179" customWidth="1"/>
    <col min="14346" max="14346" width="30.28515625" style="179" customWidth="1"/>
    <col min="14347" max="14347" width="15.5703125" style="179" customWidth="1"/>
    <col min="14348" max="14349" width="14.5703125" style="179" customWidth="1"/>
    <col min="14350" max="14353" width="13.5703125" style="179" customWidth="1"/>
    <col min="14354" max="14355" width="14.42578125" style="179" customWidth="1"/>
    <col min="14356" max="14356" width="14.7109375" style="179" customWidth="1"/>
    <col min="14357" max="14357" width="14.42578125" style="179" customWidth="1"/>
    <col min="14358" max="14359" width="14.85546875" style="179" customWidth="1"/>
    <col min="14360" max="14360" width="16" style="179" customWidth="1"/>
    <col min="14361" max="14361" width="25.7109375" style="179" customWidth="1"/>
    <col min="14362" max="14362" width="6.140625" style="179" customWidth="1"/>
    <col min="14363" max="14363" width="14.28515625" style="179" customWidth="1"/>
    <col min="14364" max="14364" width="17.42578125" style="179" customWidth="1"/>
    <col min="14365" max="14365" width="14.140625" style="179" customWidth="1"/>
    <col min="14366" max="14366" width="19.42578125" style="179" customWidth="1"/>
    <col min="14367" max="14379" width="11.42578125" style="179" customWidth="1"/>
    <col min="14380" max="14380" width="11.5703125" style="179" customWidth="1"/>
    <col min="14381" max="14381" width="41.42578125" style="179" customWidth="1"/>
    <col min="14382" max="14382" width="9" style="179" customWidth="1"/>
    <col min="14383" max="14383" width="17.85546875" style="179" customWidth="1"/>
    <col min="14384" max="14384" width="15.85546875" style="179" customWidth="1"/>
    <col min="14385" max="14597" width="11.42578125" style="179"/>
    <col min="14598" max="14598" width="6.28515625" style="179" customWidth="1"/>
    <col min="14599" max="14599" width="30.140625" style="179" customWidth="1"/>
    <col min="14600" max="14600" width="9.28515625" style="179" customWidth="1"/>
    <col min="14601" max="14601" width="9.85546875" style="179" customWidth="1"/>
    <col min="14602" max="14602" width="30.28515625" style="179" customWidth="1"/>
    <col min="14603" max="14603" width="15.5703125" style="179" customWidth="1"/>
    <col min="14604" max="14605" width="14.5703125" style="179" customWidth="1"/>
    <col min="14606" max="14609" width="13.5703125" style="179" customWidth="1"/>
    <col min="14610" max="14611" width="14.42578125" style="179" customWidth="1"/>
    <col min="14612" max="14612" width="14.7109375" style="179" customWidth="1"/>
    <col min="14613" max="14613" width="14.42578125" style="179" customWidth="1"/>
    <col min="14614" max="14615" width="14.85546875" style="179" customWidth="1"/>
    <col min="14616" max="14616" width="16" style="179" customWidth="1"/>
    <col min="14617" max="14617" width="25.7109375" style="179" customWidth="1"/>
    <col min="14618" max="14618" width="6.140625" style="179" customWidth="1"/>
    <col min="14619" max="14619" width="14.28515625" style="179" customWidth="1"/>
    <col min="14620" max="14620" width="17.42578125" style="179" customWidth="1"/>
    <col min="14621" max="14621" width="14.140625" style="179" customWidth="1"/>
    <col min="14622" max="14622" width="19.42578125" style="179" customWidth="1"/>
    <col min="14623" max="14635" width="11.42578125" style="179" customWidth="1"/>
    <col min="14636" max="14636" width="11.5703125" style="179" customWidth="1"/>
    <col min="14637" max="14637" width="41.42578125" style="179" customWidth="1"/>
    <col min="14638" max="14638" width="9" style="179" customWidth="1"/>
    <col min="14639" max="14639" width="17.85546875" style="179" customWidth="1"/>
    <col min="14640" max="14640" width="15.85546875" style="179" customWidth="1"/>
    <col min="14641" max="14853" width="11.42578125" style="179"/>
    <col min="14854" max="14854" width="6.28515625" style="179" customWidth="1"/>
    <col min="14855" max="14855" width="30.140625" style="179" customWidth="1"/>
    <col min="14856" max="14856" width="9.28515625" style="179" customWidth="1"/>
    <col min="14857" max="14857" width="9.85546875" style="179" customWidth="1"/>
    <col min="14858" max="14858" width="30.28515625" style="179" customWidth="1"/>
    <col min="14859" max="14859" width="15.5703125" style="179" customWidth="1"/>
    <col min="14860" max="14861" width="14.5703125" style="179" customWidth="1"/>
    <col min="14862" max="14865" width="13.5703125" style="179" customWidth="1"/>
    <col min="14866" max="14867" width="14.42578125" style="179" customWidth="1"/>
    <col min="14868" max="14868" width="14.7109375" style="179" customWidth="1"/>
    <col min="14869" max="14869" width="14.42578125" style="179" customWidth="1"/>
    <col min="14870" max="14871" width="14.85546875" style="179" customWidth="1"/>
    <col min="14872" max="14872" width="16" style="179" customWidth="1"/>
    <col min="14873" max="14873" width="25.7109375" style="179" customWidth="1"/>
    <col min="14874" max="14874" width="6.140625" style="179" customWidth="1"/>
    <col min="14875" max="14875" width="14.28515625" style="179" customWidth="1"/>
    <col min="14876" max="14876" width="17.42578125" style="179" customWidth="1"/>
    <col min="14877" max="14877" width="14.140625" style="179" customWidth="1"/>
    <col min="14878" max="14878" width="19.42578125" style="179" customWidth="1"/>
    <col min="14879" max="14891" width="11.42578125" style="179" customWidth="1"/>
    <col min="14892" max="14892" width="11.5703125" style="179" customWidth="1"/>
    <col min="14893" max="14893" width="41.42578125" style="179" customWidth="1"/>
    <col min="14894" max="14894" width="9" style="179" customWidth="1"/>
    <col min="14895" max="14895" width="17.85546875" style="179" customWidth="1"/>
    <col min="14896" max="14896" width="15.85546875" style="179" customWidth="1"/>
    <col min="14897" max="15109" width="11.42578125" style="179"/>
    <col min="15110" max="15110" width="6.28515625" style="179" customWidth="1"/>
    <col min="15111" max="15111" width="30.140625" style="179" customWidth="1"/>
    <col min="15112" max="15112" width="9.28515625" style="179" customWidth="1"/>
    <col min="15113" max="15113" width="9.85546875" style="179" customWidth="1"/>
    <col min="15114" max="15114" width="30.28515625" style="179" customWidth="1"/>
    <col min="15115" max="15115" width="15.5703125" style="179" customWidth="1"/>
    <col min="15116" max="15117" width="14.5703125" style="179" customWidth="1"/>
    <col min="15118" max="15121" width="13.5703125" style="179" customWidth="1"/>
    <col min="15122" max="15123" width="14.42578125" style="179" customWidth="1"/>
    <col min="15124" max="15124" width="14.7109375" style="179" customWidth="1"/>
    <col min="15125" max="15125" width="14.42578125" style="179" customWidth="1"/>
    <col min="15126" max="15127" width="14.85546875" style="179" customWidth="1"/>
    <col min="15128" max="15128" width="16" style="179" customWidth="1"/>
    <col min="15129" max="15129" width="25.7109375" style="179" customWidth="1"/>
    <col min="15130" max="15130" width="6.140625" style="179" customWidth="1"/>
    <col min="15131" max="15131" width="14.28515625" style="179" customWidth="1"/>
    <col min="15132" max="15132" width="17.42578125" style="179" customWidth="1"/>
    <col min="15133" max="15133" width="14.140625" style="179" customWidth="1"/>
    <col min="15134" max="15134" width="19.42578125" style="179" customWidth="1"/>
    <col min="15135" max="15147" width="11.42578125" style="179" customWidth="1"/>
    <col min="15148" max="15148" width="11.5703125" style="179" customWidth="1"/>
    <col min="15149" max="15149" width="41.42578125" style="179" customWidth="1"/>
    <col min="15150" max="15150" width="9" style="179" customWidth="1"/>
    <col min="15151" max="15151" width="17.85546875" style="179" customWidth="1"/>
    <col min="15152" max="15152" width="15.85546875" style="179" customWidth="1"/>
    <col min="15153" max="15365" width="11.42578125" style="179"/>
    <col min="15366" max="15366" width="6.28515625" style="179" customWidth="1"/>
    <col min="15367" max="15367" width="30.140625" style="179" customWidth="1"/>
    <col min="15368" max="15368" width="9.28515625" style="179" customWidth="1"/>
    <col min="15369" max="15369" width="9.85546875" style="179" customWidth="1"/>
    <col min="15370" max="15370" width="30.28515625" style="179" customWidth="1"/>
    <col min="15371" max="15371" width="15.5703125" style="179" customWidth="1"/>
    <col min="15372" max="15373" width="14.5703125" style="179" customWidth="1"/>
    <col min="15374" max="15377" width="13.5703125" style="179" customWidth="1"/>
    <col min="15378" max="15379" width="14.42578125" style="179" customWidth="1"/>
    <col min="15380" max="15380" width="14.7109375" style="179" customWidth="1"/>
    <col min="15381" max="15381" width="14.42578125" style="179" customWidth="1"/>
    <col min="15382" max="15383" width="14.85546875" style="179" customWidth="1"/>
    <col min="15384" max="15384" width="16" style="179" customWidth="1"/>
    <col min="15385" max="15385" width="25.7109375" style="179" customWidth="1"/>
    <col min="15386" max="15386" width="6.140625" style="179" customWidth="1"/>
    <col min="15387" max="15387" width="14.28515625" style="179" customWidth="1"/>
    <col min="15388" max="15388" width="17.42578125" style="179" customWidth="1"/>
    <col min="15389" max="15389" width="14.140625" style="179" customWidth="1"/>
    <col min="15390" max="15390" width="19.42578125" style="179" customWidth="1"/>
    <col min="15391" max="15403" width="11.42578125" style="179" customWidth="1"/>
    <col min="15404" max="15404" width="11.5703125" style="179" customWidth="1"/>
    <col min="15405" max="15405" width="41.42578125" style="179" customWidth="1"/>
    <col min="15406" max="15406" width="9" style="179" customWidth="1"/>
    <col min="15407" max="15407" width="17.85546875" style="179" customWidth="1"/>
    <col min="15408" max="15408" width="15.85546875" style="179" customWidth="1"/>
    <col min="15409" max="15621" width="11.42578125" style="179"/>
    <col min="15622" max="15622" width="6.28515625" style="179" customWidth="1"/>
    <col min="15623" max="15623" width="30.140625" style="179" customWidth="1"/>
    <col min="15624" max="15624" width="9.28515625" style="179" customWidth="1"/>
    <col min="15625" max="15625" width="9.85546875" style="179" customWidth="1"/>
    <col min="15626" max="15626" width="30.28515625" style="179" customWidth="1"/>
    <col min="15627" max="15627" width="15.5703125" style="179" customWidth="1"/>
    <col min="15628" max="15629" width="14.5703125" style="179" customWidth="1"/>
    <col min="15630" max="15633" width="13.5703125" style="179" customWidth="1"/>
    <col min="15634" max="15635" width="14.42578125" style="179" customWidth="1"/>
    <col min="15636" max="15636" width="14.7109375" style="179" customWidth="1"/>
    <col min="15637" max="15637" width="14.42578125" style="179" customWidth="1"/>
    <col min="15638" max="15639" width="14.85546875" style="179" customWidth="1"/>
    <col min="15640" max="15640" width="16" style="179" customWidth="1"/>
    <col min="15641" max="15641" width="25.7109375" style="179" customWidth="1"/>
    <col min="15642" max="15642" width="6.140625" style="179" customWidth="1"/>
    <col min="15643" max="15643" width="14.28515625" style="179" customWidth="1"/>
    <col min="15644" max="15644" width="17.42578125" style="179" customWidth="1"/>
    <col min="15645" max="15645" width="14.140625" style="179" customWidth="1"/>
    <col min="15646" max="15646" width="19.42578125" style="179" customWidth="1"/>
    <col min="15647" max="15659" width="11.42578125" style="179" customWidth="1"/>
    <col min="15660" max="15660" width="11.5703125" style="179" customWidth="1"/>
    <col min="15661" max="15661" width="41.42578125" style="179" customWidth="1"/>
    <col min="15662" max="15662" width="9" style="179" customWidth="1"/>
    <col min="15663" max="15663" width="17.85546875" style="179" customWidth="1"/>
    <col min="15664" max="15664" width="15.85546875" style="179" customWidth="1"/>
    <col min="15665" max="15877" width="11.42578125" style="179"/>
    <col min="15878" max="15878" width="6.28515625" style="179" customWidth="1"/>
    <col min="15879" max="15879" width="30.140625" style="179" customWidth="1"/>
    <col min="15880" max="15880" width="9.28515625" style="179" customWidth="1"/>
    <col min="15881" max="15881" width="9.85546875" style="179" customWidth="1"/>
    <col min="15882" max="15882" width="30.28515625" style="179" customWidth="1"/>
    <col min="15883" max="15883" width="15.5703125" style="179" customWidth="1"/>
    <col min="15884" max="15885" width="14.5703125" style="179" customWidth="1"/>
    <col min="15886" max="15889" width="13.5703125" style="179" customWidth="1"/>
    <col min="15890" max="15891" width="14.42578125" style="179" customWidth="1"/>
    <col min="15892" max="15892" width="14.7109375" style="179" customWidth="1"/>
    <col min="15893" max="15893" width="14.42578125" style="179" customWidth="1"/>
    <col min="15894" max="15895" width="14.85546875" style="179" customWidth="1"/>
    <col min="15896" max="15896" width="16" style="179" customWidth="1"/>
    <col min="15897" max="15897" width="25.7109375" style="179" customWidth="1"/>
    <col min="15898" max="15898" width="6.140625" style="179" customWidth="1"/>
    <col min="15899" max="15899" width="14.28515625" style="179" customWidth="1"/>
    <col min="15900" max="15900" width="17.42578125" style="179" customWidth="1"/>
    <col min="15901" max="15901" width="14.140625" style="179" customWidth="1"/>
    <col min="15902" max="15902" width="19.42578125" style="179" customWidth="1"/>
    <col min="15903" max="15915" width="11.42578125" style="179" customWidth="1"/>
    <col min="15916" max="15916" width="11.5703125" style="179" customWidth="1"/>
    <col min="15917" max="15917" width="41.42578125" style="179" customWidth="1"/>
    <col min="15918" max="15918" width="9" style="179" customWidth="1"/>
    <col min="15919" max="15919" width="17.85546875" style="179" customWidth="1"/>
    <col min="15920" max="15920" width="15.85546875" style="179" customWidth="1"/>
    <col min="15921" max="16133" width="11.42578125" style="179"/>
    <col min="16134" max="16134" width="6.28515625" style="179" customWidth="1"/>
    <col min="16135" max="16135" width="30.140625" style="179" customWidth="1"/>
    <col min="16136" max="16136" width="9.28515625" style="179" customWidth="1"/>
    <col min="16137" max="16137" width="9.85546875" style="179" customWidth="1"/>
    <col min="16138" max="16138" width="30.28515625" style="179" customWidth="1"/>
    <col min="16139" max="16139" width="15.5703125" style="179" customWidth="1"/>
    <col min="16140" max="16141" width="14.5703125" style="179" customWidth="1"/>
    <col min="16142" max="16145" width="13.5703125" style="179" customWidth="1"/>
    <col min="16146" max="16147" width="14.42578125" style="179" customWidth="1"/>
    <col min="16148" max="16148" width="14.7109375" style="179" customWidth="1"/>
    <col min="16149" max="16149" width="14.42578125" style="179" customWidth="1"/>
    <col min="16150" max="16151" width="14.85546875" style="179" customWidth="1"/>
    <col min="16152" max="16152" width="16" style="179" customWidth="1"/>
    <col min="16153" max="16153" width="25.7109375" style="179" customWidth="1"/>
    <col min="16154" max="16154" width="6.140625" style="179" customWidth="1"/>
    <col min="16155" max="16155" width="14.28515625" style="179" customWidth="1"/>
    <col min="16156" max="16156" width="17.42578125" style="179" customWidth="1"/>
    <col min="16157" max="16157" width="14.140625" style="179" customWidth="1"/>
    <col min="16158" max="16158" width="19.42578125" style="179" customWidth="1"/>
    <col min="16159" max="16171" width="11.42578125" style="179" customWidth="1"/>
    <col min="16172" max="16172" width="11.5703125" style="179" customWidth="1"/>
    <col min="16173" max="16173" width="41.42578125" style="179" customWidth="1"/>
    <col min="16174" max="16174" width="9" style="179" customWidth="1"/>
    <col min="16175" max="16175" width="17.85546875" style="179" customWidth="1"/>
    <col min="16176" max="16176" width="15.85546875" style="179" customWidth="1"/>
    <col min="16177" max="16384" width="11.42578125" style="179"/>
  </cols>
  <sheetData>
    <row r="1" spans="1:48" s="4" customFormat="1">
      <c r="A1" s="1" t="s">
        <v>0</v>
      </c>
      <c r="B1" s="2"/>
      <c r="C1" s="3"/>
      <c r="L1" s="5" t="s">
        <v>1</v>
      </c>
      <c r="M1" s="5"/>
      <c r="N1" s="5"/>
      <c r="O1" s="5"/>
      <c r="P1" s="5"/>
      <c r="Q1" s="5"/>
      <c r="R1" s="5"/>
      <c r="S1" s="5"/>
      <c r="T1" s="5"/>
      <c r="U1" s="5"/>
      <c r="V1" s="5"/>
      <c r="W1" s="5"/>
      <c r="X1" s="5"/>
      <c r="Y1" s="5"/>
      <c r="Z1" s="5"/>
      <c r="AA1" s="6" t="s">
        <v>1</v>
      </c>
      <c r="AB1" s="6"/>
    </row>
    <row r="2" spans="1:48" s="4" customFormat="1">
      <c r="A2" s="7"/>
      <c r="B2" s="8"/>
      <c r="C2" s="3"/>
      <c r="L2" s="5"/>
      <c r="M2" s="5"/>
      <c r="N2" s="5"/>
      <c r="O2" s="5"/>
      <c r="P2" s="5"/>
      <c r="Q2" s="5"/>
      <c r="R2" s="5"/>
      <c r="S2" s="5"/>
      <c r="T2" s="5"/>
      <c r="U2" s="5"/>
      <c r="V2" s="5"/>
      <c r="W2" s="5"/>
      <c r="X2" s="5"/>
      <c r="Y2" s="5"/>
      <c r="Z2" s="5"/>
      <c r="AA2" s="3"/>
      <c r="AB2" s="3"/>
    </row>
    <row r="3" spans="1:48" s="4" customFormat="1">
      <c r="A3" s="9"/>
      <c r="B3" s="9"/>
      <c r="C3" s="10"/>
      <c r="D3" s="6" t="s">
        <v>2</v>
      </c>
      <c r="E3" s="6"/>
      <c r="F3" s="6"/>
      <c r="G3" s="6"/>
      <c r="H3" s="6"/>
      <c r="I3" s="6"/>
      <c r="J3" s="6"/>
      <c r="K3" s="6"/>
      <c r="L3" s="6"/>
      <c r="M3" s="6"/>
      <c r="N3" s="6"/>
      <c r="O3" s="6"/>
      <c r="P3" s="6"/>
      <c r="Q3" s="6"/>
      <c r="R3" s="6"/>
      <c r="S3" s="6"/>
      <c r="T3" s="6"/>
      <c r="U3" s="6"/>
      <c r="V3" s="6"/>
      <c r="W3" s="6"/>
      <c r="X3" s="6"/>
      <c r="Y3" s="6"/>
      <c r="Z3" s="6"/>
      <c r="AA3" s="6"/>
      <c r="AB3" s="6"/>
    </row>
    <row r="4" spans="1:48" s="4" customFormat="1">
      <c r="A4" s="11"/>
      <c r="B4" s="12"/>
      <c r="C4" s="12"/>
      <c r="D4" s="6" t="s">
        <v>3</v>
      </c>
      <c r="E4" s="6"/>
      <c r="F4" s="6"/>
      <c r="G4" s="6"/>
      <c r="H4" s="6"/>
      <c r="I4" s="6"/>
      <c r="J4" s="6"/>
      <c r="K4" s="6"/>
      <c r="L4" s="6"/>
      <c r="M4" s="6"/>
      <c r="N4" s="6"/>
      <c r="O4" s="6"/>
      <c r="P4" s="6"/>
      <c r="Q4" s="6"/>
      <c r="R4" s="6"/>
      <c r="S4" s="6"/>
      <c r="T4" s="6"/>
      <c r="U4" s="6"/>
      <c r="V4" s="6"/>
      <c r="W4" s="6"/>
      <c r="X4" s="6"/>
      <c r="Y4" s="6"/>
      <c r="Z4" s="6"/>
      <c r="AA4" s="6"/>
      <c r="AB4" s="6"/>
    </row>
    <row r="5" spans="1:48" s="15" customFormat="1" ht="15.75" thickBot="1">
      <c r="A5" s="13" t="s">
        <v>4</v>
      </c>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4"/>
      <c r="AD5" s="14"/>
    </row>
    <row r="6" spans="1:48" s="15" customFormat="1" ht="15.75" thickTop="1">
      <c r="A6" s="16" t="s">
        <v>5</v>
      </c>
      <c r="B6" s="17" t="s">
        <v>6</v>
      </c>
      <c r="C6" s="17" t="s">
        <v>7</v>
      </c>
      <c r="D6" s="17" t="s">
        <v>8</v>
      </c>
      <c r="E6" s="17" t="s">
        <v>9</v>
      </c>
      <c r="F6" s="18" t="s">
        <v>10</v>
      </c>
      <c r="G6" s="19"/>
      <c r="H6" s="19"/>
      <c r="I6" s="19"/>
      <c r="J6" s="20"/>
      <c r="K6" s="21" t="s">
        <v>11</v>
      </c>
      <c r="L6" s="22"/>
      <c r="M6" s="22"/>
      <c r="N6" s="23"/>
      <c r="O6" s="24" t="s">
        <v>12</v>
      </c>
      <c r="P6" s="25"/>
      <c r="Q6" s="25"/>
      <c r="R6" s="26"/>
      <c r="S6" s="24" t="s">
        <v>13</v>
      </c>
      <c r="T6" s="25"/>
      <c r="U6" s="25"/>
      <c r="V6" s="25"/>
      <c r="W6" s="25"/>
      <c r="X6" s="26"/>
      <c r="Y6" s="24" t="s">
        <v>14</v>
      </c>
      <c r="Z6" s="25"/>
      <c r="AA6" s="25"/>
      <c r="AB6" s="26"/>
      <c r="AC6" s="27" t="s">
        <v>15</v>
      </c>
      <c r="AD6" s="28" t="s">
        <v>16</v>
      </c>
      <c r="AR6" s="17" t="s">
        <v>8</v>
      </c>
      <c r="AS6" s="17" t="s">
        <v>9</v>
      </c>
      <c r="AT6" s="17" t="s">
        <v>7</v>
      </c>
      <c r="AU6" s="17" t="s">
        <v>17</v>
      </c>
      <c r="AV6" s="17" t="s">
        <v>18</v>
      </c>
    </row>
    <row r="7" spans="1:48" s="45" customFormat="1" ht="90">
      <c r="A7" s="29"/>
      <c r="B7" s="30"/>
      <c r="C7" s="30"/>
      <c r="D7" s="30"/>
      <c r="E7" s="30"/>
      <c r="F7" s="31" t="s">
        <v>19</v>
      </c>
      <c r="G7" s="32" t="s">
        <v>20</v>
      </c>
      <c r="H7" s="33"/>
      <c r="I7" s="33"/>
      <c r="J7" s="34"/>
      <c r="K7" s="35" t="s">
        <v>21</v>
      </c>
      <c r="L7" s="36"/>
      <c r="M7" s="35" t="s">
        <v>22</v>
      </c>
      <c r="N7" s="36"/>
      <c r="O7" s="37"/>
      <c r="P7" s="38"/>
      <c r="Q7" s="38"/>
      <c r="R7" s="39"/>
      <c r="S7" s="40"/>
      <c r="T7" s="41"/>
      <c r="U7" s="41"/>
      <c r="V7" s="41"/>
      <c r="W7" s="41"/>
      <c r="X7" s="42"/>
      <c r="Y7" s="40"/>
      <c r="Z7" s="41"/>
      <c r="AA7" s="41"/>
      <c r="AB7" s="42"/>
      <c r="AC7" s="43"/>
      <c r="AD7" s="44"/>
      <c r="AR7" s="30"/>
      <c r="AS7" s="30"/>
      <c r="AT7" s="30"/>
      <c r="AU7" s="30"/>
      <c r="AV7" s="30"/>
    </row>
    <row r="8" spans="1:48" s="45" customFormat="1">
      <c r="A8" s="29"/>
      <c r="B8" s="30"/>
      <c r="C8" s="30"/>
      <c r="D8" s="30"/>
      <c r="E8" s="30"/>
      <c r="F8" s="30"/>
      <c r="G8" s="31" t="s">
        <v>23</v>
      </c>
      <c r="H8" s="31" t="s">
        <v>24</v>
      </c>
      <c r="I8" s="31" t="s">
        <v>25</v>
      </c>
      <c r="J8" s="31" t="s">
        <v>26</v>
      </c>
      <c r="K8" s="46"/>
      <c r="L8" s="47"/>
      <c r="M8" s="46"/>
      <c r="N8" s="47"/>
      <c r="O8" s="31" t="s">
        <v>23</v>
      </c>
      <c r="P8" s="32" t="s">
        <v>27</v>
      </c>
      <c r="Q8" s="33"/>
      <c r="R8" s="34"/>
      <c r="S8" s="37"/>
      <c r="T8" s="38"/>
      <c r="U8" s="38"/>
      <c r="V8" s="38"/>
      <c r="W8" s="38"/>
      <c r="X8" s="39"/>
      <c r="Y8" s="37"/>
      <c r="Z8" s="38"/>
      <c r="AA8" s="38"/>
      <c r="AB8" s="39"/>
      <c r="AC8" s="43"/>
      <c r="AD8" s="44"/>
      <c r="AR8" s="30"/>
      <c r="AS8" s="30"/>
      <c r="AT8" s="30"/>
      <c r="AU8" s="30"/>
      <c r="AV8" s="30"/>
    </row>
    <row r="9" spans="1:48" s="45" customFormat="1" ht="60">
      <c r="A9" s="48"/>
      <c r="B9" s="49"/>
      <c r="C9" s="49"/>
      <c r="D9" s="49"/>
      <c r="E9" s="49"/>
      <c r="F9" s="49"/>
      <c r="G9" s="49"/>
      <c r="H9" s="49"/>
      <c r="I9" s="49"/>
      <c r="J9" s="49"/>
      <c r="K9" s="50" t="s">
        <v>23</v>
      </c>
      <c r="L9" s="50" t="s">
        <v>28</v>
      </c>
      <c r="M9" s="50" t="s">
        <v>23</v>
      </c>
      <c r="N9" s="50" t="s">
        <v>28</v>
      </c>
      <c r="O9" s="49"/>
      <c r="P9" s="50" t="s">
        <v>29</v>
      </c>
      <c r="Q9" s="50" t="s">
        <v>25</v>
      </c>
      <c r="R9" s="50" t="s">
        <v>26</v>
      </c>
      <c r="S9" s="51" t="s">
        <v>23</v>
      </c>
      <c r="T9" s="51" t="s">
        <v>29</v>
      </c>
      <c r="U9" s="51" t="s">
        <v>23</v>
      </c>
      <c r="V9" s="51" t="s">
        <v>28</v>
      </c>
      <c r="W9" s="50" t="s">
        <v>25</v>
      </c>
      <c r="X9" s="50" t="s">
        <v>26</v>
      </c>
      <c r="Y9" s="50" t="s">
        <v>23</v>
      </c>
      <c r="Z9" s="50" t="s">
        <v>30</v>
      </c>
      <c r="AA9" s="50" t="s">
        <v>25</v>
      </c>
      <c r="AB9" s="52" t="s">
        <v>31</v>
      </c>
      <c r="AC9" s="50"/>
      <c r="AD9" s="53"/>
      <c r="AR9" s="49"/>
      <c r="AS9" s="49"/>
      <c r="AT9" s="49"/>
      <c r="AU9" s="49"/>
      <c r="AV9" s="49"/>
    </row>
    <row r="10" spans="1:48" s="45" customFormat="1">
      <c r="A10" s="54" t="s">
        <v>32</v>
      </c>
      <c r="B10" s="50" t="s">
        <v>33</v>
      </c>
      <c r="C10" s="50">
        <v>1</v>
      </c>
      <c r="D10" s="50">
        <v>2</v>
      </c>
      <c r="E10" s="50">
        <v>3</v>
      </c>
      <c r="F10" s="50">
        <v>4</v>
      </c>
      <c r="G10" s="50">
        <v>5</v>
      </c>
      <c r="H10" s="50">
        <v>6</v>
      </c>
      <c r="I10" s="50">
        <v>7</v>
      </c>
      <c r="J10" s="50">
        <v>8</v>
      </c>
      <c r="K10" s="50">
        <v>9</v>
      </c>
      <c r="L10" s="50">
        <v>10</v>
      </c>
      <c r="M10" s="50">
        <v>11</v>
      </c>
      <c r="N10" s="50">
        <v>12</v>
      </c>
      <c r="O10" s="50">
        <v>9</v>
      </c>
      <c r="P10" s="50">
        <v>11</v>
      </c>
      <c r="Q10" s="50">
        <v>10</v>
      </c>
      <c r="R10" s="50">
        <v>12</v>
      </c>
      <c r="S10" s="51">
        <v>13</v>
      </c>
      <c r="T10" s="51">
        <v>14</v>
      </c>
      <c r="U10" s="51"/>
      <c r="V10" s="51"/>
      <c r="W10" s="50">
        <v>15</v>
      </c>
      <c r="X10" s="50">
        <v>16</v>
      </c>
      <c r="Y10" s="50">
        <v>17</v>
      </c>
      <c r="Z10" s="50">
        <v>18</v>
      </c>
      <c r="AA10" s="50">
        <v>19</v>
      </c>
      <c r="AB10" s="43">
        <v>20</v>
      </c>
      <c r="AC10" s="50"/>
      <c r="AD10" s="53"/>
      <c r="AR10" s="51"/>
      <c r="AS10" s="51"/>
      <c r="AT10" s="51"/>
      <c r="AU10" s="51"/>
      <c r="AV10" s="51"/>
    </row>
    <row r="11" spans="1:48" s="59" customFormat="1" ht="14.25">
      <c r="A11" s="55"/>
      <c r="B11" s="56" t="s">
        <v>34</v>
      </c>
      <c r="C11" s="56"/>
      <c r="D11" s="56"/>
      <c r="E11" s="56"/>
      <c r="F11" s="56"/>
      <c r="G11" s="57"/>
      <c r="H11" s="57"/>
      <c r="I11" s="57"/>
      <c r="J11" s="57"/>
      <c r="K11" s="57" t="e">
        <f>K12+K132+K143</f>
        <v>#REF!</v>
      </c>
      <c r="L11" s="57" t="e">
        <f>L12+L132+L143</f>
        <v>#REF!</v>
      </c>
      <c r="M11" s="57" t="e">
        <f>M12+M132+M143</f>
        <v>#REF!</v>
      </c>
      <c r="N11" s="57" t="e">
        <f>N12+N132+N143</f>
        <v>#REF!</v>
      </c>
      <c r="O11" s="57"/>
      <c r="P11" s="57"/>
      <c r="Q11" s="57"/>
      <c r="R11" s="57"/>
      <c r="S11" s="57">
        <f t="shared" ref="S11:AB11" si="0">S12+S132+S143</f>
        <v>1764883.7930000001</v>
      </c>
      <c r="T11" s="57">
        <f t="shared" si="0"/>
        <v>1329296.3</v>
      </c>
      <c r="U11" s="57" t="e">
        <f t="shared" si="0"/>
        <v>#REF!</v>
      </c>
      <c r="V11" s="57" t="e">
        <f t="shared" si="0"/>
        <v>#REF!</v>
      </c>
      <c r="W11" s="57">
        <f t="shared" si="0"/>
        <v>74878</v>
      </c>
      <c r="X11" s="57">
        <f t="shared" si="0"/>
        <v>360709.49300000002</v>
      </c>
      <c r="Y11" s="57">
        <f t="shared" si="0"/>
        <v>2044133.4624999999</v>
      </c>
      <c r="Z11" s="57">
        <f t="shared" si="0"/>
        <v>1541099.4624999999</v>
      </c>
      <c r="AA11" s="57">
        <f t="shared" si="0"/>
        <v>154893</v>
      </c>
      <c r="AB11" s="57">
        <f t="shared" si="0"/>
        <v>358141</v>
      </c>
      <c r="AC11" s="56"/>
      <c r="AD11" s="58"/>
      <c r="AR11" s="56"/>
      <c r="AS11" s="56"/>
      <c r="AT11" s="56"/>
      <c r="AU11" s="57" t="e">
        <f>AU12+AU132+AU143</f>
        <v>#REF!</v>
      </c>
      <c r="AV11" s="57" t="e">
        <f>AV12+AV132+AV143</f>
        <v>#REF!</v>
      </c>
    </row>
    <row r="12" spans="1:48" s="66" customFormat="1" ht="28.5">
      <c r="A12" s="60" t="s">
        <v>32</v>
      </c>
      <c r="B12" s="61" t="s">
        <v>35</v>
      </c>
      <c r="C12" s="62"/>
      <c r="D12" s="62"/>
      <c r="E12" s="62"/>
      <c r="F12" s="62"/>
      <c r="G12" s="63"/>
      <c r="H12" s="63"/>
      <c r="I12" s="63"/>
      <c r="J12" s="63"/>
      <c r="K12" s="63">
        <f t="shared" ref="K12:AB12" si="1">K13+K112</f>
        <v>400950</v>
      </c>
      <c r="L12" s="63">
        <f t="shared" si="1"/>
        <v>400950</v>
      </c>
      <c r="M12" s="63">
        <f t="shared" si="1"/>
        <v>260260</v>
      </c>
      <c r="N12" s="63">
        <f t="shared" si="1"/>
        <v>260260</v>
      </c>
      <c r="O12" s="63">
        <f t="shared" si="1"/>
        <v>1154544.9108210001</v>
      </c>
      <c r="P12" s="63">
        <f>P13+P112</f>
        <v>790465.404645</v>
      </c>
      <c r="Q12" s="63">
        <f t="shared" si="1"/>
        <v>59654.674263999994</v>
      </c>
      <c r="R12" s="63">
        <f t="shared" si="1"/>
        <v>304424.83191200002</v>
      </c>
      <c r="S12" s="63">
        <f t="shared" si="1"/>
        <v>1254694.493</v>
      </c>
      <c r="T12" s="63">
        <f t="shared" si="1"/>
        <v>819107</v>
      </c>
      <c r="U12" s="63" t="e">
        <f t="shared" si="1"/>
        <v>#REF!</v>
      </c>
      <c r="V12" s="63" t="e">
        <f t="shared" si="1"/>
        <v>#REF!</v>
      </c>
      <c r="W12" s="63">
        <f t="shared" si="1"/>
        <v>74878</v>
      </c>
      <c r="X12" s="63">
        <f t="shared" si="1"/>
        <v>360709.49300000002</v>
      </c>
      <c r="Y12" s="63">
        <f t="shared" si="1"/>
        <v>1496342.4624999999</v>
      </c>
      <c r="Z12" s="63">
        <f t="shared" si="1"/>
        <v>993308.46250000002</v>
      </c>
      <c r="AA12" s="63">
        <f t="shared" si="1"/>
        <v>154893</v>
      </c>
      <c r="AB12" s="63">
        <f t="shared" si="1"/>
        <v>358141</v>
      </c>
      <c r="AC12" s="64"/>
      <c r="AD12" s="65"/>
      <c r="AR12" s="62"/>
      <c r="AS12" s="62"/>
      <c r="AT12" s="62"/>
      <c r="AU12" s="63" t="e">
        <f>AU13+AU112</f>
        <v>#REF!</v>
      </c>
      <c r="AV12" s="63" t="e">
        <f>AV13+AV112</f>
        <v>#REF!</v>
      </c>
    </row>
    <row r="13" spans="1:48" s="66" customFormat="1" ht="28.5">
      <c r="A13" s="60" t="s">
        <v>36</v>
      </c>
      <c r="B13" s="61" t="s">
        <v>37</v>
      </c>
      <c r="C13" s="62"/>
      <c r="D13" s="62"/>
      <c r="E13" s="62"/>
      <c r="F13" s="62"/>
      <c r="G13" s="63">
        <f t="shared" ref="G13:T13" si="2">G14+G27+G70+G111</f>
        <v>4399575.0010000002</v>
      </c>
      <c r="H13" s="63">
        <f t="shared" si="2"/>
        <v>1800048.7039999999</v>
      </c>
      <c r="I13" s="63">
        <f t="shared" si="2"/>
        <v>369761.56799999997</v>
      </c>
      <c r="J13" s="63">
        <f t="shared" si="2"/>
        <v>1949682</v>
      </c>
      <c r="K13" s="63">
        <f t="shared" si="2"/>
        <v>120950</v>
      </c>
      <c r="L13" s="63">
        <f t="shared" si="2"/>
        <v>120950</v>
      </c>
      <c r="M13" s="63">
        <f t="shared" si="2"/>
        <v>78114</v>
      </c>
      <c r="N13" s="63">
        <f t="shared" si="2"/>
        <v>78114</v>
      </c>
      <c r="O13" s="63">
        <f t="shared" si="2"/>
        <v>594544.910821</v>
      </c>
      <c r="P13" s="63">
        <f>P14+P27+P70+P111</f>
        <v>230465.404645</v>
      </c>
      <c r="Q13" s="63">
        <f t="shared" si="2"/>
        <v>59654.674263999994</v>
      </c>
      <c r="R13" s="63">
        <f t="shared" si="2"/>
        <v>304424.83191200002</v>
      </c>
      <c r="S13" s="63">
        <f t="shared" si="2"/>
        <v>694694.49300000002</v>
      </c>
      <c r="T13" s="63">
        <f t="shared" si="2"/>
        <v>259107</v>
      </c>
      <c r="U13" s="63" t="e">
        <f>U27+U70+U14+#REF!+U111</f>
        <v>#REF!</v>
      </c>
      <c r="V13" s="63" t="e">
        <f>V27+V70+V14+#REF!+V111</f>
        <v>#REF!</v>
      </c>
      <c r="W13" s="63">
        <f t="shared" ref="W13:X13" si="3">W14+W27+W70+W111</f>
        <v>74878</v>
      </c>
      <c r="X13" s="63">
        <f t="shared" si="3"/>
        <v>360709.49300000002</v>
      </c>
      <c r="Y13" s="63">
        <f>Y27+Y70+Y14+Y111</f>
        <v>1216342.4624999999</v>
      </c>
      <c r="Z13" s="63">
        <f>Z27+Z70+Z14+Z111</f>
        <v>713308.46250000002</v>
      </c>
      <c r="AA13" s="63">
        <f>AA27+AA70+AA14+AA111</f>
        <v>154893</v>
      </c>
      <c r="AB13" s="63">
        <f>AB27+AB70+AB14+AB111</f>
        <v>358141</v>
      </c>
      <c r="AC13" s="64"/>
      <c r="AD13" s="67"/>
      <c r="AR13" s="62"/>
      <c r="AS13" s="62"/>
      <c r="AT13" s="62"/>
      <c r="AU13" s="63" t="e">
        <f>AU27+#REF!+AU70+#REF!</f>
        <v>#REF!</v>
      </c>
      <c r="AV13" s="63" t="e">
        <f>AV27+#REF!+AV70+#REF!</f>
        <v>#REF!</v>
      </c>
    </row>
    <row r="14" spans="1:48" s="68" customFormat="1" ht="28.5">
      <c r="A14" s="60" t="s">
        <v>38</v>
      </c>
      <c r="B14" s="61" t="s">
        <v>39</v>
      </c>
      <c r="C14" s="62"/>
      <c r="D14" s="62"/>
      <c r="E14" s="62"/>
      <c r="F14" s="62"/>
      <c r="G14" s="63">
        <f t="shared" ref="G14:AB14" si="4">SUM(G15:G26)</f>
        <v>282839.85100000002</v>
      </c>
      <c r="H14" s="63">
        <f t="shared" ref="H14:T14" si="5">SUM(H15:H26)</f>
        <v>282839.85100000002</v>
      </c>
      <c r="I14" s="63">
        <f t="shared" si="5"/>
        <v>0</v>
      </c>
      <c r="J14" s="63">
        <f t="shared" si="5"/>
        <v>0</v>
      </c>
      <c r="K14" s="63">
        <f t="shared" si="5"/>
        <v>92350</v>
      </c>
      <c r="L14" s="63">
        <f t="shared" si="5"/>
        <v>92350</v>
      </c>
      <c r="M14" s="63">
        <f t="shared" si="5"/>
        <v>64058</v>
      </c>
      <c r="N14" s="63">
        <f t="shared" si="5"/>
        <v>64058</v>
      </c>
      <c r="O14" s="63">
        <f t="shared" si="5"/>
        <v>138401.84268</v>
      </c>
      <c r="P14" s="63">
        <f>SUM(P15:P26)</f>
        <v>138401.84268</v>
      </c>
      <c r="Q14" s="63">
        <f t="shared" si="5"/>
        <v>0</v>
      </c>
      <c r="R14" s="63">
        <f t="shared" si="5"/>
        <v>0</v>
      </c>
      <c r="S14" s="63">
        <f t="shared" si="5"/>
        <v>143260</v>
      </c>
      <c r="T14" s="63">
        <f t="shared" si="5"/>
        <v>143260</v>
      </c>
      <c r="U14" s="63">
        <f t="shared" si="4"/>
        <v>231638</v>
      </c>
      <c r="V14" s="63">
        <f t="shared" si="4"/>
        <v>231638</v>
      </c>
      <c r="W14" s="63">
        <f t="shared" ref="W14:X14" si="6">SUM(W15:W26)</f>
        <v>0</v>
      </c>
      <c r="X14" s="63">
        <f t="shared" si="6"/>
        <v>0</v>
      </c>
      <c r="Y14" s="63">
        <f t="shared" si="4"/>
        <v>91578</v>
      </c>
      <c r="Z14" s="63">
        <f t="shared" si="4"/>
        <v>91578</v>
      </c>
      <c r="AA14" s="63">
        <f t="shared" si="4"/>
        <v>0</v>
      </c>
      <c r="AB14" s="63">
        <f t="shared" si="4"/>
        <v>0</v>
      </c>
      <c r="AC14" s="64"/>
      <c r="AD14" s="65"/>
      <c r="AR14" s="62"/>
      <c r="AS14" s="62"/>
      <c r="AT14" s="62"/>
      <c r="AU14" s="63">
        <f>SUM(AU15:AU27)</f>
        <v>120540</v>
      </c>
      <c r="AV14" s="63">
        <f>SUM(AV15:AV27)</f>
        <v>257750</v>
      </c>
    </row>
    <row r="15" spans="1:48" s="76" customFormat="1" ht="45">
      <c r="A15" s="69">
        <v>1</v>
      </c>
      <c r="B15" s="70" t="s">
        <v>40</v>
      </c>
      <c r="C15" s="71" t="s">
        <v>41</v>
      </c>
      <c r="D15" s="71" t="s">
        <v>42</v>
      </c>
      <c r="E15" s="71"/>
      <c r="F15" s="72" t="s">
        <v>43</v>
      </c>
      <c r="G15" s="73">
        <v>27927</v>
      </c>
      <c r="H15" s="73">
        <v>27927</v>
      </c>
      <c r="I15" s="73"/>
      <c r="J15" s="73"/>
      <c r="K15" s="73">
        <v>7000</v>
      </c>
      <c r="L15" s="73">
        <v>7000</v>
      </c>
      <c r="M15" s="73"/>
      <c r="N15" s="73"/>
      <c r="O15" s="73">
        <f t="shared" ref="O15:O25" si="7">P15</f>
        <v>17000</v>
      </c>
      <c r="P15" s="73">
        <v>17000</v>
      </c>
      <c r="Q15" s="73"/>
      <c r="R15" s="73"/>
      <c r="S15" s="74">
        <f>+T15</f>
        <v>17000</v>
      </c>
      <c r="T15" s="74">
        <v>17000</v>
      </c>
      <c r="U15" s="74">
        <v>22136</v>
      </c>
      <c r="V15" s="74">
        <v>22136</v>
      </c>
      <c r="W15" s="74"/>
      <c r="X15" s="74"/>
      <c r="Y15" s="74">
        <v>8136</v>
      </c>
      <c r="Z15" s="74">
        <v>8136</v>
      </c>
      <c r="AA15" s="74"/>
      <c r="AB15" s="74"/>
      <c r="AC15" s="75" t="s">
        <v>44</v>
      </c>
      <c r="AD15" s="67" t="s">
        <v>45</v>
      </c>
      <c r="AR15" s="71" t="s">
        <v>42</v>
      </c>
      <c r="AS15" s="71"/>
      <c r="AT15" s="71" t="s">
        <v>41</v>
      </c>
      <c r="AU15" s="73">
        <v>10000</v>
      </c>
      <c r="AV15" s="74">
        <v>7000</v>
      </c>
    </row>
    <row r="16" spans="1:48" s="79" customFormat="1" ht="30">
      <c r="A16" s="69">
        <v>2</v>
      </c>
      <c r="B16" s="70" t="s">
        <v>46</v>
      </c>
      <c r="C16" s="77" t="s">
        <v>47</v>
      </c>
      <c r="D16" s="78" t="s">
        <v>48</v>
      </c>
      <c r="E16" s="78" t="s">
        <v>49</v>
      </c>
      <c r="F16" s="77" t="s">
        <v>50</v>
      </c>
      <c r="G16" s="73">
        <v>40000</v>
      </c>
      <c r="H16" s="73">
        <v>40000</v>
      </c>
      <c r="I16" s="73"/>
      <c r="J16" s="73"/>
      <c r="K16" s="73">
        <v>11000</v>
      </c>
      <c r="L16" s="73">
        <v>11000</v>
      </c>
      <c r="M16" s="73">
        <v>10231</v>
      </c>
      <c r="N16" s="73">
        <v>10231</v>
      </c>
      <c r="O16" s="73">
        <f t="shared" si="7"/>
        <v>27611.48</v>
      </c>
      <c r="P16" s="73">
        <f>17200+10411.48</f>
        <v>27611.48</v>
      </c>
      <c r="Q16" s="73"/>
      <c r="R16" s="73"/>
      <c r="S16" s="74">
        <v>28200</v>
      </c>
      <c r="T16" s="74">
        <v>28200</v>
      </c>
      <c r="U16" s="74">
        <v>35800</v>
      </c>
      <c r="V16" s="74">
        <v>35800</v>
      </c>
      <c r="W16" s="74"/>
      <c r="X16" s="74"/>
      <c r="Y16" s="74">
        <v>7800</v>
      </c>
      <c r="Z16" s="74">
        <v>7800</v>
      </c>
      <c r="AA16" s="74"/>
      <c r="AB16" s="74"/>
      <c r="AC16" s="75" t="s">
        <v>51</v>
      </c>
      <c r="AD16" s="67" t="s">
        <v>52</v>
      </c>
      <c r="AR16" s="78" t="s">
        <v>48</v>
      </c>
      <c r="AS16" s="78" t="s">
        <v>49</v>
      </c>
      <c r="AT16" s="77" t="s">
        <v>47</v>
      </c>
      <c r="AU16" s="73">
        <f>17000+200</f>
        <v>17200</v>
      </c>
      <c r="AV16" s="74">
        <f>11000</f>
        <v>11000</v>
      </c>
    </row>
    <row r="17" spans="1:48" s="79" customFormat="1" ht="30">
      <c r="A17" s="69">
        <v>3</v>
      </c>
      <c r="B17" s="70" t="s">
        <v>53</v>
      </c>
      <c r="C17" s="77" t="s">
        <v>47</v>
      </c>
      <c r="D17" s="78" t="s">
        <v>42</v>
      </c>
      <c r="E17" s="78" t="s">
        <v>54</v>
      </c>
      <c r="F17" s="77" t="s">
        <v>55</v>
      </c>
      <c r="G17" s="73">
        <v>45000</v>
      </c>
      <c r="H17" s="73">
        <v>45000</v>
      </c>
      <c r="I17" s="73"/>
      <c r="J17" s="73"/>
      <c r="K17" s="73">
        <v>10000</v>
      </c>
      <c r="L17" s="73">
        <v>10000</v>
      </c>
      <c r="M17" s="73">
        <v>9452</v>
      </c>
      <c r="N17" s="73">
        <v>9452</v>
      </c>
      <c r="O17" s="73">
        <f t="shared" si="7"/>
        <v>32924.760399999999</v>
      </c>
      <c r="P17" s="73">
        <f>(20898770400+12025990000)/1000000</f>
        <v>32924.760399999999</v>
      </c>
      <c r="Q17" s="73"/>
      <c r="R17" s="73"/>
      <c r="S17" s="74">
        <v>33000</v>
      </c>
      <c r="T17" s="74">
        <v>33000</v>
      </c>
      <c r="U17" s="74">
        <v>40500</v>
      </c>
      <c r="V17" s="74">
        <v>40500</v>
      </c>
      <c r="W17" s="74"/>
      <c r="X17" s="74"/>
      <c r="Y17" s="74">
        <v>7500</v>
      </c>
      <c r="Z17" s="74">
        <v>7500</v>
      </c>
      <c r="AA17" s="74"/>
      <c r="AB17" s="74"/>
      <c r="AC17" s="75" t="s">
        <v>56</v>
      </c>
      <c r="AD17" s="67" t="s">
        <v>52</v>
      </c>
      <c r="AR17" s="78" t="s">
        <v>42</v>
      </c>
      <c r="AS17" s="78" t="s">
        <v>54</v>
      </c>
      <c r="AT17" s="77" t="s">
        <v>47</v>
      </c>
      <c r="AU17" s="73">
        <v>23000</v>
      </c>
      <c r="AV17" s="74">
        <v>10000</v>
      </c>
    </row>
    <row r="18" spans="1:48" s="83" customFormat="1" ht="75">
      <c r="A18" s="69">
        <v>4</v>
      </c>
      <c r="B18" s="70" t="s">
        <v>57</v>
      </c>
      <c r="C18" s="77" t="s">
        <v>58</v>
      </c>
      <c r="D18" s="51" t="s">
        <v>42</v>
      </c>
      <c r="E18" s="80" t="s">
        <v>59</v>
      </c>
      <c r="F18" s="77" t="s">
        <v>60</v>
      </c>
      <c r="G18" s="81">
        <v>3000</v>
      </c>
      <c r="H18" s="81">
        <v>3000</v>
      </c>
      <c r="I18" s="81"/>
      <c r="J18" s="81"/>
      <c r="K18" s="81">
        <v>1350</v>
      </c>
      <c r="L18" s="81">
        <v>1350</v>
      </c>
      <c r="M18" s="81">
        <v>1071</v>
      </c>
      <c r="N18" s="81">
        <v>1071</v>
      </c>
      <c r="O18" s="81">
        <f t="shared" si="7"/>
        <v>1265.2049999999999</v>
      </c>
      <c r="P18" s="81">
        <v>1265.2049999999999</v>
      </c>
      <c r="Q18" s="81"/>
      <c r="R18" s="81"/>
      <c r="S18" s="74">
        <v>1370</v>
      </c>
      <c r="T18" s="74">
        <v>1370</v>
      </c>
      <c r="U18" s="74">
        <v>2700</v>
      </c>
      <c r="V18" s="74">
        <v>2700</v>
      </c>
      <c r="W18" s="74"/>
      <c r="X18" s="74"/>
      <c r="Y18" s="74">
        <v>1330</v>
      </c>
      <c r="Z18" s="74">
        <v>1330</v>
      </c>
      <c r="AA18" s="74"/>
      <c r="AB18" s="74"/>
      <c r="AC18" s="82" t="s">
        <v>61</v>
      </c>
      <c r="AD18" s="67" t="s">
        <v>52</v>
      </c>
      <c r="AR18" s="51" t="s">
        <v>42</v>
      </c>
      <c r="AS18" s="80" t="s">
        <v>59</v>
      </c>
      <c r="AT18" s="77" t="s">
        <v>58</v>
      </c>
      <c r="AU18" s="73">
        <v>20</v>
      </c>
      <c r="AV18" s="81">
        <v>1350</v>
      </c>
    </row>
    <row r="19" spans="1:48" s="76" customFormat="1" ht="45">
      <c r="A19" s="69">
        <v>5</v>
      </c>
      <c r="B19" s="70" t="s">
        <v>62</v>
      </c>
      <c r="C19" s="77" t="s">
        <v>58</v>
      </c>
      <c r="D19" s="78" t="s">
        <v>63</v>
      </c>
      <c r="E19" s="78" t="s">
        <v>64</v>
      </c>
      <c r="F19" s="77" t="s">
        <v>65</v>
      </c>
      <c r="G19" s="73">
        <v>13063</v>
      </c>
      <c r="H19" s="73">
        <v>13063</v>
      </c>
      <c r="I19" s="73"/>
      <c r="J19" s="73"/>
      <c r="K19" s="73">
        <v>10000</v>
      </c>
      <c r="L19" s="73">
        <v>10000</v>
      </c>
      <c r="M19" s="73">
        <v>4399</v>
      </c>
      <c r="N19" s="73">
        <v>4399</v>
      </c>
      <c r="O19" s="73">
        <f t="shared" si="7"/>
        <v>9173.23</v>
      </c>
      <c r="P19" s="73">
        <v>9173.23</v>
      </c>
      <c r="Q19" s="73"/>
      <c r="R19" s="73"/>
      <c r="S19" s="74">
        <v>10070</v>
      </c>
      <c r="T19" s="74">
        <v>10070</v>
      </c>
      <c r="U19" s="74">
        <v>11757</v>
      </c>
      <c r="V19" s="74">
        <v>11757</v>
      </c>
      <c r="W19" s="74"/>
      <c r="X19" s="74"/>
      <c r="Y19" s="74">
        <v>1687</v>
      </c>
      <c r="Z19" s="74">
        <v>1687</v>
      </c>
      <c r="AA19" s="74"/>
      <c r="AB19" s="74"/>
      <c r="AC19" s="78" t="s">
        <v>66</v>
      </c>
      <c r="AD19" s="67" t="s">
        <v>52</v>
      </c>
      <c r="AR19" s="78" t="s">
        <v>63</v>
      </c>
      <c r="AS19" s="78" t="s">
        <v>64</v>
      </c>
      <c r="AT19" s="77" t="s">
        <v>58</v>
      </c>
      <c r="AU19" s="73">
        <v>70</v>
      </c>
      <c r="AV19" s="74">
        <v>10000</v>
      </c>
    </row>
    <row r="20" spans="1:48" s="76" customFormat="1" ht="45">
      <c r="A20" s="69">
        <v>6</v>
      </c>
      <c r="B20" s="70" t="s">
        <v>67</v>
      </c>
      <c r="C20" s="84" t="s">
        <v>58</v>
      </c>
      <c r="D20" s="85" t="s">
        <v>68</v>
      </c>
      <c r="E20" s="85" t="s">
        <v>69</v>
      </c>
      <c r="F20" s="77" t="s">
        <v>70</v>
      </c>
      <c r="G20" s="86">
        <v>16000</v>
      </c>
      <c r="H20" s="86">
        <v>16000</v>
      </c>
      <c r="I20" s="86"/>
      <c r="J20" s="86"/>
      <c r="K20" s="86">
        <v>7000</v>
      </c>
      <c r="L20" s="86">
        <v>7000</v>
      </c>
      <c r="M20" s="86">
        <v>4356</v>
      </c>
      <c r="N20" s="86">
        <v>4356</v>
      </c>
      <c r="O20" s="86">
        <f t="shared" si="7"/>
        <v>4534.7179999999998</v>
      </c>
      <c r="P20" s="86">
        <v>4534.7179999999998</v>
      </c>
      <c r="Q20" s="86"/>
      <c r="R20" s="86"/>
      <c r="S20" s="74">
        <v>7080</v>
      </c>
      <c r="T20" s="74">
        <v>7080</v>
      </c>
      <c r="U20" s="74">
        <v>14400</v>
      </c>
      <c r="V20" s="74">
        <v>14400</v>
      </c>
      <c r="W20" s="74"/>
      <c r="X20" s="74"/>
      <c r="Y20" s="74">
        <v>7320</v>
      </c>
      <c r="Z20" s="74">
        <v>7320</v>
      </c>
      <c r="AA20" s="74"/>
      <c r="AB20" s="74"/>
      <c r="AC20" s="85" t="s">
        <v>71</v>
      </c>
      <c r="AD20" s="67" t="s">
        <v>52</v>
      </c>
      <c r="AR20" s="85" t="s">
        <v>68</v>
      </c>
      <c r="AS20" s="85" t="s">
        <v>69</v>
      </c>
      <c r="AT20" s="84" t="s">
        <v>58</v>
      </c>
      <c r="AU20" s="73">
        <v>80</v>
      </c>
      <c r="AV20" s="74">
        <v>7000</v>
      </c>
    </row>
    <row r="21" spans="1:48" s="89" customFormat="1" ht="90">
      <c r="A21" s="69">
        <v>7</v>
      </c>
      <c r="B21" s="70" t="s">
        <v>72</v>
      </c>
      <c r="C21" s="78" t="s">
        <v>47</v>
      </c>
      <c r="D21" s="87" t="s">
        <v>73</v>
      </c>
      <c r="E21" s="77" t="s">
        <v>74</v>
      </c>
      <c r="F21" s="77" t="s">
        <v>75</v>
      </c>
      <c r="G21" s="86">
        <v>25900</v>
      </c>
      <c r="H21" s="86">
        <v>25900</v>
      </c>
      <c r="I21" s="86"/>
      <c r="J21" s="86"/>
      <c r="K21" s="86">
        <v>8000</v>
      </c>
      <c r="L21" s="86">
        <v>8000</v>
      </c>
      <c r="M21" s="86">
        <v>3370</v>
      </c>
      <c r="N21" s="86">
        <v>3370</v>
      </c>
      <c r="O21" s="86">
        <f t="shared" si="7"/>
        <v>7682.4492799999998</v>
      </c>
      <c r="P21" s="86">
        <v>7682.4492799999998</v>
      </c>
      <c r="Q21" s="86"/>
      <c r="R21" s="86"/>
      <c r="S21" s="74">
        <v>8130</v>
      </c>
      <c r="T21" s="74">
        <v>8130</v>
      </c>
      <c r="U21" s="74">
        <v>19980</v>
      </c>
      <c r="V21" s="74">
        <v>19980</v>
      </c>
      <c r="W21" s="74"/>
      <c r="X21" s="74"/>
      <c r="Y21" s="74">
        <v>11850</v>
      </c>
      <c r="Z21" s="74">
        <v>11850</v>
      </c>
      <c r="AA21" s="74"/>
      <c r="AB21" s="74"/>
      <c r="AC21" s="88" t="s">
        <v>76</v>
      </c>
      <c r="AD21" s="67" t="s">
        <v>77</v>
      </c>
      <c r="AR21" s="87" t="s">
        <v>73</v>
      </c>
      <c r="AS21" s="77" t="s">
        <v>78</v>
      </c>
      <c r="AT21" s="78" t="s">
        <v>47</v>
      </c>
      <c r="AU21" s="73">
        <v>130</v>
      </c>
      <c r="AV21" s="90">
        <v>8000</v>
      </c>
    </row>
    <row r="22" spans="1:48" s="89" customFormat="1" ht="30">
      <c r="A22" s="69">
        <v>8</v>
      </c>
      <c r="B22" s="70" t="s">
        <v>79</v>
      </c>
      <c r="C22" s="75" t="s">
        <v>80</v>
      </c>
      <c r="D22" s="91" t="s">
        <v>81</v>
      </c>
      <c r="E22" s="77" t="s">
        <v>82</v>
      </c>
      <c r="F22" s="91" t="s">
        <v>83</v>
      </c>
      <c r="G22" s="92">
        <v>20999.850999999999</v>
      </c>
      <c r="H22" s="92">
        <v>20999.850999999999</v>
      </c>
      <c r="I22" s="92"/>
      <c r="J22" s="92"/>
      <c r="K22" s="92">
        <v>6000</v>
      </c>
      <c r="L22" s="92">
        <v>6000</v>
      </c>
      <c r="M22" s="92">
        <v>3772</v>
      </c>
      <c r="N22" s="92">
        <v>3772</v>
      </c>
      <c r="O22" s="92">
        <f t="shared" si="7"/>
        <v>6000</v>
      </c>
      <c r="P22" s="92">
        <v>6000</v>
      </c>
      <c r="Q22" s="92"/>
      <c r="R22" s="92"/>
      <c r="S22" s="74">
        <v>6100</v>
      </c>
      <c r="T22" s="74">
        <v>6100</v>
      </c>
      <c r="U22" s="74">
        <v>18900</v>
      </c>
      <c r="V22" s="74">
        <v>18900</v>
      </c>
      <c r="W22" s="74"/>
      <c r="X22" s="74"/>
      <c r="Y22" s="74">
        <f>+Z22</f>
        <v>12800</v>
      </c>
      <c r="Z22" s="74">
        <v>12800</v>
      </c>
      <c r="AA22" s="74"/>
      <c r="AB22" s="74"/>
      <c r="AC22" s="91" t="s">
        <v>84</v>
      </c>
      <c r="AD22" s="93" t="s">
        <v>52</v>
      </c>
      <c r="AR22" s="91" t="s">
        <v>81</v>
      </c>
      <c r="AS22" s="77" t="s">
        <v>82</v>
      </c>
      <c r="AT22" s="75" t="s">
        <v>80</v>
      </c>
      <c r="AU22" s="73">
        <v>100</v>
      </c>
      <c r="AV22" s="92">
        <v>6000</v>
      </c>
    </row>
    <row r="23" spans="1:48" s="89" customFormat="1" ht="45">
      <c r="A23" s="69">
        <v>9</v>
      </c>
      <c r="B23" s="70" t="s">
        <v>85</v>
      </c>
      <c r="C23" s="77" t="s">
        <v>80</v>
      </c>
      <c r="D23" s="77" t="s">
        <v>86</v>
      </c>
      <c r="E23" s="77" t="s">
        <v>87</v>
      </c>
      <c r="F23" s="77" t="s">
        <v>88</v>
      </c>
      <c r="G23" s="86">
        <v>25000</v>
      </c>
      <c r="H23" s="86">
        <v>25000</v>
      </c>
      <c r="I23" s="86"/>
      <c r="J23" s="86"/>
      <c r="K23" s="86">
        <v>14000</v>
      </c>
      <c r="L23" s="86">
        <v>14000</v>
      </c>
      <c r="M23" s="86">
        <v>13171</v>
      </c>
      <c r="N23" s="86">
        <v>13171</v>
      </c>
      <c r="O23" s="86">
        <f t="shared" si="7"/>
        <v>14120</v>
      </c>
      <c r="P23" s="86">
        <v>14120</v>
      </c>
      <c r="Q23" s="86"/>
      <c r="R23" s="86"/>
      <c r="S23" s="74">
        <v>14120</v>
      </c>
      <c r="T23" s="74">
        <v>14120</v>
      </c>
      <c r="U23" s="74">
        <v>22500</v>
      </c>
      <c r="V23" s="74">
        <v>22500</v>
      </c>
      <c r="W23" s="74"/>
      <c r="X23" s="74"/>
      <c r="Y23" s="74">
        <v>8380</v>
      </c>
      <c r="Z23" s="74">
        <v>8380</v>
      </c>
      <c r="AA23" s="74"/>
      <c r="AB23" s="74"/>
      <c r="AC23" s="77" t="s">
        <v>89</v>
      </c>
      <c r="AD23" s="67" t="s">
        <v>52</v>
      </c>
      <c r="AR23" s="77" t="s">
        <v>86</v>
      </c>
      <c r="AS23" s="77" t="s">
        <v>87</v>
      </c>
      <c r="AT23" s="77" t="s">
        <v>80</v>
      </c>
      <c r="AU23" s="73">
        <v>120</v>
      </c>
      <c r="AV23" s="74">
        <v>14000</v>
      </c>
    </row>
    <row r="24" spans="1:48" s="89" customFormat="1" ht="30">
      <c r="A24" s="69">
        <v>10</v>
      </c>
      <c r="B24" s="70" t="s">
        <v>90</v>
      </c>
      <c r="C24" s="77" t="s">
        <v>80</v>
      </c>
      <c r="D24" s="77" t="s">
        <v>81</v>
      </c>
      <c r="E24" s="77" t="s">
        <v>91</v>
      </c>
      <c r="F24" s="77" t="s">
        <v>92</v>
      </c>
      <c r="G24" s="73">
        <v>20000</v>
      </c>
      <c r="H24" s="73">
        <v>20000</v>
      </c>
      <c r="I24" s="73"/>
      <c r="J24" s="73"/>
      <c r="K24" s="73">
        <v>10000</v>
      </c>
      <c r="L24" s="73">
        <v>10000</v>
      </c>
      <c r="M24" s="73">
        <v>8338</v>
      </c>
      <c r="N24" s="73">
        <v>8338</v>
      </c>
      <c r="O24" s="73">
        <f t="shared" si="7"/>
        <v>10000</v>
      </c>
      <c r="P24" s="73">
        <v>10000</v>
      </c>
      <c r="Q24" s="73"/>
      <c r="R24" s="73"/>
      <c r="S24" s="74">
        <v>10100</v>
      </c>
      <c r="T24" s="74">
        <v>10100</v>
      </c>
      <c r="U24" s="74">
        <v>17900</v>
      </c>
      <c r="V24" s="74">
        <v>17900</v>
      </c>
      <c r="W24" s="74"/>
      <c r="X24" s="74"/>
      <c r="Y24" s="74">
        <v>7800</v>
      </c>
      <c r="Z24" s="74">
        <v>7800</v>
      </c>
      <c r="AA24" s="74"/>
      <c r="AB24" s="74"/>
      <c r="AC24" s="77" t="s">
        <v>84</v>
      </c>
      <c r="AD24" s="67" t="s">
        <v>52</v>
      </c>
      <c r="AR24" s="77" t="s">
        <v>81</v>
      </c>
      <c r="AS24" s="77" t="s">
        <v>91</v>
      </c>
      <c r="AT24" s="77" t="s">
        <v>80</v>
      </c>
      <c r="AU24" s="73">
        <v>100</v>
      </c>
      <c r="AV24" s="94">
        <v>10000</v>
      </c>
    </row>
    <row r="25" spans="1:48" s="89" customFormat="1" ht="60">
      <c r="A25" s="69">
        <v>11</v>
      </c>
      <c r="B25" s="70" t="s">
        <v>93</v>
      </c>
      <c r="C25" s="77" t="s">
        <v>80</v>
      </c>
      <c r="D25" s="78" t="s">
        <v>42</v>
      </c>
      <c r="E25" s="78" t="s">
        <v>94</v>
      </c>
      <c r="F25" s="77" t="s">
        <v>95</v>
      </c>
      <c r="G25" s="73">
        <v>17850</v>
      </c>
      <c r="H25" s="73">
        <v>17850</v>
      </c>
      <c r="I25" s="73"/>
      <c r="J25" s="73"/>
      <c r="K25" s="73">
        <v>8000</v>
      </c>
      <c r="L25" s="73">
        <v>8000</v>
      </c>
      <c r="M25" s="73">
        <v>5898</v>
      </c>
      <c r="N25" s="73">
        <v>5898</v>
      </c>
      <c r="O25" s="73">
        <f t="shared" si="7"/>
        <v>8090</v>
      </c>
      <c r="P25" s="74">
        <v>8090</v>
      </c>
      <c r="Q25" s="73"/>
      <c r="R25" s="74"/>
      <c r="S25" s="74">
        <v>8090</v>
      </c>
      <c r="T25" s="74">
        <v>8090</v>
      </c>
      <c r="U25" s="74">
        <v>16065</v>
      </c>
      <c r="V25" s="74">
        <v>16065</v>
      </c>
      <c r="W25" s="74"/>
      <c r="X25" s="74"/>
      <c r="Y25" s="74">
        <v>7975</v>
      </c>
      <c r="Z25" s="74">
        <v>7975</v>
      </c>
      <c r="AA25" s="74"/>
      <c r="AB25" s="74"/>
      <c r="AC25" s="95" t="s">
        <v>96</v>
      </c>
      <c r="AD25" s="67" t="s">
        <v>52</v>
      </c>
      <c r="AR25" s="78" t="s">
        <v>42</v>
      </c>
      <c r="AS25" s="78" t="s">
        <v>94</v>
      </c>
      <c r="AT25" s="77" t="s">
        <v>80</v>
      </c>
      <c r="AU25" s="73">
        <v>90</v>
      </c>
      <c r="AV25" s="94">
        <v>8000</v>
      </c>
    </row>
    <row r="26" spans="1:48" s="66" customFormat="1" ht="45">
      <c r="A26" s="69">
        <v>12</v>
      </c>
      <c r="B26" s="70" t="s">
        <v>97</v>
      </c>
      <c r="C26" s="96" t="s">
        <v>47</v>
      </c>
      <c r="D26" s="97" t="s">
        <v>42</v>
      </c>
      <c r="E26" s="77" t="s">
        <v>98</v>
      </c>
      <c r="F26" s="96"/>
      <c r="G26" s="73">
        <v>28100</v>
      </c>
      <c r="H26" s="73">
        <v>28100</v>
      </c>
      <c r="I26" s="73"/>
      <c r="J26" s="73"/>
      <c r="K26" s="73"/>
      <c r="L26" s="73"/>
      <c r="M26" s="73"/>
      <c r="N26" s="73"/>
      <c r="O26" s="73"/>
      <c r="P26" s="73"/>
      <c r="Q26" s="73"/>
      <c r="R26" s="73"/>
      <c r="S26" s="98"/>
      <c r="T26" s="98"/>
      <c r="U26" s="98">
        <v>9000</v>
      </c>
      <c r="V26" s="98">
        <v>9000</v>
      </c>
      <c r="W26" s="98"/>
      <c r="X26" s="98"/>
      <c r="Y26" s="98">
        <v>9000</v>
      </c>
      <c r="Z26" s="98">
        <v>9000</v>
      </c>
      <c r="AA26" s="98"/>
      <c r="AB26" s="98"/>
      <c r="AC26" s="95" t="s">
        <v>99</v>
      </c>
      <c r="AD26" s="67" t="s">
        <v>52</v>
      </c>
      <c r="AR26" s="97" t="s">
        <v>42</v>
      </c>
      <c r="AS26" s="77" t="s">
        <v>98</v>
      </c>
      <c r="AT26" s="96" t="s">
        <v>47</v>
      </c>
      <c r="AU26" s="99">
        <v>9100</v>
      </c>
      <c r="AV26" s="98">
        <v>9100</v>
      </c>
    </row>
    <row r="27" spans="1:48" s="68" customFormat="1" ht="28.5">
      <c r="A27" s="60" t="s">
        <v>100</v>
      </c>
      <c r="B27" s="61" t="s">
        <v>101</v>
      </c>
      <c r="C27" s="62"/>
      <c r="D27" s="62"/>
      <c r="E27" s="62"/>
      <c r="F27" s="62"/>
      <c r="G27" s="63">
        <f>SUM(G28:G69)-G32-G33-G34-G35-G36-G37-G38-G39-G41-G58-G59-G60-G61-G42-G43-G44-G45-G46-G47-G48-G49-G50-G51-G52-G53-G54-G55-G56-G57</f>
        <v>2972094.6320000002</v>
      </c>
      <c r="H27" s="63">
        <f>SUM(H28:H69)-H32-H33-H34-H35-H36-H37-H38-H39-H41-H58-H59-H60-H61-H42-H43-H44-H45-H46-H47-H48-H49-H50-H51-H52-H53-H54-H55-H56-H57</f>
        <v>517626.33499999996</v>
      </c>
      <c r="I27" s="63">
        <f>SUM(I28:I69)-I32-I33-I34-I35-I36-I37-I38-I39-I41-I58-I59-I60-I61-I42-I43-I44-I45-I46-I47-I48-I49-I50-I51-I52-I53-I54-I55-I56-I57</f>
        <v>362311.56799999997</v>
      </c>
      <c r="J27" s="63">
        <f>SUM(J28:J69)-J32-J33-J34-J35-J36-J37-J38-J39-J41-J58-J59-J60-J61-J42-J43-J44-J45-J46-J47-J48-J49-J50-J51-J52-J53-J54-J55-J56-J57</f>
        <v>1949682</v>
      </c>
      <c r="K27" s="63">
        <f t="shared" ref="K27:N27" si="8">SUM(K28:K44)</f>
        <v>28600</v>
      </c>
      <c r="L27" s="63">
        <f t="shared" si="8"/>
        <v>28600</v>
      </c>
      <c r="M27" s="63">
        <f t="shared" si="8"/>
        <v>14056</v>
      </c>
      <c r="N27" s="63">
        <f t="shared" si="8"/>
        <v>14056</v>
      </c>
      <c r="O27" s="63">
        <f>SUM(O28:O69)-O31</f>
        <v>451450.56614100002</v>
      </c>
      <c r="P27" s="63">
        <f t="shared" ref="P27:R27" si="9">SUM(P28:P69)-P31</f>
        <v>92063.561965000001</v>
      </c>
      <c r="Q27" s="63">
        <f t="shared" si="9"/>
        <v>54962.172263999993</v>
      </c>
      <c r="R27" s="63">
        <f t="shared" si="9"/>
        <v>304424.83191200002</v>
      </c>
      <c r="S27" s="63">
        <f t="shared" ref="S27:AB27" si="10">SUM(S28:S69)-S32-S33-S34-S35-S36-S37-S38-S39-S41-S58-S59-S60-S61-S42-S43-S44-S45-S46-S47-S48-S49-S50-S51-S52-S53-S54-S55-S56-S57</f>
        <v>535474.49300000002</v>
      </c>
      <c r="T27" s="63">
        <f t="shared" si="10"/>
        <v>107287</v>
      </c>
      <c r="U27" s="63">
        <f t="shared" si="10"/>
        <v>1520713.635</v>
      </c>
      <c r="V27" s="63">
        <f t="shared" si="10"/>
        <v>427119.63500000001</v>
      </c>
      <c r="W27" s="63">
        <f t="shared" si="10"/>
        <v>67478</v>
      </c>
      <c r="X27" s="63">
        <f t="shared" si="10"/>
        <v>360709.49300000002</v>
      </c>
      <c r="Y27" s="63">
        <f t="shared" si="10"/>
        <v>665950</v>
      </c>
      <c r="Z27" s="63">
        <f t="shared" si="10"/>
        <v>162916</v>
      </c>
      <c r="AA27" s="63">
        <f t="shared" si="10"/>
        <v>154893</v>
      </c>
      <c r="AB27" s="63">
        <f t="shared" si="10"/>
        <v>358141</v>
      </c>
      <c r="AC27" s="64"/>
      <c r="AD27" s="65"/>
      <c r="AR27" s="62"/>
      <c r="AS27" s="62"/>
      <c r="AT27" s="62"/>
      <c r="AU27" s="63">
        <f>SUM(AU28:AU69)</f>
        <v>60530</v>
      </c>
      <c r="AV27" s="63">
        <f>SUM(AV28:AV69)</f>
        <v>156300</v>
      </c>
    </row>
    <row r="28" spans="1:48" s="79" customFormat="1" ht="30">
      <c r="A28" s="69">
        <v>1</v>
      </c>
      <c r="B28" s="70" t="s">
        <v>102</v>
      </c>
      <c r="C28" s="77" t="s">
        <v>103</v>
      </c>
      <c r="D28" s="78" t="s">
        <v>63</v>
      </c>
      <c r="E28" s="78"/>
      <c r="F28" s="77" t="s">
        <v>104</v>
      </c>
      <c r="G28" s="73">
        <v>30000</v>
      </c>
      <c r="H28" s="73">
        <v>30000</v>
      </c>
      <c r="I28" s="73"/>
      <c r="J28" s="73"/>
      <c r="K28" s="73">
        <v>5400</v>
      </c>
      <c r="L28" s="73">
        <v>5400</v>
      </c>
      <c r="M28" s="73">
        <v>3973</v>
      </c>
      <c r="N28" s="73">
        <v>3973</v>
      </c>
      <c r="O28" s="73">
        <f>P28</f>
        <v>11530</v>
      </c>
      <c r="P28" s="73">
        <v>11530</v>
      </c>
      <c r="Q28" s="73"/>
      <c r="R28" s="73"/>
      <c r="S28" s="74">
        <v>11530</v>
      </c>
      <c r="T28" s="74">
        <v>11530</v>
      </c>
      <c r="U28" s="74">
        <f>27000-130</f>
        <v>26870</v>
      </c>
      <c r="V28" s="74">
        <v>26870</v>
      </c>
      <c r="W28" s="74"/>
      <c r="X28" s="74"/>
      <c r="Y28" s="74">
        <v>5400</v>
      </c>
      <c r="Z28" s="74">
        <v>5400</v>
      </c>
      <c r="AA28" s="74"/>
      <c r="AB28" s="74"/>
      <c r="AC28" s="75" t="s">
        <v>66</v>
      </c>
      <c r="AD28" s="67"/>
      <c r="AR28" s="78" t="s">
        <v>63</v>
      </c>
      <c r="AS28" s="78"/>
      <c r="AT28" s="77" t="s">
        <v>103</v>
      </c>
      <c r="AU28" s="73">
        <f>6000+130</f>
        <v>6130</v>
      </c>
      <c r="AV28" s="74">
        <v>5400</v>
      </c>
    </row>
    <row r="29" spans="1:48" s="79" customFormat="1" ht="30">
      <c r="A29" s="69">
        <v>2</v>
      </c>
      <c r="B29" s="70" t="s">
        <v>105</v>
      </c>
      <c r="C29" s="77" t="s">
        <v>103</v>
      </c>
      <c r="D29" s="78" t="s">
        <v>81</v>
      </c>
      <c r="E29" s="78"/>
      <c r="F29" s="77" t="s">
        <v>106</v>
      </c>
      <c r="G29" s="73">
        <v>20000</v>
      </c>
      <c r="H29" s="73">
        <v>20000</v>
      </c>
      <c r="I29" s="73"/>
      <c r="J29" s="73"/>
      <c r="K29" s="73">
        <v>3600</v>
      </c>
      <c r="L29" s="73">
        <v>3600</v>
      </c>
      <c r="M29" s="73">
        <v>1719</v>
      </c>
      <c r="N29" s="73">
        <v>1719</v>
      </c>
      <c r="O29" s="73">
        <f>P29</f>
        <v>7554.27</v>
      </c>
      <c r="P29" s="73">
        <v>7554.27</v>
      </c>
      <c r="Q29" s="73"/>
      <c r="R29" s="73"/>
      <c r="S29" s="74">
        <v>7700</v>
      </c>
      <c r="T29" s="74">
        <v>7700</v>
      </c>
      <c r="U29" s="74">
        <v>17900</v>
      </c>
      <c r="V29" s="74">
        <v>17900</v>
      </c>
      <c r="W29" s="74"/>
      <c r="X29" s="74"/>
      <c r="Y29" s="74">
        <v>3600</v>
      </c>
      <c r="Z29" s="74">
        <v>3600</v>
      </c>
      <c r="AA29" s="74"/>
      <c r="AB29" s="74"/>
      <c r="AC29" s="75" t="s">
        <v>84</v>
      </c>
      <c r="AD29" s="67"/>
      <c r="AR29" s="78" t="s">
        <v>81</v>
      </c>
      <c r="AS29" s="78"/>
      <c r="AT29" s="77" t="s">
        <v>103</v>
      </c>
      <c r="AU29" s="73">
        <f>4000+100</f>
        <v>4100</v>
      </c>
      <c r="AV29" s="74">
        <v>3600</v>
      </c>
    </row>
    <row r="30" spans="1:48" s="79" customFormat="1" ht="45">
      <c r="A30" s="69">
        <v>3</v>
      </c>
      <c r="B30" s="70" t="s">
        <v>107</v>
      </c>
      <c r="C30" s="77" t="s">
        <v>103</v>
      </c>
      <c r="D30" s="78" t="s">
        <v>108</v>
      </c>
      <c r="E30" s="78"/>
      <c r="F30" s="77" t="s">
        <v>109</v>
      </c>
      <c r="G30" s="73">
        <v>20000</v>
      </c>
      <c r="H30" s="73">
        <v>20000</v>
      </c>
      <c r="I30" s="73"/>
      <c r="J30" s="73"/>
      <c r="K30" s="73">
        <v>3600</v>
      </c>
      <c r="L30" s="73">
        <v>3600</v>
      </c>
      <c r="M30" s="73">
        <v>3482</v>
      </c>
      <c r="N30" s="73">
        <v>3482</v>
      </c>
      <c r="O30" s="73">
        <f>P30</f>
        <v>7700</v>
      </c>
      <c r="P30" s="73">
        <v>7700</v>
      </c>
      <c r="Q30" s="73"/>
      <c r="R30" s="73"/>
      <c r="S30" s="74">
        <v>7700</v>
      </c>
      <c r="T30" s="74">
        <v>7700</v>
      </c>
      <c r="U30" s="74">
        <v>17900</v>
      </c>
      <c r="V30" s="74">
        <v>17900</v>
      </c>
      <c r="W30" s="74"/>
      <c r="X30" s="74"/>
      <c r="Y30" s="74">
        <v>3600</v>
      </c>
      <c r="Z30" s="74">
        <v>3600</v>
      </c>
      <c r="AA30" s="74"/>
      <c r="AB30" s="74"/>
      <c r="AC30" s="75" t="s">
        <v>110</v>
      </c>
      <c r="AD30" s="67"/>
      <c r="AR30" s="78" t="s">
        <v>108</v>
      </c>
      <c r="AS30" s="78"/>
      <c r="AT30" s="77" t="s">
        <v>103</v>
      </c>
      <c r="AU30" s="73">
        <f>4000+100</f>
        <v>4100</v>
      </c>
      <c r="AV30" s="74">
        <v>3600</v>
      </c>
    </row>
    <row r="31" spans="1:48" s="103" customFormat="1" ht="45">
      <c r="A31" s="69">
        <v>4</v>
      </c>
      <c r="B31" s="70" t="s">
        <v>111</v>
      </c>
      <c r="C31" s="95"/>
      <c r="D31" s="100" t="s">
        <v>112</v>
      </c>
      <c r="E31" s="95"/>
      <c r="F31" s="101"/>
      <c r="G31" s="74">
        <f>SUM(G32:G39)</f>
        <v>2165727.3640000001</v>
      </c>
      <c r="H31" s="74">
        <f t="shared" ref="H31:X31" si="11">SUM(H32:H39)</f>
        <v>161225.63500000001</v>
      </c>
      <c r="I31" s="74">
        <f t="shared" si="11"/>
        <v>54820</v>
      </c>
      <c r="J31" s="74">
        <f t="shared" si="11"/>
        <v>1949682</v>
      </c>
      <c r="K31" s="74">
        <f t="shared" si="11"/>
        <v>8000</v>
      </c>
      <c r="L31" s="74">
        <f t="shared" si="11"/>
        <v>8000</v>
      </c>
      <c r="M31" s="74">
        <f t="shared" si="11"/>
        <v>2441</v>
      </c>
      <c r="N31" s="74">
        <f t="shared" si="11"/>
        <v>2441</v>
      </c>
      <c r="O31" s="74">
        <f t="shared" si="11"/>
        <v>360770.024141</v>
      </c>
      <c r="P31" s="74">
        <f>SUM(P32:P39)</f>
        <v>34603.986964999996</v>
      </c>
      <c r="Q31" s="74">
        <f t="shared" si="11"/>
        <v>21741.205264</v>
      </c>
      <c r="R31" s="74">
        <f t="shared" si="11"/>
        <v>304424.83191200002</v>
      </c>
      <c r="S31" s="74">
        <f t="shared" si="11"/>
        <v>443521.49300000002</v>
      </c>
      <c r="T31" s="74">
        <f t="shared" si="11"/>
        <v>48556</v>
      </c>
      <c r="U31" s="74">
        <f t="shared" si="11"/>
        <v>1048087.635</v>
      </c>
      <c r="V31" s="74">
        <f t="shared" si="11"/>
        <v>129487.63499999999</v>
      </c>
      <c r="W31" s="74">
        <f t="shared" si="11"/>
        <v>34256</v>
      </c>
      <c r="X31" s="74">
        <f t="shared" si="11"/>
        <v>360709.49300000002</v>
      </c>
      <c r="Y31" s="74">
        <f>SUM(Y32:Y39)</f>
        <v>390731</v>
      </c>
      <c r="Z31" s="74">
        <f>SUM(Z32:Z39)</f>
        <v>32590</v>
      </c>
      <c r="AA31" s="74">
        <f t="shared" ref="AA31:AB31" si="12">SUM(AA32:AA39)</f>
        <v>0</v>
      </c>
      <c r="AB31" s="74">
        <f t="shared" si="12"/>
        <v>358141</v>
      </c>
      <c r="AC31" s="82"/>
      <c r="AD31" s="102"/>
      <c r="AH31" s="79"/>
      <c r="AR31" s="100" t="s">
        <v>112</v>
      </c>
      <c r="AS31" s="95"/>
      <c r="AT31" s="95"/>
      <c r="AU31" s="73">
        <v>15200</v>
      </c>
      <c r="AV31" s="99">
        <f>38500-600</f>
        <v>37900</v>
      </c>
    </row>
    <row r="32" spans="1:48" s="79" customFormat="1" ht="45">
      <c r="A32" s="69" t="s">
        <v>113</v>
      </c>
      <c r="B32" s="70" t="s">
        <v>114</v>
      </c>
      <c r="C32" s="77" t="s">
        <v>115</v>
      </c>
      <c r="D32" s="78"/>
      <c r="E32" s="78" t="s">
        <v>116</v>
      </c>
      <c r="F32" s="77" t="s">
        <v>117</v>
      </c>
      <c r="G32" s="73">
        <v>600734</v>
      </c>
      <c r="H32" s="73">
        <v>15265</v>
      </c>
      <c r="I32" s="73">
        <v>15265</v>
      </c>
      <c r="J32" s="73">
        <v>570204</v>
      </c>
      <c r="K32" s="73">
        <f>+L32</f>
        <v>8000</v>
      </c>
      <c r="L32" s="73">
        <v>8000</v>
      </c>
      <c r="M32" s="73">
        <f>+N32</f>
        <v>2441</v>
      </c>
      <c r="N32" s="73">
        <v>2441</v>
      </c>
      <c r="O32" s="73">
        <f>20538.626748+275125.831912</f>
        <v>295664.45866</v>
      </c>
      <c r="P32" s="73">
        <v>7974.4214840000004</v>
      </c>
      <c r="Q32" s="73">
        <f>11956.476319+607.728945</f>
        <v>12564.205264</v>
      </c>
      <c r="R32" s="73">
        <f>O32-Q32-P32</f>
        <v>275125.83191200002</v>
      </c>
      <c r="S32" s="74">
        <f>T32+W32+X32</f>
        <v>338722</v>
      </c>
      <c r="T32" s="74">
        <v>11600</v>
      </c>
      <c r="U32" s="74">
        <v>560137</v>
      </c>
      <c r="V32" s="74">
        <v>14852</v>
      </c>
      <c r="W32" s="74">
        <f>608+21371</f>
        <v>21979</v>
      </c>
      <c r="X32" s="74">
        <v>305143</v>
      </c>
      <c r="Y32" s="74">
        <f>Z32+AA32+AB32</f>
        <v>264978</v>
      </c>
      <c r="Z32" s="74">
        <v>3250</v>
      </c>
      <c r="AA32" s="74"/>
      <c r="AB32" s="74">
        <v>261728</v>
      </c>
      <c r="AC32" s="75" t="s">
        <v>118</v>
      </c>
      <c r="AD32" s="67"/>
      <c r="AR32" s="78"/>
      <c r="AS32" s="78"/>
      <c r="AT32" s="77"/>
      <c r="AU32" s="73"/>
      <c r="AV32" s="74"/>
    </row>
    <row r="33" spans="1:48" s="79" customFormat="1" ht="45">
      <c r="A33" s="69" t="s">
        <v>119</v>
      </c>
      <c r="B33" s="70" t="s">
        <v>120</v>
      </c>
      <c r="C33" s="77" t="s">
        <v>121</v>
      </c>
      <c r="D33" s="78"/>
      <c r="E33" s="78"/>
      <c r="F33" s="77" t="s">
        <v>122</v>
      </c>
      <c r="G33" s="73">
        <f>H33+I33+J33</f>
        <v>284570</v>
      </c>
      <c r="H33" s="73">
        <v>20747</v>
      </c>
      <c r="I33" s="73">
        <v>9177</v>
      </c>
      <c r="J33" s="73">
        <v>254646</v>
      </c>
      <c r="K33" s="73"/>
      <c r="L33" s="73"/>
      <c r="M33" s="73"/>
      <c r="N33" s="73"/>
      <c r="O33" s="73">
        <v>47532</v>
      </c>
      <c r="P33" s="73">
        <f>(1900000000+6150000000+1006000000)/1000000</f>
        <v>9056</v>
      </c>
      <c r="Q33" s="73">
        <v>9177</v>
      </c>
      <c r="R33" s="73">
        <f>O33-Q33-P33</f>
        <v>29299</v>
      </c>
      <c r="S33" s="74">
        <v>47532.493000000002</v>
      </c>
      <c r="T33" s="74">
        <v>9056</v>
      </c>
      <c r="U33" s="74">
        <v>20747</v>
      </c>
      <c r="V33" s="74">
        <v>20747</v>
      </c>
      <c r="W33" s="74">
        <v>9177</v>
      </c>
      <c r="X33" s="74">
        <f>S33-T33-W33</f>
        <v>29299.493000000002</v>
      </c>
      <c r="Y33" s="74">
        <f>Z33</f>
        <v>4900</v>
      </c>
      <c r="Z33" s="74">
        <v>4900</v>
      </c>
      <c r="AA33" s="74"/>
      <c r="AB33" s="74"/>
      <c r="AC33" s="75" t="s">
        <v>123</v>
      </c>
      <c r="AD33" s="67"/>
      <c r="AR33" s="78"/>
      <c r="AS33" s="78"/>
      <c r="AT33" s="77"/>
      <c r="AU33" s="73"/>
      <c r="AV33" s="74"/>
    </row>
    <row r="34" spans="1:48" s="79" customFormat="1" ht="90">
      <c r="A34" s="69" t="s">
        <v>124</v>
      </c>
      <c r="B34" s="70" t="s">
        <v>125</v>
      </c>
      <c r="C34" s="77" t="s">
        <v>103</v>
      </c>
      <c r="D34" s="78"/>
      <c r="E34" s="78" t="s">
        <v>126</v>
      </c>
      <c r="F34" s="77" t="s">
        <v>127</v>
      </c>
      <c r="G34" s="73">
        <v>174086</v>
      </c>
      <c r="H34" s="73">
        <v>65575</v>
      </c>
      <c r="I34" s="73"/>
      <c r="J34" s="73">
        <v>108511</v>
      </c>
      <c r="K34" s="73"/>
      <c r="L34" s="73"/>
      <c r="M34" s="73"/>
      <c r="N34" s="73"/>
      <c r="O34" s="73">
        <f>Q34+P34</f>
        <v>5912.141455</v>
      </c>
      <c r="P34" s="73">
        <f>(5282768337+629373118)/1000000</f>
        <v>5912.141455</v>
      </c>
      <c r="Q34" s="73"/>
      <c r="R34" s="73"/>
      <c r="S34" s="74">
        <v>7800</v>
      </c>
      <c r="T34" s="74">
        <v>7800</v>
      </c>
      <c r="U34" s="74">
        <v>34250</v>
      </c>
      <c r="V34" s="74">
        <v>34250</v>
      </c>
      <c r="W34" s="74"/>
      <c r="X34" s="74"/>
      <c r="Y34" s="74">
        <v>10000</v>
      </c>
      <c r="Z34" s="74">
        <v>10000</v>
      </c>
      <c r="AA34" s="74"/>
      <c r="AB34" s="74"/>
      <c r="AC34" s="75" t="s">
        <v>123</v>
      </c>
      <c r="AD34" s="67"/>
      <c r="AR34" s="78"/>
      <c r="AS34" s="78"/>
      <c r="AT34" s="77"/>
      <c r="AU34" s="73"/>
      <c r="AV34" s="74"/>
    </row>
    <row r="35" spans="1:48" s="79" customFormat="1" ht="75">
      <c r="A35" s="69" t="s">
        <v>128</v>
      </c>
      <c r="B35" s="70" t="s">
        <v>129</v>
      </c>
      <c r="C35" s="77" t="s">
        <v>130</v>
      </c>
      <c r="D35" s="78"/>
      <c r="E35" s="78" t="s">
        <v>131</v>
      </c>
      <c r="F35" s="77" t="s">
        <v>132</v>
      </c>
      <c r="G35" s="73">
        <v>127631</v>
      </c>
      <c r="H35" s="73">
        <v>6528</v>
      </c>
      <c r="I35" s="73"/>
      <c r="J35" s="73">
        <v>121103</v>
      </c>
      <c r="K35" s="73"/>
      <c r="L35" s="73"/>
      <c r="M35" s="73"/>
      <c r="N35" s="73"/>
      <c r="O35" s="73">
        <f>Q35+P35</f>
        <v>631.63800000000003</v>
      </c>
      <c r="P35" s="73">
        <v>631.63800000000003</v>
      </c>
      <c r="Q35" s="73"/>
      <c r="R35" s="73"/>
      <c r="S35" s="74">
        <v>1500</v>
      </c>
      <c r="T35" s="74">
        <v>1500</v>
      </c>
      <c r="U35" s="74">
        <v>106528</v>
      </c>
      <c r="V35" s="74">
        <v>6528</v>
      </c>
      <c r="W35" s="74"/>
      <c r="X35" s="74"/>
      <c r="Y35" s="74">
        <v>11000</v>
      </c>
      <c r="Z35" s="74">
        <v>1000</v>
      </c>
      <c r="AA35" s="74"/>
      <c r="AB35" s="74">
        <v>10000</v>
      </c>
      <c r="AC35" s="75" t="s">
        <v>133</v>
      </c>
      <c r="AD35" s="67"/>
      <c r="AR35" s="78"/>
      <c r="AS35" s="78"/>
      <c r="AT35" s="77"/>
      <c r="AU35" s="73"/>
      <c r="AV35" s="74"/>
    </row>
    <row r="36" spans="1:48" s="76" customFormat="1" ht="60">
      <c r="A36" s="69" t="s">
        <v>134</v>
      </c>
      <c r="B36" s="104" t="s">
        <v>135</v>
      </c>
      <c r="C36" s="77" t="s">
        <v>136</v>
      </c>
      <c r="D36" s="78"/>
      <c r="E36" s="78" t="s">
        <v>137</v>
      </c>
      <c r="F36" s="105" t="s">
        <v>138</v>
      </c>
      <c r="G36" s="73">
        <f>H36+J36</f>
        <v>204084</v>
      </c>
      <c r="H36" s="73">
        <v>15906</v>
      </c>
      <c r="I36" s="73"/>
      <c r="J36" s="73">
        <v>188178</v>
      </c>
      <c r="K36" s="73"/>
      <c r="L36" s="73"/>
      <c r="M36" s="73"/>
      <c r="N36" s="73"/>
      <c r="O36" s="73"/>
      <c r="P36" s="73"/>
      <c r="Q36" s="73"/>
      <c r="R36" s="73"/>
      <c r="S36" s="74"/>
      <c r="T36" s="74"/>
      <c r="U36" s="74">
        <v>189131</v>
      </c>
      <c r="V36" s="106">
        <v>15906</v>
      </c>
      <c r="W36" s="106"/>
      <c r="X36" s="106"/>
      <c r="Y36" s="74">
        <f>Z36+AA36+AB36</f>
        <v>27000</v>
      </c>
      <c r="Z36" s="74">
        <v>1000</v>
      </c>
      <c r="AA36" s="74"/>
      <c r="AB36" s="74">
        <v>26000</v>
      </c>
      <c r="AC36" s="78" t="s">
        <v>123</v>
      </c>
      <c r="AD36" s="67"/>
      <c r="AR36" s="78"/>
      <c r="AS36" s="78"/>
      <c r="AT36" s="77"/>
      <c r="AU36" s="73"/>
      <c r="AV36" s="74"/>
    </row>
    <row r="37" spans="1:48" s="79" customFormat="1" ht="165">
      <c r="A37" s="69" t="s">
        <v>139</v>
      </c>
      <c r="B37" s="70" t="s">
        <v>140</v>
      </c>
      <c r="C37" s="77" t="s">
        <v>141</v>
      </c>
      <c r="D37" s="78"/>
      <c r="E37" s="78" t="s">
        <v>142</v>
      </c>
      <c r="F37" s="77" t="s">
        <v>143</v>
      </c>
      <c r="G37" s="73">
        <v>25930.364000000001</v>
      </c>
      <c r="H37" s="73">
        <v>6826.6350000000002</v>
      </c>
      <c r="I37" s="73"/>
      <c r="J37" s="73">
        <v>19104</v>
      </c>
      <c r="K37" s="73"/>
      <c r="L37" s="73"/>
      <c r="M37" s="73"/>
      <c r="N37" s="73"/>
      <c r="O37" s="73">
        <f>Q37+P37</f>
        <v>3402.0630000000001</v>
      </c>
      <c r="P37" s="73">
        <v>3402.0630000000001</v>
      </c>
      <c r="Q37" s="73"/>
      <c r="R37" s="73"/>
      <c r="S37" s="74">
        <v>3600</v>
      </c>
      <c r="T37" s="74">
        <v>3600</v>
      </c>
      <c r="U37" s="74">
        <v>25254.635000000002</v>
      </c>
      <c r="V37" s="74">
        <v>6826.6350000000002</v>
      </c>
      <c r="W37" s="74"/>
      <c r="X37" s="74"/>
      <c r="Y37" s="74">
        <f>Z37+AA37+AB37</f>
        <v>15178</v>
      </c>
      <c r="Z37" s="74">
        <v>2750</v>
      </c>
      <c r="AA37" s="74"/>
      <c r="AB37" s="74">
        <v>12428</v>
      </c>
      <c r="AC37" s="75" t="s">
        <v>144</v>
      </c>
      <c r="AD37" s="67"/>
      <c r="AR37" s="78"/>
      <c r="AS37" s="78"/>
      <c r="AT37" s="77"/>
      <c r="AU37" s="73"/>
      <c r="AV37" s="74"/>
    </row>
    <row r="38" spans="1:48" s="79" customFormat="1" ht="120">
      <c r="A38" s="69" t="s">
        <v>145</v>
      </c>
      <c r="B38" s="70" t="s">
        <v>146</v>
      </c>
      <c r="C38" s="77" t="s">
        <v>147</v>
      </c>
      <c r="D38" s="78"/>
      <c r="E38" s="78" t="s">
        <v>148</v>
      </c>
      <c r="F38" s="77" t="s">
        <v>149</v>
      </c>
      <c r="G38" s="73">
        <f>H38+I38+J38</f>
        <v>265277</v>
      </c>
      <c r="H38" s="73">
        <v>7410</v>
      </c>
      <c r="I38" s="73">
        <v>7410</v>
      </c>
      <c r="J38" s="73">
        <v>250457</v>
      </c>
      <c r="K38" s="73"/>
      <c r="L38" s="73"/>
      <c r="M38" s="73"/>
      <c r="N38" s="73"/>
      <c r="O38" s="73"/>
      <c r="P38" s="73"/>
      <c r="Q38" s="73"/>
      <c r="R38" s="73"/>
      <c r="S38" s="74">
        <v>29367</v>
      </c>
      <c r="T38" s="74"/>
      <c r="U38" s="74">
        <v>89072</v>
      </c>
      <c r="V38" s="74">
        <f>14320-6910</f>
        <v>7410</v>
      </c>
      <c r="W38" s="74">
        <v>3100</v>
      </c>
      <c r="X38" s="74">
        <f>S38-W38</f>
        <v>26267</v>
      </c>
      <c r="Y38" s="74">
        <f>Z38+AA38+AB38</f>
        <v>51675</v>
      </c>
      <c r="Z38" s="74">
        <f>8000-4310</f>
        <v>3690</v>
      </c>
      <c r="AA38" s="74"/>
      <c r="AB38" s="74">
        <v>47985</v>
      </c>
      <c r="AC38" s="75" t="s">
        <v>150</v>
      </c>
      <c r="AD38" s="67"/>
      <c r="AR38" s="78"/>
      <c r="AS38" s="78"/>
      <c r="AT38" s="77"/>
      <c r="AU38" s="73"/>
      <c r="AV38" s="74"/>
    </row>
    <row r="39" spans="1:48" s="79" customFormat="1" ht="135">
      <c r="A39" s="69" t="s">
        <v>151</v>
      </c>
      <c r="B39" s="70" t="s">
        <v>152</v>
      </c>
      <c r="C39" s="77" t="s">
        <v>136</v>
      </c>
      <c r="D39" s="78"/>
      <c r="E39" s="78"/>
      <c r="F39" s="77" t="s">
        <v>153</v>
      </c>
      <c r="G39" s="73">
        <v>483415</v>
      </c>
      <c r="H39" s="73">
        <v>22968</v>
      </c>
      <c r="I39" s="73">
        <v>22968</v>
      </c>
      <c r="J39" s="73">
        <f>G39-H39-I39</f>
        <v>437479</v>
      </c>
      <c r="K39" s="73"/>
      <c r="L39" s="73"/>
      <c r="M39" s="73"/>
      <c r="N39" s="73"/>
      <c r="O39" s="73">
        <f>Q39+P39</f>
        <v>7627.7230259999997</v>
      </c>
      <c r="P39" s="73">
        <v>7627.7230259999997</v>
      </c>
      <c r="Q39" s="73"/>
      <c r="R39" s="73"/>
      <c r="S39" s="74">
        <v>15000</v>
      </c>
      <c r="T39" s="74">
        <v>15000</v>
      </c>
      <c r="U39" s="74">
        <v>22968</v>
      </c>
      <c r="V39" s="74">
        <v>22968</v>
      </c>
      <c r="W39" s="74"/>
      <c r="X39" s="74"/>
      <c r="Y39" s="74">
        <f>Z39</f>
        <v>6000</v>
      </c>
      <c r="Z39" s="74">
        <v>6000</v>
      </c>
      <c r="AA39" s="74"/>
      <c r="AB39" s="74"/>
      <c r="AC39" s="75" t="s">
        <v>118</v>
      </c>
      <c r="AD39" s="67"/>
      <c r="AR39" s="78"/>
      <c r="AS39" s="78"/>
      <c r="AT39" s="77"/>
      <c r="AU39" s="73"/>
      <c r="AV39" s="74"/>
    </row>
    <row r="40" spans="1:48" s="79" customFormat="1" ht="30">
      <c r="A40" s="69">
        <v>5</v>
      </c>
      <c r="B40" s="70" t="s">
        <v>154</v>
      </c>
      <c r="C40" s="77"/>
      <c r="D40" s="78"/>
      <c r="E40" s="78"/>
      <c r="F40" s="77"/>
      <c r="G40" s="73">
        <f>G41+G58+G59+G60+G61</f>
        <v>134270</v>
      </c>
      <c r="H40" s="73">
        <f>H41+H58+H59+H60+H61</f>
        <v>15762</v>
      </c>
      <c r="I40" s="73">
        <f t="shared" ref="I40:T40" si="13">I41+I58+I59+I60+I61</f>
        <v>118508</v>
      </c>
      <c r="J40" s="73">
        <f t="shared" si="13"/>
        <v>0</v>
      </c>
      <c r="K40" s="73">
        <f t="shared" si="13"/>
        <v>0</v>
      </c>
      <c r="L40" s="73">
        <f t="shared" si="13"/>
        <v>0</v>
      </c>
      <c r="M40" s="73">
        <f t="shared" si="13"/>
        <v>0</v>
      </c>
      <c r="N40" s="73">
        <f t="shared" si="13"/>
        <v>0</v>
      </c>
      <c r="O40" s="73">
        <f t="shared" si="13"/>
        <v>0</v>
      </c>
      <c r="P40" s="73">
        <f>P41+P58+P59+P60+P61</f>
        <v>0</v>
      </c>
      <c r="Q40" s="73">
        <f t="shared" si="13"/>
        <v>0</v>
      </c>
      <c r="R40" s="73"/>
      <c r="S40" s="73">
        <f t="shared" si="13"/>
        <v>0</v>
      </c>
      <c r="T40" s="73">
        <f t="shared" si="13"/>
        <v>0</v>
      </c>
      <c r="U40" s="73">
        <f>U41+U58+U59+U60+U61</f>
        <v>134269</v>
      </c>
      <c r="V40" s="73">
        <f>V41+V58+V59+V60+V61</f>
        <v>15762</v>
      </c>
      <c r="W40" s="73"/>
      <c r="X40" s="73"/>
      <c r="Y40" s="73">
        <f>Y41+Y58+Y59+Y60+Y61</f>
        <v>134270</v>
      </c>
      <c r="Z40" s="73">
        <f>Z41+Z58+Z59+Z60+Z61</f>
        <v>15762</v>
      </c>
      <c r="AA40" s="73">
        <f t="shared" ref="AA40:AB40" si="14">AA41+AA58+AA59+AA60+AA61</f>
        <v>118508</v>
      </c>
      <c r="AB40" s="73">
        <f t="shared" si="14"/>
        <v>0</v>
      </c>
      <c r="AC40" s="75"/>
      <c r="AD40" s="67"/>
      <c r="AR40" s="78"/>
      <c r="AS40" s="78"/>
      <c r="AT40" s="77"/>
      <c r="AU40" s="73"/>
      <c r="AV40" s="74"/>
    </row>
    <row r="41" spans="1:48" s="104" customFormat="1">
      <c r="A41" s="104" t="s">
        <v>155</v>
      </c>
      <c r="B41" s="104" t="s">
        <v>156</v>
      </c>
      <c r="G41" s="73">
        <f>SUM(G42:G57)</f>
        <v>125970</v>
      </c>
      <c r="H41" s="73">
        <f t="shared" ref="H41:AB41" si="15">SUM(H42:H57)</f>
        <v>11452</v>
      </c>
      <c r="I41" s="73">
        <f t="shared" si="15"/>
        <v>114518</v>
      </c>
      <c r="J41" s="73"/>
      <c r="K41" s="73"/>
      <c r="L41" s="73"/>
      <c r="M41" s="73"/>
      <c r="N41" s="73"/>
      <c r="O41" s="73"/>
      <c r="P41" s="73"/>
      <c r="Q41" s="73"/>
      <c r="R41" s="73"/>
      <c r="S41" s="73"/>
      <c r="T41" s="73"/>
      <c r="U41" s="73">
        <f t="shared" si="15"/>
        <v>125969</v>
      </c>
      <c r="V41" s="73">
        <f t="shared" si="15"/>
        <v>11452</v>
      </c>
      <c r="W41" s="73"/>
      <c r="X41" s="73"/>
      <c r="Y41" s="73">
        <f t="shared" si="15"/>
        <v>125970</v>
      </c>
      <c r="Z41" s="73">
        <f t="shared" si="15"/>
        <v>11452</v>
      </c>
      <c r="AA41" s="73">
        <f t="shared" si="15"/>
        <v>114518</v>
      </c>
      <c r="AB41" s="73">
        <f t="shared" si="15"/>
        <v>0</v>
      </c>
      <c r="AC41" s="105"/>
      <c r="AD41" s="67"/>
      <c r="AH41" s="79"/>
    </row>
    <row r="42" spans="1:48" s="104" customFormat="1" ht="30">
      <c r="A42" s="104" t="s">
        <v>157</v>
      </c>
      <c r="B42" s="104" t="s">
        <v>158</v>
      </c>
      <c r="G42" s="73">
        <v>13220</v>
      </c>
      <c r="H42" s="73">
        <v>1202</v>
      </c>
      <c r="I42" s="73">
        <f>G42-H42</f>
        <v>12018</v>
      </c>
      <c r="J42" s="73"/>
      <c r="K42" s="73"/>
      <c r="L42" s="73"/>
      <c r="M42" s="73"/>
      <c r="N42" s="73"/>
      <c r="O42" s="73"/>
      <c r="P42" s="73"/>
      <c r="Q42" s="73"/>
      <c r="R42" s="73"/>
      <c r="S42" s="73"/>
      <c r="T42" s="73"/>
      <c r="U42" s="73">
        <v>13220</v>
      </c>
      <c r="V42" s="73">
        <v>1203</v>
      </c>
      <c r="W42" s="73"/>
      <c r="X42" s="73"/>
      <c r="Y42" s="73">
        <v>13220</v>
      </c>
      <c r="Z42" s="73">
        <v>1202</v>
      </c>
      <c r="AA42" s="73">
        <f>Y42-Z42</f>
        <v>12018</v>
      </c>
      <c r="AB42" s="73"/>
      <c r="AC42" s="105" t="s">
        <v>159</v>
      </c>
      <c r="AD42" s="67"/>
      <c r="AH42" s="79"/>
    </row>
    <row r="43" spans="1:48" s="104" customFormat="1" ht="30">
      <c r="A43" s="104" t="s">
        <v>157</v>
      </c>
      <c r="B43" s="104" t="s">
        <v>160</v>
      </c>
      <c r="G43" s="73">
        <v>5812</v>
      </c>
      <c r="H43" s="73">
        <v>528</v>
      </c>
      <c r="I43" s="73">
        <f t="shared" ref="I43:I61" si="16">G43-H43</f>
        <v>5284</v>
      </c>
      <c r="J43" s="73"/>
      <c r="K43" s="73"/>
      <c r="L43" s="73"/>
      <c r="M43" s="73"/>
      <c r="N43" s="73"/>
      <c r="O43" s="73"/>
      <c r="P43" s="73"/>
      <c r="Q43" s="73"/>
      <c r="R43" s="73"/>
      <c r="S43" s="73"/>
      <c r="T43" s="73"/>
      <c r="U43" s="73">
        <v>5812</v>
      </c>
      <c r="V43" s="73">
        <v>528</v>
      </c>
      <c r="W43" s="73"/>
      <c r="X43" s="73"/>
      <c r="Y43" s="73">
        <v>5812</v>
      </c>
      <c r="Z43" s="73">
        <v>528</v>
      </c>
      <c r="AA43" s="73">
        <f t="shared" ref="AA43:AA61" si="17">Y43-Z43</f>
        <v>5284</v>
      </c>
      <c r="AB43" s="73"/>
      <c r="AC43" s="105" t="s">
        <v>161</v>
      </c>
      <c r="AD43" s="67"/>
      <c r="AH43" s="79"/>
    </row>
    <row r="44" spans="1:48" s="104" customFormat="1" ht="30">
      <c r="A44" s="104" t="s">
        <v>157</v>
      </c>
      <c r="B44" s="104" t="s">
        <v>162</v>
      </c>
      <c r="G44" s="73">
        <v>14862</v>
      </c>
      <c r="H44" s="73">
        <v>1351</v>
      </c>
      <c r="I44" s="73">
        <f t="shared" si="16"/>
        <v>13511</v>
      </c>
      <c r="J44" s="73"/>
      <c r="K44" s="73"/>
      <c r="L44" s="73"/>
      <c r="M44" s="73"/>
      <c r="N44" s="73"/>
      <c r="O44" s="73"/>
      <c r="P44" s="73"/>
      <c r="Q44" s="73"/>
      <c r="R44" s="73"/>
      <c r="S44" s="73"/>
      <c r="T44" s="73"/>
      <c r="U44" s="73">
        <v>14862</v>
      </c>
      <c r="V44" s="73">
        <v>1352</v>
      </c>
      <c r="W44" s="73"/>
      <c r="X44" s="73"/>
      <c r="Y44" s="73">
        <v>14862</v>
      </c>
      <c r="Z44" s="73">
        <v>1351</v>
      </c>
      <c r="AA44" s="73">
        <f t="shared" si="17"/>
        <v>13511</v>
      </c>
      <c r="AB44" s="73"/>
      <c r="AC44" s="105" t="s">
        <v>163</v>
      </c>
      <c r="AD44" s="67"/>
      <c r="AH44" s="79"/>
    </row>
    <row r="45" spans="1:48" s="104" customFormat="1" ht="30">
      <c r="A45" s="104" t="s">
        <v>157</v>
      </c>
      <c r="B45" s="104" t="s">
        <v>164</v>
      </c>
      <c r="G45" s="73">
        <v>13748</v>
      </c>
      <c r="H45" s="73">
        <v>1250</v>
      </c>
      <c r="I45" s="73">
        <f t="shared" si="16"/>
        <v>12498</v>
      </c>
      <c r="J45" s="73"/>
      <c r="K45" s="73"/>
      <c r="L45" s="73"/>
      <c r="M45" s="73"/>
      <c r="N45" s="73"/>
      <c r="O45" s="73"/>
      <c r="P45" s="73"/>
      <c r="Q45" s="73"/>
      <c r="R45" s="73"/>
      <c r="S45" s="73"/>
      <c r="T45" s="73"/>
      <c r="U45" s="73">
        <v>13748</v>
      </c>
      <c r="V45" s="73">
        <v>1250</v>
      </c>
      <c r="W45" s="73"/>
      <c r="X45" s="73"/>
      <c r="Y45" s="73">
        <v>13748</v>
      </c>
      <c r="Z45" s="73">
        <v>1250</v>
      </c>
      <c r="AA45" s="73">
        <f t="shared" si="17"/>
        <v>12498</v>
      </c>
      <c r="AB45" s="73"/>
      <c r="AC45" s="105" t="s">
        <v>165</v>
      </c>
      <c r="AD45" s="67"/>
      <c r="AH45" s="79"/>
    </row>
    <row r="46" spans="1:48" s="104" customFormat="1" ht="30">
      <c r="A46" s="104" t="s">
        <v>157</v>
      </c>
      <c r="B46" s="104" t="s">
        <v>166</v>
      </c>
      <c r="G46" s="73">
        <v>7565</v>
      </c>
      <c r="H46" s="73">
        <v>688</v>
      </c>
      <c r="I46" s="73">
        <f t="shared" si="16"/>
        <v>6877</v>
      </c>
      <c r="J46" s="73"/>
      <c r="K46" s="73"/>
      <c r="L46" s="73"/>
      <c r="M46" s="73"/>
      <c r="N46" s="73"/>
      <c r="O46" s="73"/>
      <c r="P46" s="73"/>
      <c r="Q46" s="73"/>
      <c r="R46" s="73"/>
      <c r="S46" s="73"/>
      <c r="T46" s="73"/>
      <c r="U46" s="73">
        <v>7565</v>
      </c>
      <c r="V46" s="73">
        <v>687</v>
      </c>
      <c r="W46" s="73"/>
      <c r="X46" s="73"/>
      <c r="Y46" s="73">
        <v>7565</v>
      </c>
      <c r="Z46" s="73">
        <v>688</v>
      </c>
      <c r="AA46" s="73">
        <f t="shared" si="17"/>
        <v>6877</v>
      </c>
      <c r="AB46" s="73"/>
      <c r="AC46" s="105" t="s">
        <v>167</v>
      </c>
      <c r="AD46" s="67"/>
      <c r="AH46" s="79"/>
    </row>
    <row r="47" spans="1:48" s="104" customFormat="1" ht="30">
      <c r="A47" s="104" t="s">
        <v>157</v>
      </c>
      <c r="B47" s="104" t="s">
        <v>168</v>
      </c>
      <c r="G47" s="73">
        <v>10333</v>
      </c>
      <c r="H47" s="73">
        <v>939</v>
      </c>
      <c r="I47" s="73">
        <f t="shared" si="16"/>
        <v>9394</v>
      </c>
      <c r="J47" s="73"/>
      <c r="K47" s="73"/>
      <c r="L47" s="73"/>
      <c r="M47" s="73"/>
      <c r="N47" s="73"/>
      <c r="O47" s="73"/>
      <c r="P47" s="73"/>
      <c r="Q47" s="73"/>
      <c r="R47" s="73"/>
      <c r="S47" s="73"/>
      <c r="T47" s="73"/>
      <c r="U47" s="73">
        <v>10333</v>
      </c>
      <c r="V47" s="73">
        <v>939</v>
      </c>
      <c r="W47" s="73"/>
      <c r="X47" s="73"/>
      <c r="Y47" s="73">
        <v>10333</v>
      </c>
      <c r="Z47" s="73">
        <v>939</v>
      </c>
      <c r="AA47" s="73">
        <f t="shared" si="17"/>
        <v>9394</v>
      </c>
      <c r="AB47" s="73"/>
      <c r="AC47" s="105" t="s">
        <v>169</v>
      </c>
      <c r="AD47" s="67"/>
      <c r="AH47" s="79"/>
    </row>
    <row r="48" spans="1:48" s="104" customFormat="1" ht="30">
      <c r="A48" s="104" t="s">
        <v>157</v>
      </c>
      <c r="B48" s="104" t="s">
        <v>170</v>
      </c>
      <c r="G48" s="73">
        <v>7582</v>
      </c>
      <c r="H48" s="73">
        <v>689</v>
      </c>
      <c r="I48" s="73">
        <f t="shared" si="16"/>
        <v>6893</v>
      </c>
      <c r="J48" s="73"/>
      <c r="K48" s="73"/>
      <c r="L48" s="73"/>
      <c r="M48" s="73"/>
      <c r="N48" s="73"/>
      <c r="O48" s="73"/>
      <c r="P48" s="73"/>
      <c r="Q48" s="73"/>
      <c r="R48" s="73"/>
      <c r="S48" s="73"/>
      <c r="T48" s="73"/>
      <c r="U48" s="73">
        <v>7583</v>
      </c>
      <c r="V48" s="73">
        <v>690</v>
      </c>
      <c r="W48" s="73"/>
      <c r="X48" s="73"/>
      <c r="Y48" s="73">
        <v>7582</v>
      </c>
      <c r="Z48" s="73">
        <v>689</v>
      </c>
      <c r="AA48" s="73">
        <f t="shared" si="17"/>
        <v>6893</v>
      </c>
      <c r="AB48" s="73"/>
      <c r="AC48" s="105" t="s">
        <v>171</v>
      </c>
      <c r="AD48" s="67"/>
      <c r="AH48" s="79"/>
    </row>
    <row r="49" spans="1:48" s="104" customFormat="1" ht="30">
      <c r="A49" s="104" t="s">
        <v>157</v>
      </c>
      <c r="B49" s="104" t="s">
        <v>172</v>
      </c>
      <c r="G49" s="73">
        <v>7828</v>
      </c>
      <c r="H49" s="73">
        <v>712</v>
      </c>
      <c r="I49" s="73">
        <f t="shared" si="16"/>
        <v>7116</v>
      </c>
      <c r="J49" s="73"/>
      <c r="K49" s="73"/>
      <c r="L49" s="73"/>
      <c r="M49" s="73"/>
      <c r="N49" s="73"/>
      <c r="O49" s="73"/>
      <c r="P49" s="73"/>
      <c r="Q49" s="73"/>
      <c r="R49" s="73"/>
      <c r="S49" s="73"/>
      <c r="T49" s="73"/>
      <c r="U49" s="73">
        <v>7826</v>
      </c>
      <c r="V49" s="73">
        <v>710</v>
      </c>
      <c r="W49" s="73"/>
      <c r="X49" s="73"/>
      <c r="Y49" s="73">
        <v>7828</v>
      </c>
      <c r="Z49" s="73">
        <v>712</v>
      </c>
      <c r="AA49" s="73">
        <f t="shared" si="17"/>
        <v>7116</v>
      </c>
      <c r="AB49" s="73"/>
      <c r="AC49" s="105" t="s">
        <v>173</v>
      </c>
      <c r="AD49" s="67"/>
      <c r="AH49" s="79"/>
    </row>
    <row r="50" spans="1:48" s="104" customFormat="1" ht="30">
      <c r="A50" s="104" t="s">
        <v>157</v>
      </c>
      <c r="B50" s="104" t="s">
        <v>174</v>
      </c>
      <c r="G50" s="73">
        <v>8488</v>
      </c>
      <c r="H50" s="73">
        <v>772</v>
      </c>
      <c r="I50" s="73">
        <f t="shared" si="16"/>
        <v>7716</v>
      </c>
      <c r="J50" s="73"/>
      <c r="K50" s="73"/>
      <c r="L50" s="73"/>
      <c r="M50" s="73"/>
      <c r="N50" s="73"/>
      <c r="O50" s="73"/>
      <c r="P50" s="73"/>
      <c r="Q50" s="73"/>
      <c r="R50" s="73"/>
      <c r="S50" s="73"/>
      <c r="T50" s="73"/>
      <c r="U50" s="73">
        <v>8488</v>
      </c>
      <c r="V50" s="73">
        <v>772</v>
      </c>
      <c r="W50" s="73"/>
      <c r="X50" s="73"/>
      <c r="Y50" s="73">
        <v>8488</v>
      </c>
      <c r="Z50" s="73">
        <v>772</v>
      </c>
      <c r="AA50" s="73">
        <f t="shared" si="17"/>
        <v>7716</v>
      </c>
      <c r="AB50" s="73"/>
      <c r="AC50" s="105" t="s">
        <v>175</v>
      </c>
      <c r="AD50" s="67"/>
      <c r="AH50" s="79"/>
    </row>
    <row r="51" spans="1:48" s="104" customFormat="1" ht="30">
      <c r="A51" s="104" t="s">
        <v>157</v>
      </c>
      <c r="B51" s="104" t="s">
        <v>176</v>
      </c>
      <c r="G51" s="73">
        <v>7596</v>
      </c>
      <c r="H51" s="73">
        <v>690</v>
      </c>
      <c r="I51" s="73">
        <f t="shared" si="16"/>
        <v>6906</v>
      </c>
      <c r="J51" s="73"/>
      <c r="K51" s="73"/>
      <c r="L51" s="73"/>
      <c r="M51" s="73"/>
      <c r="N51" s="73"/>
      <c r="O51" s="73"/>
      <c r="P51" s="73"/>
      <c r="Q51" s="73"/>
      <c r="R51" s="73"/>
      <c r="S51" s="73"/>
      <c r="T51" s="73"/>
      <c r="U51" s="73">
        <v>7596</v>
      </c>
      <c r="V51" s="73">
        <v>690</v>
      </c>
      <c r="W51" s="73"/>
      <c r="X51" s="73"/>
      <c r="Y51" s="73">
        <v>7596</v>
      </c>
      <c r="Z51" s="73">
        <v>690</v>
      </c>
      <c r="AA51" s="73">
        <f t="shared" si="17"/>
        <v>6906</v>
      </c>
      <c r="AB51" s="73"/>
      <c r="AC51" s="105" t="s">
        <v>177</v>
      </c>
      <c r="AD51" s="67"/>
      <c r="AH51" s="79"/>
    </row>
    <row r="52" spans="1:48" s="104" customFormat="1" ht="30">
      <c r="A52" s="104" t="s">
        <v>157</v>
      </c>
      <c r="B52" s="104" t="s">
        <v>178</v>
      </c>
      <c r="G52" s="73">
        <v>3779</v>
      </c>
      <c r="H52" s="73">
        <v>344</v>
      </c>
      <c r="I52" s="73">
        <f t="shared" si="16"/>
        <v>3435</v>
      </c>
      <c r="J52" s="73"/>
      <c r="K52" s="73"/>
      <c r="L52" s="73"/>
      <c r="M52" s="73"/>
      <c r="N52" s="73"/>
      <c r="O52" s="73"/>
      <c r="P52" s="73"/>
      <c r="Q52" s="73"/>
      <c r="R52" s="73"/>
      <c r="S52" s="73"/>
      <c r="T52" s="73"/>
      <c r="U52" s="73">
        <v>3779</v>
      </c>
      <c r="V52" s="73">
        <v>344</v>
      </c>
      <c r="W52" s="73"/>
      <c r="X52" s="73"/>
      <c r="Y52" s="73">
        <v>3779</v>
      </c>
      <c r="Z52" s="73">
        <v>344</v>
      </c>
      <c r="AA52" s="73">
        <f t="shared" si="17"/>
        <v>3435</v>
      </c>
      <c r="AB52" s="73"/>
      <c r="AC52" s="105" t="s">
        <v>179</v>
      </c>
      <c r="AD52" s="67"/>
      <c r="AH52" s="79"/>
    </row>
    <row r="53" spans="1:48" s="104" customFormat="1" ht="30">
      <c r="A53" s="104" t="s">
        <v>157</v>
      </c>
      <c r="B53" s="104" t="s">
        <v>180</v>
      </c>
      <c r="G53" s="73">
        <v>7557</v>
      </c>
      <c r="H53" s="73">
        <v>687</v>
      </c>
      <c r="I53" s="73">
        <f t="shared" si="16"/>
        <v>6870</v>
      </c>
      <c r="J53" s="73"/>
      <c r="K53" s="73"/>
      <c r="L53" s="73"/>
      <c r="M53" s="73"/>
      <c r="N53" s="73"/>
      <c r="O53" s="73"/>
      <c r="P53" s="73"/>
      <c r="Q53" s="73"/>
      <c r="R53" s="73"/>
      <c r="S53" s="73"/>
      <c r="T53" s="73"/>
      <c r="U53" s="73">
        <v>7557</v>
      </c>
      <c r="V53" s="73">
        <v>687</v>
      </c>
      <c r="W53" s="73"/>
      <c r="X53" s="73"/>
      <c r="Y53" s="73">
        <v>7557</v>
      </c>
      <c r="Z53" s="73">
        <v>687</v>
      </c>
      <c r="AA53" s="73">
        <f t="shared" si="17"/>
        <v>6870</v>
      </c>
      <c r="AB53" s="73"/>
      <c r="AC53" s="105" t="s">
        <v>181</v>
      </c>
      <c r="AD53" s="67"/>
      <c r="AH53" s="79"/>
    </row>
    <row r="54" spans="1:48" s="104" customFormat="1" ht="30">
      <c r="A54" s="104" t="s">
        <v>157</v>
      </c>
      <c r="B54" s="104" t="s">
        <v>182</v>
      </c>
      <c r="G54" s="73">
        <v>5993</v>
      </c>
      <c r="H54" s="73">
        <v>545</v>
      </c>
      <c r="I54" s="73">
        <f t="shared" si="16"/>
        <v>5448</v>
      </c>
      <c r="J54" s="73"/>
      <c r="K54" s="73"/>
      <c r="L54" s="73"/>
      <c r="M54" s="73"/>
      <c r="N54" s="73"/>
      <c r="O54" s="73"/>
      <c r="P54" s="73"/>
      <c r="Q54" s="73"/>
      <c r="R54" s="73"/>
      <c r="S54" s="73"/>
      <c r="T54" s="73"/>
      <c r="U54" s="73">
        <v>5992</v>
      </c>
      <c r="V54" s="73">
        <v>544</v>
      </c>
      <c r="W54" s="73"/>
      <c r="X54" s="73"/>
      <c r="Y54" s="73">
        <v>5992</v>
      </c>
      <c r="Z54" s="73">
        <v>544</v>
      </c>
      <c r="AA54" s="73">
        <f t="shared" si="17"/>
        <v>5448</v>
      </c>
      <c r="AB54" s="73"/>
      <c r="AC54" s="105" t="s">
        <v>183</v>
      </c>
      <c r="AD54" s="67"/>
      <c r="AH54" s="79"/>
    </row>
    <row r="55" spans="1:48" s="104" customFormat="1" ht="30">
      <c r="A55" s="104" t="s">
        <v>157</v>
      </c>
      <c r="B55" s="104" t="s">
        <v>184</v>
      </c>
      <c r="G55" s="73">
        <v>10067</v>
      </c>
      <c r="H55" s="73">
        <v>915</v>
      </c>
      <c r="I55" s="73">
        <f t="shared" si="16"/>
        <v>9152</v>
      </c>
      <c r="J55" s="73"/>
      <c r="K55" s="73"/>
      <c r="L55" s="73"/>
      <c r="M55" s="73"/>
      <c r="N55" s="73"/>
      <c r="O55" s="73"/>
      <c r="P55" s="73"/>
      <c r="Q55" s="73"/>
      <c r="R55" s="73"/>
      <c r="S55" s="73"/>
      <c r="T55" s="73"/>
      <c r="U55" s="73">
        <v>10068</v>
      </c>
      <c r="V55" s="73">
        <v>916</v>
      </c>
      <c r="W55" s="73"/>
      <c r="X55" s="73"/>
      <c r="Y55" s="73">
        <v>10068</v>
      </c>
      <c r="Z55" s="73">
        <v>916</v>
      </c>
      <c r="AA55" s="73">
        <f t="shared" si="17"/>
        <v>9152</v>
      </c>
      <c r="AB55" s="73"/>
      <c r="AC55" s="105" t="s">
        <v>185</v>
      </c>
      <c r="AD55" s="67"/>
      <c r="AH55" s="79"/>
    </row>
    <row r="56" spans="1:48" s="104" customFormat="1" ht="30">
      <c r="A56" s="104" t="s">
        <v>157</v>
      </c>
      <c r="B56" s="104" t="s">
        <v>186</v>
      </c>
      <c r="G56" s="73">
        <v>660</v>
      </c>
      <c r="H56" s="73">
        <v>60</v>
      </c>
      <c r="I56" s="73">
        <f t="shared" si="16"/>
        <v>600</v>
      </c>
      <c r="J56" s="73"/>
      <c r="K56" s="73"/>
      <c r="L56" s="73"/>
      <c r="M56" s="73"/>
      <c r="N56" s="73"/>
      <c r="O56" s="73"/>
      <c r="P56" s="73"/>
      <c r="Q56" s="73"/>
      <c r="R56" s="73"/>
      <c r="S56" s="73"/>
      <c r="T56" s="73"/>
      <c r="U56" s="73">
        <v>660</v>
      </c>
      <c r="V56" s="73">
        <v>60</v>
      </c>
      <c r="W56" s="73"/>
      <c r="X56" s="73"/>
      <c r="Y56" s="73">
        <v>660</v>
      </c>
      <c r="Z56" s="73">
        <v>60</v>
      </c>
      <c r="AA56" s="73">
        <f t="shared" si="17"/>
        <v>600</v>
      </c>
      <c r="AB56" s="73"/>
      <c r="AC56" s="105" t="s">
        <v>187</v>
      </c>
      <c r="AD56" s="67"/>
      <c r="AH56" s="79"/>
    </row>
    <row r="57" spans="1:48" s="104" customFormat="1" ht="30">
      <c r="A57" s="104" t="s">
        <v>157</v>
      </c>
      <c r="B57" s="104" t="s">
        <v>188</v>
      </c>
      <c r="G57" s="73">
        <v>880</v>
      </c>
      <c r="H57" s="73">
        <v>80.000000000000114</v>
      </c>
      <c r="I57" s="73">
        <f t="shared" si="16"/>
        <v>799.99999999999989</v>
      </c>
      <c r="J57" s="73"/>
      <c r="K57" s="73"/>
      <c r="L57" s="73"/>
      <c r="M57" s="73"/>
      <c r="N57" s="73"/>
      <c r="O57" s="73"/>
      <c r="P57" s="73"/>
      <c r="Q57" s="73"/>
      <c r="R57" s="73"/>
      <c r="S57" s="73"/>
      <c r="T57" s="73"/>
      <c r="U57" s="73">
        <v>880</v>
      </c>
      <c r="V57" s="73">
        <v>80.000000000000114</v>
      </c>
      <c r="W57" s="73"/>
      <c r="X57" s="73"/>
      <c r="Y57" s="73">
        <v>880</v>
      </c>
      <c r="Z57" s="73">
        <v>80.000000000000114</v>
      </c>
      <c r="AA57" s="73">
        <f t="shared" si="17"/>
        <v>799.99999999999989</v>
      </c>
      <c r="AB57" s="73"/>
      <c r="AC57" s="105" t="s">
        <v>189</v>
      </c>
      <c r="AD57" s="67"/>
      <c r="AH57" s="79"/>
    </row>
    <row r="58" spans="1:48" s="79" customFormat="1" ht="30">
      <c r="A58" s="107" t="s">
        <v>157</v>
      </c>
      <c r="B58" s="70" t="s">
        <v>190</v>
      </c>
      <c r="C58" s="77"/>
      <c r="D58" s="78"/>
      <c r="E58" s="78"/>
      <c r="F58" s="74"/>
      <c r="G58" s="74">
        <v>1200</v>
      </c>
      <c r="H58" s="74">
        <v>1200</v>
      </c>
      <c r="I58" s="73">
        <f t="shared" si="16"/>
        <v>0</v>
      </c>
      <c r="J58" s="74"/>
      <c r="K58" s="74"/>
      <c r="L58" s="74"/>
      <c r="M58" s="74"/>
      <c r="N58" s="74"/>
      <c r="O58" s="74"/>
      <c r="P58" s="74"/>
      <c r="Q58" s="74"/>
      <c r="R58" s="74"/>
      <c r="S58" s="74"/>
      <c r="T58" s="74"/>
      <c r="U58" s="74">
        <v>1200</v>
      </c>
      <c r="V58" s="74">
        <v>1200</v>
      </c>
      <c r="W58" s="74"/>
      <c r="X58" s="74"/>
      <c r="Y58" s="74">
        <v>1200</v>
      </c>
      <c r="Z58" s="74">
        <v>1200</v>
      </c>
      <c r="AA58" s="73">
        <f t="shared" si="17"/>
        <v>0</v>
      </c>
      <c r="AB58" s="74"/>
      <c r="AC58" s="75" t="s">
        <v>191</v>
      </c>
      <c r="AD58" s="67"/>
      <c r="AR58" s="78"/>
      <c r="AS58" s="78"/>
      <c r="AT58" s="77"/>
      <c r="AU58" s="73"/>
      <c r="AV58" s="74"/>
    </row>
    <row r="59" spans="1:48" s="79" customFormat="1" ht="30">
      <c r="A59" s="107" t="s">
        <v>157</v>
      </c>
      <c r="B59" s="70" t="s">
        <v>192</v>
      </c>
      <c r="C59" s="108"/>
      <c r="D59" s="78"/>
      <c r="E59" s="78"/>
      <c r="F59" s="74"/>
      <c r="G59" s="74">
        <v>3000</v>
      </c>
      <c r="H59" s="74">
        <v>430</v>
      </c>
      <c r="I59" s="73">
        <f t="shared" si="16"/>
        <v>2570</v>
      </c>
      <c r="J59" s="74"/>
      <c r="K59" s="74"/>
      <c r="L59" s="74"/>
      <c r="M59" s="74"/>
      <c r="N59" s="74"/>
      <c r="O59" s="74"/>
      <c r="P59" s="74"/>
      <c r="Q59" s="74"/>
      <c r="R59" s="74"/>
      <c r="S59" s="74"/>
      <c r="T59" s="74"/>
      <c r="U59" s="74">
        <v>3000</v>
      </c>
      <c r="V59" s="74">
        <v>430</v>
      </c>
      <c r="W59" s="74"/>
      <c r="X59" s="74"/>
      <c r="Y59" s="74">
        <v>3000</v>
      </c>
      <c r="Z59" s="74">
        <v>430</v>
      </c>
      <c r="AA59" s="73">
        <f t="shared" si="17"/>
        <v>2570</v>
      </c>
      <c r="AB59" s="74"/>
      <c r="AC59" s="75" t="s">
        <v>193</v>
      </c>
      <c r="AD59" s="67"/>
      <c r="AR59" s="78"/>
      <c r="AS59" s="78"/>
      <c r="AT59" s="77"/>
      <c r="AU59" s="73"/>
      <c r="AV59" s="74"/>
    </row>
    <row r="60" spans="1:48" s="79" customFormat="1" ht="30">
      <c r="A60" s="107" t="s">
        <v>157</v>
      </c>
      <c r="B60" s="70" t="s">
        <v>194</v>
      </c>
      <c r="C60" s="77"/>
      <c r="D60" s="78"/>
      <c r="E60" s="78"/>
      <c r="F60" s="74"/>
      <c r="G60" s="74">
        <v>2600</v>
      </c>
      <c r="H60" s="74">
        <v>1180</v>
      </c>
      <c r="I60" s="73">
        <f t="shared" si="16"/>
        <v>1420</v>
      </c>
      <c r="J60" s="74"/>
      <c r="K60" s="74"/>
      <c r="L60" s="74"/>
      <c r="M60" s="74"/>
      <c r="N60" s="74"/>
      <c r="O60" s="74"/>
      <c r="P60" s="74"/>
      <c r="Q60" s="74"/>
      <c r="R60" s="74"/>
      <c r="S60" s="74"/>
      <c r="T60" s="74"/>
      <c r="U60" s="74">
        <v>2600</v>
      </c>
      <c r="V60" s="74">
        <v>1180</v>
      </c>
      <c r="W60" s="74"/>
      <c r="X60" s="74"/>
      <c r="Y60" s="74">
        <v>2600</v>
      </c>
      <c r="Z60" s="74">
        <v>1180</v>
      </c>
      <c r="AA60" s="73">
        <f t="shared" si="17"/>
        <v>1420</v>
      </c>
      <c r="AB60" s="74"/>
      <c r="AC60" s="75" t="s">
        <v>195</v>
      </c>
      <c r="AD60" s="67"/>
      <c r="AR60" s="78"/>
      <c r="AS60" s="78"/>
      <c r="AT60" s="77"/>
      <c r="AU60" s="73"/>
      <c r="AV60" s="74"/>
    </row>
    <row r="61" spans="1:48" s="79" customFormat="1" ht="30">
      <c r="A61" s="107" t="s">
        <v>157</v>
      </c>
      <c r="B61" s="70" t="s">
        <v>196</v>
      </c>
      <c r="C61" s="77"/>
      <c r="D61" s="78"/>
      <c r="E61" s="78"/>
      <c r="F61" s="108"/>
      <c r="G61" s="108">
        <v>1500</v>
      </c>
      <c r="H61" s="108">
        <v>1500</v>
      </c>
      <c r="I61" s="73">
        <f t="shared" si="16"/>
        <v>0</v>
      </c>
      <c r="J61" s="108"/>
      <c r="K61" s="108"/>
      <c r="L61" s="108"/>
      <c r="M61" s="108"/>
      <c r="N61" s="108"/>
      <c r="O61" s="108"/>
      <c r="P61" s="108"/>
      <c r="Q61" s="108"/>
      <c r="R61" s="108"/>
      <c r="S61" s="74"/>
      <c r="T61" s="74"/>
      <c r="U61" s="108">
        <v>1500</v>
      </c>
      <c r="V61" s="108">
        <v>1500</v>
      </c>
      <c r="W61" s="108"/>
      <c r="X61" s="108"/>
      <c r="Y61" s="108">
        <v>1500</v>
      </c>
      <c r="Z61" s="108">
        <v>1500</v>
      </c>
      <c r="AA61" s="73">
        <f t="shared" si="17"/>
        <v>0</v>
      </c>
      <c r="AB61" s="108"/>
      <c r="AC61" s="75" t="s">
        <v>197</v>
      </c>
      <c r="AD61" s="67"/>
      <c r="AR61" s="78"/>
      <c r="AS61" s="78"/>
      <c r="AT61" s="77"/>
      <c r="AU61" s="73"/>
      <c r="AV61" s="74"/>
    </row>
    <row r="62" spans="1:48" s="79" customFormat="1" ht="60">
      <c r="A62" s="69">
        <v>6</v>
      </c>
      <c r="B62" s="70" t="s">
        <v>198</v>
      </c>
      <c r="C62" s="77" t="s">
        <v>103</v>
      </c>
      <c r="D62" s="78" t="s">
        <v>112</v>
      </c>
      <c r="E62" s="109" t="s">
        <v>199</v>
      </c>
      <c r="F62" s="77" t="s">
        <v>200</v>
      </c>
      <c r="G62" s="73">
        <v>80000</v>
      </c>
      <c r="H62" s="73">
        <v>44000</v>
      </c>
      <c r="I62" s="73">
        <v>36000</v>
      </c>
      <c r="J62" s="73"/>
      <c r="K62" s="73"/>
      <c r="L62" s="73"/>
      <c r="M62" s="73"/>
      <c r="N62" s="73"/>
      <c r="O62" s="73">
        <f>Q62</f>
        <v>8198.9670000000006</v>
      </c>
      <c r="P62" s="73"/>
      <c r="Q62" s="73">
        <v>8198.9670000000006</v>
      </c>
      <c r="R62" s="73"/>
      <c r="S62" s="74">
        <v>8200</v>
      </c>
      <c r="T62" s="74"/>
      <c r="U62" s="74">
        <v>39600</v>
      </c>
      <c r="V62" s="74">
        <v>39600</v>
      </c>
      <c r="W62" s="74">
        <v>8200</v>
      </c>
      <c r="X62" s="74"/>
      <c r="Y62" s="74">
        <v>18104</v>
      </c>
      <c r="Z62" s="74">
        <v>13104</v>
      </c>
      <c r="AA62" s="74">
        <v>5000</v>
      </c>
      <c r="AB62" s="74"/>
      <c r="AC62" s="75" t="s">
        <v>201</v>
      </c>
      <c r="AD62" s="67" t="s">
        <v>202</v>
      </c>
      <c r="AR62" s="78" t="s">
        <v>112</v>
      </c>
      <c r="AS62" s="78"/>
      <c r="AT62" s="77"/>
      <c r="AU62" s="73">
        <v>15200</v>
      </c>
      <c r="AV62" s="74">
        <f>38500-600</f>
        <v>37900</v>
      </c>
    </row>
    <row r="63" spans="1:48" s="79" customFormat="1" ht="45">
      <c r="A63" s="69">
        <v>7</v>
      </c>
      <c r="B63" s="70" t="s">
        <v>203</v>
      </c>
      <c r="C63" s="96" t="s">
        <v>204</v>
      </c>
      <c r="D63" s="85"/>
      <c r="E63" s="110" t="s">
        <v>205</v>
      </c>
      <c r="F63" s="111" t="s">
        <v>206</v>
      </c>
      <c r="G63" s="112">
        <v>45678</v>
      </c>
      <c r="H63" s="73">
        <v>18678</v>
      </c>
      <c r="I63" s="73">
        <v>27000</v>
      </c>
      <c r="J63" s="73"/>
      <c r="K63" s="73"/>
      <c r="L63" s="73"/>
      <c r="M63" s="73"/>
      <c r="N63" s="73"/>
      <c r="O63" s="73"/>
      <c r="P63" s="73"/>
      <c r="Q63" s="73"/>
      <c r="R63" s="73"/>
      <c r="S63" s="113">
        <v>200</v>
      </c>
      <c r="T63" s="113">
        <v>200</v>
      </c>
      <c r="U63" s="114">
        <f>+V63+24300</f>
        <v>40500</v>
      </c>
      <c r="V63" s="73">
        <v>16200</v>
      </c>
      <c r="W63" s="73"/>
      <c r="X63" s="73"/>
      <c r="Y63" s="113">
        <v>21000</v>
      </c>
      <c r="Z63" s="113">
        <v>16000</v>
      </c>
      <c r="AA63" s="113">
        <v>5000</v>
      </c>
      <c r="AB63" s="113"/>
      <c r="AC63" s="77" t="s">
        <v>207</v>
      </c>
      <c r="AD63" s="67" t="s">
        <v>208</v>
      </c>
      <c r="AR63" s="85"/>
      <c r="AS63" s="110"/>
      <c r="AT63" s="77"/>
      <c r="AU63" s="113"/>
      <c r="AV63" s="113"/>
    </row>
    <row r="64" spans="1:48" s="79" customFormat="1" ht="45">
      <c r="A64" s="69">
        <v>8</v>
      </c>
      <c r="B64" s="70" t="s">
        <v>209</v>
      </c>
      <c r="C64" s="77" t="s">
        <v>103</v>
      </c>
      <c r="D64" s="78" t="s">
        <v>112</v>
      </c>
      <c r="E64" s="78" t="s">
        <v>210</v>
      </c>
      <c r="F64" s="77" t="s">
        <v>211</v>
      </c>
      <c r="G64" s="73">
        <v>124302.068</v>
      </c>
      <c r="H64" s="73">
        <v>9700</v>
      </c>
      <c r="I64" s="73">
        <f>G64-H64</f>
        <v>114602.068</v>
      </c>
      <c r="J64" s="73"/>
      <c r="K64" s="73"/>
      <c r="L64" s="73"/>
      <c r="M64" s="73"/>
      <c r="N64" s="73"/>
      <c r="O64" s="73">
        <f>Q64+P64</f>
        <v>25022</v>
      </c>
      <c r="P64" s="73"/>
      <c r="Q64" s="73">
        <f>(21240990000+3781010000)/1000000</f>
        <v>25022</v>
      </c>
      <c r="R64" s="73"/>
      <c r="S64" s="74">
        <v>25022</v>
      </c>
      <c r="T64" s="74"/>
      <c r="U64" s="74">
        <v>9700</v>
      </c>
      <c r="V64" s="74">
        <v>9700</v>
      </c>
      <c r="W64" s="74">
        <v>25022</v>
      </c>
      <c r="X64" s="74"/>
      <c r="Y64" s="74">
        <f>Z64+AA64</f>
        <v>21500</v>
      </c>
      <c r="Z64" s="74">
        <v>9700</v>
      </c>
      <c r="AA64" s="74">
        <v>11800</v>
      </c>
      <c r="AB64" s="74"/>
      <c r="AC64" s="75" t="s">
        <v>193</v>
      </c>
      <c r="AD64" s="67"/>
      <c r="AR64" s="78" t="s">
        <v>112</v>
      </c>
      <c r="AS64" s="78"/>
      <c r="AT64" s="77"/>
      <c r="AU64" s="73">
        <v>15200</v>
      </c>
      <c r="AV64" s="74">
        <f>38500-600</f>
        <v>37900</v>
      </c>
    </row>
    <row r="65" spans="1:48" s="76" customFormat="1" ht="90">
      <c r="A65" s="69">
        <v>9</v>
      </c>
      <c r="B65" s="70" t="s">
        <v>212</v>
      </c>
      <c r="C65" s="78" t="s">
        <v>204</v>
      </c>
      <c r="D65" s="115" t="s">
        <v>213</v>
      </c>
      <c r="E65" s="77" t="s">
        <v>214</v>
      </c>
      <c r="F65" s="116" t="s">
        <v>215</v>
      </c>
      <c r="G65" s="117">
        <v>33864.199999999997</v>
      </c>
      <c r="H65" s="117">
        <v>22482.7</v>
      </c>
      <c r="I65" s="117">
        <f>G65-H65</f>
        <v>11381.499999999996</v>
      </c>
      <c r="J65" s="118"/>
      <c r="K65" s="118"/>
      <c r="L65" s="118"/>
      <c r="M65" s="118"/>
      <c r="N65" s="118"/>
      <c r="O65" s="118"/>
      <c r="P65" s="118"/>
      <c r="Q65" s="118"/>
      <c r="R65" s="118"/>
      <c r="S65" s="113">
        <v>150</v>
      </c>
      <c r="T65" s="113">
        <v>150</v>
      </c>
      <c r="U65" s="113">
        <v>18000</v>
      </c>
      <c r="V65" s="113">
        <v>18000</v>
      </c>
      <c r="W65" s="113"/>
      <c r="X65" s="113"/>
      <c r="Y65" s="113">
        <v>10000</v>
      </c>
      <c r="Z65" s="113">
        <v>10000</v>
      </c>
      <c r="AA65" s="113"/>
      <c r="AB65" s="113"/>
      <c r="AC65" s="77" t="s">
        <v>216</v>
      </c>
      <c r="AD65" s="119" t="s">
        <v>217</v>
      </c>
      <c r="AH65" s="79"/>
      <c r="AR65" s="115" t="s">
        <v>213</v>
      </c>
      <c r="AS65" s="77" t="s">
        <v>214</v>
      </c>
      <c r="AT65" s="78" t="s">
        <v>204</v>
      </c>
      <c r="AU65" s="120"/>
      <c r="AV65" s="120"/>
    </row>
    <row r="66" spans="1:48" s="76" customFormat="1" ht="300">
      <c r="A66" s="69">
        <v>10</v>
      </c>
      <c r="B66" s="70" t="s">
        <v>218</v>
      </c>
      <c r="C66" s="121" t="s">
        <v>219</v>
      </c>
      <c r="D66" s="115"/>
      <c r="E66" s="77"/>
      <c r="F66" s="77" t="s">
        <v>220</v>
      </c>
      <c r="G66" s="122">
        <v>120253</v>
      </c>
      <c r="H66" s="122"/>
      <c r="I66" s="122"/>
      <c r="J66" s="122"/>
      <c r="K66" s="122"/>
      <c r="L66" s="122"/>
      <c r="M66" s="122"/>
      <c r="N66" s="122"/>
      <c r="O66" s="122"/>
      <c r="P66" s="122"/>
      <c r="Q66" s="122"/>
      <c r="R66" s="122"/>
      <c r="S66" s="113"/>
      <c r="T66" s="113"/>
      <c r="U66" s="86">
        <v>48187</v>
      </c>
      <c r="V66" s="86">
        <v>16000</v>
      </c>
      <c r="W66" s="86"/>
      <c r="X66" s="86"/>
      <c r="Y66" s="113">
        <v>6745</v>
      </c>
      <c r="Z66" s="113">
        <v>2160</v>
      </c>
      <c r="AA66" s="113">
        <f>Y66-Z66</f>
        <v>4585</v>
      </c>
      <c r="AB66" s="113"/>
      <c r="AC66" s="77" t="s">
        <v>221</v>
      </c>
      <c r="AD66" s="119"/>
      <c r="AH66" s="79"/>
      <c r="AR66" s="115"/>
      <c r="AS66" s="77"/>
      <c r="AT66" s="78"/>
      <c r="AU66" s="120"/>
      <c r="AV66" s="120"/>
    </row>
    <row r="67" spans="1:48" s="76" customFormat="1" ht="45">
      <c r="A67" s="69">
        <v>11</v>
      </c>
      <c r="B67" s="70" t="s">
        <v>222</v>
      </c>
      <c r="C67" s="123" t="s">
        <v>80</v>
      </c>
      <c r="D67" s="78" t="s">
        <v>223</v>
      </c>
      <c r="E67" s="124" t="s">
        <v>224</v>
      </c>
      <c r="F67" s="77" t="s">
        <v>225</v>
      </c>
      <c r="G67" s="125">
        <v>110000</v>
      </c>
      <c r="H67" s="125">
        <v>87778</v>
      </c>
      <c r="I67" s="125"/>
      <c r="J67" s="125"/>
      <c r="K67" s="125">
        <v>10000</v>
      </c>
      <c r="L67" s="125">
        <v>10000</v>
      </c>
      <c r="M67" s="125">
        <v>9559</v>
      </c>
      <c r="N67" s="125">
        <v>9559</v>
      </c>
      <c r="O67" s="125">
        <f>P67</f>
        <v>9824.2999999999993</v>
      </c>
      <c r="P67" s="125">
        <v>9824.2999999999993</v>
      </c>
      <c r="Q67" s="125"/>
      <c r="R67" s="125"/>
      <c r="S67" s="74">
        <v>10200</v>
      </c>
      <c r="T67" s="74">
        <v>10200</v>
      </c>
      <c r="U67" s="74">
        <v>40500</v>
      </c>
      <c r="V67" s="74">
        <v>40500</v>
      </c>
      <c r="W67" s="74"/>
      <c r="X67" s="74"/>
      <c r="Y67" s="74">
        <f>+Z67</f>
        <v>17000</v>
      </c>
      <c r="Z67" s="74">
        <v>17000</v>
      </c>
      <c r="AA67" s="74">
        <v>10000</v>
      </c>
      <c r="AB67" s="74"/>
      <c r="AC67" s="78" t="s">
        <v>226</v>
      </c>
      <c r="AD67" s="126"/>
      <c r="AH67" s="79"/>
      <c r="AR67" s="78" t="s">
        <v>223</v>
      </c>
      <c r="AS67" s="124" t="s">
        <v>224</v>
      </c>
      <c r="AT67" s="123" t="s">
        <v>80</v>
      </c>
      <c r="AU67" s="73">
        <v>200</v>
      </c>
      <c r="AV67" s="125">
        <v>10000</v>
      </c>
    </row>
    <row r="68" spans="1:48" s="89" customFormat="1" ht="45">
      <c r="A68" s="69">
        <v>12</v>
      </c>
      <c r="B68" s="70" t="s">
        <v>227</v>
      </c>
      <c r="C68" s="77" t="s">
        <v>80</v>
      </c>
      <c r="D68" s="77" t="s">
        <v>228</v>
      </c>
      <c r="E68" s="124" t="s">
        <v>229</v>
      </c>
      <c r="F68" s="77" t="s">
        <v>230</v>
      </c>
      <c r="G68" s="74">
        <v>45000</v>
      </c>
      <c r="H68" s="74">
        <v>45000</v>
      </c>
      <c r="I68" s="74"/>
      <c r="J68" s="74"/>
      <c r="K68" s="125">
        <f>10000+851</f>
        <v>10851</v>
      </c>
      <c r="L68" s="125">
        <f>10000+851</f>
        <v>10851</v>
      </c>
      <c r="M68" s="74">
        <v>8345</v>
      </c>
      <c r="N68" s="74">
        <v>8345</v>
      </c>
      <c r="O68" s="74">
        <f>P68</f>
        <v>10851.004999999999</v>
      </c>
      <c r="P68" s="74">
        <v>10851.004999999999</v>
      </c>
      <c r="Q68" s="74"/>
      <c r="R68" s="74"/>
      <c r="S68" s="74">
        <f>10200+851</f>
        <v>11051</v>
      </c>
      <c r="T68" s="74">
        <f>10200+851</f>
        <v>11051</v>
      </c>
      <c r="U68" s="74">
        <v>40500</v>
      </c>
      <c r="V68" s="74">
        <v>40500</v>
      </c>
      <c r="W68" s="74"/>
      <c r="X68" s="74"/>
      <c r="Y68" s="74">
        <f>+Z68</f>
        <v>17000</v>
      </c>
      <c r="Z68" s="74">
        <v>17000</v>
      </c>
      <c r="AA68" s="74"/>
      <c r="AB68" s="74"/>
      <c r="AC68" s="77" t="s">
        <v>193</v>
      </c>
      <c r="AD68" s="67"/>
      <c r="AF68" s="59"/>
      <c r="AG68" s="59"/>
      <c r="AH68" s="79"/>
      <c r="AI68" s="59"/>
      <c r="AJ68" s="59"/>
      <c r="AK68" s="59"/>
      <c r="AL68" s="59"/>
      <c r="AM68" s="59"/>
      <c r="AN68" s="59"/>
      <c r="AO68" s="59"/>
      <c r="AP68" s="59"/>
      <c r="AQ68" s="59"/>
      <c r="AR68" s="77" t="s">
        <v>228</v>
      </c>
      <c r="AS68" s="124" t="s">
        <v>229</v>
      </c>
      <c r="AT68" s="77" t="s">
        <v>80</v>
      </c>
      <c r="AU68" s="73">
        <v>200</v>
      </c>
      <c r="AV68" s="74">
        <v>10000</v>
      </c>
    </row>
    <row r="69" spans="1:48" s="76" customFormat="1" ht="45">
      <c r="A69" s="69">
        <v>13</v>
      </c>
      <c r="B69" s="70" t="s">
        <v>231</v>
      </c>
      <c r="C69" s="123" t="s">
        <v>80</v>
      </c>
      <c r="D69" s="78" t="s">
        <v>232</v>
      </c>
      <c r="E69" s="124" t="s">
        <v>233</v>
      </c>
      <c r="F69" s="77" t="s">
        <v>234</v>
      </c>
      <c r="G69" s="125">
        <v>43000</v>
      </c>
      <c r="H69" s="125">
        <v>43000</v>
      </c>
      <c r="I69" s="125"/>
      <c r="J69" s="125"/>
      <c r="K69" s="125">
        <v>10000</v>
      </c>
      <c r="L69" s="125">
        <v>10000</v>
      </c>
      <c r="M69" s="125">
        <v>5462</v>
      </c>
      <c r="N69" s="125">
        <v>5462</v>
      </c>
      <c r="O69" s="125">
        <f>P69</f>
        <v>10000</v>
      </c>
      <c r="P69" s="125">
        <v>10000</v>
      </c>
      <c r="Q69" s="125"/>
      <c r="R69" s="125"/>
      <c r="S69" s="74">
        <v>10200</v>
      </c>
      <c r="T69" s="74">
        <v>10200</v>
      </c>
      <c r="U69" s="74">
        <v>38700</v>
      </c>
      <c r="V69" s="74">
        <v>38700</v>
      </c>
      <c r="W69" s="74"/>
      <c r="X69" s="74"/>
      <c r="Y69" s="74">
        <f>+Z69</f>
        <v>17000</v>
      </c>
      <c r="Z69" s="74">
        <v>17000</v>
      </c>
      <c r="AA69" s="74"/>
      <c r="AB69" s="74"/>
      <c r="AC69" s="78" t="s">
        <v>235</v>
      </c>
      <c r="AD69" s="126"/>
      <c r="AH69" s="79"/>
      <c r="AR69" s="78" t="s">
        <v>232</v>
      </c>
      <c r="AS69" s="124" t="s">
        <v>233</v>
      </c>
      <c r="AT69" s="123" t="s">
        <v>80</v>
      </c>
      <c r="AU69" s="73">
        <v>200</v>
      </c>
      <c r="AV69" s="125">
        <v>10000</v>
      </c>
    </row>
    <row r="70" spans="1:48" s="68" customFormat="1">
      <c r="A70" s="60" t="s">
        <v>236</v>
      </c>
      <c r="B70" s="61" t="s">
        <v>237</v>
      </c>
      <c r="C70" s="62"/>
      <c r="D70" s="62"/>
      <c r="E70" s="62"/>
      <c r="F70" s="62"/>
      <c r="G70" s="63">
        <f t="shared" ref="G70:Z70" si="18">SUM(G71:G110)</f>
        <v>1144640.5179999999</v>
      </c>
      <c r="H70" s="63">
        <f t="shared" si="18"/>
        <v>999582.51799999992</v>
      </c>
      <c r="I70" s="63">
        <f t="shared" si="18"/>
        <v>7450</v>
      </c>
      <c r="J70" s="63">
        <f t="shared" si="18"/>
        <v>0</v>
      </c>
      <c r="K70" s="63">
        <f t="shared" si="18"/>
        <v>0</v>
      </c>
      <c r="L70" s="63">
        <f t="shared" si="18"/>
        <v>0</v>
      </c>
      <c r="M70" s="63">
        <f t="shared" si="18"/>
        <v>0</v>
      </c>
      <c r="N70" s="63">
        <f t="shared" si="18"/>
        <v>0</v>
      </c>
      <c r="O70" s="63">
        <f t="shared" si="18"/>
        <v>4692.5020000000004</v>
      </c>
      <c r="P70" s="63">
        <f>SUM(P71:P110)</f>
        <v>0</v>
      </c>
      <c r="Q70" s="63">
        <f t="shared" si="18"/>
        <v>4692.5020000000004</v>
      </c>
      <c r="R70" s="63"/>
      <c r="S70" s="63">
        <f t="shared" si="18"/>
        <v>15960</v>
      </c>
      <c r="T70" s="63">
        <f t="shared" si="18"/>
        <v>8560</v>
      </c>
      <c r="U70" s="63">
        <f t="shared" ref="U70:X70" si="19">SUM(U71:U110)</f>
        <v>883166.46250000002</v>
      </c>
      <c r="V70" s="63">
        <f t="shared" si="19"/>
        <v>880766.46250000002</v>
      </c>
      <c r="W70" s="63">
        <f t="shared" si="19"/>
        <v>7400</v>
      </c>
      <c r="X70" s="63">
        <f t="shared" si="19"/>
        <v>0</v>
      </c>
      <c r="Y70" s="63">
        <f t="shared" si="18"/>
        <v>451804.46250000002</v>
      </c>
      <c r="Z70" s="63">
        <f t="shared" si="18"/>
        <v>451804.46250000002</v>
      </c>
      <c r="AA70" s="63">
        <f t="shared" ref="AA70:AB70" si="20">SUM(AA71:AA110)</f>
        <v>0</v>
      </c>
      <c r="AB70" s="63">
        <f t="shared" si="20"/>
        <v>0</v>
      </c>
      <c r="AC70" s="64"/>
      <c r="AD70" s="65"/>
      <c r="AR70" s="62"/>
      <c r="AS70" s="62"/>
      <c r="AT70" s="62"/>
      <c r="AU70" s="63">
        <f>SUM(AU71:AU110)</f>
        <v>0</v>
      </c>
      <c r="AV70" s="63">
        <f>SUM(AV71:AV110)</f>
        <v>0</v>
      </c>
    </row>
    <row r="71" spans="1:48" s="76" customFormat="1" ht="45">
      <c r="A71" s="127">
        <v>1</v>
      </c>
      <c r="B71" s="128" t="s">
        <v>238</v>
      </c>
      <c r="C71" s="77">
        <v>2018</v>
      </c>
      <c r="D71" s="78" t="s">
        <v>239</v>
      </c>
      <c r="E71" s="78" t="s">
        <v>240</v>
      </c>
      <c r="F71" s="129" t="s">
        <v>241</v>
      </c>
      <c r="G71" s="73">
        <v>5000</v>
      </c>
      <c r="H71" s="73">
        <v>5000</v>
      </c>
      <c r="I71" s="73"/>
      <c r="J71" s="73"/>
      <c r="K71" s="73"/>
      <c r="L71" s="73"/>
      <c r="M71" s="73"/>
      <c r="N71" s="73"/>
      <c r="O71" s="73"/>
      <c r="P71" s="73"/>
      <c r="Q71" s="73"/>
      <c r="R71" s="73"/>
      <c r="S71" s="73">
        <v>300</v>
      </c>
      <c r="T71" s="73">
        <v>300</v>
      </c>
      <c r="U71" s="73">
        <v>4500</v>
      </c>
      <c r="V71" s="73">
        <v>4500</v>
      </c>
      <c r="W71" s="73"/>
      <c r="X71" s="73"/>
      <c r="Y71" s="73">
        <v>4200</v>
      </c>
      <c r="Z71" s="73">
        <v>4200</v>
      </c>
      <c r="AA71" s="73"/>
      <c r="AB71" s="73"/>
      <c r="AC71" s="77" t="s">
        <v>242</v>
      </c>
      <c r="AD71" s="67" t="s">
        <v>52</v>
      </c>
      <c r="AR71" s="78" t="s">
        <v>239</v>
      </c>
      <c r="AS71" s="78" t="s">
        <v>243</v>
      </c>
      <c r="AT71" s="77">
        <v>2018</v>
      </c>
      <c r="AU71" s="73"/>
      <c r="AV71" s="73"/>
    </row>
    <row r="72" spans="1:48" s="76" customFormat="1" ht="45">
      <c r="A72" s="127">
        <v>2</v>
      </c>
      <c r="B72" s="130" t="s">
        <v>244</v>
      </c>
      <c r="C72" s="77">
        <v>2018</v>
      </c>
      <c r="D72" s="77" t="s">
        <v>228</v>
      </c>
      <c r="E72" s="77" t="s">
        <v>245</v>
      </c>
      <c r="F72" s="110" t="s">
        <v>246</v>
      </c>
      <c r="G72" s="98">
        <v>8000</v>
      </c>
      <c r="H72" s="98">
        <v>8000</v>
      </c>
      <c r="I72" s="98"/>
      <c r="J72" s="98"/>
      <c r="K72" s="98"/>
      <c r="L72" s="98"/>
      <c r="M72" s="98"/>
      <c r="N72" s="98"/>
      <c r="O72" s="98"/>
      <c r="P72" s="98"/>
      <c r="Q72" s="98"/>
      <c r="R72" s="98"/>
      <c r="S72" s="131">
        <v>300</v>
      </c>
      <c r="T72" s="131">
        <v>300</v>
      </c>
      <c r="U72" s="73">
        <v>7200</v>
      </c>
      <c r="V72" s="73">
        <v>7200</v>
      </c>
      <c r="W72" s="73"/>
      <c r="X72" s="73"/>
      <c r="Y72" s="131">
        <v>6900</v>
      </c>
      <c r="Z72" s="131">
        <v>6900</v>
      </c>
      <c r="AA72" s="131"/>
      <c r="AB72" s="131"/>
      <c r="AC72" s="77" t="s">
        <v>193</v>
      </c>
      <c r="AD72" s="67" t="s">
        <v>52</v>
      </c>
      <c r="AR72" s="77" t="s">
        <v>228</v>
      </c>
      <c r="AS72" s="132" t="s">
        <v>245</v>
      </c>
      <c r="AT72" s="77">
        <v>2018</v>
      </c>
      <c r="AU72" s="98"/>
      <c r="AV72" s="98"/>
    </row>
    <row r="73" spans="1:48" s="76" customFormat="1" ht="60">
      <c r="A73" s="127">
        <v>3</v>
      </c>
      <c r="B73" s="133" t="s">
        <v>247</v>
      </c>
      <c r="C73" s="77">
        <v>2018</v>
      </c>
      <c r="D73" s="51" t="s">
        <v>228</v>
      </c>
      <c r="E73" s="134" t="s">
        <v>248</v>
      </c>
      <c r="F73" s="110" t="s">
        <v>249</v>
      </c>
      <c r="G73" s="98">
        <v>8000</v>
      </c>
      <c r="H73" s="98">
        <v>8000</v>
      </c>
      <c r="I73" s="98"/>
      <c r="J73" s="98"/>
      <c r="K73" s="98"/>
      <c r="L73" s="98"/>
      <c r="M73" s="98"/>
      <c r="N73" s="98"/>
      <c r="O73" s="98"/>
      <c r="P73" s="98"/>
      <c r="Q73" s="98"/>
      <c r="R73" s="98"/>
      <c r="S73" s="113">
        <v>300</v>
      </c>
      <c r="T73" s="113">
        <v>300</v>
      </c>
      <c r="U73" s="73">
        <v>7200</v>
      </c>
      <c r="V73" s="73">
        <v>7200</v>
      </c>
      <c r="W73" s="73"/>
      <c r="X73" s="73"/>
      <c r="Y73" s="113">
        <v>6900</v>
      </c>
      <c r="Z73" s="113">
        <v>6900</v>
      </c>
      <c r="AA73" s="113"/>
      <c r="AB73" s="113"/>
      <c r="AC73" s="95" t="s">
        <v>96</v>
      </c>
      <c r="AD73" s="67" t="s">
        <v>52</v>
      </c>
      <c r="AR73" s="51" t="s">
        <v>228</v>
      </c>
      <c r="AS73" s="135" t="s">
        <v>250</v>
      </c>
      <c r="AT73" s="77">
        <v>2018</v>
      </c>
      <c r="AU73" s="98"/>
      <c r="AV73" s="98"/>
    </row>
    <row r="74" spans="1:48" s="76" customFormat="1" ht="60">
      <c r="A74" s="127">
        <v>4</v>
      </c>
      <c r="B74" s="136" t="s">
        <v>251</v>
      </c>
      <c r="C74" s="80" t="s">
        <v>204</v>
      </c>
      <c r="D74" s="77" t="s">
        <v>252</v>
      </c>
      <c r="E74" s="77" t="s">
        <v>253</v>
      </c>
      <c r="F74" s="110" t="s">
        <v>254</v>
      </c>
      <c r="G74" s="98">
        <v>40000</v>
      </c>
      <c r="H74" s="98">
        <v>40000</v>
      </c>
      <c r="I74" s="98"/>
      <c r="J74" s="98"/>
      <c r="K74" s="98"/>
      <c r="L74" s="98"/>
      <c r="M74" s="98"/>
      <c r="N74" s="98"/>
      <c r="O74" s="98"/>
      <c r="P74" s="98"/>
      <c r="Q74" s="98"/>
      <c r="R74" s="98"/>
      <c r="S74" s="113">
        <v>200</v>
      </c>
      <c r="T74" s="113">
        <v>200</v>
      </c>
      <c r="U74" s="73">
        <v>36000</v>
      </c>
      <c r="V74" s="73">
        <v>36000</v>
      </c>
      <c r="W74" s="73"/>
      <c r="X74" s="73"/>
      <c r="Y74" s="113">
        <f>+Z74</f>
        <v>18000</v>
      </c>
      <c r="Z74" s="113">
        <v>18000</v>
      </c>
      <c r="AA74" s="113"/>
      <c r="AB74" s="113"/>
      <c r="AC74" s="95" t="s">
        <v>96</v>
      </c>
      <c r="AD74" s="126"/>
      <c r="AR74" s="77" t="s">
        <v>252</v>
      </c>
      <c r="AS74" s="77" t="s">
        <v>255</v>
      </c>
      <c r="AT74" s="80" t="s">
        <v>204</v>
      </c>
      <c r="AU74" s="98"/>
      <c r="AV74" s="98"/>
    </row>
    <row r="75" spans="1:48" s="76" customFormat="1" ht="30">
      <c r="A75" s="127">
        <v>5</v>
      </c>
      <c r="B75" s="137" t="s">
        <v>256</v>
      </c>
      <c r="C75" s="91">
        <v>2018</v>
      </c>
      <c r="D75" s="91" t="s">
        <v>232</v>
      </c>
      <c r="E75" s="110" t="s">
        <v>257</v>
      </c>
      <c r="F75" s="110" t="s">
        <v>258</v>
      </c>
      <c r="G75" s="73">
        <v>7000</v>
      </c>
      <c r="H75" s="73">
        <v>7000</v>
      </c>
      <c r="I75" s="73"/>
      <c r="J75" s="73"/>
      <c r="K75" s="73"/>
      <c r="L75" s="73"/>
      <c r="M75" s="73"/>
      <c r="N75" s="73"/>
      <c r="O75" s="73"/>
      <c r="P75" s="73"/>
      <c r="Q75" s="73"/>
      <c r="R75" s="73"/>
      <c r="S75" s="113">
        <v>300</v>
      </c>
      <c r="T75" s="113">
        <v>300</v>
      </c>
      <c r="U75" s="73">
        <v>6300</v>
      </c>
      <c r="V75" s="73">
        <v>6300</v>
      </c>
      <c r="W75" s="73"/>
      <c r="X75" s="73"/>
      <c r="Y75" s="113">
        <v>6000</v>
      </c>
      <c r="Z75" s="113">
        <v>6000</v>
      </c>
      <c r="AA75" s="113"/>
      <c r="AB75" s="113"/>
      <c r="AC75" s="91" t="s">
        <v>235</v>
      </c>
      <c r="AD75" s="67" t="s">
        <v>52</v>
      </c>
      <c r="AR75" s="91" t="s">
        <v>232</v>
      </c>
      <c r="AS75" s="77" t="s">
        <v>259</v>
      </c>
      <c r="AT75" s="91">
        <v>2018</v>
      </c>
      <c r="AU75" s="73"/>
      <c r="AV75" s="73"/>
    </row>
    <row r="76" spans="1:48" s="76" customFormat="1" ht="30">
      <c r="A76" s="127">
        <v>6</v>
      </c>
      <c r="B76" s="137" t="s">
        <v>260</v>
      </c>
      <c r="C76" s="91">
        <v>2018</v>
      </c>
      <c r="D76" s="91" t="s">
        <v>261</v>
      </c>
      <c r="E76" s="110" t="s">
        <v>257</v>
      </c>
      <c r="F76" s="110" t="s">
        <v>262</v>
      </c>
      <c r="G76" s="73">
        <v>7000</v>
      </c>
      <c r="H76" s="73">
        <v>7000</v>
      </c>
      <c r="I76" s="73"/>
      <c r="J76" s="73"/>
      <c r="K76" s="73"/>
      <c r="L76" s="73"/>
      <c r="M76" s="73"/>
      <c r="N76" s="73"/>
      <c r="O76" s="73"/>
      <c r="P76" s="73"/>
      <c r="Q76" s="73"/>
      <c r="R76" s="73"/>
      <c r="S76" s="113">
        <v>300</v>
      </c>
      <c r="T76" s="113">
        <v>300</v>
      </c>
      <c r="U76" s="73">
        <v>6300</v>
      </c>
      <c r="V76" s="73">
        <v>6300</v>
      </c>
      <c r="W76" s="73"/>
      <c r="X76" s="73"/>
      <c r="Y76" s="113">
        <v>6000</v>
      </c>
      <c r="Z76" s="113">
        <v>6000</v>
      </c>
      <c r="AA76" s="113"/>
      <c r="AB76" s="113"/>
      <c r="AC76" s="91" t="s">
        <v>263</v>
      </c>
      <c r="AD76" s="67" t="s">
        <v>52</v>
      </c>
      <c r="AR76" s="91" t="s">
        <v>261</v>
      </c>
      <c r="AS76" s="77" t="s">
        <v>264</v>
      </c>
      <c r="AT76" s="91">
        <v>2018</v>
      </c>
      <c r="AU76" s="73"/>
      <c r="AV76" s="73"/>
    </row>
    <row r="77" spans="1:48" s="76" customFormat="1" ht="45">
      <c r="A77" s="127">
        <v>7</v>
      </c>
      <c r="B77" s="137" t="s">
        <v>265</v>
      </c>
      <c r="C77" s="91">
        <v>2018</v>
      </c>
      <c r="D77" s="91" t="s">
        <v>266</v>
      </c>
      <c r="E77" s="77" t="s">
        <v>267</v>
      </c>
      <c r="F77" s="110" t="s">
        <v>268</v>
      </c>
      <c r="G77" s="73">
        <v>6000</v>
      </c>
      <c r="H77" s="73">
        <v>6000</v>
      </c>
      <c r="I77" s="73"/>
      <c r="J77" s="73"/>
      <c r="K77" s="73"/>
      <c r="L77" s="73"/>
      <c r="M77" s="73"/>
      <c r="N77" s="73"/>
      <c r="O77" s="73"/>
      <c r="P77" s="73"/>
      <c r="Q77" s="73"/>
      <c r="R77" s="73"/>
      <c r="S77" s="113">
        <v>300</v>
      </c>
      <c r="T77" s="113">
        <v>300</v>
      </c>
      <c r="U77" s="73">
        <v>5400</v>
      </c>
      <c r="V77" s="73">
        <v>5400</v>
      </c>
      <c r="W77" s="73"/>
      <c r="X77" s="73"/>
      <c r="Y77" s="113">
        <v>5100</v>
      </c>
      <c r="Z77" s="113">
        <v>5100</v>
      </c>
      <c r="AA77" s="113"/>
      <c r="AB77" s="113"/>
      <c r="AC77" s="91" t="s">
        <v>51</v>
      </c>
      <c r="AD77" s="67" t="s">
        <v>52</v>
      </c>
      <c r="AR77" s="91" t="s">
        <v>48</v>
      </c>
      <c r="AS77" s="77" t="s">
        <v>267</v>
      </c>
      <c r="AT77" s="91">
        <v>2018</v>
      </c>
      <c r="AU77" s="73"/>
      <c r="AV77" s="73"/>
    </row>
    <row r="78" spans="1:48" s="76" customFormat="1" ht="30">
      <c r="A78" s="127">
        <v>8</v>
      </c>
      <c r="B78" s="136" t="s">
        <v>269</v>
      </c>
      <c r="C78" s="77">
        <v>2018</v>
      </c>
      <c r="D78" s="77" t="s">
        <v>213</v>
      </c>
      <c r="E78" s="78" t="s">
        <v>270</v>
      </c>
      <c r="F78" s="110" t="s">
        <v>271</v>
      </c>
      <c r="G78" s="73">
        <v>7000</v>
      </c>
      <c r="H78" s="73">
        <v>7000</v>
      </c>
      <c r="I78" s="73"/>
      <c r="J78" s="73"/>
      <c r="K78" s="73"/>
      <c r="L78" s="73"/>
      <c r="M78" s="73"/>
      <c r="N78" s="73"/>
      <c r="O78" s="73"/>
      <c r="P78" s="73"/>
      <c r="Q78" s="73"/>
      <c r="R78" s="73"/>
      <c r="S78" s="113">
        <v>350</v>
      </c>
      <c r="T78" s="113">
        <v>350</v>
      </c>
      <c r="U78" s="73">
        <v>6300</v>
      </c>
      <c r="V78" s="73">
        <v>6300</v>
      </c>
      <c r="W78" s="73"/>
      <c r="X78" s="73"/>
      <c r="Y78" s="113">
        <v>5950</v>
      </c>
      <c r="Z78" s="113">
        <v>5950</v>
      </c>
      <c r="AA78" s="113"/>
      <c r="AB78" s="113"/>
      <c r="AC78" s="91" t="s">
        <v>195</v>
      </c>
      <c r="AD78" s="67" t="s">
        <v>52</v>
      </c>
      <c r="AR78" s="91" t="s">
        <v>213</v>
      </c>
      <c r="AS78" s="77" t="s">
        <v>272</v>
      </c>
      <c r="AT78" s="91">
        <v>2018</v>
      </c>
      <c r="AU78" s="73"/>
      <c r="AV78" s="73"/>
    </row>
    <row r="79" spans="1:48" s="76" customFormat="1" ht="45">
      <c r="A79" s="127">
        <v>9</v>
      </c>
      <c r="B79" s="137" t="s">
        <v>273</v>
      </c>
      <c r="C79" s="91" t="s">
        <v>274</v>
      </c>
      <c r="D79" s="91" t="s">
        <v>108</v>
      </c>
      <c r="E79" s="138" t="s">
        <v>275</v>
      </c>
      <c r="F79" s="110" t="s">
        <v>276</v>
      </c>
      <c r="G79" s="73">
        <v>7000</v>
      </c>
      <c r="H79" s="73">
        <v>7000</v>
      </c>
      <c r="I79" s="73"/>
      <c r="J79" s="73"/>
      <c r="K79" s="73"/>
      <c r="L79" s="73"/>
      <c r="M79" s="73"/>
      <c r="N79" s="73"/>
      <c r="O79" s="73"/>
      <c r="P79" s="73"/>
      <c r="Q79" s="73"/>
      <c r="R79" s="73"/>
      <c r="S79" s="113">
        <v>350</v>
      </c>
      <c r="T79" s="113">
        <v>350</v>
      </c>
      <c r="U79" s="73">
        <v>6300</v>
      </c>
      <c r="V79" s="73">
        <v>6300</v>
      </c>
      <c r="W79" s="73"/>
      <c r="X79" s="73"/>
      <c r="Y79" s="113">
        <v>5950</v>
      </c>
      <c r="Z79" s="113">
        <v>5950</v>
      </c>
      <c r="AA79" s="113"/>
      <c r="AB79" s="113"/>
      <c r="AC79" s="91" t="s">
        <v>110</v>
      </c>
      <c r="AD79" s="67" t="s">
        <v>52</v>
      </c>
      <c r="AR79" s="91" t="s">
        <v>108</v>
      </c>
      <c r="AS79" s="78" t="s">
        <v>277</v>
      </c>
      <c r="AT79" s="91" t="s">
        <v>274</v>
      </c>
      <c r="AU79" s="73"/>
      <c r="AV79" s="73"/>
    </row>
    <row r="80" spans="1:48" s="76" customFormat="1" ht="33">
      <c r="A80" s="127">
        <v>10</v>
      </c>
      <c r="B80" s="139" t="s">
        <v>278</v>
      </c>
      <c r="C80" s="91" t="s">
        <v>274</v>
      </c>
      <c r="D80" s="77" t="s">
        <v>279</v>
      </c>
      <c r="E80" s="138" t="s">
        <v>280</v>
      </c>
      <c r="F80" s="110" t="s">
        <v>281</v>
      </c>
      <c r="G80" s="94">
        <v>17450</v>
      </c>
      <c r="H80" s="94">
        <v>10000</v>
      </c>
      <c r="I80" s="94">
        <f>G80-H80</f>
        <v>7450</v>
      </c>
      <c r="J80" s="94"/>
      <c r="K80" s="94"/>
      <c r="L80" s="94"/>
      <c r="M80" s="94"/>
      <c r="N80" s="94"/>
      <c r="O80" s="94"/>
      <c r="P80" s="94"/>
      <c r="Q80" s="94"/>
      <c r="R80" s="94"/>
      <c r="S80" s="94">
        <v>350</v>
      </c>
      <c r="T80" s="94">
        <v>350</v>
      </c>
      <c r="U80" s="73">
        <v>9000</v>
      </c>
      <c r="V80" s="73">
        <v>9000</v>
      </c>
      <c r="W80" s="73"/>
      <c r="X80" s="73"/>
      <c r="Y80" s="94">
        <v>8650</v>
      </c>
      <c r="Z80" s="94">
        <v>8650</v>
      </c>
      <c r="AA80" s="94"/>
      <c r="AB80" s="94"/>
      <c r="AC80" s="77" t="s">
        <v>193</v>
      </c>
      <c r="AD80" s="67" t="s">
        <v>52</v>
      </c>
      <c r="AR80" s="77" t="s">
        <v>279</v>
      </c>
      <c r="AS80" s="78" t="s">
        <v>282</v>
      </c>
      <c r="AT80" s="91" t="s">
        <v>274</v>
      </c>
      <c r="AU80" s="94"/>
      <c r="AV80" s="94"/>
    </row>
    <row r="81" spans="1:48" s="76" customFormat="1" ht="45">
      <c r="A81" s="127">
        <v>11</v>
      </c>
      <c r="B81" s="140" t="s">
        <v>283</v>
      </c>
      <c r="C81" s="77" t="s">
        <v>274</v>
      </c>
      <c r="D81" s="77" t="s">
        <v>284</v>
      </c>
      <c r="E81" s="138" t="s">
        <v>285</v>
      </c>
      <c r="F81" s="110" t="s">
        <v>286</v>
      </c>
      <c r="G81" s="141">
        <v>9997.0280000000002</v>
      </c>
      <c r="H81" s="141">
        <v>9997.0280000000002</v>
      </c>
      <c r="I81" s="141"/>
      <c r="J81" s="141"/>
      <c r="K81" s="73"/>
      <c r="L81" s="73"/>
      <c r="M81" s="73"/>
      <c r="N81" s="73"/>
      <c r="O81" s="73"/>
      <c r="P81" s="73"/>
      <c r="Q81" s="73"/>
      <c r="R81" s="73"/>
      <c r="S81" s="98">
        <v>350</v>
      </c>
      <c r="T81" s="98">
        <v>350</v>
      </c>
      <c r="U81" s="73">
        <v>9000</v>
      </c>
      <c r="V81" s="73">
        <v>9000</v>
      </c>
      <c r="W81" s="73"/>
      <c r="X81" s="73"/>
      <c r="Y81" s="98">
        <v>8650</v>
      </c>
      <c r="Z81" s="98">
        <v>8650</v>
      </c>
      <c r="AA81" s="98"/>
      <c r="AB81" s="98"/>
      <c r="AC81" s="95" t="s">
        <v>197</v>
      </c>
      <c r="AD81" s="67" t="s">
        <v>52</v>
      </c>
      <c r="AR81" s="77" t="s">
        <v>284</v>
      </c>
      <c r="AS81" s="78" t="s">
        <v>287</v>
      </c>
      <c r="AT81" s="77" t="s">
        <v>274</v>
      </c>
      <c r="AU81" s="98"/>
      <c r="AV81" s="98"/>
    </row>
    <row r="82" spans="1:48" s="76" customFormat="1" ht="45">
      <c r="A82" s="127">
        <v>12</v>
      </c>
      <c r="B82" s="137" t="s">
        <v>288</v>
      </c>
      <c r="C82" s="91">
        <v>2018</v>
      </c>
      <c r="D82" s="91" t="s">
        <v>228</v>
      </c>
      <c r="E82" s="78" t="s">
        <v>289</v>
      </c>
      <c r="F82" s="110" t="s">
        <v>290</v>
      </c>
      <c r="G82" s="73">
        <v>4500</v>
      </c>
      <c r="H82" s="73">
        <v>4500</v>
      </c>
      <c r="I82" s="73"/>
      <c r="J82" s="73"/>
      <c r="K82" s="73"/>
      <c r="L82" s="73"/>
      <c r="M82" s="73"/>
      <c r="N82" s="73"/>
      <c r="O82" s="73"/>
      <c r="P82" s="73"/>
      <c r="Q82" s="73"/>
      <c r="R82" s="73"/>
      <c r="S82" s="113">
        <v>200</v>
      </c>
      <c r="T82" s="113">
        <v>200</v>
      </c>
      <c r="U82" s="73">
        <v>4000</v>
      </c>
      <c r="V82" s="73">
        <v>4000</v>
      </c>
      <c r="W82" s="73"/>
      <c r="X82" s="73"/>
      <c r="Y82" s="113">
        <v>3800</v>
      </c>
      <c r="Z82" s="113">
        <v>3800</v>
      </c>
      <c r="AA82" s="113"/>
      <c r="AB82" s="113"/>
      <c r="AC82" s="91" t="s">
        <v>291</v>
      </c>
      <c r="AD82" s="67" t="s">
        <v>52</v>
      </c>
      <c r="AR82" s="91" t="s">
        <v>228</v>
      </c>
      <c r="AS82" s="78" t="s">
        <v>292</v>
      </c>
      <c r="AT82" s="91">
        <v>2018</v>
      </c>
      <c r="AU82" s="73"/>
      <c r="AV82" s="73"/>
    </row>
    <row r="83" spans="1:48" s="76" customFormat="1" ht="45">
      <c r="A83" s="127">
        <v>13</v>
      </c>
      <c r="B83" s="137" t="s">
        <v>293</v>
      </c>
      <c r="C83" s="91">
        <v>2018</v>
      </c>
      <c r="D83" s="91" t="s">
        <v>228</v>
      </c>
      <c r="E83" s="138" t="s">
        <v>294</v>
      </c>
      <c r="F83" s="110" t="s">
        <v>295</v>
      </c>
      <c r="G83" s="142">
        <v>1471.625</v>
      </c>
      <c r="H83" s="142">
        <v>1471.625</v>
      </c>
      <c r="I83" s="142"/>
      <c r="J83" s="142"/>
      <c r="K83" s="142"/>
      <c r="L83" s="142"/>
      <c r="M83" s="142"/>
      <c r="N83" s="142"/>
      <c r="O83" s="142"/>
      <c r="P83" s="142"/>
      <c r="Q83" s="142"/>
      <c r="R83" s="142"/>
      <c r="S83" s="113"/>
      <c r="T83" s="113"/>
      <c r="U83" s="73">
        <v>1324.4625000000001</v>
      </c>
      <c r="V83" s="73">
        <v>1324.4625000000001</v>
      </c>
      <c r="W83" s="73"/>
      <c r="X83" s="73"/>
      <c r="Y83" s="73">
        <v>1324.4625000000001</v>
      </c>
      <c r="Z83" s="73">
        <v>1324.4625000000001</v>
      </c>
      <c r="AA83" s="73"/>
      <c r="AB83" s="73"/>
      <c r="AC83" s="91" t="s">
        <v>296</v>
      </c>
      <c r="AD83" s="126" t="s">
        <v>52</v>
      </c>
      <c r="AR83" s="91" t="s">
        <v>228</v>
      </c>
      <c r="AS83" s="78" t="s">
        <v>297</v>
      </c>
      <c r="AT83" s="91">
        <v>2018</v>
      </c>
      <c r="AU83" s="73"/>
      <c r="AV83" s="73"/>
    </row>
    <row r="84" spans="1:48" s="76" customFormat="1" ht="75">
      <c r="A84" s="127">
        <v>14</v>
      </c>
      <c r="B84" s="143" t="s">
        <v>298</v>
      </c>
      <c r="C84" s="77">
        <v>2018</v>
      </c>
      <c r="D84" s="77" t="s">
        <v>213</v>
      </c>
      <c r="E84" s="123" t="s">
        <v>299</v>
      </c>
      <c r="F84" s="110" t="s">
        <v>300</v>
      </c>
      <c r="G84" s="144">
        <v>10000</v>
      </c>
      <c r="H84" s="144">
        <v>10000</v>
      </c>
      <c r="I84" s="144"/>
      <c r="J84" s="144"/>
      <c r="K84" s="144"/>
      <c r="L84" s="144"/>
      <c r="M84" s="144"/>
      <c r="N84" s="144"/>
      <c r="O84" s="144"/>
      <c r="P84" s="144"/>
      <c r="Q84" s="144"/>
      <c r="R84" s="144"/>
      <c r="S84" s="113"/>
      <c r="T84" s="113"/>
      <c r="U84" s="73">
        <v>5000</v>
      </c>
      <c r="V84" s="73">
        <v>5000</v>
      </c>
      <c r="W84" s="73"/>
      <c r="X84" s="73"/>
      <c r="Y84" s="73">
        <v>5000</v>
      </c>
      <c r="Z84" s="73">
        <v>5000</v>
      </c>
      <c r="AA84" s="73"/>
      <c r="AB84" s="73"/>
      <c r="AC84" s="77" t="s">
        <v>301</v>
      </c>
      <c r="AD84" s="126" t="s">
        <v>52</v>
      </c>
      <c r="AR84" s="77" t="s">
        <v>213</v>
      </c>
      <c r="AS84" s="123"/>
      <c r="AT84" s="77">
        <v>2018</v>
      </c>
      <c r="AU84" s="73"/>
      <c r="AV84" s="73"/>
    </row>
    <row r="85" spans="1:48" s="76" customFormat="1" ht="75">
      <c r="A85" s="127">
        <v>15</v>
      </c>
      <c r="B85" s="145" t="s">
        <v>302</v>
      </c>
      <c r="C85" s="84" t="s">
        <v>204</v>
      </c>
      <c r="D85" s="78" t="s">
        <v>223</v>
      </c>
      <c r="E85" s="123" t="s">
        <v>303</v>
      </c>
      <c r="F85" s="146" t="s">
        <v>304</v>
      </c>
      <c r="G85" s="86">
        <v>20000</v>
      </c>
      <c r="H85" s="86">
        <v>20000</v>
      </c>
      <c r="I85" s="86"/>
      <c r="J85" s="86"/>
      <c r="K85" s="86"/>
      <c r="L85" s="86"/>
      <c r="M85" s="86"/>
      <c r="N85" s="86"/>
      <c r="O85" s="86"/>
      <c r="P85" s="86"/>
      <c r="Q85" s="86"/>
      <c r="R85" s="86"/>
      <c r="S85" s="94">
        <v>200</v>
      </c>
      <c r="T85" s="94">
        <v>200</v>
      </c>
      <c r="U85" s="73">
        <v>18000</v>
      </c>
      <c r="V85" s="73">
        <v>18000</v>
      </c>
      <c r="W85" s="73"/>
      <c r="X85" s="73"/>
      <c r="Y85" s="94">
        <f>+Z85</f>
        <v>10000</v>
      </c>
      <c r="Z85" s="94">
        <v>10000</v>
      </c>
      <c r="AA85" s="94"/>
      <c r="AB85" s="94"/>
      <c r="AC85" s="77" t="s">
        <v>305</v>
      </c>
      <c r="AD85" s="126"/>
      <c r="AR85" s="78" t="s">
        <v>223</v>
      </c>
      <c r="AS85" s="123" t="s">
        <v>303</v>
      </c>
      <c r="AT85" s="84" t="s">
        <v>204</v>
      </c>
      <c r="AU85" s="94"/>
      <c r="AV85" s="94"/>
    </row>
    <row r="86" spans="1:48" s="76" customFormat="1" ht="60">
      <c r="A86" s="127">
        <v>16</v>
      </c>
      <c r="B86" s="145" t="s">
        <v>306</v>
      </c>
      <c r="C86" s="77" t="s">
        <v>204</v>
      </c>
      <c r="D86" s="71" t="s">
        <v>86</v>
      </c>
      <c r="E86" s="138" t="s">
        <v>307</v>
      </c>
      <c r="F86" s="110" t="s">
        <v>308</v>
      </c>
      <c r="G86" s="147">
        <v>27865.511999999999</v>
      </c>
      <c r="H86" s="147">
        <v>27865.511999999999</v>
      </c>
      <c r="I86" s="147"/>
      <c r="J86" s="147"/>
      <c r="K86" s="120"/>
      <c r="L86" s="120"/>
      <c r="M86" s="120"/>
      <c r="N86" s="120"/>
      <c r="O86" s="120"/>
      <c r="P86" s="120"/>
      <c r="Q86" s="120"/>
      <c r="R86" s="120"/>
      <c r="S86" s="113">
        <v>500</v>
      </c>
      <c r="T86" s="113">
        <v>500</v>
      </c>
      <c r="U86" s="73">
        <v>25200</v>
      </c>
      <c r="V86" s="73">
        <v>25200</v>
      </c>
      <c r="W86" s="73"/>
      <c r="X86" s="73"/>
      <c r="Y86" s="94">
        <f>+Z86</f>
        <v>10000</v>
      </c>
      <c r="Z86" s="94">
        <v>10000</v>
      </c>
      <c r="AA86" s="94"/>
      <c r="AB86" s="94"/>
      <c r="AC86" s="77" t="s">
        <v>89</v>
      </c>
      <c r="AD86" s="126"/>
      <c r="AR86" s="71" t="s">
        <v>86</v>
      </c>
      <c r="AS86" s="78" t="s">
        <v>309</v>
      </c>
      <c r="AT86" s="77" t="s">
        <v>204</v>
      </c>
      <c r="AU86" s="120"/>
      <c r="AV86" s="120"/>
    </row>
    <row r="87" spans="1:48" s="76" customFormat="1" ht="60">
      <c r="A87" s="127">
        <v>17</v>
      </c>
      <c r="B87" s="145" t="s">
        <v>310</v>
      </c>
      <c r="C87" s="77" t="s">
        <v>204</v>
      </c>
      <c r="D87" s="71" t="s">
        <v>108</v>
      </c>
      <c r="E87" s="138" t="s">
        <v>311</v>
      </c>
      <c r="F87" s="110" t="s">
        <v>312</v>
      </c>
      <c r="G87" s="147">
        <v>53000</v>
      </c>
      <c r="H87" s="147">
        <v>53000</v>
      </c>
      <c r="I87" s="147"/>
      <c r="J87" s="147"/>
      <c r="K87" s="120"/>
      <c r="L87" s="120"/>
      <c r="M87" s="120"/>
      <c r="N87" s="120"/>
      <c r="O87" s="120"/>
      <c r="P87" s="120"/>
      <c r="Q87" s="120"/>
      <c r="R87" s="120"/>
      <c r="S87" s="113"/>
      <c r="T87" s="113"/>
      <c r="U87" s="73">
        <v>49500</v>
      </c>
      <c r="V87" s="73">
        <v>49500</v>
      </c>
      <c r="W87" s="73"/>
      <c r="X87" s="73"/>
      <c r="Y87" s="113">
        <f>+Z87</f>
        <v>17500</v>
      </c>
      <c r="Z87" s="113">
        <v>17500</v>
      </c>
      <c r="AA87" s="113"/>
      <c r="AB87" s="113"/>
      <c r="AC87" s="77" t="s">
        <v>110</v>
      </c>
      <c r="AD87" s="126"/>
      <c r="AR87" s="71" t="s">
        <v>108</v>
      </c>
      <c r="AS87" s="78" t="s">
        <v>313</v>
      </c>
      <c r="AT87" s="77" t="s">
        <v>204</v>
      </c>
      <c r="AU87" s="120"/>
      <c r="AV87" s="120"/>
    </row>
    <row r="88" spans="1:48" s="76" customFormat="1" ht="60">
      <c r="A88" s="127">
        <v>18</v>
      </c>
      <c r="B88" s="145" t="s">
        <v>314</v>
      </c>
      <c r="C88" s="148" t="s">
        <v>274</v>
      </c>
      <c r="D88" s="77" t="s">
        <v>223</v>
      </c>
      <c r="E88" s="110" t="s">
        <v>315</v>
      </c>
      <c r="F88" s="110" t="s">
        <v>316</v>
      </c>
      <c r="G88" s="147">
        <v>14847.352999999999</v>
      </c>
      <c r="H88" s="147">
        <f>G88</f>
        <v>14847.352999999999</v>
      </c>
      <c r="I88" s="147"/>
      <c r="J88" s="147"/>
      <c r="K88" s="120"/>
      <c r="L88" s="120"/>
      <c r="M88" s="120"/>
      <c r="N88" s="120"/>
      <c r="O88" s="120"/>
      <c r="P88" s="120"/>
      <c r="Q88" s="120"/>
      <c r="R88" s="120"/>
      <c r="S88" s="113"/>
      <c r="T88" s="113"/>
      <c r="U88" s="73">
        <v>13500</v>
      </c>
      <c r="V88" s="73">
        <v>13500</v>
      </c>
      <c r="W88" s="73"/>
      <c r="X88" s="73"/>
      <c r="Y88" s="113">
        <f>+Z88</f>
        <v>8000</v>
      </c>
      <c r="Z88" s="113">
        <v>8000</v>
      </c>
      <c r="AA88" s="113"/>
      <c r="AB88" s="113"/>
      <c r="AC88" s="82" t="s">
        <v>61</v>
      </c>
      <c r="AD88" s="126"/>
      <c r="AR88" s="71"/>
      <c r="AS88" s="78"/>
      <c r="AT88" s="77"/>
      <c r="AU88" s="120"/>
      <c r="AV88" s="120"/>
    </row>
    <row r="89" spans="1:48" s="76" customFormat="1" ht="60">
      <c r="A89" s="127">
        <v>19</v>
      </c>
      <c r="B89" s="70" t="s">
        <v>317</v>
      </c>
      <c r="C89" s="77" t="s">
        <v>204</v>
      </c>
      <c r="D89" s="71" t="s">
        <v>261</v>
      </c>
      <c r="E89" s="78"/>
      <c r="F89" s="77"/>
      <c r="G89" s="120">
        <v>22000</v>
      </c>
      <c r="H89" s="120">
        <v>22000</v>
      </c>
      <c r="I89" s="120"/>
      <c r="J89" s="120"/>
      <c r="K89" s="120"/>
      <c r="L89" s="120"/>
      <c r="M89" s="120"/>
      <c r="N89" s="120"/>
      <c r="O89" s="120"/>
      <c r="P89" s="120"/>
      <c r="Q89" s="120"/>
      <c r="R89" s="120"/>
      <c r="S89" s="113"/>
      <c r="T89" s="113"/>
      <c r="U89" s="120">
        <v>22000</v>
      </c>
      <c r="V89" s="120">
        <v>22000</v>
      </c>
      <c r="W89" s="120"/>
      <c r="X89" s="120"/>
      <c r="Y89" s="120">
        <v>22000</v>
      </c>
      <c r="Z89" s="120">
        <v>22000</v>
      </c>
      <c r="AA89" s="120"/>
      <c r="AB89" s="120"/>
      <c r="AC89" s="77" t="s">
        <v>61</v>
      </c>
      <c r="AD89" s="126"/>
      <c r="AR89" s="71" t="s">
        <v>261</v>
      </c>
      <c r="AS89" s="78"/>
      <c r="AT89" s="77" t="s">
        <v>204</v>
      </c>
      <c r="AU89" s="120"/>
      <c r="AV89" s="120"/>
    </row>
    <row r="90" spans="1:48" s="76" customFormat="1" ht="45">
      <c r="A90" s="127">
        <v>20</v>
      </c>
      <c r="B90" s="70" t="s">
        <v>318</v>
      </c>
      <c r="C90" s="77" t="s">
        <v>204</v>
      </c>
      <c r="D90" s="71" t="s">
        <v>239</v>
      </c>
      <c r="E90" s="78"/>
      <c r="F90" s="77"/>
      <c r="G90" s="120">
        <v>15000</v>
      </c>
      <c r="H90" s="120">
        <v>15000</v>
      </c>
      <c r="I90" s="120"/>
      <c r="J90" s="120"/>
      <c r="K90" s="120"/>
      <c r="L90" s="120"/>
      <c r="M90" s="120"/>
      <c r="N90" s="120"/>
      <c r="O90" s="120"/>
      <c r="P90" s="120"/>
      <c r="Q90" s="120"/>
      <c r="R90" s="120"/>
      <c r="S90" s="113"/>
      <c r="T90" s="113"/>
      <c r="U90" s="120">
        <v>15000</v>
      </c>
      <c r="V90" s="120">
        <v>15000</v>
      </c>
      <c r="W90" s="120"/>
      <c r="X90" s="120"/>
      <c r="Y90" s="120">
        <v>15000</v>
      </c>
      <c r="Z90" s="120">
        <v>15000</v>
      </c>
      <c r="AA90" s="120"/>
      <c r="AB90" s="120"/>
      <c r="AC90" s="77" t="s">
        <v>319</v>
      </c>
      <c r="AD90" s="126"/>
      <c r="AR90" s="71" t="s">
        <v>239</v>
      </c>
      <c r="AS90" s="78"/>
      <c r="AT90" s="77" t="s">
        <v>204</v>
      </c>
      <c r="AU90" s="120"/>
      <c r="AV90" s="120"/>
    </row>
    <row r="91" spans="1:48" s="76" customFormat="1" ht="45">
      <c r="A91" s="127">
        <v>21</v>
      </c>
      <c r="B91" s="70" t="s">
        <v>320</v>
      </c>
      <c r="C91" s="77" t="s">
        <v>204</v>
      </c>
      <c r="D91" s="71" t="s">
        <v>228</v>
      </c>
      <c r="E91" s="78"/>
      <c r="F91" s="110" t="s">
        <v>321</v>
      </c>
      <c r="G91" s="120">
        <v>10900</v>
      </c>
      <c r="H91" s="120">
        <v>10900</v>
      </c>
      <c r="I91" s="120"/>
      <c r="J91" s="120"/>
      <c r="K91" s="120"/>
      <c r="L91" s="120"/>
      <c r="M91" s="120"/>
      <c r="N91" s="120"/>
      <c r="O91" s="120"/>
      <c r="P91" s="120"/>
      <c r="Q91" s="120"/>
      <c r="R91" s="120"/>
      <c r="S91" s="113"/>
      <c r="T91" s="113"/>
      <c r="U91" s="120">
        <v>10900</v>
      </c>
      <c r="V91" s="120">
        <v>10900</v>
      </c>
      <c r="W91" s="120"/>
      <c r="X91" s="120"/>
      <c r="Y91" s="120">
        <v>10900</v>
      </c>
      <c r="Z91" s="120">
        <v>10900</v>
      </c>
      <c r="AA91" s="120"/>
      <c r="AB91" s="120"/>
      <c r="AC91" s="77" t="s">
        <v>319</v>
      </c>
      <c r="AD91" s="126"/>
      <c r="AR91" s="71" t="s">
        <v>228</v>
      </c>
      <c r="AS91" s="78"/>
      <c r="AT91" s="77" t="s">
        <v>204</v>
      </c>
      <c r="AU91" s="120"/>
      <c r="AV91" s="120"/>
    </row>
    <row r="92" spans="1:48" s="76" customFormat="1" ht="45">
      <c r="A92" s="127">
        <v>22</v>
      </c>
      <c r="B92" s="128" t="s">
        <v>322</v>
      </c>
      <c r="C92" s="123" t="s">
        <v>204</v>
      </c>
      <c r="D92" s="78" t="s">
        <v>239</v>
      </c>
      <c r="E92" s="124" t="s">
        <v>323</v>
      </c>
      <c r="F92" s="110" t="s">
        <v>324</v>
      </c>
      <c r="G92" s="125">
        <v>20000</v>
      </c>
      <c r="H92" s="125">
        <v>20000</v>
      </c>
      <c r="I92" s="125"/>
      <c r="J92" s="125"/>
      <c r="K92" s="125"/>
      <c r="L92" s="125"/>
      <c r="M92" s="125"/>
      <c r="N92" s="125"/>
      <c r="O92" s="125"/>
      <c r="P92" s="125"/>
      <c r="Q92" s="125"/>
      <c r="R92" s="125"/>
      <c r="S92" s="125">
        <v>300</v>
      </c>
      <c r="T92" s="125">
        <v>300</v>
      </c>
      <c r="U92" s="73">
        <v>18000</v>
      </c>
      <c r="V92" s="73">
        <v>18000</v>
      </c>
      <c r="W92" s="73"/>
      <c r="X92" s="73"/>
      <c r="Y92" s="113">
        <f>+Z92</f>
        <v>9000</v>
      </c>
      <c r="Z92" s="113">
        <v>9000</v>
      </c>
      <c r="AA92" s="113"/>
      <c r="AB92" s="113"/>
      <c r="AC92" s="78" t="s">
        <v>242</v>
      </c>
      <c r="AD92" s="126"/>
      <c r="AR92" s="78" t="s">
        <v>239</v>
      </c>
      <c r="AS92" s="124" t="s">
        <v>325</v>
      </c>
      <c r="AT92" s="123" t="s">
        <v>204</v>
      </c>
      <c r="AU92" s="125"/>
      <c r="AV92" s="125"/>
    </row>
    <row r="93" spans="1:48" s="76" customFormat="1" ht="90">
      <c r="A93" s="127">
        <v>23</v>
      </c>
      <c r="B93" s="128" t="s">
        <v>326</v>
      </c>
      <c r="C93" s="123" t="s">
        <v>204</v>
      </c>
      <c r="D93" s="78" t="s">
        <v>327</v>
      </c>
      <c r="E93" s="149" t="s">
        <v>328</v>
      </c>
      <c r="F93" s="110" t="s">
        <v>329</v>
      </c>
      <c r="G93" s="125">
        <v>31500</v>
      </c>
      <c r="H93" s="125">
        <v>31500</v>
      </c>
      <c r="I93" s="125"/>
      <c r="J93" s="125"/>
      <c r="K93" s="125"/>
      <c r="L93" s="125"/>
      <c r="M93" s="125"/>
      <c r="N93" s="125"/>
      <c r="O93" s="125"/>
      <c r="P93" s="125"/>
      <c r="Q93" s="125"/>
      <c r="R93" s="125"/>
      <c r="S93" s="113">
        <v>310</v>
      </c>
      <c r="T93" s="113">
        <v>310</v>
      </c>
      <c r="U93" s="73">
        <v>28350</v>
      </c>
      <c r="V93" s="73">
        <v>28350</v>
      </c>
      <c r="W93" s="73"/>
      <c r="X93" s="73"/>
      <c r="Y93" s="113">
        <f>Z93</f>
        <v>12000</v>
      </c>
      <c r="Z93" s="113">
        <v>12000</v>
      </c>
      <c r="AA93" s="113"/>
      <c r="AB93" s="113"/>
      <c r="AC93" s="78" t="s">
        <v>330</v>
      </c>
      <c r="AD93" s="126"/>
      <c r="AR93" s="78" t="s">
        <v>327</v>
      </c>
      <c r="AS93" s="124" t="s">
        <v>331</v>
      </c>
      <c r="AT93" s="123" t="s">
        <v>204</v>
      </c>
      <c r="AU93" s="125"/>
      <c r="AV93" s="125"/>
    </row>
    <row r="94" spans="1:48" s="76" customFormat="1" ht="75">
      <c r="A94" s="127">
        <v>24</v>
      </c>
      <c r="B94" s="70" t="s">
        <v>332</v>
      </c>
      <c r="C94" s="150" t="s">
        <v>204</v>
      </c>
      <c r="D94" s="85" t="s">
        <v>333</v>
      </c>
      <c r="E94" s="151" t="s">
        <v>334</v>
      </c>
      <c r="F94" s="151" t="s">
        <v>335</v>
      </c>
      <c r="G94" s="86">
        <v>35000</v>
      </c>
      <c r="H94" s="86">
        <v>35000</v>
      </c>
      <c r="I94" s="86"/>
      <c r="J94" s="86"/>
      <c r="K94" s="86"/>
      <c r="L94" s="86"/>
      <c r="M94" s="86"/>
      <c r="N94" s="86"/>
      <c r="O94" s="86"/>
      <c r="P94" s="86"/>
      <c r="Q94" s="86"/>
      <c r="R94" s="86"/>
      <c r="S94" s="86">
        <v>350</v>
      </c>
      <c r="T94" s="86">
        <v>350</v>
      </c>
      <c r="U94" s="73">
        <v>31500</v>
      </c>
      <c r="V94" s="73">
        <v>31500</v>
      </c>
      <c r="W94" s="73"/>
      <c r="X94" s="73"/>
      <c r="Y94" s="113">
        <v>12000</v>
      </c>
      <c r="Z94" s="113">
        <v>12000</v>
      </c>
      <c r="AA94" s="113"/>
      <c r="AB94" s="113"/>
      <c r="AC94" s="78" t="s">
        <v>191</v>
      </c>
      <c r="AD94" s="126"/>
      <c r="AR94" s="85" t="s">
        <v>333</v>
      </c>
      <c r="AS94" s="85" t="s">
        <v>336</v>
      </c>
      <c r="AT94" s="150" t="s">
        <v>204</v>
      </c>
      <c r="AU94" s="86"/>
      <c r="AV94" s="86"/>
    </row>
    <row r="95" spans="1:48" s="76" customFormat="1" ht="120">
      <c r="A95" s="127">
        <v>25</v>
      </c>
      <c r="B95" s="152" t="s">
        <v>337</v>
      </c>
      <c r="C95" s="77" t="s">
        <v>204</v>
      </c>
      <c r="D95" s="77" t="s">
        <v>284</v>
      </c>
      <c r="E95" s="110" t="s">
        <v>338</v>
      </c>
      <c r="F95" s="110" t="s">
        <v>339</v>
      </c>
      <c r="G95" s="153">
        <v>45000</v>
      </c>
      <c r="H95" s="153">
        <v>45000</v>
      </c>
      <c r="I95" s="153"/>
      <c r="J95" s="153"/>
      <c r="K95" s="153"/>
      <c r="L95" s="153"/>
      <c r="M95" s="153"/>
      <c r="N95" s="153"/>
      <c r="O95" s="153"/>
      <c r="P95" s="153"/>
      <c r="Q95" s="153"/>
      <c r="R95" s="153"/>
      <c r="S95" s="98">
        <v>500</v>
      </c>
      <c r="T95" s="98">
        <v>500</v>
      </c>
      <c r="U95" s="73">
        <v>40500</v>
      </c>
      <c r="V95" s="73">
        <v>40500</v>
      </c>
      <c r="W95" s="73"/>
      <c r="X95" s="73"/>
      <c r="Y95" s="98">
        <v>13000</v>
      </c>
      <c r="Z95" s="98">
        <v>13000</v>
      </c>
      <c r="AA95" s="98"/>
      <c r="AB95" s="98"/>
      <c r="AC95" s="95" t="s">
        <v>197</v>
      </c>
      <c r="AD95" s="126"/>
      <c r="AR95" s="77" t="s">
        <v>284</v>
      </c>
      <c r="AS95" s="110" t="s">
        <v>340</v>
      </c>
      <c r="AT95" s="77" t="s">
        <v>204</v>
      </c>
      <c r="AU95" s="98"/>
      <c r="AV95" s="98"/>
    </row>
    <row r="96" spans="1:48" s="76" customFormat="1" ht="105">
      <c r="A96" s="127">
        <v>26</v>
      </c>
      <c r="B96" s="152" t="s">
        <v>341</v>
      </c>
      <c r="C96" s="77" t="s">
        <v>204</v>
      </c>
      <c r="D96" s="77" t="s">
        <v>333</v>
      </c>
      <c r="E96" s="110" t="s">
        <v>342</v>
      </c>
      <c r="F96" s="151" t="s">
        <v>343</v>
      </c>
      <c r="G96" s="153">
        <v>38000</v>
      </c>
      <c r="H96" s="153">
        <v>38000</v>
      </c>
      <c r="I96" s="153"/>
      <c r="J96" s="153"/>
      <c r="K96" s="153"/>
      <c r="L96" s="153"/>
      <c r="M96" s="153"/>
      <c r="N96" s="153"/>
      <c r="O96" s="153"/>
      <c r="P96" s="153"/>
      <c r="Q96" s="153"/>
      <c r="R96" s="153"/>
      <c r="S96" s="154">
        <v>400</v>
      </c>
      <c r="T96" s="154">
        <v>400</v>
      </c>
      <c r="U96" s="73">
        <v>34200</v>
      </c>
      <c r="V96" s="73">
        <v>34200</v>
      </c>
      <c r="W96" s="73"/>
      <c r="X96" s="73"/>
      <c r="Y96" s="113">
        <v>12000</v>
      </c>
      <c r="Z96" s="113">
        <v>12000</v>
      </c>
      <c r="AA96" s="113"/>
      <c r="AB96" s="113"/>
      <c r="AC96" s="78" t="s">
        <v>191</v>
      </c>
      <c r="AD96" s="126"/>
      <c r="AR96" s="77" t="s">
        <v>333</v>
      </c>
      <c r="AS96" s="110" t="s">
        <v>344</v>
      </c>
      <c r="AT96" s="77" t="s">
        <v>204</v>
      </c>
      <c r="AU96" s="155"/>
      <c r="AV96" s="155"/>
    </row>
    <row r="97" spans="1:48" s="79" customFormat="1" ht="30">
      <c r="A97" s="127">
        <v>27</v>
      </c>
      <c r="B97" s="152" t="s">
        <v>345</v>
      </c>
      <c r="C97" s="77" t="s">
        <v>204</v>
      </c>
      <c r="D97" s="78" t="s">
        <v>213</v>
      </c>
      <c r="E97" s="77" t="s">
        <v>346</v>
      </c>
      <c r="F97" s="110" t="s">
        <v>347</v>
      </c>
      <c r="G97" s="153">
        <v>55600</v>
      </c>
      <c r="H97" s="153">
        <v>55600</v>
      </c>
      <c r="I97" s="153"/>
      <c r="J97" s="153"/>
      <c r="K97" s="153"/>
      <c r="L97" s="153"/>
      <c r="M97" s="153"/>
      <c r="N97" s="153"/>
      <c r="O97" s="153"/>
      <c r="P97" s="153"/>
      <c r="Q97" s="153"/>
      <c r="R97" s="153"/>
      <c r="S97" s="113">
        <v>400</v>
      </c>
      <c r="T97" s="113"/>
      <c r="U97" s="73">
        <v>50000</v>
      </c>
      <c r="V97" s="73">
        <v>49600</v>
      </c>
      <c r="W97" s="73">
        <v>400</v>
      </c>
      <c r="X97" s="73"/>
      <c r="Y97" s="98">
        <f t="shared" ref="Y97:Y104" si="21">+Z97</f>
        <v>15000</v>
      </c>
      <c r="Z97" s="98">
        <v>15000</v>
      </c>
      <c r="AA97" s="98"/>
      <c r="AB97" s="98"/>
      <c r="AC97" s="78" t="s">
        <v>195</v>
      </c>
      <c r="AD97" s="67"/>
      <c r="AR97" s="78" t="s">
        <v>213</v>
      </c>
      <c r="AS97" s="110" t="s">
        <v>348</v>
      </c>
      <c r="AT97" s="77" t="s">
        <v>204</v>
      </c>
      <c r="AU97" s="98"/>
      <c r="AV97" s="98"/>
    </row>
    <row r="98" spans="1:48" s="79" customFormat="1" ht="105">
      <c r="A98" s="127">
        <v>28</v>
      </c>
      <c r="B98" s="156" t="s">
        <v>349</v>
      </c>
      <c r="C98" s="77" t="s">
        <v>204</v>
      </c>
      <c r="D98" s="77" t="s">
        <v>86</v>
      </c>
      <c r="E98" s="157" t="s">
        <v>350</v>
      </c>
      <c r="F98" s="110" t="s">
        <v>351</v>
      </c>
      <c r="G98" s="153">
        <v>27800</v>
      </c>
      <c r="H98" s="153">
        <v>27800</v>
      </c>
      <c r="I98" s="153"/>
      <c r="J98" s="153"/>
      <c r="K98" s="153"/>
      <c r="L98" s="153"/>
      <c r="M98" s="153"/>
      <c r="N98" s="153"/>
      <c r="O98" s="153"/>
      <c r="P98" s="153"/>
      <c r="Q98" s="153"/>
      <c r="R98" s="153"/>
      <c r="S98" s="113">
        <v>400</v>
      </c>
      <c r="T98" s="113"/>
      <c r="U98" s="73">
        <v>25000</v>
      </c>
      <c r="V98" s="73">
        <v>24600</v>
      </c>
      <c r="W98" s="73">
        <v>400</v>
      </c>
      <c r="X98" s="73"/>
      <c r="Y98" s="113">
        <v>12000</v>
      </c>
      <c r="Z98" s="113">
        <v>12000</v>
      </c>
      <c r="AA98" s="113"/>
      <c r="AB98" s="113"/>
      <c r="AC98" s="77" t="s">
        <v>89</v>
      </c>
      <c r="AD98" s="67"/>
      <c r="AR98" s="77" t="s">
        <v>86</v>
      </c>
      <c r="AS98" s="158" t="s">
        <v>352</v>
      </c>
      <c r="AT98" s="77" t="s">
        <v>204</v>
      </c>
      <c r="AU98" s="98"/>
      <c r="AV98" s="98"/>
    </row>
    <row r="99" spans="1:48" s="79" customFormat="1" ht="30">
      <c r="A99" s="127">
        <v>29</v>
      </c>
      <c r="B99" s="159" t="s">
        <v>353</v>
      </c>
      <c r="C99" s="77" t="s">
        <v>204</v>
      </c>
      <c r="D99" s="77" t="s">
        <v>261</v>
      </c>
      <c r="E99" s="157" t="s">
        <v>354</v>
      </c>
      <c r="F99" s="110" t="s">
        <v>355</v>
      </c>
      <c r="G99" s="153">
        <v>44500</v>
      </c>
      <c r="H99" s="153">
        <v>44500</v>
      </c>
      <c r="I99" s="153"/>
      <c r="J99" s="153"/>
      <c r="K99" s="153"/>
      <c r="L99" s="153"/>
      <c r="M99" s="153"/>
      <c r="N99" s="153"/>
      <c r="O99" s="153"/>
      <c r="P99" s="153"/>
      <c r="Q99" s="153"/>
      <c r="R99" s="153"/>
      <c r="S99" s="113">
        <v>400</v>
      </c>
      <c r="T99" s="113"/>
      <c r="U99" s="73">
        <v>40000</v>
      </c>
      <c r="V99" s="73">
        <v>39600</v>
      </c>
      <c r="W99" s="73">
        <v>400</v>
      </c>
      <c r="X99" s="73"/>
      <c r="Y99" s="98">
        <f t="shared" si="21"/>
        <v>15000</v>
      </c>
      <c r="Z99" s="98">
        <v>15000</v>
      </c>
      <c r="AA99" s="98"/>
      <c r="AB99" s="98"/>
      <c r="AC99" s="78" t="s">
        <v>356</v>
      </c>
      <c r="AD99" s="67"/>
      <c r="AR99" s="77" t="s">
        <v>261</v>
      </c>
      <c r="AS99" s="158" t="s">
        <v>354</v>
      </c>
      <c r="AT99" s="77" t="s">
        <v>204</v>
      </c>
      <c r="AU99" s="98"/>
      <c r="AV99" s="98"/>
    </row>
    <row r="100" spans="1:48" s="79" customFormat="1" ht="120">
      <c r="A100" s="127">
        <v>30</v>
      </c>
      <c r="B100" s="159" t="s">
        <v>357</v>
      </c>
      <c r="C100" s="77" t="s">
        <v>204</v>
      </c>
      <c r="D100" s="157" t="s">
        <v>81</v>
      </c>
      <c r="E100" s="158" t="s">
        <v>358</v>
      </c>
      <c r="F100" s="97" t="s">
        <v>359</v>
      </c>
      <c r="G100" s="153">
        <v>50000</v>
      </c>
      <c r="H100" s="153">
        <v>50000</v>
      </c>
      <c r="I100" s="153"/>
      <c r="J100" s="153"/>
      <c r="K100" s="153"/>
      <c r="L100" s="153"/>
      <c r="M100" s="153"/>
      <c r="N100" s="153"/>
      <c r="O100" s="153"/>
      <c r="P100" s="153"/>
      <c r="Q100" s="153"/>
      <c r="R100" s="153"/>
      <c r="S100" s="113">
        <v>400</v>
      </c>
      <c r="T100" s="113"/>
      <c r="U100" s="73">
        <v>45000</v>
      </c>
      <c r="V100" s="73">
        <v>44600</v>
      </c>
      <c r="W100" s="73">
        <v>400</v>
      </c>
      <c r="X100" s="73"/>
      <c r="Y100" s="98">
        <f t="shared" si="21"/>
        <v>16000</v>
      </c>
      <c r="Z100" s="98">
        <v>16000</v>
      </c>
      <c r="AA100" s="98"/>
      <c r="AB100" s="98"/>
      <c r="AC100" s="91" t="s">
        <v>84</v>
      </c>
      <c r="AD100" s="67"/>
      <c r="AR100" s="157" t="s">
        <v>81</v>
      </c>
      <c r="AS100" s="158" t="s">
        <v>360</v>
      </c>
      <c r="AT100" s="77" t="s">
        <v>204</v>
      </c>
      <c r="AU100" s="98"/>
      <c r="AV100" s="98"/>
    </row>
    <row r="101" spans="1:48" s="79" customFormat="1" ht="30">
      <c r="A101" s="127">
        <v>31</v>
      </c>
      <c r="B101" s="159" t="s">
        <v>361</v>
      </c>
      <c r="C101" s="77" t="s">
        <v>204</v>
      </c>
      <c r="D101" s="157" t="s">
        <v>232</v>
      </c>
      <c r="E101" s="157" t="s">
        <v>362</v>
      </c>
      <c r="F101" s="110" t="s">
        <v>363</v>
      </c>
      <c r="G101" s="153">
        <v>44500</v>
      </c>
      <c r="H101" s="153">
        <v>44500</v>
      </c>
      <c r="I101" s="153"/>
      <c r="J101" s="153"/>
      <c r="K101" s="153"/>
      <c r="L101" s="153"/>
      <c r="M101" s="153"/>
      <c r="N101" s="153"/>
      <c r="O101" s="153"/>
      <c r="P101" s="153"/>
      <c r="Q101" s="153"/>
      <c r="R101" s="153"/>
      <c r="S101" s="113">
        <v>400</v>
      </c>
      <c r="T101" s="113"/>
      <c r="U101" s="73">
        <v>40000</v>
      </c>
      <c r="V101" s="73">
        <v>39600</v>
      </c>
      <c r="W101" s="73">
        <v>400</v>
      </c>
      <c r="X101" s="73"/>
      <c r="Y101" s="98">
        <f t="shared" si="21"/>
        <v>15000</v>
      </c>
      <c r="Z101" s="98">
        <v>15000</v>
      </c>
      <c r="AA101" s="98"/>
      <c r="AB101" s="98"/>
      <c r="AC101" s="78" t="s">
        <v>235</v>
      </c>
      <c r="AD101" s="67"/>
      <c r="AR101" s="157" t="s">
        <v>232</v>
      </c>
      <c r="AS101" s="158" t="s">
        <v>364</v>
      </c>
      <c r="AT101" s="77" t="s">
        <v>204</v>
      </c>
      <c r="AU101" s="98"/>
      <c r="AV101" s="98"/>
    </row>
    <row r="102" spans="1:48" s="76" customFormat="1" ht="90">
      <c r="A102" s="127">
        <v>32</v>
      </c>
      <c r="B102" s="70" t="s">
        <v>365</v>
      </c>
      <c r="C102" s="77" t="s">
        <v>204</v>
      </c>
      <c r="D102" s="77" t="s">
        <v>266</v>
      </c>
      <c r="E102" s="77" t="s">
        <v>366</v>
      </c>
      <c r="F102" s="110" t="s">
        <v>367</v>
      </c>
      <c r="G102" s="70">
        <v>45000</v>
      </c>
      <c r="H102" s="70">
        <v>45000</v>
      </c>
      <c r="I102" s="70"/>
      <c r="J102" s="70"/>
      <c r="K102" s="70"/>
      <c r="L102" s="70"/>
      <c r="M102" s="70"/>
      <c r="N102" s="70"/>
      <c r="O102" s="70"/>
      <c r="P102" s="70"/>
      <c r="Q102" s="70"/>
      <c r="R102" s="70"/>
      <c r="S102" s="113">
        <v>400</v>
      </c>
      <c r="T102" s="113"/>
      <c r="U102" s="73">
        <v>40500</v>
      </c>
      <c r="V102" s="73">
        <v>40100</v>
      </c>
      <c r="W102" s="73">
        <v>400</v>
      </c>
      <c r="X102" s="73"/>
      <c r="Y102" s="98">
        <f t="shared" si="21"/>
        <v>15000</v>
      </c>
      <c r="Z102" s="98">
        <v>15000</v>
      </c>
      <c r="AA102" s="98"/>
      <c r="AB102" s="98"/>
      <c r="AC102" s="51" t="s">
        <v>51</v>
      </c>
      <c r="AD102" s="67"/>
      <c r="AR102" s="77" t="s">
        <v>48</v>
      </c>
      <c r="AS102" s="77" t="s">
        <v>368</v>
      </c>
      <c r="AT102" s="77" t="s">
        <v>204</v>
      </c>
      <c r="AU102" s="98"/>
      <c r="AV102" s="98"/>
    </row>
    <row r="103" spans="1:48" s="76" customFormat="1" ht="45">
      <c r="A103" s="127">
        <v>34</v>
      </c>
      <c r="B103" s="152" t="s">
        <v>369</v>
      </c>
      <c r="C103" s="71" t="s">
        <v>204</v>
      </c>
      <c r="D103" s="78" t="s">
        <v>370</v>
      </c>
      <c r="E103" s="78" t="s">
        <v>371</v>
      </c>
      <c r="F103" s="110" t="s">
        <v>372</v>
      </c>
      <c r="G103" s="113">
        <v>50000</v>
      </c>
      <c r="H103" s="113">
        <v>50000</v>
      </c>
      <c r="I103" s="113"/>
      <c r="J103" s="113"/>
      <c r="K103" s="113"/>
      <c r="L103" s="113"/>
      <c r="M103" s="113"/>
      <c r="N103" s="113"/>
      <c r="O103" s="113"/>
      <c r="P103" s="113"/>
      <c r="Q103" s="113"/>
      <c r="R103" s="113"/>
      <c r="S103" s="113">
        <v>500</v>
      </c>
      <c r="T103" s="113">
        <v>500</v>
      </c>
      <c r="U103" s="73">
        <v>45000</v>
      </c>
      <c r="V103" s="73">
        <v>45000</v>
      </c>
      <c r="W103" s="73"/>
      <c r="X103" s="73"/>
      <c r="Y103" s="113">
        <f t="shared" si="21"/>
        <v>17000</v>
      </c>
      <c r="Z103" s="113">
        <v>17000</v>
      </c>
      <c r="AA103" s="113"/>
      <c r="AB103" s="113"/>
      <c r="AC103" s="78" t="s">
        <v>373</v>
      </c>
      <c r="AD103" s="126"/>
      <c r="AR103" s="78" t="s">
        <v>370</v>
      </c>
      <c r="AS103" s="78" t="s">
        <v>374</v>
      </c>
      <c r="AT103" s="71" t="s">
        <v>204</v>
      </c>
      <c r="AU103" s="113"/>
      <c r="AV103" s="113"/>
    </row>
    <row r="104" spans="1:48" s="79" customFormat="1" ht="90">
      <c r="A104" s="127">
        <v>35</v>
      </c>
      <c r="B104" s="152" t="s">
        <v>375</v>
      </c>
      <c r="C104" s="77" t="s">
        <v>204</v>
      </c>
      <c r="D104" s="78" t="s">
        <v>42</v>
      </c>
      <c r="E104" s="78" t="s">
        <v>376</v>
      </c>
      <c r="F104" s="110" t="s">
        <v>377</v>
      </c>
      <c r="G104" s="113">
        <v>100000</v>
      </c>
      <c r="H104" s="113">
        <v>100000</v>
      </c>
      <c r="I104" s="113"/>
      <c r="J104" s="113"/>
      <c r="K104" s="113"/>
      <c r="L104" s="113"/>
      <c r="M104" s="113"/>
      <c r="N104" s="113"/>
      <c r="O104" s="113"/>
      <c r="P104" s="113"/>
      <c r="Q104" s="113"/>
      <c r="R104" s="113"/>
      <c r="S104" s="113">
        <v>900</v>
      </c>
      <c r="T104" s="113">
        <v>900</v>
      </c>
      <c r="U104" s="73">
        <v>90000</v>
      </c>
      <c r="V104" s="73">
        <v>90000</v>
      </c>
      <c r="W104" s="73"/>
      <c r="X104" s="73"/>
      <c r="Y104" s="113">
        <f t="shared" si="21"/>
        <v>49888</v>
      </c>
      <c r="Z104" s="113">
        <f>49538+250+100</f>
        <v>49888</v>
      </c>
      <c r="AA104" s="113"/>
      <c r="AB104" s="113"/>
      <c r="AC104" s="78" t="s">
        <v>378</v>
      </c>
      <c r="AD104" s="67"/>
      <c r="AR104" s="78" t="s">
        <v>42</v>
      </c>
      <c r="AS104" s="78" t="s">
        <v>379</v>
      </c>
      <c r="AT104" s="77" t="s">
        <v>380</v>
      </c>
      <c r="AU104" s="113"/>
      <c r="AV104" s="113"/>
    </row>
    <row r="105" spans="1:48" s="76" customFormat="1" ht="30">
      <c r="A105" s="127">
        <v>36</v>
      </c>
      <c r="B105" s="160" t="s">
        <v>381</v>
      </c>
      <c r="C105" s="161" t="s">
        <v>204</v>
      </c>
      <c r="D105" s="162" t="s">
        <v>42</v>
      </c>
      <c r="E105" s="163" t="s">
        <v>382</v>
      </c>
      <c r="F105" s="110" t="s">
        <v>383</v>
      </c>
      <c r="G105" s="164">
        <v>38509</v>
      </c>
      <c r="H105" s="164">
        <v>38509</v>
      </c>
      <c r="I105" s="164"/>
      <c r="J105" s="164"/>
      <c r="K105" s="144"/>
      <c r="L105" s="144"/>
      <c r="M105" s="144"/>
      <c r="N105" s="144"/>
      <c r="O105" s="144"/>
      <c r="P105" s="144"/>
      <c r="Q105" s="144"/>
      <c r="R105" s="144"/>
      <c r="S105" s="113"/>
      <c r="T105" s="113"/>
      <c r="U105" s="73">
        <v>35100</v>
      </c>
      <c r="V105" s="73">
        <v>35100</v>
      </c>
      <c r="W105" s="73"/>
      <c r="X105" s="73"/>
      <c r="Y105" s="113">
        <v>22000</v>
      </c>
      <c r="Z105" s="113">
        <v>22000</v>
      </c>
      <c r="AA105" s="113"/>
      <c r="AB105" s="113"/>
      <c r="AC105" s="95" t="s">
        <v>384</v>
      </c>
      <c r="AD105" s="126"/>
      <c r="AR105" s="162" t="s">
        <v>42</v>
      </c>
      <c r="AS105" s="165"/>
      <c r="AT105" s="166" t="s">
        <v>204</v>
      </c>
      <c r="AU105" s="98"/>
      <c r="AV105" s="98"/>
    </row>
    <row r="106" spans="1:48" s="79" customFormat="1" ht="60">
      <c r="A106" s="127">
        <v>39</v>
      </c>
      <c r="B106" s="167" t="s">
        <v>385</v>
      </c>
      <c r="C106" s="77" t="s">
        <v>386</v>
      </c>
      <c r="D106" s="168" t="s">
        <v>387</v>
      </c>
      <c r="E106" s="169" t="s">
        <v>388</v>
      </c>
      <c r="F106" s="110" t="s">
        <v>389</v>
      </c>
      <c r="G106" s="147">
        <v>60000</v>
      </c>
      <c r="H106" s="147">
        <v>60000</v>
      </c>
      <c r="I106" s="147"/>
      <c r="J106" s="147"/>
      <c r="K106" s="147"/>
      <c r="L106" s="147"/>
      <c r="M106" s="147"/>
      <c r="N106" s="147"/>
      <c r="O106" s="147">
        <v>4692.5020000000004</v>
      </c>
      <c r="P106" s="147"/>
      <c r="Q106" s="147">
        <v>4692.5020000000004</v>
      </c>
      <c r="R106" s="147"/>
      <c r="S106" s="113">
        <v>5300</v>
      </c>
      <c r="T106" s="113">
        <v>300</v>
      </c>
      <c r="U106" s="73">
        <v>4700</v>
      </c>
      <c r="V106" s="73">
        <v>4700</v>
      </c>
      <c r="W106" s="73">
        <v>5000</v>
      </c>
      <c r="X106" s="73"/>
      <c r="Y106" s="113">
        <v>4400</v>
      </c>
      <c r="Z106" s="113">
        <v>4400</v>
      </c>
      <c r="AA106" s="113"/>
      <c r="AB106" s="113"/>
      <c r="AC106" s="77" t="s">
        <v>390</v>
      </c>
      <c r="AD106" s="67" t="s">
        <v>391</v>
      </c>
      <c r="AR106" s="168" t="s">
        <v>387</v>
      </c>
      <c r="AS106" s="169" t="s">
        <v>388</v>
      </c>
      <c r="AT106" s="170" t="s">
        <v>204</v>
      </c>
      <c r="AU106" s="98"/>
      <c r="AV106" s="98"/>
    </row>
    <row r="107" spans="1:48" s="66" customFormat="1" ht="45">
      <c r="A107" s="127">
        <v>40</v>
      </c>
      <c r="B107" s="171" t="s">
        <v>392</v>
      </c>
      <c r="C107" s="172">
        <v>2018</v>
      </c>
      <c r="D107" s="88" t="s">
        <v>393</v>
      </c>
      <c r="E107" s="173" t="s">
        <v>394</v>
      </c>
      <c r="F107" s="110" t="s">
        <v>395</v>
      </c>
      <c r="G107" s="73">
        <v>3430</v>
      </c>
      <c r="H107" s="73">
        <v>3430</v>
      </c>
      <c r="I107" s="73"/>
      <c r="J107" s="73"/>
      <c r="K107" s="73"/>
      <c r="L107" s="73"/>
      <c r="M107" s="73"/>
      <c r="N107" s="73"/>
      <c r="O107" s="73"/>
      <c r="P107" s="73"/>
      <c r="Q107" s="73"/>
      <c r="R107" s="73"/>
      <c r="S107" s="98"/>
      <c r="T107" s="98"/>
      <c r="U107" s="73">
        <v>2000</v>
      </c>
      <c r="V107" s="73">
        <v>2000</v>
      </c>
      <c r="W107" s="73"/>
      <c r="X107" s="73"/>
      <c r="Y107" s="73">
        <v>2000</v>
      </c>
      <c r="Z107" s="73">
        <v>2000</v>
      </c>
      <c r="AA107" s="73"/>
      <c r="AB107" s="73"/>
      <c r="AC107" s="95" t="s">
        <v>197</v>
      </c>
      <c r="AD107" s="65" t="s">
        <v>52</v>
      </c>
      <c r="AR107" s="97"/>
      <c r="AS107" s="77"/>
      <c r="AT107" s="96"/>
      <c r="AU107" s="99"/>
      <c r="AV107" s="98"/>
    </row>
    <row r="108" spans="1:48" s="66" customFormat="1" ht="30">
      <c r="A108" s="127">
        <v>41</v>
      </c>
      <c r="B108" s="171" t="s">
        <v>396</v>
      </c>
      <c r="C108" s="172">
        <v>2018</v>
      </c>
      <c r="D108" s="88" t="s">
        <v>393</v>
      </c>
      <c r="E108" s="173" t="s">
        <v>397</v>
      </c>
      <c r="F108" s="110" t="s">
        <v>398</v>
      </c>
      <c r="G108" s="73">
        <v>3770</v>
      </c>
      <c r="H108" s="73">
        <v>3770</v>
      </c>
      <c r="I108" s="73"/>
      <c r="J108" s="73"/>
      <c r="K108" s="73"/>
      <c r="L108" s="73"/>
      <c r="M108" s="73"/>
      <c r="N108" s="73"/>
      <c r="O108" s="73"/>
      <c r="P108" s="73"/>
      <c r="Q108" s="73"/>
      <c r="R108" s="73"/>
      <c r="S108" s="98"/>
      <c r="T108" s="98"/>
      <c r="U108" s="73">
        <v>3000</v>
      </c>
      <c r="V108" s="73">
        <v>3000</v>
      </c>
      <c r="W108" s="73"/>
      <c r="X108" s="73"/>
      <c r="Y108" s="73">
        <v>3000</v>
      </c>
      <c r="Z108" s="73">
        <v>3000</v>
      </c>
      <c r="AA108" s="73"/>
      <c r="AB108" s="73"/>
      <c r="AC108" s="95" t="s">
        <v>197</v>
      </c>
      <c r="AD108" s="65" t="s">
        <v>52</v>
      </c>
      <c r="AR108" s="97"/>
      <c r="AS108" s="77"/>
      <c r="AT108" s="96"/>
      <c r="AU108" s="99"/>
      <c r="AV108" s="98"/>
    </row>
    <row r="109" spans="1:48" ht="60">
      <c r="A109" s="127">
        <v>42</v>
      </c>
      <c r="B109" s="174" t="s">
        <v>399</v>
      </c>
      <c r="C109" s="175" t="s">
        <v>204</v>
      </c>
      <c r="D109" s="157" t="s">
        <v>42</v>
      </c>
      <c r="E109" s="176" t="s">
        <v>400</v>
      </c>
      <c r="F109" s="77" t="s">
        <v>401</v>
      </c>
      <c r="G109" s="177">
        <v>150000</v>
      </c>
      <c r="H109" s="177">
        <f>11692+700</f>
        <v>12392</v>
      </c>
      <c r="I109" s="177"/>
      <c r="J109" s="177"/>
      <c r="K109" s="177"/>
      <c r="L109" s="177"/>
      <c r="M109" s="177"/>
      <c r="N109" s="177"/>
      <c r="O109" s="177"/>
      <c r="P109" s="177"/>
      <c r="Q109" s="177"/>
      <c r="R109" s="177"/>
      <c r="S109" s="177">
        <v>700</v>
      </c>
      <c r="T109" s="177">
        <v>700</v>
      </c>
      <c r="U109" s="177">
        <f>11692+700</f>
        <v>12392</v>
      </c>
      <c r="V109" s="177">
        <f>11692+700</f>
        <v>12392</v>
      </c>
      <c r="W109" s="177"/>
      <c r="X109" s="177"/>
      <c r="Y109" s="177">
        <v>11692</v>
      </c>
      <c r="Z109" s="177">
        <v>11692</v>
      </c>
      <c r="AA109" s="177"/>
      <c r="AB109" s="177"/>
      <c r="AC109" s="95" t="s">
        <v>96</v>
      </c>
      <c r="AD109" s="178" t="s">
        <v>391</v>
      </c>
      <c r="AR109" s="180"/>
      <c r="AS109" s="132"/>
      <c r="AT109" s="180"/>
      <c r="AU109" s="181"/>
      <c r="AV109" s="181"/>
    </row>
    <row r="110" spans="1:48" s="79" customFormat="1" ht="45">
      <c r="A110" s="127">
        <v>43</v>
      </c>
      <c r="B110" s="182" t="s">
        <v>402</v>
      </c>
      <c r="C110" s="96"/>
      <c r="D110" s="85"/>
      <c r="E110" s="110"/>
      <c r="F110" s="111"/>
      <c r="G110" s="112"/>
      <c r="H110" s="73"/>
      <c r="I110" s="73"/>
      <c r="J110" s="73"/>
      <c r="K110" s="73"/>
      <c r="L110" s="73"/>
      <c r="M110" s="73"/>
      <c r="N110" s="73"/>
      <c r="O110" s="73"/>
      <c r="P110" s="73"/>
      <c r="Q110" s="73"/>
      <c r="R110" s="73"/>
      <c r="S110" s="113"/>
      <c r="T110" s="113"/>
      <c r="U110" s="114">
        <v>30000</v>
      </c>
      <c r="V110" s="73">
        <v>30000</v>
      </c>
      <c r="W110" s="73"/>
      <c r="X110" s="73"/>
      <c r="Y110" s="113">
        <f>+Z110</f>
        <v>10000</v>
      </c>
      <c r="Z110" s="113">
        <v>10000</v>
      </c>
      <c r="AA110" s="113"/>
      <c r="AB110" s="113"/>
      <c r="AC110" s="77"/>
      <c r="AD110" s="67"/>
      <c r="AR110" s="85"/>
      <c r="AS110" s="110"/>
      <c r="AT110" s="77"/>
      <c r="AU110" s="113"/>
      <c r="AV110" s="113"/>
    </row>
    <row r="111" spans="1:48" s="68" customFormat="1" ht="105">
      <c r="A111" s="60" t="s">
        <v>403</v>
      </c>
      <c r="B111" s="183" t="s">
        <v>404</v>
      </c>
      <c r="C111" s="62"/>
      <c r="D111" s="62"/>
      <c r="E111" s="62"/>
      <c r="F111" s="62"/>
      <c r="G111" s="63"/>
      <c r="H111" s="63"/>
      <c r="I111" s="63"/>
      <c r="J111" s="63"/>
      <c r="K111" s="63"/>
      <c r="L111" s="63"/>
      <c r="M111" s="63"/>
      <c r="N111" s="63"/>
      <c r="O111" s="63"/>
      <c r="P111" s="63"/>
      <c r="Q111" s="63"/>
      <c r="R111" s="63"/>
      <c r="S111" s="63"/>
      <c r="T111" s="63"/>
      <c r="U111" s="63"/>
      <c r="V111" s="63"/>
      <c r="W111" s="63"/>
      <c r="X111" s="63"/>
      <c r="Y111" s="63">
        <v>7010</v>
      </c>
      <c r="Z111" s="63">
        <v>7010</v>
      </c>
      <c r="AA111" s="63"/>
      <c r="AB111" s="63"/>
      <c r="AC111" s="64"/>
      <c r="AD111" s="67" t="s">
        <v>405</v>
      </c>
      <c r="AR111" s="62"/>
      <c r="AS111" s="62"/>
      <c r="AT111" s="62"/>
      <c r="AU111" s="63" t="e">
        <f>SUM(AU112:AU158)</f>
        <v>#REF!</v>
      </c>
      <c r="AV111" s="63" t="e">
        <f>SUM(AV112:AV158)</f>
        <v>#REF!</v>
      </c>
    </row>
    <row r="112" spans="1:48" s="186" customFormat="1" ht="42.75">
      <c r="A112" s="184" t="s">
        <v>406</v>
      </c>
      <c r="B112" s="61" t="s">
        <v>407</v>
      </c>
      <c r="C112" s="62"/>
      <c r="D112" s="62"/>
      <c r="E112" s="62"/>
      <c r="F112" s="62"/>
      <c r="G112" s="185"/>
      <c r="H112" s="185"/>
      <c r="I112" s="185"/>
      <c r="J112" s="185"/>
      <c r="K112" s="185">
        <f>+K113+K131</f>
        <v>280000</v>
      </c>
      <c r="L112" s="185">
        <f>+L113+L131</f>
        <v>280000</v>
      </c>
      <c r="M112" s="185">
        <f>+M113+M131</f>
        <v>182146</v>
      </c>
      <c r="N112" s="185">
        <f>+N113+N131</f>
        <v>182146</v>
      </c>
      <c r="O112" s="185">
        <f>P112</f>
        <v>560000</v>
      </c>
      <c r="P112" s="185">
        <v>560000</v>
      </c>
      <c r="Q112" s="185"/>
      <c r="R112" s="185"/>
      <c r="S112" s="185">
        <f t="shared" ref="S112:Z112" si="22">+S113+S131</f>
        <v>560000</v>
      </c>
      <c r="T112" s="185">
        <f t="shared" si="22"/>
        <v>560000</v>
      </c>
      <c r="U112" s="185">
        <f t="shared" si="22"/>
        <v>1400000</v>
      </c>
      <c r="V112" s="185">
        <f t="shared" si="22"/>
        <v>1400000</v>
      </c>
      <c r="W112" s="185"/>
      <c r="X112" s="185"/>
      <c r="Y112" s="185">
        <f t="shared" si="22"/>
        <v>280000</v>
      </c>
      <c r="Z112" s="185">
        <f t="shared" si="22"/>
        <v>280000</v>
      </c>
      <c r="AA112" s="185"/>
      <c r="AB112" s="185"/>
      <c r="AC112" s="62"/>
      <c r="AD112" s="65"/>
      <c r="AR112" s="62"/>
      <c r="AS112" s="62"/>
      <c r="AT112" s="62"/>
      <c r="AU112" s="57"/>
      <c r="AV112" s="187"/>
    </row>
    <row r="113" spans="1:48" s="83" customFormat="1">
      <c r="A113" s="127" t="s">
        <v>408</v>
      </c>
      <c r="B113" s="70" t="s">
        <v>409</v>
      </c>
      <c r="C113" s="77"/>
      <c r="D113" s="77"/>
      <c r="E113" s="77"/>
      <c r="F113" s="77"/>
      <c r="G113" s="188"/>
      <c r="H113" s="188"/>
      <c r="I113" s="188"/>
      <c r="J113" s="188"/>
      <c r="K113" s="189">
        <f>SUM(K114:K130)</f>
        <v>280000</v>
      </c>
      <c r="L113" s="189">
        <f>SUM(L114:L130)</f>
        <v>280000</v>
      </c>
      <c r="M113" s="189">
        <f t="shared" ref="M113:V113" si="23">SUM(M114:M130)</f>
        <v>182146</v>
      </c>
      <c r="N113" s="189">
        <f t="shared" si="23"/>
        <v>182146</v>
      </c>
      <c r="O113" s="189"/>
      <c r="P113" s="189"/>
      <c r="Q113" s="189"/>
      <c r="R113" s="189"/>
      <c r="S113" s="189">
        <f t="shared" si="23"/>
        <v>560000</v>
      </c>
      <c r="T113" s="189">
        <f t="shared" si="23"/>
        <v>560000</v>
      </c>
      <c r="U113" s="189">
        <f t="shared" si="23"/>
        <v>1260000</v>
      </c>
      <c r="V113" s="189">
        <f t="shared" si="23"/>
        <v>1260000</v>
      </c>
      <c r="W113" s="189"/>
      <c r="X113" s="189"/>
      <c r="Y113" s="189">
        <f>SUM(Y114:Y130)</f>
        <v>280000</v>
      </c>
      <c r="Z113" s="189">
        <f>SUM(Z114:Z130)</f>
        <v>280000</v>
      </c>
      <c r="AA113" s="189"/>
      <c r="AB113" s="189"/>
      <c r="AC113" s="77"/>
      <c r="AD113" s="67"/>
      <c r="AR113" s="77"/>
      <c r="AS113" s="77"/>
      <c r="AT113" s="77"/>
      <c r="AU113" s="73"/>
      <c r="AV113" s="112"/>
    </row>
    <row r="114" spans="1:48" s="83" customFormat="1">
      <c r="A114" s="127">
        <v>1</v>
      </c>
      <c r="B114" s="70" t="s">
        <v>410</v>
      </c>
      <c r="C114" s="77"/>
      <c r="D114" s="77"/>
      <c r="E114" s="77"/>
      <c r="F114" s="77"/>
      <c r="G114" s="188"/>
      <c r="H114" s="188"/>
      <c r="I114" s="188"/>
      <c r="J114" s="188"/>
      <c r="K114" s="189">
        <v>41000</v>
      </c>
      <c r="L114" s="189">
        <v>41000</v>
      </c>
      <c r="M114" s="189">
        <f>+N114</f>
        <v>20860</v>
      </c>
      <c r="N114" s="189">
        <v>20860</v>
      </c>
      <c r="O114" s="189"/>
      <c r="P114" s="189"/>
      <c r="Q114" s="189"/>
      <c r="R114" s="189"/>
      <c r="S114" s="189">
        <f>+T114</f>
        <v>82000</v>
      </c>
      <c r="T114" s="189">
        <v>82000</v>
      </c>
      <c r="U114" s="189">
        <f>+V114</f>
        <v>184500</v>
      </c>
      <c r="V114" s="189">
        <v>184500</v>
      </c>
      <c r="W114" s="189"/>
      <c r="X114" s="189"/>
      <c r="Y114" s="189">
        <v>41000</v>
      </c>
      <c r="Z114" s="189">
        <v>41000</v>
      </c>
      <c r="AA114" s="189"/>
      <c r="AB114" s="189"/>
      <c r="AC114" s="77"/>
      <c r="AD114" s="67"/>
      <c r="AR114" s="77"/>
      <c r="AS114" s="77"/>
      <c r="AT114" s="77"/>
      <c r="AU114" s="73"/>
      <c r="AV114" s="189">
        <v>41000</v>
      </c>
    </row>
    <row r="115" spans="1:48" s="83" customFormat="1">
      <c r="A115" s="127">
        <v>2</v>
      </c>
      <c r="B115" s="70" t="s">
        <v>188</v>
      </c>
      <c r="C115" s="77"/>
      <c r="D115" s="77"/>
      <c r="E115" s="77"/>
      <c r="F115" s="77"/>
      <c r="G115" s="188"/>
      <c r="H115" s="188"/>
      <c r="I115" s="188"/>
      <c r="J115" s="188"/>
      <c r="K115" s="189">
        <v>15900</v>
      </c>
      <c r="L115" s="189">
        <v>15900</v>
      </c>
      <c r="M115" s="189">
        <f t="shared" ref="M115:M130" si="24">+N115</f>
        <v>8460</v>
      </c>
      <c r="N115" s="189">
        <v>8460</v>
      </c>
      <c r="O115" s="189"/>
      <c r="P115" s="189"/>
      <c r="Q115" s="189"/>
      <c r="R115" s="189"/>
      <c r="S115" s="189">
        <f t="shared" ref="S115:S130" si="25">+T115</f>
        <v>31800</v>
      </c>
      <c r="T115" s="189">
        <v>31800</v>
      </c>
      <c r="U115" s="189">
        <f t="shared" ref="U115:U130" si="26">+V115</f>
        <v>71550</v>
      </c>
      <c r="V115" s="189">
        <v>71550</v>
      </c>
      <c r="W115" s="189"/>
      <c r="X115" s="189"/>
      <c r="Y115" s="189">
        <v>15900</v>
      </c>
      <c r="Z115" s="189">
        <v>15900</v>
      </c>
      <c r="AA115" s="189"/>
      <c r="AB115" s="189"/>
      <c r="AC115" s="77"/>
      <c r="AD115" s="67"/>
      <c r="AR115" s="77"/>
      <c r="AS115" s="77"/>
      <c r="AT115" s="77"/>
      <c r="AU115" s="73"/>
      <c r="AV115" s="189">
        <v>15900</v>
      </c>
    </row>
    <row r="116" spans="1:48" s="83" customFormat="1">
      <c r="A116" s="127">
        <v>3</v>
      </c>
      <c r="B116" s="70" t="s">
        <v>186</v>
      </c>
      <c r="C116" s="77"/>
      <c r="D116" s="77"/>
      <c r="E116" s="77"/>
      <c r="F116" s="77"/>
      <c r="G116" s="188"/>
      <c r="H116" s="188"/>
      <c r="I116" s="188"/>
      <c r="J116" s="188"/>
      <c r="K116" s="189">
        <v>14200</v>
      </c>
      <c r="L116" s="189">
        <v>14200</v>
      </c>
      <c r="M116" s="189">
        <f t="shared" si="24"/>
        <v>9000</v>
      </c>
      <c r="N116" s="189">
        <v>9000</v>
      </c>
      <c r="O116" s="189"/>
      <c r="P116" s="189"/>
      <c r="Q116" s="189"/>
      <c r="R116" s="189"/>
      <c r="S116" s="189">
        <f t="shared" si="25"/>
        <v>28400</v>
      </c>
      <c r="T116" s="189">
        <v>28400</v>
      </c>
      <c r="U116" s="189">
        <f t="shared" si="26"/>
        <v>63900</v>
      </c>
      <c r="V116" s="189">
        <v>63900</v>
      </c>
      <c r="W116" s="189"/>
      <c r="X116" s="189"/>
      <c r="Y116" s="189">
        <v>14200</v>
      </c>
      <c r="Z116" s="189">
        <v>14200</v>
      </c>
      <c r="AA116" s="189"/>
      <c r="AB116" s="189"/>
      <c r="AC116" s="77"/>
      <c r="AD116" s="67"/>
      <c r="AR116" s="77"/>
      <c r="AS116" s="77"/>
      <c r="AT116" s="77"/>
      <c r="AU116" s="73"/>
      <c r="AV116" s="189">
        <v>14200</v>
      </c>
    </row>
    <row r="117" spans="1:48" s="83" customFormat="1">
      <c r="A117" s="127">
        <v>4</v>
      </c>
      <c r="B117" s="70" t="s">
        <v>411</v>
      </c>
      <c r="C117" s="77"/>
      <c r="D117" s="77"/>
      <c r="E117" s="77"/>
      <c r="F117" s="77"/>
      <c r="G117" s="188"/>
      <c r="H117" s="188"/>
      <c r="I117" s="188"/>
      <c r="J117" s="188"/>
      <c r="K117" s="189">
        <v>16900</v>
      </c>
      <c r="L117" s="189">
        <v>16900</v>
      </c>
      <c r="M117" s="189">
        <f t="shared" si="24"/>
        <v>12278</v>
      </c>
      <c r="N117" s="189">
        <v>12278</v>
      </c>
      <c r="O117" s="189"/>
      <c r="P117" s="189"/>
      <c r="Q117" s="189"/>
      <c r="R117" s="189"/>
      <c r="S117" s="189">
        <f t="shared" si="25"/>
        <v>33800</v>
      </c>
      <c r="T117" s="189">
        <v>33800</v>
      </c>
      <c r="U117" s="189">
        <f t="shared" si="26"/>
        <v>76050</v>
      </c>
      <c r="V117" s="189">
        <v>76050</v>
      </c>
      <c r="W117" s="189"/>
      <c r="X117" s="189"/>
      <c r="Y117" s="189">
        <v>16900</v>
      </c>
      <c r="Z117" s="189">
        <v>16900</v>
      </c>
      <c r="AA117" s="189"/>
      <c r="AB117" s="189"/>
      <c r="AC117" s="77"/>
      <c r="AD117" s="67"/>
      <c r="AR117" s="77"/>
      <c r="AS117" s="77"/>
      <c r="AT117" s="77"/>
      <c r="AU117" s="73"/>
      <c r="AV117" s="189">
        <v>16900</v>
      </c>
    </row>
    <row r="118" spans="1:48" s="83" customFormat="1">
      <c r="A118" s="127">
        <v>5</v>
      </c>
      <c r="B118" s="70" t="s">
        <v>174</v>
      </c>
      <c r="C118" s="77"/>
      <c r="D118" s="77"/>
      <c r="E118" s="77"/>
      <c r="F118" s="77"/>
      <c r="G118" s="188"/>
      <c r="H118" s="188"/>
      <c r="I118" s="188"/>
      <c r="J118" s="188"/>
      <c r="K118" s="189">
        <v>16300</v>
      </c>
      <c r="L118" s="189">
        <v>16300</v>
      </c>
      <c r="M118" s="189">
        <f t="shared" si="24"/>
        <v>12183</v>
      </c>
      <c r="N118" s="189">
        <v>12183</v>
      </c>
      <c r="O118" s="189"/>
      <c r="P118" s="189"/>
      <c r="Q118" s="189"/>
      <c r="R118" s="189"/>
      <c r="S118" s="189">
        <f t="shared" si="25"/>
        <v>32600</v>
      </c>
      <c r="T118" s="189">
        <v>32600</v>
      </c>
      <c r="U118" s="189">
        <f t="shared" si="26"/>
        <v>73350</v>
      </c>
      <c r="V118" s="189">
        <v>73350</v>
      </c>
      <c r="W118" s="189"/>
      <c r="X118" s="189"/>
      <c r="Y118" s="189">
        <v>16300</v>
      </c>
      <c r="Z118" s="189">
        <v>16300</v>
      </c>
      <c r="AA118" s="189"/>
      <c r="AB118" s="189"/>
      <c r="AC118" s="77"/>
      <c r="AD118" s="67"/>
      <c r="AR118" s="77"/>
      <c r="AS118" s="77"/>
      <c r="AT118" s="77"/>
      <c r="AU118" s="73"/>
      <c r="AV118" s="189">
        <v>16300</v>
      </c>
    </row>
    <row r="119" spans="1:48" s="83" customFormat="1">
      <c r="A119" s="127">
        <v>6</v>
      </c>
      <c r="B119" s="70" t="s">
        <v>168</v>
      </c>
      <c r="C119" s="77"/>
      <c r="D119" s="77"/>
      <c r="E119" s="77"/>
      <c r="F119" s="77"/>
      <c r="G119" s="188"/>
      <c r="H119" s="188"/>
      <c r="I119" s="188"/>
      <c r="J119" s="188"/>
      <c r="K119" s="189">
        <v>13500</v>
      </c>
      <c r="L119" s="189">
        <v>13500</v>
      </c>
      <c r="M119" s="189">
        <f t="shared" si="24"/>
        <v>9417</v>
      </c>
      <c r="N119" s="189">
        <v>9417</v>
      </c>
      <c r="O119" s="189"/>
      <c r="P119" s="189"/>
      <c r="Q119" s="189"/>
      <c r="R119" s="189"/>
      <c r="S119" s="189">
        <f t="shared" si="25"/>
        <v>27000</v>
      </c>
      <c r="T119" s="189">
        <v>27000</v>
      </c>
      <c r="U119" s="189">
        <f t="shared" si="26"/>
        <v>60750</v>
      </c>
      <c r="V119" s="189">
        <v>60750</v>
      </c>
      <c r="W119" s="189"/>
      <c r="X119" s="189"/>
      <c r="Y119" s="189">
        <v>13500</v>
      </c>
      <c r="Z119" s="189">
        <v>13500</v>
      </c>
      <c r="AA119" s="189"/>
      <c r="AB119" s="189"/>
      <c r="AC119" s="77"/>
      <c r="AD119" s="67"/>
      <c r="AR119" s="77"/>
      <c r="AS119" s="77"/>
      <c r="AT119" s="77"/>
      <c r="AU119" s="73"/>
      <c r="AV119" s="189">
        <v>13500</v>
      </c>
    </row>
    <row r="120" spans="1:48" s="83" customFormat="1">
      <c r="A120" s="127">
        <v>7</v>
      </c>
      <c r="B120" s="70" t="s">
        <v>182</v>
      </c>
      <c r="C120" s="77"/>
      <c r="D120" s="77"/>
      <c r="E120" s="77"/>
      <c r="F120" s="77"/>
      <c r="G120" s="188"/>
      <c r="H120" s="188"/>
      <c r="I120" s="188"/>
      <c r="J120" s="188"/>
      <c r="K120" s="189">
        <v>16300</v>
      </c>
      <c r="L120" s="189">
        <v>16300</v>
      </c>
      <c r="M120" s="189">
        <f t="shared" si="24"/>
        <v>9347</v>
      </c>
      <c r="N120" s="189">
        <v>9347</v>
      </c>
      <c r="O120" s="189"/>
      <c r="P120" s="189"/>
      <c r="Q120" s="189"/>
      <c r="R120" s="189"/>
      <c r="S120" s="189">
        <f t="shared" si="25"/>
        <v>32600</v>
      </c>
      <c r="T120" s="189">
        <v>32600</v>
      </c>
      <c r="U120" s="189">
        <f t="shared" si="26"/>
        <v>73350</v>
      </c>
      <c r="V120" s="189">
        <v>73350</v>
      </c>
      <c r="W120" s="189"/>
      <c r="X120" s="189"/>
      <c r="Y120" s="189">
        <v>16300</v>
      </c>
      <c r="Z120" s="189">
        <v>16300</v>
      </c>
      <c r="AA120" s="189"/>
      <c r="AB120" s="189"/>
      <c r="AC120" s="77"/>
      <c r="AD120" s="67"/>
      <c r="AR120" s="77"/>
      <c r="AS120" s="77"/>
      <c r="AT120" s="77"/>
      <c r="AU120" s="73"/>
      <c r="AV120" s="189">
        <v>16300</v>
      </c>
    </row>
    <row r="121" spans="1:48" s="83" customFormat="1">
      <c r="A121" s="127">
        <v>8</v>
      </c>
      <c r="B121" s="70" t="s">
        <v>184</v>
      </c>
      <c r="C121" s="77"/>
      <c r="D121" s="77"/>
      <c r="E121" s="77"/>
      <c r="F121" s="77"/>
      <c r="G121" s="188"/>
      <c r="H121" s="188"/>
      <c r="I121" s="188"/>
      <c r="J121" s="188"/>
      <c r="K121" s="189">
        <v>13400</v>
      </c>
      <c r="L121" s="189">
        <v>13400</v>
      </c>
      <c r="M121" s="189">
        <f t="shared" si="24"/>
        <v>11279</v>
      </c>
      <c r="N121" s="189">
        <v>11279</v>
      </c>
      <c r="O121" s="189"/>
      <c r="P121" s="189"/>
      <c r="Q121" s="189"/>
      <c r="R121" s="189"/>
      <c r="S121" s="189">
        <f t="shared" si="25"/>
        <v>26800</v>
      </c>
      <c r="T121" s="189">
        <v>26800</v>
      </c>
      <c r="U121" s="189">
        <f t="shared" si="26"/>
        <v>60300</v>
      </c>
      <c r="V121" s="189">
        <v>60300</v>
      </c>
      <c r="W121" s="189"/>
      <c r="X121" s="189"/>
      <c r="Y121" s="189">
        <v>13400</v>
      </c>
      <c r="Z121" s="189">
        <v>13400</v>
      </c>
      <c r="AA121" s="189"/>
      <c r="AB121" s="189"/>
      <c r="AC121" s="77"/>
      <c r="AD121" s="67"/>
      <c r="AR121" s="77"/>
      <c r="AS121" s="77"/>
      <c r="AT121" s="77"/>
      <c r="AU121" s="73"/>
      <c r="AV121" s="189">
        <v>13400</v>
      </c>
    </row>
    <row r="122" spans="1:48" s="83" customFormat="1">
      <c r="A122" s="127">
        <v>9</v>
      </c>
      <c r="B122" s="70" t="s">
        <v>162</v>
      </c>
      <c r="C122" s="77"/>
      <c r="D122" s="77"/>
      <c r="E122" s="77"/>
      <c r="F122" s="77"/>
      <c r="G122" s="188"/>
      <c r="H122" s="188"/>
      <c r="I122" s="188"/>
      <c r="J122" s="188"/>
      <c r="K122" s="189">
        <v>15600</v>
      </c>
      <c r="L122" s="189">
        <v>15600</v>
      </c>
      <c r="M122" s="189">
        <f t="shared" si="24"/>
        <v>7194</v>
      </c>
      <c r="N122" s="189">
        <v>7194</v>
      </c>
      <c r="O122" s="189"/>
      <c r="P122" s="189"/>
      <c r="Q122" s="189"/>
      <c r="R122" s="189"/>
      <c r="S122" s="189">
        <f t="shared" si="25"/>
        <v>31200</v>
      </c>
      <c r="T122" s="189">
        <v>31200</v>
      </c>
      <c r="U122" s="189">
        <f t="shared" si="26"/>
        <v>70200</v>
      </c>
      <c r="V122" s="189">
        <v>70200</v>
      </c>
      <c r="W122" s="189"/>
      <c r="X122" s="189"/>
      <c r="Y122" s="189">
        <v>15600</v>
      </c>
      <c r="Z122" s="189">
        <v>15600</v>
      </c>
      <c r="AA122" s="189"/>
      <c r="AB122" s="189"/>
      <c r="AC122" s="77"/>
      <c r="AD122" s="67"/>
      <c r="AR122" s="77"/>
      <c r="AS122" s="77"/>
      <c r="AT122" s="77"/>
      <c r="AU122" s="73"/>
      <c r="AV122" s="189">
        <v>15600</v>
      </c>
    </row>
    <row r="123" spans="1:48" s="83" customFormat="1">
      <c r="A123" s="127">
        <v>10</v>
      </c>
      <c r="B123" s="70" t="s">
        <v>176</v>
      </c>
      <c r="C123" s="77"/>
      <c r="D123" s="77"/>
      <c r="E123" s="77"/>
      <c r="F123" s="77"/>
      <c r="G123" s="188"/>
      <c r="H123" s="188"/>
      <c r="I123" s="188"/>
      <c r="J123" s="188"/>
      <c r="K123" s="189">
        <v>12900</v>
      </c>
      <c r="L123" s="189">
        <v>12900</v>
      </c>
      <c r="M123" s="189">
        <f t="shared" si="24"/>
        <v>10867</v>
      </c>
      <c r="N123" s="189">
        <v>10867</v>
      </c>
      <c r="O123" s="189"/>
      <c r="P123" s="189"/>
      <c r="Q123" s="189"/>
      <c r="R123" s="189"/>
      <c r="S123" s="189">
        <f t="shared" si="25"/>
        <v>25800</v>
      </c>
      <c r="T123" s="189">
        <v>25800</v>
      </c>
      <c r="U123" s="189">
        <f t="shared" si="26"/>
        <v>58050</v>
      </c>
      <c r="V123" s="189">
        <v>58050</v>
      </c>
      <c r="W123" s="189"/>
      <c r="X123" s="189"/>
      <c r="Y123" s="189">
        <v>12900</v>
      </c>
      <c r="Z123" s="189">
        <v>12900</v>
      </c>
      <c r="AA123" s="189"/>
      <c r="AB123" s="189"/>
      <c r="AC123" s="77"/>
      <c r="AD123" s="67"/>
      <c r="AR123" s="77"/>
      <c r="AS123" s="77"/>
      <c r="AT123" s="77"/>
      <c r="AU123" s="73"/>
      <c r="AV123" s="189">
        <v>12900</v>
      </c>
    </row>
    <row r="124" spans="1:48" s="83" customFormat="1">
      <c r="A124" s="127">
        <v>11</v>
      </c>
      <c r="B124" s="70" t="s">
        <v>412</v>
      </c>
      <c r="C124" s="77"/>
      <c r="D124" s="77"/>
      <c r="E124" s="77"/>
      <c r="F124" s="77"/>
      <c r="G124" s="188"/>
      <c r="H124" s="188"/>
      <c r="I124" s="188"/>
      <c r="J124" s="188"/>
      <c r="K124" s="189">
        <v>19300</v>
      </c>
      <c r="L124" s="189">
        <v>19300</v>
      </c>
      <c r="M124" s="189">
        <f t="shared" si="24"/>
        <v>15226</v>
      </c>
      <c r="N124" s="189">
        <v>15226</v>
      </c>
      <c r="O124" s="189"/>
      <c r="P124" s="189"/>
      <c r="Q124" s="189"/>
      <c r="R124" s="189"/>
      <c r="S124" s="189">
        <f t="shared" si="25"/>
        <v>38600</v>
      </c>
      <c r="T124" s="189">
        <v>38600</v>
      </c>
      <c r="U124" s="189">
        <f t="shared" si="26"/>
        <v>86850</v>
      </c>
      <c r="V124" s="189">
        <v>86850</v>
      </c>
      <c r="W124" s="189"/>
      <c r="X124" s="189"/>
      <c r="Y124" s="189">
        <v>19300</v>
      </c>
      <c r="Z124" s="189">
        <v>19300</v>
      </c>
      <c r="AA124" s="189"/>
      <c r="AB124" s="189"/>
      <c r="AC124" s="77"/>
      <c r="AD124" s="67"/>
      <c r="AR124" s="77"/>
      <c r="AS124" s="77"/>
      <c r="AT124" s="77"/>
      <c r="AU124" s="73"/>
      <c r="AV124" s="189">
        <v>19300</v>
      </c>
    </row>
    <row r="125" spans="1:48" s="83" customFormat="1">
      <c r="A125" s="127">
        <v>12</v>
      </c>
      <c r="B125" s="70" t="s">
        <v>170</v>
      </c>
      <c r="C125" s="77"/>
      <c r="D125" s="77"/>
      <c r="E125" s="77"/>
      <c r="F125" s="77"/>
      <c r="G125" s="188"/>
      <c r="H125" s="188"/>
      <c r="I125" s="188"/>
      <c r="J125" s="188"/>
      <c r="K125" s="189">
        <v>20200</v>
      </c>
      <c r="L125" s="189">
        <v>20200</v>
      </c>
      <c r="M125" s="189">
        <f t="shared" si="24"/>
        <v>12799</v>
      </c>
      <c r="N125" s="189">
        <v>12799</v>
      </c>
      <c r="O125" s="189"/>
      <c r="P125" s="189"/>
      <c r="Q125" s="189"/>
      <c r="R125" s="189"/>
      <c r="S125" s="189">
        <f t="shared" si="25"/>
        <v>40400</v>
      </c>
      <c r="T125" s="189">
        <v>40400</v>
      </c>
      <c r="U125" s="189">
        <f t="shared" si="26"/>
        <v>90900</v>
      </c>
      <c r="V125" s="189">
        <v>90900</v>
      </c>
      <c r="W125" s="189"/>
      <c r="X125" s="189"/>
      <c r="Y125" s="189">
        <v>20200</v>
      </c>
      <c r="Z125" s="189">
        <v>20200</v>
      </c>
      <c r="AA125" s="189"/>
      <c r="AB125" s="189"/>
      <c r="AC125" s="77"/>
      <c r="AD125" s="67"/>
      <c r="AR125" s="77"/>
      <c r="AS125" s="77"/>
      <c r="AT125" s="77"/>
      <c r="AU125" s="73"/>
      <c r="AV125" s="189">
        <v>20200</v>
      </c>
    </row>
    <row r="126" spans="1:48" s="83" customFormat="1">
      <c r="A126" s="127">
        <v>13</v>
      </c>
      <c r="B126" s="70" t="s">
        <v>178</v>
      </c>
      <c r="C126" s="77"/>
      <c r="D126" s="77"/>
      <c r="E126" s="77"/>
      <c r="F126" s="77"/>
      <c r="G126" s="188"/>
      <c r="H126" s="188"/>
      <c r="I126" s="188"/>
      <c r="J126" s="188"/>
      <c r="K126" s="189">
        <v>9900</v>
      </c>
      <c r="L126" s="189">
        <v>9900</v>
      </c>
      <c r="M126" s="189">
        <f t="shared" si="24"/>
        <v>6213</v>
      </c>
      <c r="N126" s="189">
        <v>6213</v>
      </c>
      <c r="O126" s="189"/>
      <c r="P126" s="189"/>
      <c r="Q126" s="189"/>
      <c r="R126" s="189"/>
      <c r="S126" s="189">
        <f t="shared" si="25"/>
        <v>19800</v>
      </c>
      <c r="T126" s="189">
        <v>19800</v>
      </c>
      <c r="U126" s="189">
        <f t="shared" si="26"/>
        <v>44550</v>
      </c>
      <c r="V126" s="189">
        <v>44550</v>
      </c>
      <c r="W126" s="189"/>
      <c r="X126" s="189"/>
      <c r="Y126" s="189">
        <v>9900</v>
      </c>
      <c r="Z126" s="189">
        <v>9900</v>
      </c>
      <c r="AA126" s="189"/>
      <c r="AB126" s="189"/>
      <c r="AC126" s="77"/>
      <c r="AD126" s="67"/>
      <c r="AR126" s="77"/>
      <c r="AS126" s="77"/>
      <c r="AT126" s="77"/>
      <c r="AU126" s="73"/>
      <c r="AV126" s="189">
        <v>9900</v>
      </c>
    </row>
    <row r="127" spans="1:48" s="83" customFormat="1">
      <c r="A127" s="127">
        <v>14</v>
      </c>
      <c r="B127" s="70" t="s">
        <v>413</v>
      </c>
      <c r="C127" s="77"/>
      <c r="D127" s="77"/>
      <c r="E127" s="77"/>
      <c r="F127" s="77"/>
      <c r="G127" s="188"/>
      <c r="H127" s="188"/>
      <c r="I127" s="188"/>
      <c r="J127" s="188"/>
      <c r="K127" s="189">
        <v>13300</v>
      </c>
      <c r="L127" s="189">
        <v>13300</v>
      </c>
      <c r="M127" s="189">
        <f t="shared" si="24"/>
        <v>9419</v>
      </c>
      <c r="N127" s="189">
        <v>9419</v>
      </c>
      <c r="O127" s="189"/>
      <c r="P127" s="189"/>
      <c r="Q127" s="189"/>
      <c r="R127" s="189"/>
      <c r="S127" s="189">
        <f t="shared" si="25"/>
        <v>26600</v>
      </c>
      <c r="T127" s="189">
        <v>26600</v>
      </c>
      <c r="U127" s="189">
        <f t="shared" si="26"/>
        <v>59850</v>
      </c>
      <c r="V127" s="189">
        <v>59850</v>
      </c>
      <c r="W127" s="189"/>
      <c r="X127" s="189"/>
      <c r="Y127" s="189">
        <v>13300</v>
      </c>
      <c r="Z127" s="189">
        <v>13300</v>
      </c>
      <c r="AA127" s="189"/>
      <c r="AB127" s="189"/>
      <c r="AC127" s="77"/>
      <c r="AD127" s="67"/>
      <c r="AR127" s="77"/>
      <c r="AS127" s="77"/>
      <c r="AT127" s="77"/>
      <c r="AU127" s="73"/>
      <c r="AV127" s="189">
        <v>13300</v>
      </c>
    </row>
    <row r="128" spans="1:48" s="83" customFormat="1">
      <c r="A128" s="127">
        <v>15</v>
      </c>
      <c r="B128" s="70" t="s">
        <v>164</v>
      </c>
      <c r="C128" s="77"/>
      <c r="D128" s="77"/>
      <c r="E128" s="77"/>
      <c r="F128" s="77"/>
      <c r="G128" s="188"/>
      <c r="H128" s="188"/>
      <c r="I128" s="188"/>
      <c r="J128" s="188"/>
      <c r="K128" s="189">
        <v>17600</v>
      </c>
      <c r="L128" s="189">
        <v>17600</v>
      </c>
      <c r="M128" s="189">
        <f t="shared" si="24"/>
        <v>9776</v>
      </c>
      <c r="N128" s="189">
        <v>9776</v>
      </c>
      <c r="O128" s="189"/>
      <c r="P128" s="189"/>
      <c r="Q128" s="189"/>
      <c r="R128" s="189"/>
      <c r="S128" s="189">
        <f t="shared" si="25"/>
        <v>35200</v>
      </c>
      <c r="T128" s="189">
        <v>35200</v>
      </c>
      <c r="U128" s="189">
        <f t="shared" si="26"/>
        <v>79200</v>
      </c>
      <c r="V128" s="189">
        <v>79200</v>
      </c>
      <c r="W128" s="189"/>
      <c r="X128" s="189"/>
      <c r="Y128" s="189">
        <v>17600</v>
      </c>
      <c r="Z128" s="189">
        <v>17600</v>
      </c>
      <c r="AA128" s="189"/>
      <c r="AB128" s="189"/>
      <c r="AC128" s="77"/>
      <c r="AD128" s="67"/>
      <c r="AR128" s="77"/>
      <c r="AS128" s="77"/>
      <c r="AT128" s="77"/>
      <c r="AU128" s="73"/>
      <c r="AV128" s="189">
        <v>17600</v>
      </c>
    </row>
    <row r="129" spans="1:48" s="83" customFormat="1">
      <c r="A129" s="127">
        <v>16</v>
      </c>
      <c r="B129" s="70" t="s">
        <v>180</v>
      </c>
      <c r="C129" s="77"/>
      <c r="D129" s="77"/>
      <c r="E129" s="77"/>
      <c r="F129" s="77"/>
      <c r="G129" s="188"/>
      <c r="H129" s="188"/>
      <c r="I129" s="188"/>
      <c r="J129" s="188"/>
      <c r="K129" s="189">
        <v>11900</v>
      </c>
      <c r="L129" s="189">
        <v>11900</v>
      </c>
      <c r="M129" s="189">
        <f t="shared" si="24"/>
        <v>7654</v>
      </c>
      <c r="N129" s="189">
        <v>7654</v>
      </c>
      <c r="O129" s="189"/>
      <c r="P129" s="189"/>
      <c r="Q129" s="189"/>
      <c r="R129" s="189"/>
      <c r="S129" s="189">
        <f t="shared" si="25"/>
        <v>23800</v>
      </c>
      <c r="T129" s="189">
        <v>23800</v>
      </c>
      <c r="U129" s="189">
        <f t="shared" si="26"/>
        <v>53550</v>
      </c>
      <c r="V129" s="189">
        <v>53550</v>
      </c>
      <c r="W129" s="189"/>
      <c r="X129" s="189"/>
      <c r="Y129" s="189">
        <v>11900</v>
      </c>
      <c r="Z129" s="189">
        <v>11900</v>
      </c>
      <c r="AA129" s="189"/>
      <c r="AB129" s="189"/>
      <c r="AC129" s="77"/>
      <c r="AD129" s="67"/>
      <c r="AR129" s="77"/>
      <c r="AS129" s="77"/>
      <c r="AT129" s="77"/>
      <c r="AU129" s="73"/>
      <c r="AV129" s="189">
        <v>11900</v>
      </c>
    </row>
    <row r="130" spans="1:48" s="83" customFormat="1">
      <c r="A130" s="127">
        <v>17</v>
      </c>
      <c r="B130" s="70" t="s">
        <v>172</v>
      </c>
      <c r="C130" s="77"/>
      <c r="D130" s="77"/>
      <c r="E130" s="77"/>
      <c r="F130" s="77"/>
      <c r="G130" s="188"/>
      <c r="H130" s="188"/>
      <c r="I130" s="188"/>
      <c r="J130" s="188"/>
      <c r="K130" s="189">
        <v>11800</v>
      </c>
      <c r="L130" s="189">
        <v>11800</v>
      </c>
      <c r="M130" s="189">
        <f t="shared" si="24"/>
        <v>10174</v>
      </c>
      <c r="N130" s="189">
        <v>10174</v>
      </c>
      <c r="O130" s="189"/>
      <c r="P130" s="189"/>
      <c r="Q130" s="189"/>
      <c r="R130" s="189"/>
      <c r="S130" s="189">
        <f t="shared" si="25"/>
        <v>23600</v>
      </c>
      <c r="T130" s="189">
        <v>23600</v>
      </c>
      <c r="U130" s="189">
        <f t="shared" si="26"/>
        <v>53100</v>
      </c>
      <c r="V130" s="189">
        <v>53100</v>
      </c>
      <c r="W130" s="189"/>
      <c r="X130" s="189"/>
      <c r="Y130" s="189">
        <v>11800</v>
      </c>
      <c r="Z130" s="189">
        <v>11800</v>
      </c>
      <c r="AA130" s="189"/>
      <c r="AB130" s="189"/>
      <c r="AC130" s="77"/>
      <c r="AD130" s="67"/>
      <c r="AR130" s="77"/>
      <c r="AS130" s="77"/>
      <c r="AT130" s="77"/>
      <c r="AU130" s="73"/>
      <c r="AV130" s="189">
        <v>11800</v>
      </c>
    </row>
    <row r="131" spans="1:48" s="83" customFormat="1">
      <c r="A131" s="127" t="s">
        <v>414</v>
      </c>
      <c r="B131" s="70" t="s">
        <v>415</v>
      </c>
      <c r="C131" s="77"/>
      <c r="D131" s="77"/>
      <c r="E131" s="77"/>
      <c r="F131" s="77"/>
      <c r="G131" s="188"/>
      <c r="H131" s="188"/>
      <c r="I131" s="188"/>
      <c r="J131" s="188"/>
      <c r="K131" s="188"/>
      <c r="L131" s="188"/>
      <c r="M131" s="189"/>
      <c r="N131" s="189"/>
      <c r="O131" s="189"/>
      <c r="P131" s="189"/>
      <c r="Q131" s="189"/>
      <c r="R131" s="189"/>
      <c r="S131" s="189"/>
      <c r="T131" s="189"/>
      <c r="U131" s="189">
        <v>140000</v>
      </c>
      <c r="V131" s="189">
        <v>140000</v>
      </c>
      <c r="W131" s="189"/>
      <c r="X131" s="189"/>
      <c r="Y131" s="189"/>
      <c r="Z131" s="189"/>
      <c r="AA131" s="189"/>
      <c r="AB131" s="189"/>
      <c r="AC131" s="77"/>
      <c r="AD131" s="67"/>
      <c r="AR131" s="77"/>
      <c r="AS131" s="77"/>
      <c r="AT131" s="77"/>
      <c r="AU131" s="73"/>
      <c r="AV131" s="189"/>
    </row>
    <row r="132" spans="1:48" s="66" customFormat="1" ht="14.25">
      <c r="A132" s="60" t="s">
        <v>33</v>
      </c>
      <c r="B132" s="61" t="s">
        <v>416</v>
      </c>
      <c r="C132" s="62"/>
      <c r="D132" s="62"/>
      <c r="E132" s="62"/>
      <c r="F132" s="62"/>
      <c r="G132" s="63">
        <f>G134+G142</f>
        <v>37000</v>
      </c>
      <c r="H132" s="63">
        <f t="shared" ref="H132:AB132" si="27">H134+H142</f>
        <v>37000</v>
      </c>
      <c r="I132" s="63">
        <f t="shared" si="27"/>
        <v>0</v>
      </c>
      <c r="J132" s="63">
        <f t="shared" si="27"/>
        <v>0</v>
      </c>
      <c r="K132" s="63" t="e">
        <f t="shared" si="27"/>
        <v>#REF!</v>
      </c>
      <c r="L132" s="63" t="e">
        <f t="shared" si="27"/>
        <v>#REF!</v>
      </c>
      <c r="M132" s="63" t="e">
        <f t="shared" si="27"/>
        <v>#REF!</v>
      </c>
      <c r="N132" s="63" t="e">
        <f t="shared" si="27"/>
        <v>#REF!</v>
      </c>
      <c r="O132" s="63">
        <f t="shared" si="27"/>
        <v>0</v>
      </c>
      <c r="P132" s="63">
        <f>P134+P142</f>
        <v>0</v>
      </c>
      <c r="Q132" s="63">
        <f t="shared" si="27"/>
        <v>0</v>
      </c>
      <c r="R132" s="63">
        <f t="shared" si="27"/>
        <v>0</v>
      </c>
      <c r="S132" s="63">
        <f t="shared" si="27"/>
        <v>442450</v>
      </c>
      <c r="T132" s="63">
        <f t="shared" si="27"/>
        <v>442450</v>
      </c>
      <c r="U132" s="63" t="e">
        <f t="shared" si="27"/>
        <v>#REF!</v>
      </c>
      <c r="V132" s="63" t="e">
        <f t="shared" si="27"/>
        <v>#REF!</v>
      </c>
      <c r="W132" s="63">
        <f t="shared" si="27"/>
        <v>0</v>
      </c>
      <c r="X132" s="63">
        <f t="shared" si="27"/>
        <v>0</v>
      </c>
      <c r="Y132" s="63">
        <v>427000</v>
      </c>
      <c r="Z132" s="63">
        <v>427000</v>
      </c>
      <c r="AA132" s="63">
        <f t="shared" si="27"/>
        <v>0</v>
      </c>
      <c r="AB132" s="63">
        <f t="shared" si="27"/>
        <v>0</v>
      </c>
      <c r="AC132" s="64" t="e">
        <f>AC134+#REF!</f>
        <v>#REF!</v>
      </c>
      <c r="AD132" s="65" t="s">
        <v>417</v>
      </c>
      <c r="AR132" s="62"/>
      <c r="AS132" s="62"/>
      <c r="AT132" s="62"/>
      <c r="AU132" s="57"/>
      <c r="AV132" s="63" t="e">
        <f>#REF!+#REF!</f>
        <v>#REF!</v>
      </c>
    </row>
    <row r="133" spans="1:48" s="66" customFormat="1" ht="14.25">
      <c r="A133" s="60" t="s">
        <v>418</v>
      </c>
      <c r="B133" s="61" t="s">
        <v>419</v>
      </c>
      <c r="C133" s="62"/>
      <c r="D133" s="62"/>
      <c r="E133" s="62"/>
      <c r="F133" s="62"/>
      <c r="G133" s="63"/>
      <c r="H133" s="63"/>
      <c r="I133" s="63"/>
      <c r="J133" s="63"/>
      <c r="K133" s="63"/>
      <c r="L133" s="63"/>
      <c r="M133" s="63"/>
      <c r="N133" s="63"/>
      <c r="O133" s="63"/>
      <c r="P133" s="63"/>
      <c r="Q133" s="63"/>
      <c r="R133" s="63"/>
      <c r="S133" s="63"/>
      <c r="T133" s="63"/>
      <c r="U133" s="63"/>
      <c r="V133" s="63"/>
      <c r="W133" s="63"/>
      <c r="X133" s="63"/>
      <c r="Y133" s="63">
        <v>84000</v>
      </c>
      <c r="Z133" s="63">
        <v>84000</v>
      </c>
      <c r="AA133" s="63"/>
      <c r="AB133" s="63"/>
      <c r="AC133" s="64"/>
      <c r="AD133" s="65"/>
      <c r="AR133" s="62"/>
      <c r="AS133" s="62"/>
      <c r="AT133" s="62"/>
      <c r="AU133" s="57"/>
      <c r="AV133" s="63"/>
    </row>
    <row r="134" spans="1:48" s="66" customFormat="1" ht="28.5">
      <c r="A134" s="184" t="s">
        <v>36</v>
      </c>
      <c r="B134" s="61" t="s">
        <v>420</v>
      </c>
      <c r="C134" s="62"/>
      <c r="D134" s="62"/>
      <c r="E134" s="62"/>
      <c r="F134" s="62"/>
      <c r="G134" s="185">
        <f>+G135+G141</f>
        <v>37000</v>
      </c>
      <c r="H134" s="185">
        <f>+H135+H141</f>
        <v>37000</v>
      </c>
      <c r="I134" s="185"/>
      <c r="J134" s="185"/>
      <c r="K134" s="185" t="e">
        <f>+K135+#REF!+K141</f>
        <v>#REF!</v>
      </c>
      <c r="L134" s="185" t="e">
        <f>+L135+#REF!+L141</f>
        <v>#REF!</v>
      </c>
      <c r="M134" s="185" t="e">
        <f>+M135+#REF!+M141</f>
        <v>#REF!</v>
      </c>
      <c r="N134" s="185" t="e">
        <f>+N135+#REF!+N141</f>
        <v>#REF!</v>
      </c>
      <c r="O134" s="185"/>
      <c r="P134" s="185"/>
      <c r="Q134" s="185"/>
      <c r="R134" s="185"/>
      <c r="S134" s="185">
        <f>+S135+S141</f>
        <v>19650</v>
      </c>
      <c r="T134" s="185">
        <f>+T135+T141</f>
        <v>19650</v>
      </c>
      <c r="U134" s="185" t="e">
        <f>+U135+#REF!+U141</f>
        <v>#REF!</v>
      </c>
      <c r="V134" s="185" t="e">
        <f>+V135+#REF!+V141</f>
        <v>#REF!</v>
      </c>
      <c r="W134" s="185"/>
      <c r="X134" s="185"/>
      <c r="Y134" s="185">
        <f>+Y135+Y141</f>
        <v>52920</v>
      </c>
      <c r="Z134" s="185">
        <f>+Z135+Z141</f>
        <v>52920</v>
      </c>
      <c r="AA134" s="185">
        <f t="shared" ref="AA134:AB134" si="28">+AA135+AA141</f>
        <v>0</v>
      </c>
      <c r="AB134" s="185">
        <f t="shared" si="28"/>
        <v>0</v>
      </c>
      <c r="AC134" s="62"/>
      <c r="AD134" s="65"/>
      <c r="AR134" s="62"/>
      <c r="AS134" s="62"/>
      <c r="AT134" s="62"/>
      <c r="AU134" s="57"/>
      <c r="AV134" s="185" t="e">
        <f>#REF!+#REF!+#REF!+#REF!</f>
        <v>#REF!</v>
      </c>
    </row>
    <row r="135" spans="1:48" s="66" customFormat="1" ht="14.25">
      <c r="A135" s="190" t="s">
        <v>38</v>
      </c>
      <c r="B135" s="61" t="s">
        <v>237</v>
      </c>
      <c r="C135" s="62"/>
      <c r="D135" s="62"/>
      <c r="E135" s="62"/>
      <c r="F135" s="62"/>
      <c r="G135" s="185">
        <f t="shared" ref="G135:N135" si="29">SUM(G137:G140)</f>
        <v>37000</v>
      </c>
      <c r="H135" s="185">
        <f t="shared" si="29"/>
        <v>37000</v>
      </c>
      <c r="I135" s="185"/>
      <c r="J135" s="185"/>
      <c r="K135" s="185">
        <f t="shared" si="29"/>
        <v>0</v>
      </c>
      <c r="L135" s="185">
        <f t="shared" si="29"/>
        <v>0</v>
      </c>
      <c r="M135" s="185">
        <f t="shared" si="29"/>
        <v>0</v>
      </c>
      <c r="N135" s="185">
        <f t="shared" si="29"/>
        <v>0</v>
      </c>
      <c r="O135" s="185"/>
      <c r="P135" s="185"/>
      <c r="Q135" s="185"/>
      <c r="R135" s="185"/>
      <c r="S135" s="185">
        <f>SUM(S136:S140)</f>
        <v>19650</v>
      </c>
      <c r="T135" s="185">
        <f t="shared" ref="T135:Z135" si="30">SUM(T136:T140)</f>
        <v>19650</v>
      </c>
      <c r="U135" s="185">
        <f t="shared" si="30"/>
        <v>42200</v>
      </c>
      <c r="V135" s="185">
        <f t="shared" si="30"/>
        <v>33100</v>
      </c>
      <c r="W135" s="185">
        <f t="shared" si="30"/>
        <v>0</v>
      </c>
      <c r="X135" s="185">
        <f t="shared" si="30"/>
        <v>0</v>
      </c>
      <c r="Y135" s="185">
        <f t="shared" si="30"/>
        <v>52320</v>
      </c>
      <c r="Z135" s="185">
        <f t="shared" si="30"/>
        <v>52320</v>
      </c>
      <c r="AA135" s="185">
        <f t="shared" ref="AA135:AB135" si="31">SUM(AA137:AA140)</f>
        <v>0</v>
      </c>
      <c r="AB135" s="185">
        <f t="shared" si="31"/>
        <v>0</v>
      </c>
      <c r="AC135" s="62"/>
      <c r="AD135" s="65"/>
      <c r="AR135" s="62"/>
      <c r="AS135" s="62"/>
      <c r="AT135" s="62"/>
      <c r="AU135" s="57"/>
      <c r="AV135" s="185">
        <f>SUM(AV137:AV140)</f>
        <v>0</v>
      </c>
    </row>
    <row r="136" spans="1:48" s="66" customFormat="1" ht="105">
      <c r="A136" s="191" t="s">
        <v>421</v>
      </c>
      <c r="B136" s="192" t="s">
        <v>97</v>
      </c>
      <c r="C136" s="96" t="s">
        <v>47</v>
      </c>
      <c r="D136" s="97" t="s">
        <v>42</v>
      </c>
      <c r="E136" s="77" t="s">
        <v>98</v>
      </c>
      <c r="F136" s="96"/>
      <c r="G136" s="73">
        <v>28100</v>
      </c>
      <c r="H136" s="73">
        <v>28100</v>
      </c>
      <c r="I136" s="73"/>
      <c r="J136" s="73"/>
      <c r="K136" s="98">
        <v>9100</v>
      </c>
      <c r="L136" s="98">
        <v>9100</v>
      </c>
      <c r="M136" s="98">
        <v>9100</v>
      </c>
      <c r="N136" s="98">
        <v>9100</v>
      </c>
      <c r="O136" s="98">
        <v>19100</v>
      </c>
      <c r="P136" s="98">
        <v>19100</v>
      </c>
      <c r="Q136" s="98"/>
      <c r="R136" s="98"/>
      <c r="S136" s="98">
        <v>19100</v>
      </c>
      <c r="T136" s="98">
        <v>19100</v>
      </c>
      <c r="U136" s="98">
        <v>9100</v>
      </c>
      <c r="V136" s="98"/>
      <c r="W136" s="98"/>
      <c r="X136" s="98"/>
      <c r="Y136" s="98"/>
      <c r="Z136" s="95"/>
      <c r="AA136" s="65"/>
      <c r="AB136" s="193"/>
      <c r="AD136" s="59">
        <f t="shared" ref="AD136" si="32">W136/U136*100</f>
        <v>0</v>
      </c>
      <c r="AO136" s="78" t="s">
        <v>327</v>
      </c>
      <c r="AP136" s="124" t="s">
        <v>422</v>
      </c>
      <c r="AQ136" s="123" t="s">
        <v>274</v>
      </c>
      <c r="AR136" s="73"/>
      <c r="AS136" s="98"/>
    </row>
    <row r="137" spans="1:48" s="66" customFormat="1" ht="60">
      <c r="A137" s="191" t="s">
        <v>421</v>
      </c>
      <c r="B137" s="128" t="s">
        <v>423</v>
      </c>
      <c r="C137" s="123" t="s">
        <v>274</v>
      </c>
      <c r="D137" s="78" t="s">
        <v>327</v>
      </c>
      <c r="E137" s="124" t="s">
        <v>424</v>
      </c>
      <c r="F137" s="77" t="s">
        <v>425</v>
      </c>
      <c r="G137" s="125">
        <v>17000</v>
      </c>
      <c r="H137" s="125">
        <v>17000</v>
      </c>
      <c r="I137" s="125"/>
      <c r="J137" s="125"/>
      <c r="K137" s="125"/>
      <c r="L137" s="125"/>
      <c r="M137" s="125"/>
      <c r="N137" s="125"/>
      <c r="O137" s="125"/>
      <c r="P137" s="125"/>
      <c r="Q137" s="125"/>
      <c r="R137" s="125"/>
      <c r="S137" s="125">
        <v>250</v>
      </c>
      <c r="T137" s="125">
        <v>250</v>
      </c>
      <c r="U137" s="125">
        <v>15100</v>
      </c>
      <c r="V137" s="98">
        <v>15100</v>
      </c>
      <c r="W137" s="98"/>
      <c r="X137" s="98"/>
      <c r="Y137" s="98">
        <v>8000</v>
      </c>
      <c r="Z137" s="98">
        <v>8000</v>
      </c>
      <c r="AA137" s="98"/>
      <c r="AB137" s="98"/>
      <c r="AC137" s="78" t="s">
        <v>169</v>
      </c>
      <c r="AD137" s="65"/>
      <c r="AR137" s="78" t="s">
        <v>327</v>
      </c>
      <c r="AS137" s="124" t="s">
        <v>422</v>
      </c>
      <c r="AT137" s="123" t="s">
        <v>274</v>
      </c>
      <c r="AU137" s="73"/>
      <c r="AV137" s="98"/>
    </row>
    <row r="138" spans="1:48" s="66" customFormat="1" ht="30">
      <c r="A138" s="191" t="s">
        <v>426</v>
      </c>
      <c r="B138" s="194" t="s">
        <v>427</v>
      </c>
      <c r="C138" s="195" t="s">
        <v>204</v>
      </c>
      <c r="D138" s="77" t="s">
        <v>239</v>
      </c>
      <c r="E138" s="196" t="s">
        <v>428</v>
      </c>
      <c r="F138" s="197" t="s">
        <v>429</v>
      </c>
      <c r="G138" s="86">
        <v>20000</v>
      </c>
      <c r="H138" s="86">
        <v>20000</v>
      </c>
      <c r="I138" s="86"/>
      <c r="J138" s="86"/>
      <c r="K138" s="86"/>
      <c r="L138" s="86"/>
      <c r="M138" s="86"/>
      <c r="N138" s="86"/>
      <c r="O138" s="86"/>
      <c r="P138" s="86"/>
      <c r="Q138" s="86"/>
      <c r="R138" s="86"/>
      <c r="S138" s="131">
        <v>300</v>
      </c>
      <c r="T138" s="131">
        <v>300</v>
      </c>
      <c r="U138" s="131">
        <v>18000</v>
      </c>
      <c r="V138" s="98">
        <v>18000</v>
      </c>
      <c r="W138" s="98"/>
      <c r="X138" s="98"/>
      <c r="Y138" s="98">
        <v>10000</v>
      </c>
      <c r="Z138" s="98">
        <v>10000</v>
      </c>
      <c r="AA138" s="98"/>
      <c r="AB138" s="98"/>
      <c r="AC138" s="77" t="s">
        <v>179</v>
      </c>
      <c r="AD138" s="65"/>
      <c r="AR138" s="77" t="s">
        <v>239</v>
      </c>
      <c r="AS138" s="198" t="s">
        <v>430</v>
      </c>
      <c r="AT138" s="195" t="s">
        <v>204</v>
      </c>
      <c r="AU138" s="73"/>
      <c r="AV138" s="98"/>
    </row>
    <row r="139" spans="1:48" s="66" customFormat="1" ht="45">
      <c r="A139" s="191" t="s">
        <v>431</v>
      </c>
      <c r="B139" s="128" t="s">
        <v>432</v>
      </c>
      <c r="C139" s="123"/>
      <c r="D139" s="78"/>
      <c r="E139" s="124"/>
      <c r="F139" s="77"/>
      <c r="G139" s="125"/>
      <c r="H139" s="125"/>
      <c r="I139" s="125"/>
      <c r="J139" s="125"/>
      <c r="K139" s="125"/>
      <c r="L139" s="125"/>
      <c r="M139" s="125"/>
      <c r="N139" s="125"/>
      <c r="O139" s="125"/>
      <c r="P139" s="125"/>
      <c r="Q139" s="125"/>
      <c r="R139" s="125"/>
      <c r="S139" s="125"/>
      <c r="T139" s="125"/>
      <c r="U139" s="125"/>
      <c r="V139" s="98"/>
      <c r="W139" s="98"/>
      <c r="X139" s="98"/>
      <c r="Y139" s="98">
        <v>20000</v>
      </c>
      <c r="Z139" s="98">
        <v>20000</v>
      </c>
      <c r="AA139" s="98"/>
      <c r="AB139" s="98"/>
      <c r="AC139" s="78"/>
      <c r="AD139" s="65" t="s">
        <v>433</v>
      </c>
      <c r="AR139" s="78"/>
      <c r="AS139" s="124"/>
      <c r="AT139" s="123"/>
      <c r="AU139" s="73"/>
      <c r="AV139" s="98"/>
    </row>
    <row r="140" spans="1:48" s="66" customFormat="1" ht="30">
      <c r="A140" s="191" t="s">
        <v>434</v>
      </c>
      <c r="B140" s="194" t="s">
        <v>435</v>
      </c>
      <c r="C140" s="195"/>
      <c r="D140" s="77"/>
      <c r="E140" s="198"/>
      <c r="F140" s="199"/>
      <c r="G140" s="86"/>
      <c r="H140" s="86"/>
      <c r="I140" s="86"/>
      <c r="J140" s="86"/>
      <c r="K140" s="86"/>
      <c r="L140" s="86"/>
      <c r="M140" s="86"/>
      <c r="N140" s="86"/>
      <c r="O140" s="86"/>
      <c r="P140" s="86"/>
      <c r="Q140" s="86"/>
      <c r="R140" s="86"/>
      <c r="S140" s="131"/>
      <c r="T140" s="131"/>
      <c r="U140" s="131"/>
      <c r="V140" s="98"/>
      <c r="W140" s="98"/>
      <c r="X140" s="98"/>
      <c r="Y140" s="98">
        <v>14320</v>
      </c>
      <c r="Z140" s="98">
        <f>14920-600</f>
        <v>14320</v>
      </c>
      <c r="AA140" s="98"/>
      <c r="AB140" s="98"/>
      <c r="AC140" s="77"/>
      <c r="AD140" s="65" t="s">
        <v>433</v>
      </c>
      <c r="AR140" s="77" t="s">
        <v>239</v>
      </c>
      <c r="AS140" s="198" t="s">
        <v>430</v>
      </c>
      <c r="AT140" s="195" t="s">
        <v>204</v>
      </c>
      <c r="AU140" s="73"/>
      <c r="AV140" s="98"/>
    </row>
    <row r="141" spans="1:48" s="66" customFormat="1" ht="28.5">
      <c r="A141" s="190" t="s">
        <v>236</v>
      </c>
      <c r="B141" s="61" t="s">
        <v>436</v>
      </c>
      <c r="C141" s="62"/>
      <c r="D141" s="62"/>
      <c r="E141" s="62"/>
      <c r="F141" s="62"/>
      <c r="G141" s="185"/>
      <c r="H141" s="185"/>
      <c r="I141" s="185"/>
      <c r="J141" s="185"/>
      <c r="K141" s="185"/>
      <c r="L141" s="185"/>
      <c r="M141" s="185"/>
      <c r="N141" s="185"/>
      <c r="O141" s="185"/>
      <c r="P141" s="185"/>
      <c r="Q141" s="185"/>
      <c r="R141" s="185"/>
      <c r="S141" s="185"/>
      <c r="T141" s="185"/>
      <c r="U141" s="185"/>
      <c r="V141" s="185"/>
      <c r="W141" s="185"/>
      <c r="X141" s="185"/>
      <c r="Y141" s="185">
        <v>600</v>
      </c>
      <c r="Z141" s="185">
        <v>600</v>
      </c>
      <c r="AA141" s="185"/>
      <c r="AB141" s="185"/>
      <c r="AC141" s="62"/>
      <c r="AD141" s="65" t="s">
        <v>437</v>
      </c>
      <c r="AR141" s="62"/>
      <c r="AS141" s="62"/>
      <c r="AT141" s="62"/>
      <c r="AU141" s="57"/>
      <c r="AV141" s="185" t="e">
        <f>SUM(AV143:AV143)</f>
        <v>#REF!</v>
      </c>
    </row>
    <row r="142" spans="1:48" s="66" customFormat="1" ht="28.5">
      <c r="A142" s="184" t="s">
        <v>438</v>
      </c>
      <c r="B142" s="61" t="s">
        <v>439</v>
      </c>
      <c r="C142" s="62"/>
      <c r="D142" s="62"/>
      <c r="E142" s="62"/>
      <c r="F142" s="62"/>
      <c r="G142" s="63"/>
      <c r="H142" s="63"/>
      <c r="I142" s="63"/>
      <c r="J142" s="63"/>
      <c r="K142" s="63">
        <v>255600</v>
      </c>
      <c r="L142" s="63">
        <v>255600</v>
      </c>
      <c r="M142" s="63">
        <v>68165</v>
      </c>
      <c r="N142" s="63">
        <v>68165</v>
      </c>
      <c r="O142" s="63"/>
      <c r="P142" s="63"/>
      <c r="Q142" s="63"/>
      <c r="R142" s="57"/>
      <c r="S142" s="57">
        <f>167200+L142</f>
        <v>422800</v>
      </c>
      <c r="T142" s="57">
        <v>422800</v>
      </c>
      <c r="U142" s="57">
        <v>898100</v>
      </c>
      <c r="V142" s="57">
        <v>343000</v>
      </c>
      <c r="W142" s="57"/>
      <c r="X142" s="57"/>
      <c r="Y142" s="57">
        <v>898100</v>
      </c>
      <c r="Z142" s="57">
        <v>343000</v>
      </c>
      <c r="AA142" s="67"/>
      <c r="AB142" s="193"/>
      <c r="AD142" s="59">
        <f t="shared" ref="AD142" si="33">W142/U142*100</f>
        <v>0</v>
      </c>
      <c r="AO142" s="62"/>
      <c r="AP142" s="62"/>
      <c r="AQ142" s="62"/>
      <c r="AR142" s="57"/>
      <c r="AS142" s="57"/>
    </row>
    <row r="143" spans="1:48" s="59" customFormat="1" ht="14.25">
      <c r="A143" s="55" t="s">
        <v>440</v>
      </c>
      <c r="B143" s="61" t="s">
        <v>441</v>
      </c>
      <c r="C143" s="56"/>
      <c r="D143" s="56"/>
      <c r="E143" s="56"/>
      <c r="F143" s="56"/>
      <c r="G143" s="57">
        <f>+G144+G153+G166+G167</f>
        <v>340097</v>
      </c>
      <c r="H143" s="57">
        <f>+H144+H153+H166+H167</f>
        <v>202489</v>
      </c>
      <c r="I143" s="57">
        <f t="shared" ref="I143:Q143" si="34">+I144+I153+I166+I167</f>
        <v>0</v>
      </c>
      <c r="J143" s="57">
        <f t="shared" si="34"/>
        <v>0</v>
      </c>
      <c r="K143" s="57">
        <f t="shared" si="34"/>
        <v>37540</v>
      </c>
      <c r="L143" s="57">
        <f t="shared" si="34"/>
        <v>37540</v>
      </c>
      <c r="M143" s="57">
        <f t="shared" si="34"/>
        <v>24508</v>
      </c>
      <c r="N143" s="57">
        <f t="shared" si="34"/>
        <v>24508</v>
      </c>
      <c r="O143" s="57">
        <f t="shared" si="34"/>
        <v>63653.765999999996</v>
      </c>
      <c r="P143" s="57">
        <f>+P144+P153+P166+P167</f>
        <v>63653.765999999996</v>
      </c>
      <c r="Q143" s="57">
        <f t="shared" si="34"/>
        <v>0</v>
      </c>
      <c r="R143" s="57"/>
      <c r="S143" s="57">
        <f>+S144+S153+S166+S167</f>
        <v>67739.299999999988</v>
      </c>
      <c r="T143" s="57">
        <f t="shared" ref="T143:V143" si="35">+T144+T153+T166+T167</f>
        <v>67739.299999999988</v>
      </c>
      <c r="U143" s="57">
        <f t="shared" si="35"/>
        <v>352485.3</v>
      </c>
      <c r="V143" s="57">
        <f t="shared" si="35"/>
        <v>323496</v>
      </c>
      <c r="W143" s="57"/>
      <c r="X143" s="57"/>
      <c r="Y143" s="57">
        <f>+Y144+Y153+Y166+Y167</f>
        <v>120791</v>
      </c>
      <c r="Z143" s="57">
        <f>+Z144+Z153+Z166+Z167</f>
        <v>120791</v>
      </c>
      <c r="AA143" s="57">
        <f t="shared" ref="AA143:AB143" si="36">+AA144+AA153+AA166+AA167</f>
        <v>0</v>
      </c>
      <c r="AB143" s="57">
        <f t="shared" si="36"/>
        <v>0</v>
      </c>
      <c r="AC143" s="56"/>
      <c r="AD143" s="58"/>
      <c r="AR143" s="56"/>
      <c r="AS143" s="56"/>
      <c r="AT143" s="56"/>
      <c r="AU143" s="57" t="e">
        <f>#REF!+#REF!+#REF!+#REF!</f>
        <v>#REF!</v>
      </c>
      <c r="AV143" s="57" t="e">
        <f>#REF!+#REF!+#REF!+#REF!</f>
        <v>#REF!</v>
      </c>
    </row>
    <row r="144" spans="1:48" s="59" customFormat="1" ht="14.25">
      <c r="A144" s="200" t="s">
        <v>38</v>
      </c>
      <c r="B144" s="61" t="s">
        <v>442</v>
      </c>
      <c r="C144" s="56"/>
      <c r="D144" s="56"/>
      <c r="E144" s="56"/>
      <c r="F144" s="56"/>
      <c r="G144" s="57">
        <f t="shared" ref="G144:Z144" si="37">SUM(G145:G152)</f>
        <v>99097</v>
      </c>
      <c r="H144" s="57">
        <f t="shared" si="37"/>
        <v>99097</v>
      </c>
      <c r="I144" s="57">
        <f t="shared" ref="I144:Q144" si="38">SUM(I145:I152)</f>
        <v>0</v>
      </c>
      <c r="J144" s="57">
        <f t="shared" si="38"/>
        <v>0</v>
      </c>
      <c r="K144" s="57">
        <f t="shared" si="38"/>
        <v>37540</v>
      </c>
      <c r="L144" s="57">
        <f t="shared" si="38"/>
        <v>37540</v>
      </c>
      <c r="M144" s="57">
        <f t="shared" si="38"/>
        <v>24508</v>
      </c>
      <c r="N144" s="57">
        <f t="shared" si="38"/>
        <v>24508</v>
      </c>
      <c r="O144" s="57">
        <f t="shared" si="38"/>
        <v>63653.765999999996</v>
      </c>
      <c r="P144" s="57">
        <f>SUM(P145:P152)</f>
        <v>63653.765999999996</v>
      </c>
      <c r="Q144" s="57">
        <f t="shared" si="38"/>
        <v>0</v>
      </c>
      <c r="R144" s="57"/>
      <c r="S144" s="57">
        <f>SUM(S145:S152)</f>
        <v>65039.299999999996</v>
      </c>
      <c r="T144" s="57">
        <f>SUM(T145:T152)</f>
        <v>65039.299999999996</v>
      </c>
      <c r="U144" s="57">
        <f t="shared" si="37"/>
        <v>89187.3</v>
      </c>
      <c r="V144" s="57">
        <f t="shared" si="37"/>
        <v>61688</v>
      </c>
      <c r="W144" s="57"/>
      <c r="X144" s="57"/>
      <c r="Y144" s="57">
        <f t="shared" si="37"/>
        <v>24148</v>
      </c>
      <c r="Z144" s="57">
        <f t="shared" si="37"/>
        <v>24148</v>
      </c>
      <c r="AA144" s="57">
        <f t="shared" ref="AA144:AB144" si="39">SUM(AA145:AA152)</f>
        <v>0</v>
      </c>
      <c r="AB144" s="57">
        <f t="shared" si="39"/>
        <v>0</v>
      </c>
      <c r="AC144" s="56"/>
      <c r="AD144" s="58"/>
      <c r="AR144" s="56"/>
      <c r="AS144" s="56"/>
      <c r="AT144" s="56"/>
      <c r="AU144" s="56">
        <f>SUM(AU145:AU152)</f>
        <v>27500</v>
      </c>
      <c r="AV144" s="57">
        <f>SUM(AV145:AV152)</f>
        <v>34418</v>
      </c>
    </row>
    <row r="145" spans="1:80" s="66" customFormat="1" ht="60">
      <c r="A145" s="201" t="s">
        <v>421</v>
      </c>
      <c r="B145" s="70" t="s">
        <v>443</v>
      </c>
      <c r="C145" s="202" t="s">
        <v>47</v>
      </c>
      <c r="D145" s="202" t="s">
        <v>213</v>
      </c>
      <c r="E145" s="202" t="s">
        <v>444</v>
      </c>
      <c r="F145" s="110" t="s">
        <v>445</v>
      </c>
      <c r="G145" s="141">
        <v>22000</v>
      </c>
      <c r="H145" s="141">
        <v>22000</v>
      </c>
      <c r="I145" s="141"/>
      <c r="J145" s="141"/>
      <c r="K145" s="141">
        <f>+L145</f>
        <v>9122</v>
      </c>
      <c r="L145" s="141">
        <f>6000+3122</f>
        <v>9122</v>
      </c>
      <c r="M145" s="141">
        <f>+N145</f>
        <v>3832</v>
      </c>
      <c r="N145" s="141">
        <v>3832</v>
      </c>
      <c r="O145" s="141">
        <f>P145</f>
        <v>17821.699000000001</v>
      </c>
      <c r="P145" s="141">
        <v>17821.699000000001</v>
      </c>
      <c r="Q145" s="141"/>
      <c r="R145" s="141"/>
      <c r="S145" s="73">
        <f>14700+3122</f>
        <v>17822</v>
      </c>
      <c r="T145" s="73">
        <f>14700+3122</f>
        <v>17822</v>
      </c>
      <c r="U145" s="73">
        <v>19800</v>
      </c>
      <c r="V145" s="73">
        <v>11100</v>
      </c>
      <c r="W145" s="73"/>
      <c r="X145" s="73"/>
      <c r="Y145" s="73">
        <v>1978</v>
      </c>
      <c r="Z145" s="73">
        <v>1978</v>
      </c>
      <c r="AA145" s="73"/>
      <c r="AB145" s="73"/>
      <c r="AC145" s="95" t="s">
        <v>96</v>
      </c>
      <c r="AD145" s="65"/>
      <c r="AR145" s="202" t="s">
        <v>213</v>
      </c>
      <c r="AS145" s="202" t="s">
        <v>444</v>
      </c>
      <c r="AT145" s="202" t="s">
        <v>47</v>
      </c>
      <c r="AU145" s="141">
        <f>8600+100</f>
        <v>8700</v>
      </c>
      <c r="AV145" s="73">
        <v>6000</v>
      </c>
    </row>
    <row r="146" spans="1:80" s="66" customFormat="1" ht="60">
      <c r="A146" s="201" t="s">
        <v>426</v>
      </c>
      <c r="B146" s="70" t="s">
        <v>446</v>
      </c>
      <c r="C146" s="202" t="s">
        <v>47</v>
      </c>
      <c r="D146" s="202" t="s">
        <v>81</v>
      </c>
      <c r="E146" s="202" t="s">
        <v>447</v>
      </c>
      <c r="F146" s="110" t="s">
        <v>448</v>
      </c>
      <c r="G146" s="141">
        <v>16794</v>
      </c>
      <c r="H146" s="141">
        <v>16794</v>
      </c>
      <c r="I146" s="141"/>
      <c r="J146" s="141"/>
      <c r="K146" s="141">
        <v>6015</v>
      </c>
      <c r="L146" s="141">
        <v>6015</v>
      </c>
      <c r="M146" s="141">
        <v>5000</v>
      </c>
      <c r="N146" s="141">
        <v>5000</v>
      </c>
      <c r="O146" s="141">
        <v>13015</v>
      </c>
      <c r="P146" s="141">
        <v>13015</v>
      </c>
      <c r="Q146" s="141"/>
      <c r="R146" s="141"/>
      <c r="S146" s="73">
        <v>13014.6</v>
      </c>
      <c r="T146" s="73">
        <v>13014.6</v>
      </c>
      <c r="U146" s="73">
        <v>15114.6</v>
      </c>
      <c r="V146" s="73">
        <v>8115</v>
      </c>
      <c r="W146" s="73"/>
      <c r="X146" s="73"/>
      <c r="Y146" s="73">
        <v>2100</v>
      </c>
      <c r="Z146" s="73">
        <v>2100</v>
      </c>
      <c r="AA146" s="73"/>
      <c r="AB146" s="73"/>
      <c r="AC146" s="95" t="s">
        <v>449</v>
      </c>
      <c r="AD146" s="203"/>
      <c r="AR146" s="202" t="s">
        <v>81</v>
      </c>
      <c r="AS146" s="202" t="s">
        <v>447</v>
      </c>
      <c r="AT146" s="202" t="s">
        <v>47</v>
      </c>
      <c r="AU146" s="141">
        <v>7000</v>
      </c>
      <c r="AV146" s="73">
        <v>6015</v>
      </c>
    </row>
    <row r="147" spans="1:80" s="66" customFormat="1" ht="30">
      <c r="A147" s="201" t="s">
        <v>431</v>
      </c>
      <c r="B147" s="70" t="s">
        <v>450</v>
      </c>
      <c r="C147" s="110" t="s">
        <v>47</v>
      </c>
      <c r="D147" s="173" t="s">
        <v>108</v>
      </c>
      <c r="E147" s="110" t="s">
        <v>451</v>
      </c>
      <c r="F147" s="204" t="s">
        <v>452</v>
      </c>
      <c r="G147" s="205">
        <v>9703</v>
      </c>
      <c r="H147" s="205">
        <v>9703</v>
      </c>
      <c r="I147" s="205"/>
      <c r="J147" s="205"/>
      <c r="K147" s="205">
        <v>3903</v>
      </c>
      <c r="L147" s="205">
        <v>3903</v>
      </c>
      <c r="M147" s="205">
        <v>2441</v>
      </c>
      <c r="N147" s="205">
        <v>2441</v>
      </c>
      <c r="O147" s="205">
        <v>6408.2269999999999</v>
      </c>
      <c r="P147" s="205">
        <v>6408.2269999999999</v>
      </c>
      <c r="Q147" s="205"/>
      <c r="R147" s="205"/>
      <c r="S147" s="73">
        <v>6702.7</v>
      </c>
      <c r="T147" s="73">
        <v>6702.7</v>
      </c>
      <c r="U147" s="73">
        <v>8732.7000000000007</v>
      </c>
      <c r="V147" s="73">
        <v>5933</v>
      </c>
      <c r="W147" s="73"/>
      <c r="X147" s="73"/>
      <c r="Y147" s="73">
        <v>2030</v>
      </c>
      <c r="Z147" s="73">
        <v>2030</v>
      </c>
      <c r="AA147" s="73"/>
      <c r="AB147" s="73"/>
      <c r="AC147" s="180" t="s">
        <v>110</v>
      </c>
      <c r="AD147" s="178"/>
      <c r="AR147" s="173" t="s">
        <v>108</v>
      </c>
      <c r="AS147" s="110" t="s">
        <v>451</v>
      </c>
      <c r="AT147" s="110" t="s">
        <v>47</v>
      </c>
      <c r="AU147" s="205">
        <v>2800</v>
      </c>
      <c r="AV147" s="177">
        <f>3903</f>
        <v>3903</v>
      </c>
    </row>
    <row r="148" spans="1:80" ht="45">
      <c r="A148" s="201" t="s">
        <v>434</v>
      </c>
      <c r="B148" s="70" t="s">
        <v>453</v>
      </c>
      <c r="C148" s="204" t="s">
        <v>47</v>
      </c>
      <c r="D148" s="204" t="s">
        <v>48</v>
      </c>
      <c r="E148" s="51" t="s">
        <v>451</v>
      </c>
      <c r="F148" s="204" t="s">
        <v>454</v>
      </c>
      <c r="G148" s="206">
        <v>9000</v>
      </c>
      <c r="H148" s="206">
        <v>9000</v>
      </c>
      <c r="I148" s="206"/>
      <c r="J148" s="206"/>
      <c r="K148" s="206">
        <v>2800</v>
      </c>
      <c r="L148" s="206">
        <v>2800</v>
      </c>
      <c r="M148" s="206">
        <v>1225</v>
      </c>
      <c r="N148" s="206">
        <v>1225</v>
      </c>
      <c r="O148" s="206">
        <f>P148</f>
        <v>5459.45</v>
      </c>
      <c r="P148" s="206">
        <v>5459.45</v>
      </c>
      <c r="Q148" s="206"/>
      <c r="R148" s="206"/>
      <c r="S148" s="73">
        <v>5600</v>
      </c>
      <c r="T148" s="73">
        <v>5600</v>
      </c>
      <c r="U148" s="73">
        <v>8100</v>
      </c>
      <c r="V148" s="73">
        <v>5300</v>
      </c>
      <c r="W148" s="73"/>
      <c r="X148" s="73"/>
      <c r="Y148" s="73">
        <v>2500</v>
      </c>
      <c r="Z148" s="73">
        <v>2500</v>
      </c>
      <c r="AA148" s="73"/>
      <c r="AB148" s="73"/>
      <c r="AC148" s="77" t="s">
        <v>51</v>
      </c>
      <c r="AD148" s="67"/>
      <c r="AR148" s="204" t="s">
        <v>48</v>
      </c>
      <c r="AS148" s="51" t="s">
        <v>451</v>
      </c>
      <c r="AT148" s="204" t="s">
        <v>47</v>
      </c>
      <c r="AU148" s="207">
        <v>2800</v>
      </c>
      <c r="AV148" s="177">
        <v>2800</v>
      </c>
    </row>
    <row r="149" spans="1:80" s="66" customFormat="1" ht="30">
      <c r="A149" s="201" t="s">
        <v>455</v>
      </c>
      <c r="B149" s="70" t="s">
        <v>456</v>
      </c>
      <c r="C149" s="110" t="s">
        <v>47</v>
      </c>
      <c r="D149" s="173" t="s">
        <v>86</v>
      </c>
      <c r="E149" s="110" t="s">
        <v>451</v>
      </c>
      <c r="F149" s="110" t="s">
        <v>457</v>
      </c>
      <c r="G149" s="205">
        <v>11600</v>
      </c>
      <c r="H149" s="205">
        <v>11600</v>
      </c>
      <c r="I149" s="205"/>
      <c r="J149" s="205"/>
      <c r="K149" s="206">
        <v>2800</v>
      </c>
      <c r="L149" s="206">
        <v>2800</v>
      </c>
      <c r="M149" s="205">
        <v>1912</v>
      </c>
      <c r="N149" s="205">
        <v>1912</v>
      </c>
      <c r="O149" s="205">
        <v>5289.0550000000003</v>
      </c>
      <c r="P149" s="205">
        <v>5289.0550000000003</v>
      </c>
      <c r="Q149" s="205"/>
      <c r="R149" s="205"/>
      <c r="S149" s="73">
        <v>5600</v>
      </c>
      <c r="T149" s="73">
        <v>5600</v>
      </c>
      <c r="U149" s="73">
        <v>10440</v>
      </c>
      <c r="V149" s="73">
        <v>7640</v>
      </c>
      <c r="W149" s="73"/>
      <c r="X149" s="73"/>
      <c r="Y149" s="73">
        <v>4840</v>
      </c>
      <c r="Z149" s="73">
        <v>4840</v>
      </c>
      <c r="AA149" s="73"/>
      <c r="AB149" s="73"/>
      <c r="AC149" s="180" t="s">
        <v>89</v>
      </c>
      <c r="AD149" s="178"/>
      <c r="AR149" s="173" t="s">
        <v>86</v>
      </c>
      <c r="AS149" s="110" t="s">
        <v>451</v>
      </c>
      <c r="AT149" s="110" t="s">
        <v>47</v>
      </c>
      <c r="AU149" s="205">
        <v>2800</v>
      </c>
      <c r="AV149" s="177">
        <v>2800</v>
      </c>
    </row>
    <row r="150" spans="1:80" s="66" customFormat="1" ht="30">
      <c r="A150" s="201" t="s">
        <v>458</v>
      </c>
      <c r="B150" s="70" t="s">
        <v>459</v>
      </c>
      <c r="C150" s="110" t="s">
        <v>47</v>
      </c>
      <c r="D150" s="173" t="s">
        <v>213</v>
      </c>
      <c r="E150" s="110" t="s">
        <v>460</v>
      </c>
      <c r="F150" s="110" t="s">
        <v>461</v>
      </c>
      <c r="G150" s="205">
        <v>9000</v>
      </c>
      <c r="H150" s="205">
        <v>9000</v>
      </c>
      <c r="I150" s="205"/>
      <c r="J150" s="205"/>
      <c r="K150" s="205">
        <v>2800</v>
      </c>
      <c r="L150" s="205">
        <v>2800</v>
      </c>
      <c r="M150" s="205">
        <v>1555</v>
      </c>
      <c r="N150" s="205">
        <v>1555</v>
      </c>
      <c r="O150" s="205">
        <v>5560.335</v>
      </c>
      <c r="P150" s="205">
        <v>5560.335</v>
      </c>
      <c r="Q150" s="205"/>
      <c r="R150" s="205"/>
      <c r="S150" s="73">
        <v>5600</v>
      </c>
      <c r="T150" s="73">
        <v>5600</v>
      </c>
      <c r="U150" s="73">
        <v>8100</v>
      </c>
      <c r="V150" s="73">
        <v>5300</v>
      </c>
      <c r="W150" s="73"/>
      <c r="X150" s="73"/>
      <c r="Y150" s="73">
        <v>2500</v>
      </c>
      <c r="Z150" s="73">
        <v>2500</v>
      </c>
      <c r="AA150" s="73"/>
      <c r="AB150" s="73"/>
      <c r="AC150" s="180" t="s">
        <v>195</v>
      </c>
      <c r="AD150" s="178"/>
      <c r="AR150" s="173" t="s">
        <v>213</v>
      </c>
      <c r="AS150" s="110" t="s">
        <v>460</v>
      </c>
      <c r="AT150" s="110" t="s">
        <v>47</v>
      </c>
      <c r="AU150" s="205">
        <v>2800</v>
      </c>
      <c r="AV150" s="177">
        <v>2800</v>
      </c>
    </row>
    <row r="151" spans="1:80" s="66" customFormat="1" ht="75">
      <c r="A151" s="201" t="s">
        <v>462</v>
      </c>
      <c r="B151" s="70" t="s">
        <v>463</v>
      </c>
      <c r="C151" s="77" t="s">
        <v>58</v>
      </c>
      <c r="D151" s="51" t="s">
        <v>81</v>
      </c>
      <c r="E151" s="180" t="s">
        <v>464</v>
      </c>
      <c r="F151" s="110" t="s">
        <v>465</v>
      </c>
      <c r="G151" s="208">
        <v>10000</v>
      </c>
      <c r="H151" s="208">
        <v>10000</v>
      </c>
      <c r="I151" s="208"/>
      <c r="J151" s="208"/>
      <c r="K151" s="208">
        <v>4500</v>
      </c>
      <c r="L151" s="208">
        <v>4500</v>
      </c>
      <c r="M151" s="208">
        <v>3880</v>
      </c>
      <c r="N151" s="208">
        <v>3880</v>
      </c>
      <c r="O151" s="208">
        <v>4500</v>
      </c>
      <c r="P151" s="208">
        <v>4500</v>
      </c>
      <c r="Q151" s="208"/>
      <c r="R151" s="208"/>
      <c r="S151" s="73">
        <v>4800</v>
      </c>
      <c r="T151" s="73">
        <v>4800</v>
      </c>
      <c r="U151" s="73">
        <v>9000</v>
      </c>
      <c r="V151" s="208">
        <v>8700</v>
      </c>
      <c r="W151" s="208"/>
      <c r="X151" s="208"/>
      <c r="Y151" s="208">
        <v>4200</v>
      </c>
      <c r="Z151" s="208">
        <v>4200</v>
      </c>
      <c r="AA151" s="208"/>
      <c r="AB151" s="208"/>
      <c r="AC151" s="95" t="s">
        <v>96</v>
      </c>
      <c r="AD151" s="65"/>
      <c r="AR151" s="51" t="s">
        <v>81</v>
      </c>
      <c r="AS151" s="180" t="s">
        <v>464</v>
      </c>
      <c r="AT151" s="77" t="s">
        <v>58</v>
      </c>
      <c r="AU151" s="208">
        <v>300</v>
      </c>
      <c r="AV151" s="208">
        <v>4500</v>
      </c>
    </row>
    <row r="152" spans="1:80" ht="75">
      <c r="A152" s="201" t="s">
        <v>466</v>
      </c>
      <c r="B152" s="70" t="s">
        <v>467</v>
      </c>
      <c r="C152" s="209" t="s">
        <v>58</v>
      </c>
      <c r="D152" s="77" t="s">
        <v>42</v>
      </c>
      <c r="E152" s="110" t="s">
        <v>468</v>
      </c>
      <c r="F152" s="110" t="s">
        <v>469</v>
      </c>
      <c r="G152" s="74">
        <v>11000</v>
      </c>
      <c r="H152" s="74">
        <v>11000</v>
      </c>
      <c r="I152" s="74"/>
      <c r="J152" s="74"/>
      <c r="K152" s="74">
        <v>5600</v>
      </c>
      <c r="L152" s="74">
        <v>5600</v>
      </c>
      <c r="M152" s="74">
        <v>4663</v>
      </c>
      <c r="N152" s="74">
        <v>4663</v>
      </c>
      <c r="O152" s="74">
        <v>5600</v>
      </c>
      <c r="P152" s="74">
        <v>5600</v>
      </c>
      <c r="Q152" s="74"/>
      <c r="R152" s="74"/>
      <c r="S152" s="73">
        <v>5900</v>
      </c>
      <c r="T152" s="73">
        <v>5900</v>
      </c>
      <c r="U152" s="73">
        <v>9900</v>
      </c>
      <c r="V152" s="208">
        <v>9600</v>
      </c>
      <c r="W152" s="208"/>
      <c r="X152" s="208"/>
      <c r="Y152" s="208">
        <v>4000</v>
      </c>
      <c r="Z152" s="208">
        <v>4000</v>
      </c>
      <c r="AA152" s="208"/>
      <c r="AB152" s="208"/>
      <c r="AC152" s="95" t="s">
        <v>96</v>
      </c>
      <c r="AD152" s="67"/>
      <c r="AR152" s="77" t="s">
        <v>42</v>
      </c>
      <c r="AS152" s="110" t="s">
        <v>468</v>
      </c>
      <c r="AT152" s="209" t="s">
        <v>58</v>
      </c>
      <c r="AU152" s="74">
        <v>300</v>
      </c>
      <c r="AV152" s="74">
        <v>5600</v>
      </c>
    </row>
    <row r="153" spans="1:80" s="59" customFormat="1" ht="14.25">
      <c r="A153" s="200" t="s">
        <v>100</v>
      </c>
      <c r="B153" s="61" t="s">
        <v>237</v>
      </c>
      <c r="C153" s="56"/>
      <c r="D153" s="56"/>
      <c r="E153" s="56"/>
      <c r="F153" s="56"/>
      <c r="G153" s="56">
        <f>SUM(G154:G165)</f>
        <v>241000</v>
      </c>
      <c r="H153" s="56">
        <f>SUM(H154:H165)</f>
        <v>103392</v>
      </c>
      <c r="I153" s="56">
        <f t="shared" ref="I153:Q153" si="40">SUM(I154:I165)</f>
        <v>0</v>
      </c>
      <c r="J153" s="56">
        <f t="shared" si="40"/>
        <v>0</v>
      </c>
      <c r="K153" s="56">
        <f t="shared" si="40"/>
        <v>0</v>
      </c>
      <c r="L153" s="56">
        <f t="shared" si="40"/>
        <v>0</v>
      </c>
      <c r="M153" s="56">
        <f t="shared" si="40"/>
        <v>0</v>
      </c>
      <c r="N153" s="56">
        <f t="shared" si="40"/>
        <v>0</v>
      </c>
      <c r="O153" s="56">
        <f t="shared" si="40"/>
        <v>0</v>
      </c>
      <c r="P153" s="56">
        <f>SUM(P154:P165)</f>
        <v>0</v>
      </c>
      <c r="Q153" s="56">
        <f t="shared" si="40"/>
        <v>0</v>
      </c>
      <c r="R153" s="56"/>
      <c r="S153" s="57">
        <f t="shared" ref="S153:AB153" si="41">SUM(S154:S165)</f>
        <v>2700</v>
      </c>
      <c r="T153" s="57">
        <f t="shared" si="41"/>
        <v>2700</v>
      </c>
      <c r="U153" s="57">
        <f t="shared" si="41"/>
        <v>203298</v>
      </c>
      <c r="V153" s="57">
        <f t="shared" si="41"/>
        <v>201808</v>
      </c>
      <c r="W153" s="57"/>
      <c r="X153" s="57"/>
      <c r="Y153" s="57">
        <f t="shared" si="41"/>
        <v>78823</v>
      </c>
      <c r="Z153" s="57">
        <f t="shared" si="41"/>
        <v>78823</v>
      </c>
      <c r="AA153" s="57">
        <f t="shared" si="41"/>
        <v>0</v>
      </c>
      <c r="AB153" s="57">
        <f t="shared" si="41"/>
        <v>0</v>
      </c>
      <c r="AC153" s="56"/>
      <c r="AD153" s="58"/>
      <c r="AR153" s="56"/>
      <c r="AS153" s="56"/>
      <c r="AT153" s="56"/>
      <c r="AU153" s="56">
        <f>SUM(AU154:AU165)</f>
        <v>0</v>
      </c>
      <c r="AV153" s="57">
        <f>SUM(AV154:AV165)</f>
        <v>0</v>
      </c>
    </row>
    <row r="154" spans="1:80" ht="60">
      <c r="A154" s="210">
        <v>1</v>
      </c>
      <c r="B154" s="133" t="s">
        <v>470</v>
      </c>
      <c r="C154" s="96">
        <v>2018</v>
      </c>
      <c r="D154" s="180" t="s">
        <v>327</v>
      </c>
      <c r="E154" s="51" t="s">
        <v>471</v>
      </c>
      <c r="F154" s="110" t="s">
        <v>472</v>
      </c>
      <c r="G154" s="211">
        <v>7000</v>
      </c>
      <c r="H154" s="211">
        <v>7000</v>
      </c>
      <c r="I154" s="211"/>
      <c r="J154" s="211"/>
      <c r="K154" s="211"/>
      <c r="L154" s="211"/>
      <c r="M154" s="211"/>
      <c r="N154" s="211"/>
      <c r="O154" s="211"/>
      <c r="P154" s="211"/>
      <c r="Q154" s="211"/>
      <c r="R154" s="211"/>
      <c r="S154" s="211">
        <v>200</v>
      </c>
      <c r="T154" s="211">
        <v>200</v>
      </c>
      <c r="U154" s="211">
        <v>6300</v>
      </c>
      <c r="V154" s="211">
        <v>6100</v>
      </c>
      <c r="W154" s="211"/>
      <c r="X154" s="211"/>
      <c r="Y154" s="211">
        <v>6100</v>
      </c>
      <c r="Z154" s="211">
        <v>6100</v>
      </c>
      <c r="AA154" s="211"/>
      <c r="AB154" s="211"/>
      <c r="AC154" s="95" t="s">
        <v>96</v>
      </c>
      <c r="AD154" s="67"/>
      <c r="AR154" s="180" t="s">
        <v>327</v>
      </c>
      <c r="AS154" s="212" t="s">
        <v>471</v>
      </c>
      <c r="AT154" s="51">
        <v>2018</v>
      </c>
      <c r="AU154" s="211"/>
      <c r="AV154" s="211"/>
      <c r="CB154" s="59"/>
    </row>
    <row r="155" spans="1:80" ht="30">
      <c r="A155" s="210">
        <v>2</v>
      </c>
      <c r="B155" s="152" t="s">
        <v>473</v>
      </c>
      <c r="C155" s="96" t="s">
        <v>474</v>
      </c>
      <c r="D155" s="77" t="s">
        <v>239</v>
      </c>
      <c r="E155" s="213" t="s">
        <v>475</v>
      </c>
      <c r="F155" s="110" t="s">
        <v>476</v>
      </c>
      <c r="G155" s="211">
        <v>6000</v>
      </c>
      <c r="H155" s="211">
        <v>6000</v>
      </c>
      <c r="I155" s="211"/>
      <c r="J155" s="211"/>
      <c r="K155" s="211"/>
      <c r="L155" s="211"/>
      <c r="M155" s="211"/>
      <c r="N155" s="211"/>
      <c r="O155" s="211"/>
      <c r="P155" s="211"/>
      <c r="Q155" s="211"/>
      <c r="R155" s="211"/>
      <c r="S155" s="211">
        <v>180</v>
      </c>
      <c r="T155" s="211">
        <v>180</v>
      </c>
      <c r="U155" s="211">
        <v>5220</v>
      </c>
      <c r="V155" s="211">
        <v>5220</v>
      </c>
      <c r="W155" s="211"/>
      <c r="X155" s="211"/>
      <c r="Y155" s="211">
        <v>5220</v>
      </c>
      <c r="Z155" s="211">
        <v>5220</v>
      </c>
      <c r="AA155" s="211"/>
      <c r="AB155" s="211"/>
      <c r="AC155" s="77" t="s">
        <v>242</v>
      </c>
      <c r="AD155" s="67" t="s">
        <v>477</v>
      </c>
      <c r="AR155" s="77" t="s">
        <v>239</v>
      </c>
      <c r="AS155" s="214" t="s">
        <v>475</v>
      </c>
      <c r="AT155" s="96" t="s">
        <v>474</v>
      </c>
      <c r="AU155" s="211"/>
      <c r="AV155" s="211"/>
    </row>
    <row r="156" spans="1:80" ht="45">
      <c r="A156" s="210">
        <v>3</v>
      </c>
      <c r="B156" s="152" t="s">
        <v>478</v>
      </c>
      <c r="C156" s="77">
        <v>2018</v>
      </c>
      <c r="D156" s="78" t="s">
        <v>370</v>
      </c>
      <c r="E156" s="78" t="s">
        <v>479</v>
      </c>
      <c r="F156" s="110" t="s">
        <v>480</v>
      </c>
      <c r="G156" s="113">
        <v>4000</v>
      </c>
      <c r="H156" s="113">
        <v>4000</v>
      </c>
      <c r="I156" s="113"/>
      <c r="J156" s="113"/>
      <c r="K156" s="113"/>
      <c r="L156" s="113"/>
      <c r="M156" s="113"/>
      <c r="N156" s="113"/>
      <c r="O156" s="113"/>
      <c r="P156" s="113"/>
      <c r="Q156" s="113"/>
      <c r="R156" s="113"/>
      <c r="S156" s="215">
        <v>120</v>
      </c>
      <c r="T156" s="215">
        <v>120</v>
      </c>
      <c r="U156" s="215">
        <v>3480</v>
      </c>
      <c r="V156" s="215">
        <v>3480</v>
      </c>
      <c r="W156" s="215"/>
      <c r="X156" s="215"/>
      <c r="Y156" s="215">
        <v>3480</v>
      </c>
      <c r="Z156" s="215">
        <v>3480</v>
      </c>
      <c r="AA156" s="215"/>
      <c r="AB156" s="215"/>
      <c r="AC156" s="77" t="s">
        <v>481</v>
      </c>
      <c r="AD156" s="67" t="s">
        <v>477</v>
      </c>
      <c r="AR156" s="78" t="s">
        <v>370</v>
      </c>
      <c r="AS156" s="216" t="s">
        <v>479</v>
      </c>
      <c r="AT156" s="71">
        <v>2018</v>
      </c>
      <c r="AU156" s="215"/>
      <c r="AV156" s="215"/>
    </row>
    <row r="157" spans="1:80" s="66" customFormat="1" ht="60">
      <c r="A157" s="210">
        <v>4</v>
      </c>
      <c r="B157" s="133" t="s">
        <v>482</v>
      </c>
      <c r="C157" s="172" t="s">
        <v>274</v>
      </c>
      <c r="D157" s="51" t="s">
        <v>86</v>
      </c>
      <c r="E157" s="180" t="s">
        <v>483</v>
      </c>
      <c r="F157" s="110" t="s">
        <v>484</v>
      </c>
      <c r="G157" s="211">
        <v>10000</v>
      </c>
      <c r="H157" s="211">
        <v>10000</v>
      </c>
      <c r="I157" s="211"/>
      <c r="J157" s="211"/>
      <c r="K157" s="211"/>
      <c r="L157" s="211"/>
      <c r="M157" s="211"/>
      <c r="N157" s="211"/>
      <c r="O157" s="211"/>
      <c r="P157" s="211"/>
      <c r="Q157" s="211"/>
      <c r="R157" s="211"/>
      <c r="S157" s="211">
        <v>300</v>
      </c>
      <c r="T157" s="211">
        <v>300</v>
      </c>
      <c r="U157" s="211">
        <v>9000</v>
      </c>
      <c r="V157" s="211">
        <v>8700</v>
      </c>
      <c r="W157" s="211"/>
      <c r="X157" s="211"/>
      <c r="Y157" s="211">
        <v>4000</v>
      </c>
      <c r="Z157" s="211">
        <v>4000</v>
      </c>
      <c r="AA157" s="211"/>
      <c r="AB157" s="211"/>
      <c r="AC157" s="95" t="s">
        <v>96</v>
      </c>
      <c r="AD157" s="65"/>
      <c r="AR157" s="51" t="s">
        <v>86</v>
      </c>
      <c r="AS157" s="217" t="s">
        <v>483</v>
      </c>
      <c r="AT157" s="172" t="s">
        <v>274</v>
      </c>
      <c r="AU157" s="218"/>
      <c r="AV157" s="218"/>
    </row>
    <row r="158" spans="1:80" ht="75">
      <c r="A158" s="210">
        <v>6</v>
      </c>
      <c r="B158" s="128" t="s">
        <v>485</v>
      </c>
      <c r="C158" s="78" t="s">
        <v>204</v>
      </c>
      <c r="D158" s="219" t="s">
        <v>486</v>
      </c>
      <c r="E158" s="78" t="s">
        <v>487</v>
      </c>
      <c r="F158" s="123" t="s">
        <v>488</v>
      </c>
      <c r="G158" s="113">
        <v>30000</v>
      </c>
      <c r="H158" s="113">
        <v>30000</v>
      </c>
      <c r="I158" s="113"/>
      <c r="J158" s="113"/>
      <c r="K158" s="113"/>
      <c r="L158" s="113"/>
      <c r="M158" s="113"/>
      <c r="N158" s="113"/>
      <c r="O158" s="113"/>
      <c r="P158" s="113"/>
      <c r="Q158" s="113"/>
      <c r="R158" s="113"/>
      <c r="S158" s="74">
        <v>900</v>
      </c>
      <c r="T158" s="74">
        <v>900</v>
      </c>
      <c r="U158" s="211">
        <v>27000</v>
      </c>
      <c r="V158" s="211">
        <v>26100</v>
      </c>
      <c r="W158" s="211"/>
      <c r="X158" s="211"/>
      <c r="Y158" s="74">
        <v>12000</v>
      </c>
      <c r="Z158" s="74">
        <v>12000</v>
      </c>
      <c r="AA158" s="74"/>
      <c r="AB158" s="74"/>
      <c r="AC158" s="95" t="s">
        <v>96</v>
      </c>
      <c r="AD158" s="67"/>
      <c r="AR158" s="219" t="s">
        <v>486</v>
      </c>
      <c r="AS158" s="78" t="s">
        <v>489</v>
      </c>
      <c r="AT158" s="78" t="s">
        <v>204</v>
      </c>
      <c r="AU158" s="74"/>
      <c r="AV158" s="74"/>
    </row>
    <row r="159" spans="1:80" ht="30">
      <c r="A159" s="210">
        <v>7</v>
      </c>
      <c r="B159" s="171" t="s">
        <v>490</v>
      </c>
      <c r="C159" s="180">
        <v>2018</v>
      </c>
      <c r="D159" s="180" t="s">
        <v>68</v>
      </c>
      <c r="E159" s="77" t="s">
        <v>491</v>
      </c>
      <c r="F159" s="110" t="s">
        <v>492</v>
      </c>
      <c r="G159" s="220">
        <v>3000</v>
      </c>
      <c r="H159" s="220">
        <v>3000</v>
      </c>
      <c r="I159" s="220"/>
      <c r="J159" s="220"/>
      <c r="K159" s="220"/>
      <c r="L159" s="220"/>
      <c r="M159" s="220"/>
      <c r="N159" s="220"/>
      <c r="O159" s="220"/>
      <c r="P159" s="220"/>
      <c r="Q159" s="220"/>
      <c r="R159" s="220"/>
      <c r="S159" s="177">
        <v>90</v>
      </c>
      <c r="T159" s="177">
        <v>90</v>
      </c>
      <c r="U159" s="211">
        <v>2700</v>
      </c>
      <c r="V159" s="211">
        <v>2610</v>
      </c>
      <c r="W159" s="211"/>
      <c r="X159" s="211"/>
      <c r="Y159" s="177">
        <v>2610</v>
      </c>
      <c r="Z159" s="177">
        <v>2610</v>
      </c>
      <c r="AA159" s="177"/>
      <c r="AB159" s="177"/>
      <c r="AC159" s="180" t="s">
        <v>71</v>
      </c>
      <c r="AD159" s="178"/>
      <c r="AR159" s="180" t="s">
        <v>68</v>
      </c>
      <c r="AS159" s="132" t="s">
        <v>491</v>
      </c>
      <c r="AT159" s="180">
        <v>2018</v>
      </c>
      <c r="AU159" s="181"/>
      <c r="AV159" s="181"/>
    </row>
    <row r="160" spans="1:80" ht="105">
      <c r="A160" s="210">
        <v>8</v>
      </c>
      <c r="B160" s="171" t="s">
        <v>493</v>
      </c>
      <c r="C160" s="180" t="s">
        <v>274</v>
      </c>
      <c r="D160" s="180" t="s">
        <v>81</v>
      </c>
      <c r="E160" s="77" t="s">
        <v>494</v>
      </c>
      <c r="F160" s="110" t="s">
        <v>495</v>
      </c>
      <c r="G160" s="220">
        <v>6000</v>
      </c>
      <c r="H160" s="220">
        <v>6000</v>
      </c>
      <c r="I160" s="220"/>
      <c r="J160" s="220"/>
      <c r="K160" s="220"/>
      <c r="L160" s="220"/>
      <c r="M160" s="220"/>
      <c r="N160" s="220"/>
      <c r="O160" s="220"/>
      <c r="P160" s="220"/>
      <c r="Q160" s="220"/>
      <c r="R160" s="220"/>
      <c r="S160" s="177">
        <v>180</v>
      </c>
      <c r="T160" s="177">
        <v>180</v>
      </c>
      <c r="U160" s="177">
        <v>5220</v>
      </c>
      <c r="V160" s="177">
        <v>5220</v>
      </c>
      <c r="W160" s="177"/>
      <c r="X160" s="177"/>
      <c r="Y160" s="177">
        <v>5220</v>
      </c>
      <c r="Z160" s="177">
        <v>5220</v>
      </c>
      <c r="AA160" s="177"/>
      <c r="AB160" s="177"/>
      <c r="AC160" s="180" t="s">
        <v>84</v>
      </c>
      <c r="AD160" s="67" t="s">
        <v>477</v>
      </c>
      <c r="AR160" s="180" t="s">
        <v>81</v>
      </c>
      <c r="AS160" s="132" t="s">
        <v>496</v>
      </c>
      <c r="AT160" s="180" t="s">
        <v>274</v>
      </c>
      <c r="AU160" s="181"/>
      <c r="AV160" s="181"/>
    </row>
    <row r="161" spans="1:48" s="66" customFormat="1" ht="30">
      <c r="A161" s="210">
        <v>9</v>
      </c>
      <c r="B161" s="171" t="s">
        <v>497</v>
      </c>
      <c r="C161" s="77" t="s">
        <v>274</v>
      </c>
      <c r="D161" s="180" t="s">
        <v>228</v>
      </c>
      <c r="E161" s="77" t="s">
        <v>498</v>
      </c>
      <c r="F161" s="110" t="s">
        <v>499</v>
      </c>
      <c r="G161" s="221">
        <v>6000</v>
      </c>
      <c r="H161" s="221">
        <v>6000</v>
      </c>
      <c r="I161" s="221"/>
      <c r="J161" s="221"/>
      <c r="K161" s="221"/>
      <c r="L161" s="221"/>
      <c r="M161" s="221"/>
      <c r="N161" s="221"/>
      <c r="O161" s="221"/>
      <c r="P161" s="221"/>
      <c r="Q161" s="221"/>
      <c r="R161" s="221"/>
      <c r="S161" s="177">
        <v>180</v>
      </c>
      <c r="T161" s="177">
        <v>180</v>
      </c>
      <c r="U161" s="177">
        <v>5220</v>
      </c>
      <c r="V161" s="177">
        <v>5220</v>
      </c>
      <c r="W161" s="177"/>
      <c r="X161" s="177"/>
      <c r="Y161" s="177">
        <v>5220</v>
      </c>
      <c r="Z161" s="177">
        <v>5220</v>
      </c>
      <c r="AA161" s="177"/>
      <c r="AB161" s="177"/>
      <c r="AC161" s="180" t="s">
        <v>193</v>
      </c>
      <c r="AD161" s="67" t="s">
        <v>477</v>
      </c>
      <c r="AR161" s="180" t="s">
        <v>228</v>
      </c>
      <c r="AS161" s="132" t="s">
        <v>498</v>
      </c>
      <c r="AT161" s="77" t="s">
        <v>274</v>
      </c>
      <c r="AU161" s="181"/>
      <c r="AV161" s="181"/>
    </row>
    <row r="162" spans="1:48" s="66" customFormat="1" ht="75">
      <c r="A162" s="210">
        <v>10</v>
      </c>
      <c r="B162" s="171" t="s">
        <v>500</v>
      </c>
      <c r="C162" s="77" t="s">
        <v>274</v>
      </c>
      <c r="D162" s="180" t="s">
        <v>284</v>
      </c>
      <c r="E162" s="77" t="s">
        <v>501</v>
      </c>
      <c r="F162" s="110" t="s">
        <v>502</v>
      </c>
      <c r="G162" s="221">
        <v>6000</v>
      </c>
      <c r="H162" s="221">
        <v>6000</v>
      </c>
      <c r="I162" s="221"/>
      <c r="J162" s="221"/>
      <c r="K162" s="221"/>
      <c r="L162" s="221"/>
      <c r="M162" s="221"/>
      <c r="N162" s="221"/>
      <c r="O162" s="221"/>
      <c r="P162" s="221"/>
      <c r="Q162" s="221"/>
      <c r="R162" s="221"/>
      <c r="S162" s="177">
        <v>180</v>
      </c>
      <c r="T162" s="177">
        <v>180</v>
      </c>
      <c r="U162" s="177">
        <v>5220</v>
      </c>
      <c r="V162" s="177">
        <v>5220</v>
      </c>
      <c r="W162" s="177"/>
      <c r="X162" s="177"/>
      <c r="Y162" s="177">
        <v>5220</v>
      </c>
      <c r="Z162" s="177">
        <v>5220</v>
      </c>
      <c r="AA162" s="177"/>
      <c r="AB162" s="177"/>
      <c r="AC162" s="180" t="s">
        <v>197</v>
      </c>
      <c r="AD162" s="67" t="s">
        <v>477</v>
      </c>
      <c r="AR162" s="180" t="s">
        <v>284</v>
      </c>
      <c r="AS162" s="132" t="s">
        <v>501</v>
      </c>
      <c r="AT162" s="77" t="s">
        <v>274</v>
      </c>
      <c r="AU162" s="181"/>
      <c r="AV162" s="181"/>
    </row>
    <row r="163" spans="1:48" ht="60">
      <c r="A163" s="210">
        <v>11</v>
      </c>
      <c r="B163" s="171" t="s">
        <v>503</v>
      </c>
      <c r="C163" s="180" t="s">
        <v>274</v>
      </c>
      <c r="D163" s="180" t="s">
        <v>63</v>
      </c>
      <c r="E163" s="110" t="s">
        <v>504</v>
      </c>
      <c r="F163" s="110" t="s">
        <v>505</v>
      </c>
      <c r="G163" s="177">
        <v>4000</v>
      </c>
      <c r="H163" s="177">
        <v>4000</v>
      </c>
      <c r="I163" s="177"/>
      <c r="J163" s="177"/>
      <c r="K163" s="177"/>
      <c r="L163" s="177"/>
      <c r="M163" s="177"/>
      <c r="N163" s="177"/>
      <c r="O163" s="177"/>
      <c r="P163" s="177"/>
      <c r="Q163" s="177"/>
      <c r="R163" s="177"/>
      <c r="S163" s="177">
        <v>120</v>
      </c>
      <c r="T163" s="177">
        <v>120</v>
      </c>
      <c r="U163" s="222">
        <v>3480</v>
      </c>
      <c r="V163" s="222">
        <v>3480</v>
      </c>
      <c r="W163" s="222"/>
      <c r="X163" s="222"/>
      <c r="Y163" s="222">
        <v>3480</v>
      </c>
      <c r="Z163" s="222">
        <v>3480</v>
      </c>
      <c r="AA163" s="222"/>
      <c r="AB163" s="222"/>
      <c r="AC163" s="180" t="s">
        <v>66</v>
      </c>
      <c r="AD163" s="67" t="s">
        <v>477</v>
      </c>
      <c r="AR163" s="180" t="s">
        <v>63</v>
      </c>
      <c r="AS163" s="132" t="s">
        <v>506</v>
      </c>
      <c r="AT163" s="180" t="s">
        <v>274</v>
      </c>
      <c r="AU163" s="181"/>
      <c r="AV163" s="181"/>
    </row>
    <row r="164" spans="1:48" s="66" customFormat="1" ht="30">
      <c r="A164" s="210">
        <v>12</v>
      </c>
      <c r="B164" s="171" t="s">
        <v>507</v>
      </c>
      <c r="C164" s="77" t="s">
        <v>204</v>
      </c>
      <c r="D164" s="180" t="s">
        <v>239</v>
      </c>
      <c r="E164" s="77" t="s">
        <v>508</v>
      </c>
      <c r="F164" s="110" t="s">
        <v>509</v>
      </c>
      <c r="G164" s="177">
        <v>9000</v>
      </c>
      <c r="H164" s="177">
        <v>9000</v>
      </c>
      <c r="I164" s="177"/>
      <c r="J164" s="177"/>
      <c r="K164" s="177"/>
      <c r="L164" s="177"/>
      <c r="M164" s="177"/>
      <c r="N164" s="177"/>
      <c r="O164" s="177"/>
      <c r="P164" s="177"/>
      <c r="Q164" s="177"/>
      <c r="R164" s="177"/>
      <c r="S164" s="177">
        <v>250</v>
      </c>
      <c r="T164" s="177">
        <v>250</v>
      </c>
      <c r="U164" s="177">
        <v>7850</v>
      </c>
      <c r="V164" s="177">
        <v>7850</v>
      </c>
      <c r="W164" s="177"/>
      <c r="X164" s="177"/>
      <c r="Y164" s="177">
        <v>4000</v>
      </c>
      <c r="Z164" s="177">
        <v>4000</v>
      </c>
      <c r="AA164" s="177"/>
      <c r="AB164" s="177"/>
      <c r="AC164" s="180" t="s">
        <v>242</v>
      </c>
      <c r="AD164" s="67" t="s">
        <v>477</v>
      </c>
      <c r="AR164" s="180" t="s">
        <v>239</v>
      </c>
      <c r="AS164" s="132" t="s">
        <v>508</v>
      </c>
      <c r="AT164" s="77" t="s">
        <v>204</v>
      </c>
      <c r="AU164" s="181"/>
      <c r="AV164" s="181"/>
    </row>
    <row r="165" spans="1:48" ht="135">
      <c r="A165" s="210">
        <v>13</v>
      </c>
      <c r="B165" s="174" t="s">
        <v>399</v>
      </c>
      <c r="C165" s="175" t="s">
        <v>204</v>
      </c>
      <c r="D165" s="157" t="s">
        <v>42</v>
      </c>
      <c r="E165" s="176" t="s">
        <v>400</v>
      </c>
      <c r="F165" s="77" t="s">
        <v>401</v>
      </c>
      <c r="G165" s="177">
        <v>150000</v>
      </c>
      <c r="H165" s="177">
        <v>12392</v>
      </c>
      <c r="I165" s="177"/>
      <c r="J165" s="177"/>
      <c r="K165" s="177"/>
      <c r="L165" s="177"/>
      <c r="M165" s="177"/>
      <c r="N165" s="177"/>
      <c r="O165" s="177"/>
      <c r="P165" s="177"/>
      <c r="Q165" s="177"/>
      <c r="R165" s="177"/>
      <c r="S165" s="177"/>
      <c r="T165" s="177"/>
      <c r="U165" s="211">
        <v>122608</v>
      </c>
      <c r="V165" s="211">
        <v>122608</v>
      </c>
      <c r="W165" s="211"/>
      <c r="X165" s="211"/>
      <c r="Y165" s="177">
        <f>Z165</f>
        <v>22273</v>
      </c>
      <c r="Z165" s="177">
        <f>10580+1600+3122+2971+4000</f>
        <v>22273</v>
      </c>
      <c r="AA165" s="177"/>
      <c r="AB165" s="177"/>
      <c r="AC165" s="95" t="s">
        <v>96</v>
      </c>
      <c r="AD165" s="178" t="s">
        <v>510</v>
      </c>
      <c r="AR165" s="180"/>
      <c r="AS165" s="132"/>
      <c r="AT165" s="180"/>
      <c r="AU165" s="181"/>
      <c r="AV165" s="181"/>
    </row>
    <row r="166" spans="1:48" ht="28.5">
      <c r="A166" s="60" t="s">
        <v>236</v>
      </c>
      <c r="B166" s="183" t="s">
        <v>511</v>
      </c>
      <c r="C166" s="80"/>
      <c r="D166" s="77"/>
      <c r="E166" s="77"/>
      <c r="F166" s="62"/>
      <c r="G166" s="223"/>
      <c r="H166" s="223"/>
      <c r="I166" s="223"/>
      <c r="J166" s="223"/>
      <c r="K166" s="223"/>
      <c r="L166" s="223"/>
      <c r="M166" s="223"/>
      <c r="N166" s="223"/>
      <c r="O166" s="223"/>
      <c r="P166" s="223"/>
      <c r="Q166" s="223"/>
      <c r="R166" s="223"/>
      <c r="S166" s="224"/>
      <c r="T166" s="224"/>
      <c r="U166" s="224">
        <v>60000</v>
      </c>
      <c r="V166" s="224">
        <v>60000</v>
      </c>
      <c r="W166" s="224"/>
      <c r="X166" s="224"/>
      <c r="Y166" s="224">
        <v>15000</v>
      </c>
      <c r="Z166" s="224">
        <v>15000</v>
      </c>
      <c r="AA166" s="224"/>
      <c r="AB166" s="224"/>
      <c r="AC166" s="77"/>
      <c r="AD166" s="65"/>
      <c r="AR166" s="77"/>
      <c r="AS166" s="77"/>
      <c r="AT166" s="80"/>
      <c r="AU166" s="225"/>
      <c r="AV166" s="224"/>
    </row>
    <row r="167" spans="1:48" s="66" customFormat="1" ht="28.5">
      <c r="A167" s="60" t="s">
        <v>403</v>
      </c>
      <c r="B167" s="183" t="s">
        <v>404</v>
      </c>
      <c r="C167" s="226"/>
      <c r="D167" s="62"/>
      <c r="E167" s="62"/>
      <c r="F167" s="62"/>
      <c r="G167" s="223"/>
      <c r="H167" s="223"/>
      <c r="I167" s="223"/>
      <c r="J167" s="223"/>
      <c r="K167" s="224"/>
      <c r="L167" s="224"/>
      <c r="M167" s="224"/>
      <c r="N167" s="224"/>
      <c r="O167" s="224"/>
      <c r="P167" s="224"/>
      <c r="Q167" s="224"/>
      <c r="R167" s="224"/>
      <c r="S167" s="224"/>
      <c r="T167" s="224"/>
      <c r="U167" s="224"/>
      <c r="V167" s="224"/>
      <c r="W167" s="224"/>
      <c r="X167" s="224"/>
      <c r="Y167" s="224">
        <v>2820</v>
      </c>
      <c r="Z167" s="224">
        <v>2820</v>
      </c>
      <c r="AA167" s="224"/>
      <c r="AB167" s="224"/>
      <c r="AC167" s="62"/>
      <c r="AD167" s="67" t="s">
        <v>437</v>
      </c>
      <c r="AR167" s="56"/>
      <c r="AS167" s="227"/>
      <c r="AT167" s="62"/>
      <c r="AU167" s="228"/>
      <c r="AV167" s="228"/>
    </row>
    <row r="168" spans="1:48" ht="15.75" thickBot="1">
      <c r="A168" s="229"/>
      <c r="B168" s="230"/>
      <c r="C168" s="230"/>
      <c r="D168" s="230"/>
      <c r="E168" s="230"/>
      <c r="F168" s="231"/>
      <c r="G168" s="230"/>
      <c r="H168" s="230"/>
      <c r="I168" s="230"/>
      <c r="J168" s="230"/>
      <c r="K168" s="230"/>
      <c r="L168" s="230"/>
      <c r="M168" s="230"/>
      <c r="N168" s="230"/>
      <c r="O168" s="230"/>
      <c r="P168" s="230"/>
      <c r="Q168" s="230"/>
      <c r="R168" s="230"/>
      <c r="S168" s="232"/>
      <c r="T168" s="232"/>
      <c r="U168" s="232"/>
      <c r="V168" s="232"/>
      <c r="W168" s="232"/>
      <c r="X168" s="232"/>
      <c r="Y168" s="232"/>
      <c r="Z168" s="232"/>
      <c r="AA168" s="232"/>
      <c r="AB168" s="232"/>
      <c r="AC168" s="231"/>
      <c r="AD168" s="233"/>
      <c r="AR168" s="230"/>
      <c r="AS168" s="230"/>
      <c r="AT168" s="230"/>
      <c r="AU168" s="230"/>
      <c r="AV168" s="232"/>
    </row>
    <row r="169" spans="1:48" ht="15.75" thickTop="1">
      <c r="A169" s="179"/>
      <c r="B169" s="83"/>
      <c r="C169" s="83"/>
      <c r="D169" s="83"/>
      <c r="E169" s="83"/>
      <c r="F169" s="234"/>
      <c r="G169" s="83"/>
      <c r="H169" s="83"/>
      <c r="I169" s="83"/>
      <c r="J169" s="83"/>
      <c r="K169" s="83"/>
      <c r="L169" s="83"/>
      <c r="M169" s="83"/>
      <c r="N169" s="83"/>
      <c r="O169" s="83"/>
      <c r="P169" s="83"/>
      <c r="Q169" s="83"/>
      <c r="R169" s="83"/>
      <c r="S169" s="235"/>
      <c r="T169" s="235"/>
      <c r="U169" s="235"/>
      <c r="V169" s="235"/>
      <c r="W169" s="235"/>
      <c r="X169" s="235"/>
      <c r="Y169" s="236"/>
      <c r="Z169" s="236"/>
      <c r="AA169" s="236"/>
      <c r="AB169" s="236"/>
      <c r="AC169" s="234"/>
      <c r="AD169" s="237"/>
      <c r="AR169" s="83"/>
      <c r="AS169" s="83"/>
      <c r="AT169" s="83"/>
      <c r="AU169" s="83"/>
      <c r="AV169" s="235"/>
    </row>
    <row r="170" spans="1:48">
      <c r="A170" s="179"/>
      <c r="B170" s="83"/>
      <c r="C170" s="83"/>
      <c r="D170" s="83"/>
      <c r="E170" s="83"/>
      <c r="F170" s="234"/>
      <c r="G170" s="83"/>
      <c r="H170" s="83"/>
      <c r="I170" s="83"/>
      <c r="J170" s="83"/>
      <c r="K170" s="83"/>
      <c r="L170" s="83"/>
      <c r="M170" s="83"/>
      <c r="N170" s="83"/>
      <c r="O170" s="83"/>
      <c r="P170" s="83"/>
      <c r="Q170" s="83"/>
      <c r="R170" s="83"/>
      <c r="S170" s="235"/>
      <c r="T170" s="235"/>
      <c r="U170" s="235"/>
      <c r="V170" s="235"/>
      <c r="W170" s="235"/>
      <c r="X170" s="235"/>
      <c r="Y170" s="235"/>
      <c r="Z170" s="235"/>
      <c r="AA170" s="235"/>
      <c r="AB170" s="235"/>
      <c r="AC170" s="234"/>
      <c r="AD170" s="237"/>
      <c r="AR170" s="83"/>
      <c r="AS170" s="83"/>
      <c r="AT170" s="83"/>
      <c r="AU170" s="83"/>
      <c r="AV170" s="235"/>
    </row>
    <row r="171" spans="1:48">
      <c r="A171" s="179"/>
      <c r="B171" s="83"/>
      <c r="C171" s="83"/>
      <c r="D171" s="83"/>
      <c r="E171" s="83"/>
      <c r="F171" s="234"/>
      <c r="G171" s="83"/>
      <c r="H171" s="83"/>
      <c r="I171" s="83"/>
      <c r="J171" s="83"/>
      <c r="K171" s="83"/>
      <c r="L171" s="83"/>
      <c r="M171" s="83"/>
      <c r="N171" s="83"/>
      <c r="O171" s="83"/>
      <c r="P171" s="83"/>
      <c r="Q171" s="83"/>
      <c r="R171" s="83"/>
      <c r="S171" s="235"/>
      <c r="T171" s="235"/>
      <c r="U171" s="235"/>
      <c r="V171" s="235"/>
      <c r="W171" s="235"/>
      <c r="X171" s="235"/>
      <c r="Y171" s="235"/>
      <c r="Z171" s="235"/>
      <c r="AA171" s="235"/>
      <c r="AB171" s="235"/>
      <c r="AC171" s="234"/>
      <c r="AD171" s="237"/>
      <c r="AR171" s="83"/>
      <c r="AS171" s="83"/>
      <c r="AT171" s="83"/>
      <c r="AU171" s="83"/>
      <c r="AV171" s="235"/>
    </row>
    <row r="172" spans="1:48">
      <c r="AU172" s="179"/>
    </row>
    <row r="173" spans="1:48">
      <c r="AU173" s="179"/>
    </row>
    <row r="174" spans="1:48">
      <c r="AU174" s="179"/>
    </row>
    <row r="175" spans="1:48">
      <c r="Y175" s="238"/>
      <c r="Z175" s="238"/>
      <c r="AA175" s="238"/>
      <c r="AB175" s="238"/>
      <c r="AU175" s="179"/>
    </row>
    <row r="176" spans="1:48">
      <c r="AU176" s="179"/>
    </row>
    <row r="177" spans="1:48">
      <c r="AU177" s="179"/>
    </row>
    <row r="178" spans="1:48">
      <c r="AU178" s="179"/>
    </row>
    <row r="179" spans="1:48">
      <c r="A179" s="179"/>
      <c r="B179" s="179"/>
      <c r="C179" s="179"/>
      <c r="D179" s="179"/>
      <c r="E179" s="179"/>
      <c r="F179" s="179"/>
      <c r="G179" s="179"/>
      <c r="H179" s="179"/>
      <c r="I179" s="179"/>
      <c r="J179" s="179"/>
      <c r="K179" s="179"/>
      <c r="L179" s="179"/>
      <c r="M179" s="179"/>
      <c r="N179" s="179"/>
      <c r="O179" s="179"/>
      <c r="P179" s="179"/>
      <c r="Q179" s="179"/>
      <c r="R179" s="179"/>
      <c r="S179" s="179"/>
      <c r="T179" s="179"/>
      <c r="U179" s="179"/>
      <c r="V179" s="179"/>
      <c r="W179" s="179"/>
      <c r="X179" s="179"/>
      <c r="Y179" s="179"/>
      <c r="Z179" s="179"/>
      <c r="AA179" s="179"/>
      <c r="AB179" s="179"/>
      <c r="AC179" s="179"/>
      <c r="AD179" s="179"/>
      <c r="AR179" s="179"/>
      <c r="AS179" s="179"/>
      <c r="AT179" s="179"/>
      <c r="AU179" s="179"/>
      <c r="AV179" s="179"/>
    </row>
    <row r="180" spans="1:48">
      <c r="A180" s="179"/>
      <c r="B180" s="179"/>
      <c r="C180" s="179"/>
      <c r="D180" s="179"/>
      <c r="E180" s="179"/>
      <c r="F180" s="179"/>
      <c r="G180" s="179"/>
      <c r="H180" s="179"/>
      <c r="I180" s="179"/>
      <c r="J180" s="179"/>
      <c r="K180" s="179"/>
      <c r="L180" s="179"/>
      <c r="M180" s="179"/>
      <c r="N180" s="179"/>
      <c r="O180" s="179"/>
      <c r="P180" s="179"/>
      <c r="Q180" s="179"/>
      <c r="R180" s="179"/>
      <c r="S180" s="179"/>
      <c r="T180" s="179"/>
      <c r="U180" s="179"/>
      <c r="V180" s="179"/>
      <c r="W180" s="179"/>
      <c r="X180" s="179"/>
      <c r="Y180" s="179"/>
      <c r="Z180" s="179"/>
      <c r="AA180" s="179"/>
      <c r="AB180" s="179"/>
      <c r="AC180" s="179"/>
      <c r="AD180" s="179"/>
      <c r="AR180" s="179"/>
      <c r="AS180" s="179"/>
      <c r="AT180" s="179"/>
      <c r="AU180" s="179"/>
      <c r="AV180" s="179"/>
    </row>
    <row r="181" spans="1:48">
      <c r="A181" s="179"/>
      <c r="B181" s="179"/>
      <c r="C181" s="179"/>
      <c r="D181" s="179"/>
      <c r="E181" s="179"/>
      <c r="F181" s="179"/>
      <c r="G181" s="179"/>
      <c r="H181" s="179"/>
      <c r="I181" s="179"/>
      <c r="J181" s="179"/>
      <c r="K181" s="179"/>
      <c r="L181" s="179"/>
      <c r="M181" s="179"/>
      <c r="N181" s="179"/>
      <c r="O181" s="179"/>
      <c r="P181" s="179"/>
      <c r="Q181" s="179"/>
      <c r="R181" s="179"/>
      <c r="S181" s="179"/>
      <c r="T181" s="179"/>
      <c r="U181" s="179"/>
      <c r="V181" s="179"/>
      <c r="W181" s="179"/>
      <c r="X181" s="179"/>
      <c r="Y181" s="179"/>
      <c r="Z181" s="179"/>
      <c r="AA181" s="179"/>
      <c r="AB181" s="179"/>
      <c r="AC181" s="179"/>
      <c r="AD181" s="179"/>
      <c r="AR181" s="179"/>
      <c r="AS181" s="179"/>
      <c r="AT181" s="179"/>
      <c r="AU181" s="179"/>
      <c r="AV181" s="179"/>
    </row>
    <row r="182" spans="1:48">
      <c r="A182" s="179"/>
      <c r="B182" s="179"/>
      <c r="C182" s="179"/>
      <c r="D182" s="179"/>
      <c r="E182" s="179"/>
      <c r="F182" s="179"/>
      <c r="G182" s="179"/>
      <c r="H182" s="179"/>
      <c r="I182" s="179"/>
      <c r="J182" s="179"/>
      <c r="K182" s="179"/>
      <c r="L182" s="179"/>
      <c r="M182" s="179"/>
      <c r="N182" s="179"/>
      <c r="O182" s="179"/>
      <c r="P182" s="179"/>
      <c r="Q182" s="179"/>
      <c r="R182" s="179"/>
      <c r="S182" s="179"/>
      <c r="T182" s="179"/>
      <c r="U182" s="179"/>
      <c r="V182" s="179"/>
      <c r="W182" s="179"/>
      <c r="X182" s="179"/>
      <c r="Y182" s="179"/>
      <c r="Z182" s="179"/>
      <c r="AA182" s="179"/>
      <c r="AB182" s="179"/>
      <c r="AC182" s="179"/>
      <c r="AD182" s="179"/>
      <c r="AR182" s="179"/>
      <c r="AS182" s="179"/>
      <c r="AT182" s="179"/>
      <c r="AU182" s="179"/>
      <c r="AV182" s="179"/>
    </row>
    <row r="183" spans="1:48">
      <c r="A183" s="179"/>
      <c r="B183" s="179"/>
      <c r="C183" s="179"/>
      <c r="D183" s="179"/>
      <c r="E183" s="179"/>
      <c r="F183" s="179"/>
      <c r="G183" s="179"/>
      <c r="H183" s="179"/>
      <c r="I183" s="179"/>
      <c r="J183" s="179"/>
      <c r="K183" s="179"/>
      <c r="L183" s="179"/>
      <c r="M183" s="179"/>
      <c r="N183" s="179"/>
      <c r="O183" s="179"/>
      <c r="P183" s="179"/>
      <c r="Q183" s="179"/>
      <c r="R183" s="179"/>
      <c r="S183" s="179"/>
      <c r="T183" s="179"/>
      <c r="U183" s="179"/>
      <c r="V183" s="179"/>
      <c r="W183" s="179"/>
      <c r="X183" s="179"/>
      <c r="Y183" s="179"/>
      <c r="Z183" s="179"/>
      <c r="AA183" s="179"/>
      <c r="AB183" s="179"/>
      <c r="AC183" s="179"/>
      <c r="AD183" s="179"/>
      <c r="AR183" s="179"/>
      <c r="AS183" s="179"/>
      <c r="AT183" s="179"/>
      <c r="AU183" s="179"/>
      <c r="AV183" s="179"/>
    </row>
    <row r="184" spans="1:48">
      <c r="A184" s="179"/>
      <c r="B184" s="179"/>
      <c r="C184" s="179"/>
      <c r="D184" s="179"/>
      <c r="E184" s="179"/>
      <c r="F184" s="179"/>
      <c r="G184" s="179"/>
      <c r="H184" s="179"/>
      <c r="I184" s="179"/>
      <c r="J184" s="179"/>
      <c r="K184" s="179"/>
      <c r="L184" s="179"/>
      <c r="M184" s="179"/>
      <c r="N184" s="179"/>
      <c r="O184" s="179"/>
      <c r="P184" s="179"/>
      <c r="Q184" s="179"/>
      <c r="R184" s="179"/>
      <c r="S184" s="179"/>
      <c r="T184" s="179"/>
      <c r="U184" s="179"/>
      <c r="V184" s="179"/>
      <c r="W184" s="179"/>
      <c r="X184" s="179"/>
      <c r="Y184" s="179"/>
      <c r="Z184" s="179"/>
      <c r="AA184" s="179"/>
      <c r="AB184" s="179"/>
      <c r="AC184" s="179"/>
      <c r="AD184" s="179"/>
      <c r="AR184" s="179"/>
      <c r="AS184" s="179"/>
      <c r="AT184" s="179"/>
      <c r="AU184" s="179"/>
      <c r="AV184" s="179"/>
    </row>
    <row r="185" spans="1:48">
      <c r="A185" s="179"/>
      <c r="B185" s="179"/>
      <c r="C185" s="179"/>
      <c r="D185" s="179"/>
      <c r="E185" s="179"/>
      <c r="F185" s="179"/>
      <c r="G185" s="179"/>
      <c r="H185" s="179"/>
      <c r="I185" s="179"/>
      <c r="J185" s="179"/>
      <c r="K185" s="179"/>
      <c r="L185" s="179"/>
      <c r="M185" s="179"/>
      <c r="N185" s="179"/>
      <c r="O185" s="179"/>
      <c r="P185" s="179"/>
      <c r="Q185" s="179"/>
      <c r="R185" s="179"/>
      <c r="S185" s="179"/>
      <c r="T185" s="179"/>
      <c r="U185" s="179"/>
      <c r="V185" s="179"/>
      <c r="W185" s="179"/>
      <c r="X185" s="179"/>
      <c r="Y185" s="179"/>
      <c r="Z185" s="179"/>
      <c r="AA185" s="179"/>
      <c r="AB185" s="179"/>
      <c r="AC185" s="179"/>
      <c r="AD185" s="179"/>
      <c r="AR185" s="179"/>
      <c r="AS185" s="179"/>
      <c r="AT185" s="179"/>
      <c r="AU185" s="179"/>
      <c r="AV185" s="179"/>
    </row>
    <row r="186" spans="1:48">
      <c r="A186" s="179"/>
      <c r="B186" s="179"/>
      <c r="C186" s="179"/>
      <c r="D186" s="179"/>
      <c r="E186" s="179"/>
      <c r="F186" s="179"/>
      <c r="G186" s="179"/>
      <c r="H186" s="179"/>
      <c r="I186" s="179"/>
      <c r="J186" s="179"/>
      <c r="K186" s="179"/>
      <c r="L186" s="179"/>
      <c r="M186" s="179"/>
      <c r="N186" s="179"/>
      <c r="O186" s="179"/>
      <c r="P186" s="179"/>
      <c r="Q186" s="179"/>
      <c r="R186" s="179"/>
      <c r="S186" s="179"/>
      <c r="T186" s="179"/>
      <c r="U186" s="179"/>
      <c r="V186" s="179"/>
      <c r="W186" s="179"/>
      <c r="X186" s="179"/>
      <c r="Y186" s="179"/>
      <c r="Z186" s="179"/>
      <c r="AA186" s="179"/>
      <c r="AB186" s="179"/>
      <c r="AC186" s="179"/>
      <c r="AD186" s="179"/>
      <c r="AR186" s="179"/>
      <c r="AS186" s="179"/>
      <c r="AT186" s="179"/>
      <c r="AU186" s="179"/>
      <c r="AV186" s="179"/>
    </row>
    <row r="187" spans="1:48">
      <c r="A187" s="179"/>
      <c r="B187" s="179"/>
      <c r="C187" s="179"/>
      <c r="D187" s="179"/>
      <c r="E187" s="179"/>
      <c r="F187" s="179"/>
      <c r="G187" s="179"/>
      <c r="H187" s="179"/>
      <c r="I187" s="179"/>
      <c r="J187" s="179"/>
      <c r="K187" s="179"/>
      <c r="L187" s="179"/>
      <c r="M187" s="179"/>
      <c r="N187" s="179"/>
      <c r="O187" s="179"/>
      <c r="P187" s="179"/>
      <c r="Q187" s="179"/>
      <c r="R187" s="179"/>
      <c r="S187" s="179"/>
      <c r="T187" s="179"/>
      <c r="U187" s="179"/>
      <c r="V187" s="179"/>
      <c r="W187" s="179"/>
      <c r="X187" s="179"/>
      <c r="Y187" s="179"/>
      <c r="Z187" s="179"/>
      <c r="AA187" s="179"/>
      <c r="AB187" s="179"/>
      <c r="AC187" s="179"/>
      <c r="AD187" s="179"/>
      <c r="AR187" s="179"/>
      <c r="AS187" s="179"/>
      <c r="AT187" s="179"/>
      <c r="AU187" s="179"/>
      <c r="AV187" s="179"/>
    </row>
    <row r="188" spans="1:48">
      <c r="A188" s="179"/>
      <c r="B188" s="179"/>
      <c r="C188" s="179"/>
      <c r="D188" s="179"/>
      <c r="E188" s="179"/>
      <c r="F188" s="179"/>
      <c r="G188" s="179"/>
      <c r="H188" s="179"/>
      <c r="I188" s="179"/>
      <c r="J188" s="179"/>
      <c r="K188" s="179"/>
      <c r="L188" s="179"/>
      <c r="M188" s="179"/>
      <c r="N188" s="179"/>
      <c r="O188" s="179"/>
      <c r="P188" s="179"/>
      <c r="Q188" s="179"/>
      <c r="R188" s="179"/>
      <c r="S188" s="179"/>
      <c r="T188" s="179"/>
      <c r="U188" s="179"/>
      <c r="V188" s="179"/>
      <c r="W188" s="179"/>
      <c r="X188" s="179"/>
      <c r="Y188" s="179"/>
      <c r="Z188" s="179"/>
      <c r="AA188" s="179"/>
      <c r="AB188" s="179"/>
      <c r="AC188" s="179"/>
      <c r="AD188" s="179"/>
      <c r="AR188" s="179"/>
      <c r="AS188" s="179"/>
      <c r="AT188" s="179"/>
      <c r="AU188" s="179"/>
      <c r="AV188" s="179"/>
    </row>
    <row r="189" spans="1:48">
      <c r="A189" s="179"/>
      <c r="B189" s="179"/>
      <c r="C189" s="179"/>
      <c r="D189" s="179"/>
      <c r="E189" s="179"/>
      <c r="F189" s="179"/>
      <c r="G189" s="179"/>
      <c r="H189" s="179"/>
      <c r="I189" s="179"/>
      <c r="J189" s="179"/>
      <c r="K189" s="179"/>
      <c r="L189" s="179"/>
      <c r="M189" s="179"/>
      <c r="N189" s="179"/>
      <c r="O189" s="179"/>
      <c r="P189" s="179"/>
      <c r="Q189" s="179"/>
      <c r="R189" s="179"/>
      <c r="S189" s="179"/>
      <c r="T189" s="179"/>
      <c r="U189" s="179"/>
      <c r="V189" s="179"/>
      <c r="W189" s="179"/>
      <c r="X189" s="179"/>
      <c r="Y189" s="179"/>
      <c r="Z189" s="179"/>
      <c r="AA189" s="179"/>
      <c r="AB189" s="179"/>
      <c r="AC189" s="179"/>
      <c r="AD189" s="179"/>
      <c r="AR189" s="179"/>
      <c r="AS189" s="179"/>
      <c r="AT189" s="179"/>
      <c r="AU189" s="179"/>
      <c r="AV189" s="179"/>
    </row>
    <row r="190" spans="1:48">
      <c r="A190" s="179"/>
      <c r="B190" s="179"/>
      <c r="C190" s="179"/>
      <c r="D190" s="179"/>
      <c r="E190" s="179"/>
      <c r="F190" s="179"/>
      <c r="G190" s="179"/>
      <c r="H190" s="179"/>
      <c r="I190" s="179"/>
      <c r="J190" s="179"/>
      <c r="K190" s="179"/>
      <c r="L190" s="179"/>
      <c r="M190" s="179"/>
      <c r="N190" s="179"/>
      <c r="O190" s="179"/>
      <c r="P190" s="179"/>
      <c r="Q190" s="179"/>
      <c r="R190" s="179"/>
      <c r="S190" s="179"/>
      <c r="T190" s="179"/>
      <c r="U190" s="179"/>
      <c r="V190" s="179"/>
      <c r="W190" s="179"/>
      <c r="X190" s="179"/>
      <c r="Y190" s="179"/>
      <c r="Z190" s="179"/>
      <c r="AA190" s="179"/>
      <c r="AB190" s="179"/>
      <c r="AC190" s="179"/>
      <c r="AD190" s="179"/>
      <c r="AR190" s="179"/>
      <c r="AS190" s="179"/>
      <c r="AT190" s="179"/>
      <c r="AU190" s="179"/>
      <c r="AV190" s="179"/>
    </row>
    <row r="191" spans="1:48">
      <c r="A191" s="179"/>
      <c r="B191" s="179"/>
      <c r="C191" s="179"/>
      <c r="D191" s="179"/>
      <c r="E191" s="179"/>
      <c r="F191" s="179"/>
      <c r="G191" s="179"/>
      <c r="H191" s="179"/>
      <c r="I191" s="179"/>
      <c r="J191" s="179"/>
      <c r="K191" s="179"/>
      <c r="L191" s="179"/>
      <c r="M191" s="179"/>
      <c r="N191" s="179"/>
      <c r="O191" s="179"/>
      <c r="P191" s="179"/>
      <c r="Q191" s="179"/>
      <c r="R191" s="179"/>
      <c r="S191" s="179"/>
      <c r="T191" s="179"/>
      <c r="U191" s="179"/>
      <c r="V191" s="179"/>
      <c r="W191" s="179"/>
      <c r="X191" s="179"/>
      <c r="Y191" s="179"/>
      <c r="Z191" s="179"/>
      <c r="AA191" s="179"/>
      <c r="AB191" s="179"/>
      <c r="AC191" s="179"/>
      <c r="AD191" s="179"/>
      <c r="AR191" s="179"/>
      <c r="AS191" s="179"/>
      <c r="AT191" s="179"/>
      <c r="AU191" s="179"/>
      <c r="AV191" s="179"/>
    </row>
    <row r="192" spans="1:48">
      <c r="A192" s="179"/>
      <c r="B192" s="179"/>
      <c r="C192" s="179"/>
      <c r="D192" s="179"/>
      <c r="E192" s="179"/>
      <c r="F192" s="179"/>
      <c r="G192" s="179"/>
      <c r="H192" s="179"/>
      <c r="I192" s="179"/>
      <c r="J192" s="179"/>
      <c r="K192" s="179"/>
      <c r="L192" s="179"/>
      <c r="M192" s="179"/>
      <c r="N192" s="179"/>
      <c r="O192" s="179"/>
      <c r="P192" s="179"/>
      <c r="Q192" s="179"/>
      <c r="R192" s="179"/>
      <c r="S192" s="179"/>
      <c r="T192" s="179"/>
      <c r="U192" s="179"/>
      <c r="V192" s="179"/>
      <c r="W192" s="179"/>
      <c r="X192" s="179"/>
      <c r="Y192" s="179"/>
      <c r="Z192" s="179"/>
      <c r="AA192" s="179"/>
      <c r="AB192" s="179"/>
      <c r="AC192" s="179"/>
      <c r="AD192" s="179"/>
      <c r="AR192" s="179"/>
      <c r="AS192" s="179"/>
      <c r="AT192" s="179"/>
      <c r="AU192" s="179"/>
      <c r="AV192" s="179"/>
    </row>
    <row r="193" spans="1:48">
      <c r="A193" s="179"/>
      <c r="B193" s="179"/>
      <c r="C193" s="179"/>
      <c r="D193" s="179"/>
      <c r="E193" s="179"/>
      <c r="F193" s="179"/>
      <c r="G193" s="179"/>
      <c r="H193" s="179"/>
      <c r="I193" s="179"/>
      <c r="J193" s="179"/>
      <c r="K193" s="179"/>
      <c r="L193" s="179"/>
      <c r="M193" s="179"/>
      <c r="N193" s="179"/>
      <c r="O193" s="179"/>
      <c r="P193" s="179"/>
      <c r="Q193" s="179"/>
      <c r="R193" s="179"/>
      <c r="S193" s="179"/>
      <c r="T193" s="179"/>
      <c r="U193" s="179"/>
      <c r="V193" s="179"/>
      <c r="W193" s="179"/>
      <c r="X193" s="179"/>
      <c r="Y193" s="179"/>
      <c r="Z193" s="179"/>
      <c r="AA193" s="179"/>
      <c r="AB193" s="179"/>
      <c r="AC193" s="179"/>
      <c r="AD193" s="179"/>
      <c r="AR193" s="179"/>
      <c r="AS193" s="179"/>
      <c r="AT193" s="179"/>
      <c r="AU193" s="179"/>
      <c r="AV193" s="179"/>
    </row>
    <row r="194" spans="1:48">
      <c r="A194" s="179"/>
      <c r="B194" s="179"/>
      <c r="C194" s="179"/>
      <c r="D194" s="179"/>
      <c r="E194" s="179"/>
      <c r="F194" s="179"/>
      <c r="G194" s="179"/>
      <c r="H194" s="179"/>
      <c r="I194" s="179"/>
      <c r="J194" s="179"/>
      <c r="K194" s="179"/>
      <c r="L194" s="179"/>
      <c r="M194" s="179"/>
      <c r="N194" s="179"/>
      <c r="O194" s="179"/>
      <c r="P194" s="179"/>
      <c r="Q194" s="179"/>
      <c r="R194" s="179"/>
      <c r="S194" s="179"/>
      <c r="T194" s="179"/>
      <c r="U194" s="179"/>
      <c r="V194" s="179"/>
      <c r="W194" s="179"/>
      <c r="X194" s="179"/>
      <c r="Y194" s="179"/>
      <c r="Z194" s="179"/>
      <c r="AA194" s="179"/>
      <c r="AB194" s="179"/>
      <c r="AC194" s="179"/>
      <c r="AD194" s="179"/>
      <c r="AR194" s="179"/>
      <c r="AS194" s="179"/>
      <c r="AT194" s="179"/>
      <c r="AU194" s="179"/>
      <c r="AV194" s="179"/>
    </row>
    <row r="195" spans="1:48">
      <c r="A195" s="179"/>
      <c r="B195" s="179"/>
      <c r="C195" s="179"/>
      <c r="D195" s="179"/>
      <c r="E195" s="179"/>
      <c r="F195" s="179"/>
      <c r="G195" s="179"/>
      <c r="H195" s="179"/>
      <c r="I195" s="179"/>
      <c r="J195" s="179"/>
      <c r="K195" s="179"/>
      <c r="L195" s="179"/>
      <c r="M195" s="179"/>
      <c r="N195" s="179"/>
      <c r="O195" s="179"/>
      <c r="P195" s="179"/>
      <c r="Q195" s="179"/>
      <c r="R195" s="179"/>
      <c r="S195" s="179"/>
      <c r="T195" s="179"/>
      <c r="U195" s="179"/>
      <c r="V195" s="179"/>
      <c r="W195" s="179"/>
      <c r="X195" s="179"/>
      <c r="Y195" s="179"/>
      <c r="Z195" s="179"/>
      <c r="AA195" s="179"/>
      <c r="AB195" s="179"/>
      <c r="AC195" s="179"/>
      <c r="AD195" s="179"/>
      <c r="AR195" s="179"/>
      <c r="AS195" s="179"/>
      <c r="AT195" s="179"/>
      <c r="AU195" s="179"/>
      <c r="AV195" s="179"/>
    </row>
    <row r="196" spans="1:48">
      <c r="A196" s="179"/>
      <c r="B196" s="179"/>
      <c r="C196" s="179"/>
      <c r="D196" s="179"/>
      <c r="E196" s="179"/>
      <c r="F196" s="179"/>
      <c r="G196" s="179"/>
      <c r="H196" s="179"/>
      <c r="I196" s="179"/>
      <c r="J196" s="179"/>
      <c r="K196" s="179"/>
      <c r="L196" s="179"/>
      <c r="M196" s="179"/>
      <c r="N196" s="179"/>
      <c r="O196" s="179"/>
      <c r="P196" s="179"/>
      <c r="Q196" s="179"/>
      <c r="R196" s="179"/>
      <c r="S196" s="179"/>
      <c r="T196" s="179"/>
      <c r="U196" s="179"/>
      <c r="V196" s="179"/>
      <c r="W196" s="179"/>
      <c r="X196" s="179"/>
      <c r="Y196" s="179"/>
      <c r="Z196" s="179"/>
      <c r="AA196" s="179"/>
      <c r="AB196" s="179"/>
      <c r="AC196" s="179"/>
      <c r="AD196" s="179"/>
      <c r="AR196" s="179"/>
      <c r="AS196" s="179"/>
      <c r="AT196" s="179"/>
      <c r="AU196" s="179"/>
      <c r="AV196" s="179"/>
    </row>
    <row r="210" spans="1:48">
      <c r="A210" s="179"/>
      <c r="B210" s="179"/>
      <c r="C210" s="179"/>
      <c r="D210" s="179"/>
      <c r="E210" s="179"/>
      <c r="F210" s="179"/>
      <c r="G210" s="179"/>
      <c r="H210" s="179"/>
      <c r="I210" s="179"/>
      <c r="J210" s="179"/>
      <c r="K210" s="179"/>
      <c r="L210" s="179"/>
      <c r="M210" s="179"/>
      <c r="N210" s="179"/>
      <c r="O210" s="179"/>
      <c r="P210" s="179"/>
      <c r="Q210" s="179"/>
      <c r="R210" s="179"/>
      <c r="S210" s="179"/>
      <c r="T210" s="179"/>
      <c r="U210" s="179"/>
      <c r="V210" s="179"/>
      <c r="W210" s="179"/>
      <c r="X210" s="179"/>
      <c r="Y210" s="179"/>
      <c r="Z210" s="179"/>
      <c r="AA210" s="179"/>
      <c r="AB210" s="179"/>
      <c r="AC210" s="179"/>
      <c r="AD210" s="179"/>
      <c r="AR210" s="179"/>
      <c r="AS210" s="179"/>
      <c r="AT210" s="179"/>
      <c r="AU210" s="179"/>
      <c r="AV210" s="179"/>
    </row>
    <row r="211" spans="1:48">
      <c r="A211" s="179"/>
      <c r="B211" s="179"/>
      <c r="C211" s="179"/>
      <c r="D211" s="179"/>
      <c r="E211" s="179"/>
      <c r="F211" s="179"/>
      <c r="G211" s="179"/>
      <c r="H211" s="179"/>
      <c r="I211" s="179"/>
      <c r="J211" s="179"/>
      <c r="K211" s="179"/>
      <c r="L211" s="179"/>
      <c r="M211" s="179"/>
      <c r="N211" s="179"/>
      <c r="O211" s="179"/>
      <c r="P211" s="179"/>
      <c r="Q211" s="179"/>
      <c r="R211" s="179"/>
      <c r="S211" s="179"/>
      <c r="T211" s="179"/>
      <c r="U211" s="179"/>
      <c r="V211" s="179"/>
      <c r="W211" s="179"/>
      <c r="X211" s="179"/>
      <c r="Y211" s="179"/>
      <c r="Z211" s="179"/>
      <c r="AA211" s="179"/>
      <c r="AB211" s="179"/>
      <c r="AC211" s="179"/>
      <c r="AD211" s="179"/>
      <c r="AR211" s="179"/>
      <c r="AS211" s="179"/>
      <c r="AT211" s="179"/>
      <c r="AU211" s="179"/>
      <c r="AV211" s="179"/>
    </row>
    <row r="212" spans="1:48">
      <c r="A212" s="179"/>
      <c r="B212" s="179"/>
      <c r="C212" s="179"/>
      <c r="D212" s="179"/>
      <c r="E212" s="179"/>
      <c r="F212" s="179"/>
      <c r="G212" s="179"/>
      <c r="H212" s="179"/>
      <c r="I212" s="179"/>
      <c r="J212" s="179"/>
      <c r="K212" s="179"/>
      <c r="L212" s="179"/>
      <c r="M212" s="179"/>
      <c r="N212" s="179"/>
      <c r="O212" s="179"/>
      <c r="P212" s="179"/>
      <c r="Q212" s="179"/>
      <c r="R212" s="179"/>
      <c r="S212" s="179"/>
      <c r="T212" s="179"/>
      <c r="U212" s="179"/>
      <c r="V212" s="179"/>
      <c r="W212" s="179"/>
      <c r="X212" s="179"/>
      <c r="Y212" s="179"/>
      <c r="Z212" s="179"/>
      <c r="AA212" s="179"/>
      <c r="AB212" s="179"/>
      <c r="AC212" s="179"/>
      <c r="AD212" s="179"/>
      <c r="AR212" s="179"/>
      <c r="AS212" s="179"/>
      <c r="AT212" s="179"/>
      <c r="AU212" s="179"/>
      <c r="AV212" s="179"/>
    </row>
    <row r="213" spans="1:48">
      <c r="A213" s="179"/>
      <c r="B213" s="179"/>
      <c r="C213" s="179"/>
      <c r="D213" s="179"/>
      <c r="E213" s="179"/>
      <c r="F213" s="179"/>
      <c r="G213" s="179"/>
      <c r="H213" s="179"/>
      <c r="I213" s="179"/>
      <c r="J213" s="179"/>
      <c r="K213" s="179"/>
      <c r="L213" s="179"/>
      <c r="M213" s="179"/>
      <c r="N213" s="179"/>
      <c r="O213" s="179"/>
      <c r="P213" s="179"/>
      <c r="Q213" s="179"/>
      <c r="R213" s="179"/>
      <c r="S213" s="179"/>
      <c r="T213" s="179"/>
      <c r="U213" s="179"/>
      <c r="V213" s="179"/>
      <c r="W213" s="179"/>
      <c r="X213" s="179"/>
      <c r="Y213" s="179"/>
      <c r="Z213" s="179"/>
      <c r="AA213" s="179"/>
      <c r="AB213" s="179"/>
      <c r="AC213" s="179"/>
      <c r="AD213" s="179"/>
      <c r="AR213" s="179"/>
      <c r="AS213" s="179"/>
      <c r="AT213" s="179"/>
      <c r="AU213" s="179"/>
      <c r="AV213" s="179"/>
    </row>
    <row r="214" spans="1:48">
      <c r="A214" s="179"/>
      <c r="B214" s="179"/>
      <c r="C214" s="179"/>
      <c r="D214" s="179"/>
      <c r="E214" s="179"/>
      <c r="F214" s="179"/>
      <c r="G214" s="179"/>
      <c r="H214" s="179"/>
      <c r="I214" s="179"/>
      <c r="J214" s="179"/>
      <c r="K214" s="179"/>
      <c r="L214" s="179"/>
      <c r="M214" s="179"/>
      <c r="N214" s="179"/>
      <c r="O214" s="179"/>
      <c r="P214" s="179"/>
      <c r="Q214" s="179"/>
      <c r="R214" s="179"/>
      <c r="S214" s="179"/>
      <c r="T214" s="179"/>
      <c r="U214" s="179"/>
      <c r="V214" s="179"/>
      <c r="W214" s="179"/>
      <c r="X214" s="179"/>
      <c r="Y214" s="179"/>
      <c r="Z214" s="179"/>
      <c r="AA214" s="179"/>
      <c r="AB214" s="179"/>
      <c r="AC214" s="179"/>
      <c r="AD214" s="179"/>
      <c r="AR214" s="179"/>
      <c r="AS214" s="179"/>
      <c r="AT214" s="179"/>
      <c r="AU214" s="179"/>
      <c r="AV214" s="179"/>
    </row>
    <row r="215" spans="1:48">
      <c r="A215" s="179"/>
      <c r="B215" s="179"/>
      <c r="C215" s="179"/>
      <c r="D215" s="179"/>
      <c r="E215" s="179"/>
      <c r="F215" s="179"/>
      <c r="G215" s="179"/>
      <c r="H215" s="179"/>
      <c r="I215" s="179"/>
      <c r="J215" s="179"/>
      <c r="K215" s="179"/>
      <c r="L215" s="179"/>
      <c r="M215" s="179"/>
      <c r="N215" s="179"/>
      <c r="O215" s="179"/>
      <c r="P215" s="179"/>
      <c r="Q215" s="179"/>
      <c r="R215" s="179"/>
      <c r="S215" s="179"/>
      <c r="T215" s="179"/>
      <c r="U215" s="179"/>
      <c r="V215" s="179"/>
      <c r="W215" s="179"/>
      <c r="X215" s="179"/>
      <c r="Y215" s="179"/>
      <c r="Z215" s="179"/>
      <c r="AA215" s="179"/>
      <c r="AB215" s="179"/>
      <c r="AC215" s="179"/>
      <c r="AD215" s="179"/>
      <c r="AR215" s="179"/>
      <c r="AS215" s="179"/>
      <c r="AT215" s="179"/>
      <c r="AU215" s="179"/>
      <c r="AV215" s="179"/>
    </row>
    <row r="216" spans="1:48">
      <c r="A216" s="179"/>
      <c r="B216" s="179"/>
      <c r="C216" s="179"/>
      <c r="D216" s="179"/>
      <c r="E216" s="179"/>
      <c r="F216" s="179"/>
      <c r="G216" s="179"/>
      <c r="H216" s="179"/>
      <c r="I216" s="179"/>
      <c r="J216" s="179"/>
      <c r="K216" s="179"/>
      <c r="L216" s="179"/>
      <c r="M216" s="179"/>
      <c r="N216" s="179"/>
      <c r="O216" s="179"/>
      <c r="P216" s="179"/>
      <c r="Q216" s="179"/>
      <c r="R216" s="179"/>
      <c r="S216" s="179"/>
      <c r="T216" s="179"/>
      <c r="U216" s="179"/>
      <c r="V216" s="179"/>
      <c r="W216" s="179"/>
      <c r="X216" s="179"/>
      <c r="Y216" s="179"/>
      <c r="Z216" s="179"/>
      <c r="AA216" s="179"/>
      <c r="AB216" s="179"/>
      <c r="AC216" s="179"/>
      <c r="AD216" s="179"/>
      <c r="AR216" s="179"/>
      <c r="AS216" s="179"/>
      <c r="AT216" s="179"/>
      <c r="AU216" s="179"/>
      <c r="AV216" s="179"/>
    </row>
    <row r="217" spans="1:48">
      <c r="A217" s="179"/>
      <c r="B217" s="179"/>
      <c r="C217" s="179"/>
      <c r="D217" s="179"/>
      <c r="E217" s="179"/>
      <c r="F217" s="179"/>
      <c r="G217" s="179"/>
      <c r="H217" s="179"/>
      <c r="I217" s="179"/>
      <c r="J217" s="179"/>
      <c r="K217" s="179"/>
      <c r="L217" s="179"/>
      <c r="M217" s="179"/>
      <c r="N217" s="179"/>
      <c r="O217" s="179"/>
      <c r="P217" s="179"/>
      <c r="Q217" s="179"/>
      <c r="R217" s="179"/>
      <c r="S217" s="179"/>
      <c r="T217" s="179"/>
      <c r="U217" s="179"/>
      <c r="V217" s="179"/>
      <c r="W217" s="179"/>
      <c r="X217" s="179"/>
      <c r="Y217" s="179"/>
      <c r="Z217" s="179"/>
      <c r="AA217" s="179"/>
      <c r="AB217" s="179"/>
      <c r="AC217" s="179"/>
      <c r="AD217" s="179"/>
      <c r="AR217" s="179"/>
      <c r="AS217" s="179"/>
      <c r="AT217" s="179"/>
      <c r="AU217" s="179"/>
      <c r="AV217" s="179"/>
    </row>
    <row r="218" spans="1:48">
      <c r="A218" s="179"/>
      <c r="B218" s="179"/>
      <c r="C218" s="179"/>
      <c r="D218" s="179"/>
      <c r="E218" s="179"/>
      <c r="F218" s="179"/>
      <c r="G218" s="179"/>
      <c r="H218" s="179"/>
      <c r="I218" s="179"/>
      <c r="J218" s="179"/>
      <c r="K218" s="179"/>
      <c r="L218" s="179"/>
      <c r="M218" s="179"/>
      <c r="N218" s="179"/>
      <c r="O218" s="179"/>
      <c r="P218" s="179"/>
      <c r="Q218" s="179"/>
      <c r="R218" s="179"/>
      <c r="S218" s="179"/>
      <c r="T218" s="179"/>
      <c r="U218" s="179"/>
      <c r="V218" s="179"/>
      <c r="W218" s="179"/>
      <c r="X218" s="179"/>
      <c r="Y218" s="179"/>
      <c r="Z218" s="179"/>
      <c r="AA218" s="179"/>
      <c r="AB218" s="179"/>
      <c r="AC218" s="179"/>
      <c r="AD218" s="179"/>
      <c r="AR218" s="179"/>
      <c r="AS218" s="179"/>
      <c r="AT218" s="179"/>
      <c r="AU218" s="179"/>
      <c r="AV218" s="179"/>
    </row>
    <row r="219" spans="1:48">
      <c r="A219" s="179"/>
      <c r="B219" s="179"/>
      <c r="C219" s="179"/>
      <c r="D219" s="179"/>
      <c r="E219" s="179"/>
      <c r="F219" s="179"/>
      <c r="G219" s="179"/>
      <c r="H219" s="179"/>
      <c r="I219" s="179"/>
      <c r="J219" s="179"/>
      <c r="K219" s="179"/>
      <c r="L219" s="179"/>
      <c r="M219" s="179"/>
      <c r="N219" s="179"/>
      <c r="O219" s="179"/>
      <c r="P219" s="179"/>
      <c r="Q219" s="179"/>
      <c r="R219" s="179"/>
      <c r="S219" s="179"/>
      <c r="T219" s="179"/>
      <c r="U219" s="179"/>
      <c r="V219" s="179"/>
      <c r="W219" s="179"/>
      <c r="X219" s="179"/>
      <c r="Y219" s="179"/>
      <c r="Z219" s="179"/>
      <c r="AA219" s="179"/>
      <c r="AB219" s="179"/>
      <c r="AC219" s="179"/>
      <c r="AD219" s="179"/>
      <c r="AR219" s="179"/>
      <c r="AS219" s="179"/>
      <c r="AT219" s="179"/>
      <c r="AU219" s="179"/>
      <c r="AV219" s="179"/>
    </row>
    <row r="220" spans="1:48">
      <c r="A220" s="179"/>
      <c r="B220" s="179"/>
      <c r="C220" s="179"/>
      <c r="D220" s="179"/>
      <c r="E220" s="179"/>
      <c r="F220" s="179"/>
      <c r="G220" s="179"/>
      <c r="H220" s="179"/>
      <c r="I220" s="179"/>
      <c r="J220" s="179"/>
      <c r="K220" s="179"/>
      <c r="L220" s="179"/>
      <c r="M220" s="179"/>
      <c r="N220" s="179"/>
      <c r="O220" s="179"/>
      <c r="P220" s="179"/>
      <c r="Q220" s="179"/>
      <c r="R220" s="179"/>
      <c r="S220" s="179"/>
      <c r="T220" s="179"/>
      <c r="U220" s="179"/>
      <c r="V220" s="179"/>
      <c r="W220" s="179"/>
      <c r="X220" s="179"/>
      <c r="Y220" s="179"/>
      <c r="Z220" s="179"/>
      <c r="AA220" s="179"/>
      <c r="AB220" s="179"/>
      <c r="AC220" s="179"/>
      <c r="AD220" s="179"/>
      <c r="AR220" s="179"/>
      <c r="AS220" s="179"/>
      <c r="AT220" s="179"/>
      <c r="AU220" s="179"/>
      <c r="AV220" s="179"/>
    </row>
    <row r="221" spans="1:48">
      <c r="A221" s="179"/>
      <c r="B221" s="179"/>
      <c r="C221" s="179"/>
      <c r="D221" s="179"/>
      <c r="E221" s="179"/>
      <c r="F221" s="179"/>
      <c r="G221" s="179"/>
      <c r="H221" s="179"/>
      <c r="I221" s="179"/>
      <c r="J221" s="179"/>
      <c r="K221" s="179"/>
      <c r="L221" s="179"/>
      <c r="M221" s="179"/>
      <c r="N221" s="179"/>
      <c r="O221" s="179"/>
      <c r="P221" s="179"/>
      <c r="Q221" s="179"/>
      <c r="R221" s="179"/>
      <c r="S221" s="179"/>
      <c r="T221" s="179"/>
      <c r="U221" s="179"/>
      <c r="V221" s="179"/>
      <c r="W221" s="179"/>
      <c r="X221" s="179"/>
      <c r="Y221" s="179"/>
      <c r="Z221" s="179"/>
      <c r="AA221" s="179"/>
      <c r="AB221" s="179"/>
      <c r="AC221" s="179"/>
      <c r="AD221" s="179"/>
      <c r="AR221" s="179"/>
      <c r="AS221" s="179"/>
      <c r="AT221" s="179"/>
      <c r="AU221" s="179"/>
      <c r="AV221" s="179"/>
    </row>
    <row r="222" spans="1:48">
      <c r="A222" s="179"/>
      <c r="B222" s="179"/>
      <c r="C222" s="179"/>
      <c r="D222" s="179"/>
      <c r="E222" s="179"/>
      <c r="F222" s="179"/>
      <c r="G222" s="179"/>
      <c r="H222" s="179"/>
      <c r="I222" s="179"/>
      <c r="J222" s="179"/>
      <c r="K222" s="179"/>
      <c r="L222" s="179"/>
      <c r="M222" s="179"/>
      <c r="N222" s="179"/>
      <c r="O222" s="179"/>
      <c r="P222" s="179"/>
      <c r="Q222" s="179"/>
      <c r="R222" s="179"/>
      <c r="S222" s="179"/>
      <c r="T222" s="179"/>
      <c r="U222" s="179"/>
      <c r="V222" s="179"/>
      <c r="W222" s="179"/>
      <c r="X222" s="179"/>
      <c r="Y222" s="179"/>
      <c r="Z222" s="179"/>
      <c r="AA222" s="179"/>
      <c r="AB222" s="179"/>
      <c r="AC222" s="179"/>
      <c r="AD222" s="179"/>
      <c r="AR222" s="179"/>
      <c r="AS222" s="179"/>
      <c r="AT222" s="179"/>
      <c r="AU222" s="179"/>
      <c r="AV222" s="179"/>
    </row>
    <row r="223" spans="1:48">
      <c r="A223" s="179"/>
      <c r="B223" s="179"/>
      <c r="C223" s="179"/>
      <c r="D223" s="179"/>
      <c r="E223" s="179"/>
      <c r="F223" s="179"/>
      <c r="G223" s="179"/>
      <c r="H223" s="179"/>
      <c r="I223" s="179"/>
      <c r="J223" s="179"/>
      <c r="K223" s="179"/>
      <c r="L223" s="179"/>
      <c r="M223" s="179"/>
      <c r="N223" s="179"/>
      <c r="O223" s="179"/>
      <c r="P223" s="179"/>
      <c r="Q223" s="179"/>
      <c r="R223" s="179"/>
      <c r="S223" s="179"/>
      <c r="T223" s="179"/>
      <c r="U223" s="179"/>
      <c r="V223" s="179"/>
      <c r="W223" s="179"/>
      <c r="X223" s="179"/>
      <c r="Y223" s="179"/>
      <c r="Z223" s="179"/>
      <c r="AA223" s="179"/>
      <c r="AB223" s="179"/>
      <c r="AC223" s="179"/>
      <c r="AD223" s="179"/>
      <c r="AR223" s="179"/>
      <c r="AS223" s="179"/>
      <c r="AT223" s="179"/>
      <c r="AU223" s="179"/>
      <c r="AV223" s="179"/>
    </row>
    <row r="224" spans="1:48">
      <c r="A224" s="179"/>
      <c r="B224" s="179"/>
      <c r="C224" s="179"/>
      <c r="D224" s="179"/>
      <c r="E224" s="179"/>
      <c r="F224" s="179"/>
      <c r="G224" s="179"/>
      <c r="H224" s="179"/>
      <c r="I224" s="179"/>
      <c r="J224" s="179"/>
      <c r="K224" s="179"/>
      <c r="L224" s="179"/>
      <c r="M224" s="179"/>
      <c r="N224" s="179"/>
      <c r="O224" s="179"/>
      <c r="P224" s="179"/>
      <c r="Q224" s="179"/>
      <c r="R224" s="179"/>
      <c r="S224" s="179"/>
      <c r="T224" s="179"/>
      <c r="U224" s="179"/>
      <c r="V224" s="179"/>
      <c r="W224" s="179"/>
      <c r="X224" s="179"/>
      <c r="Y224" s="179"/>
      <c r="Z224" s="179"/>
      <c r="AA224" s="179"/>
      <c r="AB224" s="179"/>
      <c r="AC224" s="179"/>
      <c r="AD224" s="179"/>
      <c r="AR224" s="179"/>
      <c r="AS224" s="179"/>
      <c r="AT224" s="179"/>
      <c r="AU224" s="179"/>
      <c r="AV224" s="179"/>
    </row>
    <row r="225" spans="1:48">
      <c r="A225" s="179"/>
      <c r="B225" s="179"/>
      <c r="C225" s="179"/>
      <c r="D225" s="179"/>
      <c r="E225" s="179"/>
      <c r="F225" s="179"/>
      <c r="G225" s="179"/>
      <c r="H225" s="179"/>
      <c r="I225" s="179"/>
      <c r="J225" s="179"/>
      <c r="K225" s="179"/>
      <c r="L225" s="179"/>
      <c r="M225" s="179"/>
      <c r="N225" s="179"/>
      <c r="O225" s="179"/>
      <c r="P225" s="179"/>
      <c r="Q225" s="179"/>
      <c r="R225" s="179"/>
      <c r="S225" s="179"/>
      <c r="T225" s="179"/>
      <c r="U225" s="179"/>
      <c r="V225" s="179"/>
      <c r="W225" s="179"/>
      <c r="X225" s="179"/>
      <c r="Y225" s="179"/>
      <c r="Z225" s="179"/>
      <c r="AA225" s="179"/>
      <c r="AB225" s="179"/>
      <c r="AC225" s="179"/>
      <c r="AD225" s="179"/>
      <c r="AR225" s="179"/>
      <c r="AS225" s="179"/>
      <c r="AT225" s="179"/>
      <c r="AU225" s="179"/>
      <c r="AV225" s="179"/>
    </row>
    <row r="226" spans="1:48">
      <c r="A226" s="179"/>
      <c r="B226" s="179"/>
      <c r="C226" s="179"/>
      <c r="D226" s="179"/>
      <c r="E226" s="179"/>
      <c r="F226" s="179"/>
      <c r="G226" s="179"/>
      <c r="H226" s="179"/>
      <c r="I226" s="179"/>
      <c r="J226" s="179"/>
      <c r="K226" s="179"/>
      <c r="L226" s="179"/>
      <c r="M226" s="179"/>
      <c r="N226" s="179"/>
      <c r="O226" s="179"/>
      <c r="P226" s="179"/>
      <c r="Q226" s="179"/>
      <c r="R226" s="179"/>
      <c r="S226" s="179"/>
      <c r="T226" s="179"/>
      <c r="U226" s="179"/>
      <c r="V226" s="179"/>
      <c r="W226" s="179"/>
      <c r="X226" s="179"/>
      <c r="Y226" s="179"/>
      <c r="Z226" s="179"/>
      <c r="AA226" s="179"/>
      <c r="AB226" s="179"/>
      <c r="AC226" s="179"/>
      <c r="AD226" s="179"/>
      <c r="AR226" s="179"/>
      <c r="AS226" s="179"/>
      <c r="AT226" s="179"/>
      <c r="AU226" s="179"/>
      <c r="AV226" s="179"/>
    </row>
    <row r="227" spans="1:48">
      <c r="A227" s="179"/>
      <c r="B227" s="179"/>
      <c r="C227" s="179"/>
      <c r="D227" s="179"/>
      <c r="E227" s="179"/>
      <c r="F227" s="179"/>
      <c r="G227" s="179"/>
      <c r="H227" s="179"/>
      <c r="I227" s="179"/>
      <c r="J227" s="179"/>
      <c r="K227" s="179"/>
      <c r="L227" s="179"/>
      <c r="M227" s="179"/>
      <c r="N227" s="179"/>
      <c r="O227" s="179"/>
      <c r="P227" s="179"/>
      <c r="Q227" s="179"/>
      <c r="R227" s="179"/>
      <c r="S227" s="179"/>
      <c r="T227" s="179"/>
      <c r="U227" s="179"/>
      <c r="V227" s="179"/>
      <c r="W227" s="179"/>
      <c r="X227" s="179"/>
      <c r="Y227" s="179"/>
      <c r="Z227" s="179"/>
      <c r="AA227" s="179"/>
      <c r="AB227" s="179"/>
      <c r="AC227" s="179"/>
      <c r="AD227" s="179"/>
      <c r="AR227" s="179"/>
      <c r="AS227" s="179"/>
      <c r="AT227" s="179"/>
      <c r="AU227" s="179"/>
      <c r="AV227" s="179"/>
    </row>
    <row r="228" spans="1:48">
      <c r="A228" s="179"/>
      <c r="B228" s="179"/>
      <c r="C228" s="179"/>
      <c r="D228" s="179"/>
      <c r="E228" s="179"/>
      <c r="F228" s="179"/>
      <c r="G228" s="179"/>
      <c r="H228" s="179"/>
      <c r="I228" s="179"/>
      <c r="J228" s="179"/>
      <c r="K228" s="179"/>
      <c r="L228" s="179"/>
      <c r="M228" s="179"/>
      <c r="N228" s="179"/>
      <c r="O228" s="179"/>
      <c r="P228" s="179"/>
      <c r="Q228" s="179"/>
      <c r="R228" s="179"/>
      <c r="S228" s="179"/>
      <c r="T228" s="179"/>
      <c r="U228" s="179"/>
      <c r="V228" s="179"/>
      <c r="W228" s="179"/>
      <c r="X228" s="179"/>
      <c r="Y228" s="179"/>
      <c r="Z228" s="179"/>
      <c r="AA228" s="179"/>
      <c r="AB228" s="179"/>
      <c r="AC228" s="179"/>
      <c r="AD228" s="179"/>
      <c r="AR228" s="179"/>
      <c r="AS228" s="179"/>
      <c r="AT228" s="179"/>
      <c r="AU228" s="179"/>
      <c r="AV228" s="179"/>
    </row>
    <row r="229" spans="1:48">
      <c r="A229" s="179"/>
      <c r="B229" s="179"/>
      <c r="C229" s="179"/>
      <c r="D229" s="179"/>
      <c r="E229" s="179"/>
      <c r="F229" s="179"/>
      <c r="G229" s="179"/>
      <c r="H229" s="179"/>
      <c r="I229" s="179"/>
      <c r="J229" s="179"/>
      <c r="K229" s="179"/>
      <c r="L229" s="179"/>
      <c r="M229" s="179"/>
      <c r="N229" s="179"/>
      <c r="O229" s="179"/>
      <c r="P229" s="179"/>
      <c r="Q229" s="179"/>
      <c r="R229" s="179"/>
      <c r="S229" s="179"/>
      <c r="T229" s="179"/>
      <c r="U229" s="179"/>
      <c r="V229" s="179"/>
      <c r="W229" s="179"/>
      <c r="X229" s="179"/>
      <c r="Y229" s="179"/>
      <c r="Z229" s="179"/>
      <c r="AA229" s="179"/>
      <c r="AB229" s="179"/>
      <c r="AC229" s="179"/>
      <c r="AD229" s="179"/>
      <c r="AR229" s="179"/>
      <c r="AS229" s="179"/>
      <c r="AT229" s="179"/>
      <c r="AU229" s="179"/>
      <c r="AV229" s="179"/>
    </row>
    <row r="230" spans="1:48">
      <c r="A230" s="179"/>
      <c r="B230" s="179"/>
      <c r="C230" s="179"/>
      <c r="D230" s="179"/>
      <c r="E230" s="179"/>
      <c r="F230" s="179"/>
      <c r="G230" s="179"/>
      <c r="H230" s="179"/>
      <c r="I230" s="179"/>
      <c r="J230" s="179"/>
      <c r="K230" s="179"/>
      <c r="L230" s="179"/>
      <c r="M230" s="179"/>
      <c r="N230" s="179"/>
      <c r="O230" s="179"/>
      <c r="P230" s="179"/>
      <c r="Q230" s="179"/>
      <c r="R230" s="179"/>
      <c r="S230" s="179"/>
      <c r="T230" s="179"/>
      <c r="U230" s="179"/>
      <c r="V230" s="179"/>
      <c r="W230" s="179"/>
      <c r="X230" s="179"/>
      <c r="Y230" s="179"/>
      <c r="Z230" s="179"/>
      <c r="AA230" s="179"/>
      <c r="AB230" s="179"/>
      <c r="AC230" s="179"/>
      <c r="AD230" s="179"/>
      <c r="AR230" s="179"/>
      <c r="AS230" s="179"/>
      <c r="AT230" s="179"/>
      <c r="AU230" s="179"/>
      <c r="AV230" s="179"/>
    </row>
    <row r="231" spans="1:48">
      <c r="A231" s="179"/>
      <c r="B231" s="179"/>
      <c r="C231" s="179"/>
      <c r="D231" s="179"/>
      <c r="E231" s="179"/>
      <c r="F231" s="179"/>
      <c r="G231" s="179"/>
      <c r="H231" s="179"/>
      <c r="I231" s="179"/>
      <c r="J231" s="179"/>
      <c r="K231" s="179"/>
      <c r="L231" s="179"/>
      <c r="M231" s="179"/>
      <c r="N231" s="179"/>
      <c r="O231" s="179"/>
      <c r="P231" s="179"/>
      <c r="Q231" s="179"/>
      <c r="R231" s="179"/>
      <c r="S231" s="179"/>
      <c r="T231" s="179"/>
      <c r="U231" s="179"/>
      <c r="V231" s="179"/>
      <c r="W231" s="179"/>
      <c r="X231" s="179"/>
      <c r="Y231" s="179"/>
      <c r="Z231" s="179"/>
      <c r="AA231" s="179"/>
      <c r="AB231" s="179"/>
      <c r="AC231" s="179"/>
      <c r="AD231" s="179"/>
      <c r="AR231" s="179"/>
      <c r="AS231" s="179"/>
      <c r="AT231" s="179"/>
      <c r="AU231" s="179"/>
      <c r="AV231" s="179"/>
    </row>
    <row r="232" spans="1:48">
      <c r="A232" s="179"/>
      <c r="B232" s="179"/>
      <c r="C232" s="179"/>
      <c r="D232" s="179"/>
      <c r="E232" s="179"/>
      <c r="F232" s="179"/>
      <c r="G232" s="179"/>
      <c r="H232" s="179"/>
      <c r="I232" s="179"/>
      <c r="J232" s="179"/>
      <c r="K232" s="179"/>
      <c r="L232" s="179"/>
      <c r="M232" s="179"/>
      <c r="N232" s="179"/>
      <c r="O232" s="179"/>
      <c r="P232" s="179"/>
      <c r="Q232" s="179"/>
      <c r="R232" s="179"/>
      <c r="S232" s="179"/>
      <c r="T232" s="179"/>
      <c r="U232" s="179"/>
      <c r="V232" s="179"/>
      <c r="W232" s="179"/>
      <c r="X232" s="179"/>
      <c r="Y232" s="179"/>
      <c r="Z232" s="179"/>
      <c r="AA232" s="179"/>
      <c r="AB232" s="179"/>
      <c r="AC232" s="179"/>
      <c r="AD232" s="179"/>
      <c r="AR232" s="179"/>
      <c r="AS232" s="179"/>
      <c r="AT232" s="179"/>
      <c r="AU232" s="179"/>
      <c r="AV232" s="179"/>
    </row>
    <row r="282" spans="1:48" s="66" customFormat="1" ht="57">
      <c r="A282" s="190" t="s">
        <v>38</v>
      </c>
      <c r="B282" s="241" t="s">
        <v>512</v>
      </c>
      <c r="C282" s="62"/>
      <c r="D282" s="62"/>
      <c r="E282" s="62"/>
      <c r="F282" s="62"/>
      <c r="G282" s="185"/>
      <c r="H282" s="185"/>
      <c r="I282" s="185"/>
      <c r="J282" s="185"/>
      <c r="K282" s="185"/>
      <c r="L282" s="185"/>
      <c r="M282" s="185"/>
      <c r="N282" s="185"/>
      <c r="O282" s="185"/>
      <c r="P282" s="185"/>
      <c r="Q282" s="185"/>
      <c r="R282" s="185"/>
      <c r="S282" s="185"/>
      <c r="T282" s="185"/>
      <c r="U282" s="185"/>
      <c r="V282" s="185"/>
      <c r="W282" s="185"/>
      <c r="X282" s="185"/>
      <c r="Y282" s="185"/>
      <c r="Z282" s="185"/>
      <c r="AA282" s="185"/>
      <c r="AB282" s="185"/>
      <c r="AC282" s="62"/>
      <c r="AD282" s="65"/>
      <c r="AR282" s="62"/>
      <c r="AS282" s="62"/>
      <c r="AT282" s="62"/>
      <c r="AU282" s="57"/>
      <c r="AV282" s="185">
        <v>4000</v>
      </c>
    </row>
    <row r="283" spans="1:48" s="66" customFormat="1" ht="28.5">
      <c r="A283" s="190" t="s">
        <v>100</v>
      </c>
      <c r="B283" s="241" t="s">
        <v>513</v>
      </c>
      <c r="C283" s="62"/>
      <c r="D283" s="62"/>
      <c r="E283" s="62"/>
      <c r="F283" s="62"/>
      <c r="G283" s="185"/>
      <c r="H283" s="185"/>
      <c r="I283" s="185"/>
      <c r="J283" s="185"/>
      <c r="K283" s="185"/>
      <c r="L283" s="185"/>
      <c r="M283" s="185"/>
      <c r="N283" s="185"/>
      <c r="O283" s="185"/>
      <c r="P283" s="185"/>
      <c r="Q283" s="185"/>
      <c r="R283" s="185"/>
      <c r="S283" s="185"/>
      <c r="T283" s="185"/>
      <c r="U283" s="185"/>
      <c r="V283" s="185"/>
      <c r="W283" s="185"/>
      <c r="X283" s="185"/>
      <c r="Y283" s="185"/>
      <c r="Z283" s="185"/>
      <c r="AA283" s="185"/>
      <c r="AB283" s="185"/>
      <c r="AC283" s="62"/>
      <c r="AD283" s="65"/>
      <c r="AR283" s="62"/>
      <c r="AS283" s="62"/>
      <c r="AT283" s="62"/>
      <c r="AU283" s="57"/>
      <c r="AV283" s="185">
        <v>10800</v>
      </c>
    </row>
    <row r="284" spans="1:48" s="66" customFormat="1" ht="14.25">
      <c r="A284" s="190" t="s">
        <v>236</v>
      </c>
      <c r="B284" s="241" t="s">
        <v>514</v>
      </c>
      <c r="C284" s="62"/>
      <c r="D284" s="62"/>
      <c r="E284" s="62"/>
      <c r="F284" s="62"/>
      <c r="G284" s="185">
        <f t="shared" ref="G284:Z284" si="42">G285</f>
        <v>0</v>
      </c>
      <c r="H284" s="185">
        <f t="shared" si="42"/>
        <v>0</v>
      </c>
      <c r="I284" s="185"/>
      <c r="J284" s="185"/>
      <c r="K284" s="185"/>
      <c r="L284" s="185"/>
      <c r="M284" s="185"/>
      <c r="N284" s="185"/>
      <c r="O284" s="185"/>
      <c r="P284" s="185"/>
      <c r="Q284" s="185"/>
      <c r="R284" s="185"/>
      <c r="S284" s="185">
        <f t="shared" si="42"/>
        <v>550</v>
      </c>
      <c r="T284" s="185">
        <f t="shared" si="42"/>
        <v>550</v>
      </c>
      <c r="U284" s="185">
        <f t="shared" si="42"/>
        <v>33100</v>
      </c>
      <c r="V284" s="185">
        <f t="shared" si="42"/>
        <v>33100</v>
      </c>
      <c r="W284" s="185"/>
      <c r="X284" s="185"/>
      <c r="Y284" s="185">
        <f t="shared" si="42"/>
        <v>19900</v>
      </c>
      <c r="Z284" s="185">
        <f t="shared" si="42"/>
        <v>19900</v>
      </c>
      <c r="AA284" s="185"/>
      <c r="AB284" s="185"/>
      <c r="AC284" s="62"/>
      <c r="AD284" s="65"/>
      <c r="AR284" s="62"/>
      <c r="AS284" s="62"/>
      <c r="AT284" s="62"/>
      <c r="AU284" s="185" t="e">
        <f>#REF!+AU285</f>
        <v>#REF!</v>
      </c>
      <c r="AV284" s="185" t="e">
        <f>#REF!+AV285</f>
        <v>#REF!</v>
      </c>
    </row>
    <row r="285" spans="1:48" s="66" customFormat="1" ht="14.25">
      <c r="A285" s="190" t="s">
        <v>515</v>
      </c>
      <c r="B285" s="241" t="s">
        <v>237</v>
      </c>
      <c r="C285" s="62"/>
      <c r="D285" s="62"/>
      <c r="E285" s="62"/>
      <c r="F285" s="62"/>
      <c r="G285" s="185"/>
      <c r="H285" s="185"/>
      <c r="I285" s="185"/>
      <c r="J285" s="185"/>
      <c r="K285" s="185"/>
      <c r="L285" s="185"/>
      <c r="M285" s="185"/>
      <c r="N285" s="185"/>
      <c r="O285" s="185"/>
      <c r="P285" s="185"/>
      <c r="Q285" s="185"/>
      <c r="R285" s="185"/>
      <c r="S285" s="185">
        <f t="shared" ref="S285:Z285" si="43">SUM(S286:S287)</f>
        <v>550</v>
      </c>
      <c r="T285" s="185">
        <f t="shared" si="43"/>
        <v>550</v>
      </c>
      <c r="U285" s="185">
        <f t="shared" si="43"/>
        <v>33100</v>
      </c>
      <c r="V285" s="185">
        <f t="shared" si="43"/>
        <v>33100</v>
      </c>
      <c r="W285" s="185"/>
      <c r="X285" s="185"/>
      <c r="Y285" s="185">
        <f t="shared" si="43"/>
        <v>19900</v>
      </c>
      <c r="Z285" s="185">
        <f t="shared" si="43"/>
        <v>19900</v>
      </c>
      <c r="AA285" s="185"/>
      <c r="AB285" s="185"/>
      <c r="AC285" s="62"/>
      <c r="AD285" s="65"/>
      <c r="AR285" s="62"/>
      <c r="AS285" s="62"/>
      <c r="AT285" s="62"/>
      <c r="AU285" s="57"/>
      <c r="AV285" s="185">
        <f>SUM(AV286:AV287)</f>
        <v>0</v>
      </c>
    </row>
    <row r="286" spans="1:48" s="66" customFormat="1" ht="45">
      <c r="A286" s="191" t="s">
        <v>421</v>
      </c>
      <c r="B286" s="128" t="s">
        <v>516</v>
      </c>
      <c r="C286" s="123" t="s">
        <v>274</v>
      </c>
      <c r="D286" s="78" t="s">
        <v>327</v>
      </c>
      <c r="E286" s="124" t="s">
        <v>422</v>
      </c>
      <c r="F286" s="77" t="s">
        <v>425</v>
      </c>
      <c r="G286" s="125">
        <v>17000</v>
      </c>
      <c r="H286" s="125">
        <v>17000</v>
      </c>
      <c r="I286" s="125"/>
      <c r="J286" s="125"/>
      <c r="K286" s="125"/>
      <c r="L286" s="125"/>
      <c r="M286" s="125"/>
      <c r="N286" s="125"/>
      <c r="O286" s="125"/>
      <c r="P286" s="125"/>
      <c r="Q286" s="125"/>
      <c r="R286" s="125"/>
      <c r="S286" s="125">
        <v>250</v>
      </c>
      <c r="T286" s="125">
        <v>250</v>
      </c>
      <c r="U286" s="125">
        <v>15100</v>
      </c>
      <c r="V286" s="98">
        <v>15100</v>
      </c>
      <c r="W286" s="98"/>
      <c r="X286" s="98"/>
      <c r="Y286" s="98">
        <v>9900</v>
      </c>
      <c r="Z286" s="98">
        <v>9900</v>
      </c>
      <c r="AA286" s="98"/>
      <c r="AB286" s="98"/>
      <c r="AC286" s="78" t="s">
        <v>169</v>
      </c>
      <c r="AD286" s="65"/>
      <c r="AR286" s="78" t="s">
        <v>327</v>
      </c>
      <c r="AS286" s="124" t="s">
        <v>422</v>
      </c>
      <c r="AT286" s="123" t="s">
        <v>274</v>
      </c>
      <c r="AU286" s="73"/>
      <c r="AV286" s="98"/>
    </row>
    <row r="287" spans="1:48" s="66" customFormat="1" ht="30">
      <c r="A287" s="191" t="s">
        <v>426</v>
      </c>
      <c r="B287" s="194" t="s">
        <v>517</v>
      </c>
      <c r="C287" s="195" t="s">
        <v>204</v>
      </c>
      <c r="D287" s="77" t="s">
        <v>239</v>
      </c>
      <c r="E287" s="198" t="s">
        <v>430</v>
      </c>
      <c r="F287" s="199" t="s">
        <v>518</v>
      </c>
      <c r="G287" s="86">
        <v>20000</v>
      </c>
      <c r="H287" s="86">
        <v>20000</v>
      </c>
      <c r="I287" s="86"/>
      <c r="J287" s="86"/>
      <c r="K287" s="86"/>
      <c r="L287" s="86"/>
      <c r="M287" s="86"/>
      <c r="N287" s="86"/>
      <c r="O287" s="86"/>
      <c r="P287" s="86"/>
      <c r="Q287" s="86"/>
      <c r="R287" s="86"/>
      <c r="S287" s="131">
        <v>300</v>
      </c>
      <c r="T287" s="131">
        <v>300</v>
      </c>
      <c r="U287" s="131">
        <v>18000</v>
      </c>
      <c r="V287" s="98">
        <v>18000</v>
      </c>
      <c r="W287" s="98"/>
      <c r="X287" s="98"/>
      <c r="Y287" s="98">
        <v>10000</v>
      </c>
      <c r="Z287" s="98">
        <v>10000</v>
      </c>
      <c r="AA287" s="98"/>
      <c r="AB287" s="98"/>
      <c r="AC287" s="77" t="s">
        <v>179</v>
      </c>
      <c r="AD287" s="65"/>
      <c r="AR287" s="77" t="s">
        <v>239</v>
      </c>
      <c r="AS287" s="198" t="s">
        <v>430</v>
      </c>
      <c r="AT287" s="195" t="s">
        <v>204</v>
      </c>
      <c r="AU287" s="73"/>
      <c r="AV287" s="98"/>
    </row>
    <row r="288" spans="1:48" s="66" customFormat="1" ht="14.25">
      <c r="A288" s="190" t="s">
        <v>403</v>
      </c>
      <c r="B288" s="241" t="s">
        <v>519</v>
      </c>
      <c r="C288" s="62"/>
      <c r="D288" s="62"/>
      <c r="E288" s="62"/>
      <c r="F288" s="62"/>
      <c r="G288" s="185"/>
      <c r="H288" s="185"/>
      <c r="I288" s="185"/>
      <c r="J288" s="185"/>
      <c r="K288" s="185"/>
      <c r="L288" s="185"/>
      <c r="M288" s="185"/>
      <c r="N288" s="185"/>
      <c r="O288" s="185"/>
      <c r="P288" s="185"/>
      <c r="Q288" s="185"/>
      <c r="R288" s="185"/>
      <c r="S288" s="185"/>
      <c r="T288" s="185"/>
      <c r="U288" s="185"/>
      <c r="V288" s="185">
        <f>V289+V292</f>
        <v>0</v>
      </c>
      <c r="W288" s="185"/>
      <c r="X288" s="185"/>
      <c r="Y288" s="185">
        <v>3400</v>
      </c>
      <c r="Z288" s="185">
        <v>3400</v>
      </c>
      <c r="AA288" s="185"/>
      <c r="AB288" s="185"/>
      <c r="AC288" s="62"/>
      <c r="AD288" s="65"/>
      <c r="AR288" s="62"/>
      <c r="AS288" s="62"/>
      <c r="AT288" s="62"/>
      <c r="AU288" s="185"/>
      <c r="AV288" s="185"/>
    </row>
  </sheetData>
  <protectedRanges>
    <protectedRange sqref="B64" name="Range10_1_1_3_4_1_1_4_3_1_1_1_1_1_2"/>
    <protectedRange sqref="D165" name="Range10_1_1_3_4_1_1_5_4_1_1_1_1_1_2_1"/>
    <protectedRange sqref="D109" name="Range10_1_1_3_4_1_1_5_4_1_1_1_1_1_2_1_1"/>
    <protectedRange sqref="B110" name="Range10_1_1_3_4_1_1_4_3_1_1_1_1_1_2_1_1"/>
  </protectedRanges>
  <mergeCells count="28">
    <mergeCell ref="AU6:AU9"/>
    <mergeCell ref="AV6:AV9"/>
    <mergeCell ref="F7:F9"/>
    <mergeCell ref="G7:J7"/>
    <mergeCell ref="G8:G9"/>
    <mergeCell ref="H8:H9"/>
    <mergeCell ref="I8:I9"/>
    <mergeCell ref="J8:J9"/>
    <mergeCell ref="O8:O9"/>
    <mergeCell ref="P8:R8"/>
    <mergeCell ref="O6:R7"/>
    <mergeCell ref="S6:X8"/>
    <mergeCell ref="Y6:AB8"/>
    <mergeCell ref="AR6:AR9"/>
    <mergeCell ref="AS6:AS9"/>
    <mergeCell ref="AT6:AT9"/>
    <mergeCell ref="A6:A9"/>
    <mergeCell ref="B6:B9"/>
    <mergeCell ref="C6:C9"/>
    <mergeCell ref="D6:D9"/>
    <mergeCell ref="E6:E9"/>
    <mergeCell ref="F6:J6"/>
    <mergeCell ref="A1:B1"/>
    <mergeCell ref="AA1:AB1"/>
    <mergeCell ref="A3:B3"/>
    <mergeCell ref="D3:AB3"/>
    <mergeCell ref="D4:AB4"/>
    <mergeCell ref="A5:AB5"/>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B9289E5-0F60-4C24-B8D5-AFFC96B730CB}"/>
</file>

<file path=customXml/itemProps2.xml><?xml version="1.0" encoding="utf-8"?>
<ds:datastoreItem xmlns:ds="http://schemas.openxmlformats.org/officeDocument/2006/customXml" ds:itemID="{52AD4699-5E32-4B2D-942E-558A8C83E23F}"/>
</file>

<file path=customXml/itemProps3.xml><?xml version="1.0" encoding="utf-8"?>
<ds:datastoreItem xmlns:ds="http://schemas.openxmlformats.org/officeDocument/2006/customXml" ds:itemID="{755337D8-7833-4BF8-A9B5-D7856F0E6D9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2020-06-09T06:20:10Z</dcterms:created>
  <dcterms:modified xsi:type="dcterms:W3CDTF">2020-06-09T06:20:40Z</dcterms:modified>
</cp:coreProperties>
</file>