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640" windowHeight="9525"/>
  </bookViews>
  <sheets>
    <sheet name="53" sheetId="1" r:id="rId1"/>
  </sheets>
  <definedNames>
    <definedName name="_xlnm.Print_Titles" localSheetId="0">'53'!$7:$7</definedName>
  </definedNames>
  <calcPr calcId="144525"/>
</workbook>
</file>

<file path=xl/calcChain.xml><?xml version="1.0" encoding="utf-8"?>
<calcChain xmlns="http://schemas.openxmlformats.org/spreadsheetml/2006/main">
  <c r="C92" i="1" l="1"/>
  <c r="C91" i="1"/>
  <c r="C90" i="1"/>
  <c r="C89" i="1"/>
  <c r="C88" i="1"/>
  <c r="C87" i="1"/>
  <c r="C86" i="1"/>
  <c r="C85" i="1"/>
  <c r="C84" i="1"/>
  <c r="C83" i="1"/>
  <c r="R82" i="1"/>
  <c r="C82" i="1" s="1"/>
  <c r="C81" i="1"/>
  <c r="C80" i="1"/>
  <c r="C79" i="1"/>
  <c r="C78" i="1"/>
  <c r="C77" i="1"/>
  <c r="R76" i="1"/>
  <c r="Q76" i="1"/>
  <c r="Q9" i="1" s="1"/>
  <c r="P76" i="1"/>
  <c r="O76" i="1"/>
  <c r="N76" i="1"/>
  <c r="M76" i="1"/>
  <c r="M9" i="1" s="1"/>
  <c r="L76" i="1"/>
  <c r="K76" i="1"/>
  <c r="J76" i="1"/>
  <c r="I76" i="1"/>
  <c r="H76" i="1"/>
  <c r="G76" i="1"/>
  <c r="F76" i="1"/>
  <c r="E76" i="1"/>
  <c r="C76" i="1" s="1"/>
  <c r="D76" i="1"/>
  <c r="C75" i="1"/>
  <c r="C74" i="1"/>
  <c r="C73" i="1"/>
  <c r="C72" i="1"/>
  <c r="C71" i="1"/>
  <c r="C70" i="1"/>
  <c r="C69" i="1"/>
  <c r="D68" i="1"/>
  <c r="C68" i="1"/>
  <c r="D67" i="1"/>
  <c r="C67" i="1" s="1"/>
  <c r="C66" i="1"/>
  <c r="C65" i="1"/>
  <c r="O64" i="1"/>
  <c r="C64" i="1" s="1"/>
  <c r="O63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I50" i="1"/>
  <c r="C50" i="1" s="1"/>
  <c r="C49" i="1"/>
  <c r="C48" i="1"/>
  <c r="C47" i="1"/>
  <c r="C46" i="1"/>
  <c r="D45" i="1"/>
  <c r="C45" i="1"/>
  <c r="D44" i="1"/>
  <c r="C44" i="1" s="1"/>
  <c r="C43" i="1"/>
  <c r="C42" i="1"/>
  <c r="C41" i="1"/>
  <c r="C40" i="1"/>
  <c r="C39" i="1"/>
  <c r="C38" i="1"/>
  <c r="C37" i="1"/>
  <c r="I36" i="1"/>
  <c r="C36" i="1"/>
  <c r="O35" i="1"/>
  <c r="C35" i="1"/>
  <c r="O34" i="1"/>
  <c r="C34" i="1"/>
  <c r="C33" i="1"/>
  <c r="C32" i="1"/>
  <c r="C31" i="1"/>
  <c r="C30" i="1"/>
  <c r="D29" i="1"/>
  <c r="C29" i="1"/>
  <c r="I28" i="1"/>
  <c r="C28" i="1"/>
  <c r="C27" i="1"/>
  <c r="O26" i="1"/>
  <c r="C26" i="1" s="1"/>
  <c r="L26" i="1"/>
  <c r="I25" i="1"/>
  <c r="I9" i="1" s="1"/>
  <c r="C25" i="1"/>
  <c r="C24" i="1"/>
  <c r="C23" i="1"/>
  <c r="D22" i="1"/>
  <c r="D9" i="1" s="1"/>
  <c r="C22" i="1"/>
  <c r="C21" i="1"/>
  <c r="C20" i="1"/>
  <c r="C19" i="1"/>
  <c r="C18" i="1"/>
  <c r="C17" i="1"/>
  <c r="O16" i="1"/>
  <c r="C16" i="1"/>
  <c r="C15" i="1"/>
  <c r="O14" i="1"/>
  <c r="C14" i="1"/>
  <c r="O13" i="1"/>
  <c r="O9" i="1" s="1"/>
  <c r="C13" i="1"/>
  <c r="C12" i="1"/>
  <c r="C11" i="1"/>
  <c r="C10" i="1"/>
  <c r="R9" i="1"/>
  <c r="P9" i="1"/>
  <c r="N9" i="1"/>
  <c r="L9" i="1"/>
  <c r="K9" i="1"/>
  <c r="J9" i="1"/>
  <c r="H9" i="1"/>
  <c r="G9" i="1"/>
  <c r="F9" i="1"/>
  <c r="C9" i="1" l="1"/>
  <c r="E9" i="1"/>
</calcChain>
</file>

<file path=xl/sharedStrings.xml><?xml version="1.0" encoding="utf-8"?>
<sst xmlns="http://schemas.openxmlformats.org/spreadsheetml/2006/main" count="125" uniqueCount="124">
  <si>
    <t xml:space="preserve">UBND TỈNH PHÚ YÊN                                                                                                      </t>
  </si>
  <si>
    <t>Biểu số 53/CK-NSNN kèm theo 
Thông tư số 343/2016/TT-BTC</t>
  </si>
  <si>
    <t>DỰ TOÁN CHI THƯỜNG XUYÊN NGÂN SÁCH CẤP TỈNH CHO TỪNG CƠ QUAN, TỔ CHỨC THEO LĨNH VỰC NĂM 2019</t>
  </si>
  <si>
    <t>(Kèm theo Quyết định số         /QĐ-UBND ngày       /01/2019 của UBND tỉnh Phú Yên)</t>
  </si>
  <si>
    <t>Đơn vị: Triệu đồng</t>
  </si>
  <si>
    <t>STT</t>
  </si>
  <si>
    <t>Tên đơn vị</t>
  </si>
  <si>
    <t>Tổng số</t>
  </si>
  <si>
    <t>Chi giáo dục, đào tạo và dạy nghề</t>
  </si>
  <si>
    <t>Chi khoa học và công nghệ</t>
  </si>
  <si>
    <t>Chi quốc phòng</t>
  </si>
  <si>
    <t>Chi an ninh trật tự an toàn xã hội</t>
  </si>
  <si>
    <t>Chi y tế, dân số và gia đình</t>
  </si>
  <si>
    <t>Chi văn hóa thông tin</t>
  </si>
  <si>
    <t>Chi phát thanh, truyền hình</t>
  </si>
  <si>
    <t>Chi thể dục, thể thao</t>
  </si>
  <si>
    <t>Chi bảo vệ môi trường</t>
  </si>
  <si>
    <t>SN văn xã khác</t>
  </si>
  <si>
    <t>Sự nghiệp chưa phân bổ</t>
  </si>
  <si>
    <t>Chi hoạt động kinh tế</t>
  </si>
  <si>
    <t>Chi hoạt động của CQ QLNN, đảng, đoàn thể</t>
  </si>
  <si>
    <t>Chi đảm bảo xã hội</t>
  </si>
  <si>
    <t>Chi thường xuyên khác</t>
  </si>
  <si>
    <t>A</t>
  </si>
  <si>
    <t>B</t>
  </si>
  <si>
    <t>Tổng cộng</t>
  </si>
  <si>
    <t>Đoàn ĐBQH tỉnh</t>
  </si>
  <si>
    <t>Văn phòng HĐND tỉnh</t>
  </si>
  <si>
    <t>Văn phòng UBND tỉnh</t>
  </si>
  <si>
    <t>Sở Nông nghiệp và PTNT</t>
  </si>
  <si>
    <t>Sở Kế hoạch và Đầu tư</t>
  </si>
  <si>
    <t>Sở Tư pháp</t>
  </si>
  <si>
    <t>Sở Công Thương</t>
  </si>
  <si>
    <t>Sở Khoa học và Công nghệ</t>
  </si>
  <si>
    <t>Sở Tài chính</t>
  </si>
  <si>
    <t>Sở Xây dựng</t>
  </si>
  <si>
    <t>Sở Giao thông Vận tải</t>
  </si>
  <si>
    <t>Sở Giáo dục và Đào tạo</t>
  </si>
  <si>
    <t>Sở Y tế</t>
  </si>
  <si>
    <t>Quỹ KCB người nghèo</t>
  </si>
  <si>
    <t>Sở Lao động TBXH</t>
  </si>
  <si>
    <t>Sở Văn hóa TT và Du lịch</t>
  </si>
  <si>
    <t>Sở Tài nguyên và Môi trường</t>
  </si>
  <si>
    <t>Quỹ Bảo vệ môi trường</t>
  </si>
  <si>
    <t>Sở Thông tin và Truyền thông</t>
  </si>
  <si>
    <t>Sở Nội vụ</t>
  </si>
  <si>
    <t>Sở Ngoại vụ</t>
  </si>
  <si>
    <t>Thanh tra tỉnh</t>
  </si>
  <si>
    <t>Đài Phát thanh và Truyền hình</t>
  </si>
  <si>
    <t>Ban Dân tộc</t>
  </si>
  <si>
    <t>Ban Quản lý Khu kinh tế</t>
  </si>
  <si>
    <t>BQL Khu Nông nghiệp ứng dụng công nghệ cao</t>
  </si>
  <si>
    <t>Tỉnh ủy</t>
  </si>
  <si>
    <t>Ủy ban Mặt trận TQVN tỉnh</t>
  </si>
  <si>
    <t>Tỉnh đoàn</t>
  </si>
  <si>
    <t>Hội Liên hiệp Phụ nữ tỉnh</t>
  </si>
  <si>
    <t>Hội Nông dân tỉnh</t>
  </si>
  <si>
    <t>Hội Cựu chiến binh tỉnh</t>
  </si>
  <si>
    <t>Ban Bảo vệ Chăm sóc sức khoẻ cán bộ tỉnh</t>
  </si>
  <si>
    <t>Trường Chính trị tỉnh</t>
  </si>
  <si>
    <t>Trường Đại học Phú Yên</t>
  </si>
  <si>
    <t xml:space="preserve">Trường Cao đẳng Y tế </t>
  </si>
  <si>
    <t>Trường Cao đẳng Nghề</t>
  </si>
  <si>
    <t>Liên minh HTX tỉnh</t>
  </si>
  <si>
    <t>Liên hiệp các Hội Khoa học kỹ thuật</t>
  </si>
  <si>
    <t>Liên hiệp các Tổ chức hữu nghị</t>
  </si>
  <si>
    <t>Hội Văn học nghệ thuật</t>
  </si>
  <si>
    <t xml:space="preserve">Hội Nhà báo </t>
  </si>
  <si>
    <t>Hội Luật gia</t>
  </si>
  <si>
    <t xml:space="preserve">Hội Chữ thập đỏ </t>
  </si>
  <si>
    <t>BĐD Hội người cao tuổi</t>
  </si>
  <si>
    <t>Hội Người mù</t>
  </si>
  <si>
    <t xml:space="preserve">Hội Đông y </t>
  </si>
  <si>
    <t>Hội Y học</t>
  </si>
  <si>
    <t>Hội Nạn nhân chất độc Da cam/Dioxin tỉnh</t>
  </si>
  <si>
    <t>Hội Cựu thanh niên xung phong</t>
  </si>
  <si>
    <t>Hội Bảo trợ người tàn tật và trẻ em mồ côi</t>
  </si>
  <si>
    <t xml:space="preserve">Hội Khuyến học </t>
  </si>
  <si>
    <t xml:space="preserve">Hội Tù chính trị yêu nước </t>
  </si>
  <si>
    <t>Quỹ Bảo trì đường bộ</t>
  </si>
  <si>
    <t>Công ty TNHH MTV Thủy nông Đồng Cam</t>
  </si>
  <si>
    <t>NH chính sách xã hội tỉnh</t>
  </si>
  <si>
    <t>Bảo hiểm xã hội tỉnh</t>
  </si>
  <si>
    <t>Công an tỉnh</t>
  </si>
  <si>
    <t>Bộ Chỉ huy quân sự tỉnh</t>
  </si>
  <si>
    <t>Bộ đội biên phòng tỉnh</t>
  </si>
  <si>
    <t>Trung đoàn 910</t>
  </si>
  <si>
    <t>Trung tâm An điều dưỡng tàu ngầm Hải quân</t>
  </si>
  <si>
    <t>Liên đoàn Lao động tỉnh</t>
  </si>
  <si>
    <t>Cục Thống kê tỉnh</t>
  </si>
  <si>
    <t>Tòa án nhân dân tỉnh</t>
  </si>
  <si>
    <t>Viện kiểm sát nhân dân tỉnh</t>
  </si>
  <si>
    <t>Kinh phí chưa phân bổ</t>
  </si>
  <si>
    <t>67.1</t>
  </si>
  <si>
    <t>Kinh phí hỗ trợ các hội đoàn thể, tổ chức nghề nghiệp</t>
  </si>
  <si>
    <t>67.2</t>
  </si>
  <si>
    <t>Kinh phí BCĐ, BQL các CTMT và QĐ 134</t>
  </si>
  <si>
    <t>67.3</t>
  </si>
  <si>
    <t xml:space="preserve">Kinh phí phục vụ công tác thu lệ phí </t>
  </si>
  <si>
    <t>67.4</t>
  </si>
  <si>
    <t xml:space="preserve">Kinh phí nâng cấp phần mềm </t>
  </si>
  <si>
    <t>67.5</t>
  </si>
  <si>
    <t>Kinh phí quản lý hành chính</t>
  </si>
  <si>
    <t>67.6</t>
  </si>
  <si>
    <t>Sửa chữa, mua sắm TTB các ngành, các cấp</t>
  </si>
  <si>
    <t>67.7</t>
  </si>
  <si>
    <t>Kinh phí bảo đảm hoạt động của các lực lượng xử phạt vi phạm hành chính</t>
  </si>
  <si>
    <t>67.8</t>
  </si>
  <si>
    <t xml:space="preserve">Kinh phí được trích từ nguồn thu hồi phát hiện qua thanh tra </t>
  </si>
  <si>
    <t>67.9</t>
  </si>
  <si>
    <t xml:space="preserve">Kinh phí xây dựng và áp dụng hệ thống quản lý chất lượng theo tiêu chuẩn ISO 9001 phiên bản mới </t>
  </si>
  <si>
    <t>67.10</t>
  </si>
  <si>
    <t>Kinh phí quy hoạch</t>
  </si>
  <si>
    <t>67.11</t>
  </si>
  <si>
    <t>Kinh phí sự nghiệp kinh tế khác</t>
  </si>
  <si>
    <t>67.12</t>
  </si>
  <si>
    <t>Kinh phí đào tạo khác</t>
  </si>
  <si>
    <t>67.13</t>
  </si>
  <si>
    <t xml:space="preserve">Kinh phí chính sách thu hút, đào tạo, đãi ngộ Bác sĩ giai đoạn 2014-2020 </t>
  </si>
  <si>
    <t>67.14</t>
  </si>
  <si>
    <t xml:space="preserve">Kinh phí đào tạo phát triển nguồn nhân lực </t>
  </si>
  <si>
    <t>67.15</t>
  </si>
  <si>
    <t>67.16</t>
  </si>
  <si>
    <t>Tổ chức các hoạt động kỷ niệm 30 năm ngày tái lập tỉnh (01/7/1989 - 01/7/2019)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</si>
</sst>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\ _₫"/>
  </numFmts>
  <fonts count="22"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.VnTime"/>
      <family val="2"/>
    </font>
    <font>
      <i/>
      <sz val="12"/>
      <name val="Times New Roman"/>
      <family val="1"/>
    </font>
    <font>
      <b/>
      <sz val="12"/>
      <color theme="1"/>
      <name val="Times New Roman"/>
      <family val="1"/>
    </font>
    <font>
      <i/>
      <sz val="15"/>
      <color theme="1"/>
      <name val="Times New Roman"/>
      <family val="1"/>
    </font>
    <font>
      <sz val="15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9">
    <xf numFmtId="0" fontId="0" fillId="0" borderId="0"/>
    <xf numFmtId="0" fontId="4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5" fillId="0" borderId="0"/>
    <xf numFmtId="0" fontId="18" fillId="0" borderId="0"/>
    <xf numFmtId="0" fontId="19" fillId="0" borderId="0"/>
    <xf numFmtId="0" fontId="4" fillId="0" borderId="0"/>
    <xf numFmtId="0" fontId="20" fillId="0" borderId="0"/>
    <xf numFmtId="0" fontId="4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21" fillId="0" borderId="0" applyNumberFormat="0" applyFill="0" applyBorder="0" applyProtection="0">
      <alignment vertical="top"/>
    </xf>
    <xf numFmtId="0" fontId="18" fillId="0" borderId="0"/>
    <xf numFmtId="0" fontId="4" fillId="0" borderId="0"/>
  </cellStyleXfs>
  <cellXfs count="4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/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3" fontId="0" fillId="0" borderId="0" xfId="0" applyNumberFormat="1"/>
    <xf numFmtId="164" fontId="5" fillId="0" borderId="0" xfId="1" applyNumberFormat="1" applyFont="1" applyFill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Fill="1" applyAlignment="1">
      <alignment horizontal="center" wrapText="1"/>
    </xf>
    <xf numFmtId="0" fontId="8" fillId="0" borderId="0" xfId="0" applyFont="1" applyFill="1" applyAlignment="1">
      <alignment vertical="center" wrapText="1"/>
    </xf>
    <xf numFmtId="3" fontId="9" fillId="0" borderId="1" xfId="0" applyNumberFormat="1" applyFont="1" applyBorder="1" applyAlignment="1"/>
    <xf numFmtId="0" fontId="9" fillId="2" borderId="0" xfId="0" applyFont="1" applyFill="1" applyAlignment="1">
      <alignment horizontal="right" vertical="center"/>
    </xf>
    <xf numFmtId="0" fontId="10" fillId="0" borderId="2" xfId="0" applyFont="1" applyBorder="1" applyAlignment="1">
      <alignment horizontal="center" vertical="center"/>
    </xf>
    <xf numFmtId="3" fontId="10" fillId="0" borderId="2" xfId="0" applyNumberFormat="1" applyFont="1" applyBorder="1" applyAlignment="1">
      <alignment horizontal="center" vertical="center"/>
    </xf>
    <xf numFmtId="3" fontId="10" fillId="0" borderId="2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/>
    </xf>
    <xf numFmtId="3" fontId="11" fillId="0" borderId="2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3" xfId="0" applyFont="1" applyBorder="1" applyAlignment="1">
      <alignment horizontal="center" vertical="center"/>
    </xf>
    <xf numFmtId="3" fontId="12" fillId="0" borderId="3" xfId="0" applyNumberFormat="1" applyFont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3" fontId="11" fillId="0" borderId="4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4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3" fontId="11" fillId="0" borderId="5" xfId="0" applyNumberFormat="1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3" fontId="11" fillId="0" borderId="6" xfId="0" applyNumberFormat="1" applyFont="1" applyBorder="1" applyAlignment="1">
      <alignment vertical="center"/>
    </xf>
    <xf numFmtId="0" fontId="13" fillId="0" borderId="4" xfId="0" applyFont="1" applyFill="1" applyBorder="1" applyAlignment="1">
      <alignment vertical="center" wrapText="1"/>
    </xf>
    <xf numFmtId="0" fontId="13" fillId="0" borderId="4" xfId="0" quotePrefix="1" applyFont="1" applyFill="1" applyBorder="1" applyAlignment="1">
      <alignment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vertical="center" wrapText="1"/>
    </xf>
    <xf numFmtId="0" fontId="13" fillId="0" borderId="5" xfId="0" applyFont="1" applyFill="1" applyBorder="1" applyAlignment="1">
      <alignment horizontal="justify" vertical="center" wrapText="1"/>
    </xf>
    <xf numFmtId="0" fontId="14" fillId="0" borderId="6" xfId="0" applyFont="1" applyFill="1" applyBorder="1" applyAlignment="1">
      <alignment horizontal="justify" vertical="center" wrapText="1"/>
    </xf>
    <xf numFmtId="0" fontId="14" fillId="0" borderId="4" xfId="0" applyFont="1" applyFill="1" applyBorder="1" applyAlignment="1">
      <alignment horizontal="justify" vertical="center" wrapText="1"/>
    </xf>
    <xf numFmtId="0" fontId="14" fillId="0" borderId="4" xfId="0" quotePrefix="1" applyFont="1" applyFill="1" applyBorder="1" applyAlignment="1">
      <alignment vertical="center" wrapText="1"/>
    </xf>
    <xf numFmtId="0" fontId="11" fillId="0" borderId="5" xfId="0" applyFont="1" applyBorder="1" applyAlignment="1">
      <alignment horizontal="center"/>
    </xf>
    <xf numFmtId="0" fontId="11" fillId="0" borderId="5" xfId="0" applyFont="1" applyBorder="1"/>
    <xf numFmtId="3" fontId="11" fillId="0" borderId="5" xfId="0" applyNumberFormat="1" applyFont="1" applyBorder="1"/>
    <xf numFmtId="0" fontId="11" fillId="0" borderId="0" xfId="0" applyFont="1"/>
  </cellXfs>
  <cellStyles count="19">
    <cellStyle name="Comma 10" xfId="2"/>
    <cellStyle name="Comma 16 3" xfId="3"/>
    <cellStyle name="Comma 3" xfId="4"/>
    <cellStyle name="Ledger 17 x 11 in" xfId="5"/>
    <cellStyle name="Normal" xfId="0" builtinId="0"/>
    <cellStyle name="Normal 10" xfId="6"/>
    <cellStyle name="Normal 11 4 2" xfId="7"/>
    <cellStyle name="Normal 13" xfId="8"/>
    <cellStyle name="Normal 17" xfId="9"/>
    <cellStyle name="Normal 2" xfId="10"/>
    <cellStyle name="Normal 2 2" xfId="11"/>
    <cellStyle name="Normal 22" xfId="12"/>
    <cellStyle name="Normal 33" xfId="13"/>
    <cellStyle name="Normal 4" xfId="14"/>
    <cellStyle name="Normal 5" xfId="15"/>
    <cellStyle name="Normal 6" xfId="16"/>
    <cellStyle name="Normal 6 3" xfId="17"/>
    <cellStyle name="Normal 7" xfId="18"/>
    <cellStyle name="Normal_Mau giao thu (Bo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Views>
    <sheetView tabSelected="1" topLeftCell="A79" workbookViewId="0">
      <selection activeCell="I19" sqref="I19"/>
    </sheetView>
  </sheetViews>
  <sheetFormatPr defaultRowHeight="15.75"/>
  <cols>
    <col min="1" max="1" width="5.125" style="6" customWidth="1"/>
    <col min="2" max="2" width="24.625" customWidth="1"/>
    <col min="3" max="4" width="9" style="7"/>
    <col min="5" max="5" width="8.125" style="7" customWidth="1"/>
    <col min="6" max="6" width="7.5" style="7" customWidth="1"/>
    <col min="7" max="7" width="8" style="7" customWidth="1"/>
    <col min="8" max="8" width="7.75" style="7" customWidth="1"/>
    <col min="9" max="9" width="8.5" style="7" customWidth="1"/>
    <col min="10" max="10" width="8.375" style="7" customWidth="1"/>
    <col min="11" max="11" width="8" style="7" customWidth="1"/>
    <col min="12" max="13" width="7" style="7" customWidth="1"/>
    <col min="14" max="14" width="8" style="7" customWidth="1"/>
    <col min="15" max="15" width="8.25" style="7" customWidth="1"/>
    <col min="16" max="16" width="8.5" style="7" customWidth="1"/>
    <col min="17" max="17" width="7.75" style="7" customWidth="1"/>
    <col min="18" max="18" width="8" style="7" customWidth="1"/>
  </cols>
  <sheetData>
    <row r="1" spans="1:20" ht="18.7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4" t="s">
        <v>1</v>
      </c>
      <c r="P1" s="4"/>
      <c r="Q1" s="4"/>
      <c r="R1" s="4"/>
      <c r="S1" s="5"/>
      <c r="T1" s="5"/>
    </row>
    <row r="2" spans="1:20" ht="18.75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4"/>
      <c r="P2" s="4"/>
      <c r="Q2" s="4"/>
      <c r="R2" s="4"/>
    </row>
    <row r="3" spans="1:20">
      <c r="R3" s="8"/>
    </row>
    <row r="4" spans="1:20" ht="24.75" customHeight="1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20" ht="19.5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  <c r="T5" s="11"/>
    </row>
    <row r="6" spans="1:20" ht="16.5" customHeight="1">
      <c r="P6" s="12"/>
      <c r="Q6" s="12"/>
      <c r="R6" s="13" t="s">
        <v>4</v>
      </c>
    </row>
    <row r="7" spans="1:20" s="17" customFormat="1" ht="93" customHeight="1">
      <c r="A7" s="14" t="s">
        <v>5</v>
      </c>
      <c r="B7" s="14" t="s">
        <v>6</v>
      </c>
      <c r="C7" s="15" t="s">
        <v>7</v>
      </c>
      <c r="D7" s="16" t="s">
        <v>8</v>
      </c>
      <c r="E7" s="16" t="s">
        <v>9</v>
      </c>
      <c r="F7" s="16" t="s">
        <v>10</v>
      </c>
      <c r="G7" s="16" t="s">
        <v>11</v>
      </c>
      <c r="H7" s="16" t="s">
        <v>12</v>
      </c>
      <c r="I7" s="16" t="s">
        <v>13</v>
      </c>
      <c r="J7" s="16" t="s">
        <v>14</v>
      </c>
      <c r="K7" s="16" t="s">
        <v>15</v>
      </c>
      <c r="L7" s="16" t="s">
        <v>16</v>
      </c>
      <c r="M7" s="16" t="s">
        <v>17</v>
      </c>
      <c r="N7" s="16" t="s">
        <v>18</v>
      </c>
      <c r="O7" s="16" t="s">
        <v>19</v>
      </c>
      <c r="P7" s="16" t="s">
        <v>20</v>
      </c>
      <c r="Q7" s="16" t="s">
        <v>21</v>
      </c>
      <c r="R7" s="16" t="s">
        <v>22</v>
      </c>
    </row>
    <row r="8" spans="1:20" s="20" customFormat="1" ht="16.5" customHeight="1">
      <c r="A8" s="18" t="s">
        <v>23</v>
      </c>
      <c r="B8" s="18" t="s">
        <v>24</v>
      </c>
      <c r="C8" s="19">
        <v>1</v>
      </c>
      <c r="D8" s="19">
        <v>2</v>
      </c>
      <c r="E8" s="19">
        <v>3</v>
      </c>
      <c r="F8" s="19">
        <v>4</v>
      </c>
      <c r="G8" s="19">
        <v>5</v>
      </c>
      <c r="H8" s="19">
        <v>6</v>
      </c>
      <c r="I8" s="19">
        <v>7</v>
      </c>
      <c r="J8" s="19">
        <v>8</v>
      </c>
      <c r="K8" s="19">
        <v>9</v>
      </c>
      <c r="L8" s="19">
        <v>10</v>
      </c>
      <c r="M8" s="19">
        <v>11</v>
      </c>
      <c r="N8" s="19">
        <v>12</v>
      </c>
      <c r="O8" s="19">
        <v>13</v>
      </c>
      <c r="P8" s="19">
        <v>14</v>
      </c>
      <c r="Q8" s="19">
        <v>15</v>
      </c>
      <c r="R8" s="19">
        <v>16</v>
      </c>
    </row>
    <row r="9" spans="1:20" s="23" customFormat="1" ht="16.5" customHeight="1">
      <c r="A9" s="21"/>
      <c r="B9" s="21" t="s">
        <v>25</v>
      </c>
      <c r="C9" s="22">
        <f>SUM(C10:C76)</f>
        <v>2061331</v>
      </c>
      <c r="D9" s="22">
        <f t="shared" ref="D9:R9" si="0">SUM(D10:D76)</f>
        <v>455098</v>
      </c>
      <c r="E9" s="22">
        <f t="shared" si="0"/>
        <v>20124</v>
      </c>
      <c r="F9" s="22">
        <f t="shared" si="0"/>
        <v>47723</v>
      </c>
      <c r="G9" s="22">
        <f t="shared" si="0"/>
        <v>6812</v>
      </c>
      <c r="H9" s="22">
        <f t="shared" si="0"/>
        <v>627019</v>
      </c>
      <c r="I9" s="22">
        <f t="shared" si="0"/>
        <v>62894</v>
      </c>
      <c r="J9" s="22">
        <f t="shared" si="0"/>
        <v>15706</v>
      </c>
      <c r="K9" s="22">
        <f t="shared" si="0"/>
        <v>15611</v>
      </c>
      <c r="L9" s="22">
        <f t="shared" si="0"/>
        <v>7970</v>
      </c>
      <c r="M9" s="22">
        <f t="shared" si="0"/>
        <v>2640</v>
      </c>
      <c r="N9" s="22">
        <f t="shared" si="0"/>
        <v>3000</v>
      </c>
      <c r="O9" s="22">
        <f t="shared" si="0"/>
        <v>251882</v>
      </c>
      <c r="P9" s="22">
        <f t="shared" si="0"/>
        <v>317387</v>
      </c>
      <c r="Q9" s="22">
        <f t="shared" si="0"/>
        <v>53025</v>
      </c>
      <c r="R9" s="22">
        <f t="shared" si="0"/>
        <v>174440</v>
      </c>
    </row>
    <row r="10" spans="1:20" s="27" customFormat="1" ht="16.5" customHeight="1">
      <c r="A10" s="24">
        <v>1</v>
      </c>
      <c r="B10" s="25" t="s">
        <v>26</v>
      </c>
      <c r="C10" s="26">
        <f>SUM(D10:R10)</f>
        <v>250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>
        <v>250</v>
      </c>
    </row>
    <row r="11" spans="1:20" s="27" customFormat="1" ht="16.5" customHeight="1">
      <c r="A11" s="24">
        <v>2</v>
      </c>
      <c r="B11" s="25" t="s">
        <v>27</v>
      </c>
      <c r="C11" s="26">
        <f t="shared" ref="C11:C74" si="1">SUM(D11:R11)</f>
        <v>11092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>
        <v>11092</v>
      </c>
      <c r="Q11" s="26"/>
      <c r="R11" s="26"/>
    </row>
    <row r="12" spans="1:20" s="27" customFormat="1" ht="16.5" customHeight="1">
      <c r="A12" s="24">
        <v>3</v>
      </c>
      <c r="B12" s="25" t="s">
        <v>28</v>
      </c>
      <c r="C12" s="26">
        <f t="shared" si="1"/>
        <v>18197</v>
      </c>
      <c r="D12" s="26"/>
      <c r="E12" s="26"/>
      <c r="F12" s="26"/>
      <c r="G12" s="26"/>
      <c r="H12" s="26"/>
      <c r="I12" s="26">
        <v>633</v>
      </c>
      <c r="J12" s="26"/>
      <c r="K12" s="26"/>
      <c r="L12" s="26"/>
      <c r="M12" s="26"/>
      <c r="N12" s="26"/>
      <c r="O12" s="26"/>
      <c r="P12" s="26">
        <v>17564</v>
      </c>
      <c r="Q12" s="26"/>
      <c r="R12" s="26"/>
    </row>
    <row r="13" spans="1:20" s="27" customFormat="1" ht="16.5" customHeight="1">
      <c r="A13" s="24">
        <v>4</v>
      </c>
      <c r="B13" s="25" t="s">
        <v>29</v>
      </c>
      <c r="C13" s="26">
        <f t="shared" si="1"/>
        <v>254310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>
        <f>49038+3000+6970</f>
        <v>59008</v>
      </c>
      <c r="P13" s="26">
        <v>46208</v>
      </c>
      <c r="Q13" s="26"/>
      <c r="R13" s="26">
        <v>149094</v>
      </c>
    </row>
    <row r="14" spans="1:20" s="27" customFormat="1" ht="16.5" customHeight="1">
      <c r="A14" s="24">
        <v>5</v>
      </c>
      <c r="B14" s="25" t="s">
        <v>30</v>
      </c>
      <c r="C14" s="26">
        <f t="shared" si="1"/>
        <v>11746</v>
      </c>
      <c r="D14" s="26"/>
      <c r="E14" s="26"/>
      <c r="F14" s="26"/>
      <c r="G14" s="26"/>
      <c r="H14" s="26"/>
      <c r="I14" s="26">
        <v>170</v>
      </c>
      <c r="J14" s="26"/>
      <c r="K14" s="26"/>
      <c r="L14" s="26"/>
      <c r="M14" s="26"/>
      <c r="N14" s="26"/>
      <c r="O14" s="26">
        <f>1335+1370</f>
        <v>2705</v>
      </c>
      <c r="P14" s="26">
        <v>8871</v>
      </c>
      <c r="Q14" s="26"/>
      <c r="R14" s="26"/>
    </row>
    <row r="15" spans="1:20" s="27" customFormat="1" ht="16.5" customHeight="1">
      <c r="A15" s="24">
        <v>6</v>
      </c>
      <c r="B15" s="25" t="s">
        <v>31</v>
      </c>
      <c r="C15" s="26">
        <f t="shared" si="1"/>
        <v>8176</v>
      </c>
      <c r="D15" s="26"/>
      <c r="E15" s="26"/>
      <c r="F15" s="26"/>
      <c r="G15" s="26"/>
      <c r="H15" s="26"/>
      <c r="I15" s="26"/>
      <c r="J15" s="26"/>
      <c r="K15" s="26"/>
      <c r="L15" s="26"/>
      <c r="M15" s="26">
        <v>2640</v>
      </c>
      <c r="N15" s="26"/>
      <c r="O15" s="26"/>
      <c r="P15" s="26">
        <v>5536</v>
      </c>
      <c r="Q15" s="26"/>
      <c r="R15" s="26"/>
    </row>
    <row r="16" spans="1:20" s="27" customFormat="1" ht="16.5" customHeight="1">
      <c r="A16" s="24">
        <v>7</v>
      </c>
      <c r="B16" s="25" t="s">
        <v>32</v>
      </c>
      <c r="C16" s="26">
        <f t="shared" si="1"/>
        <v>9624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>
        <f>2124+950</f>
        <v>3074</v>
      </c>
      <c r="P16" s="26">
        <v>6550</v>
      </c>
      <c r="Q16" s="26"/>
      <c r="R16" s="26"/>
    </row>
    <row r="17" spans="1:18" s="27" customFormat="1" ht="16.5" customHeight="1">
      <c r="A17" s="24">
        <v>8</v>
      </c>
      <c r="B17" s="25" t="s">
        <v>33</v>
      </c>
      <c r="C17" s="26">
        <f t="shared" si="1"/>
        <v>24653</v>
      </c>
      <c r="D17" s="26"/>
      <c r="E17" s="26">
        <v>19364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>
        <v>5289</v>
      </c>
      <c r="Q17" s="26"/>
      <c r="R17" s="26"/>
    </row>
    <row r="18" spans="1:18" s="27" customFormat="1" ht="16.5" customHeight="1">
      <c r="A18" s="24">
        <v>9</v>
      </c>
      <c r="B18" s="25" t="s">
        <v>34</v>
      </c>
      <c r="C18" s="26">
        <f t="shared" si="1"/>
        <v>10960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>
        <v>9864</v>
      </c>
      <c r="Q18" s="26"/>
      <c r="R18" s="26">
        <v>1096</v>
      </c>
    </row>
    <row r="19" spans="1:18" s="27" customFormat="1" ht="16.5" customHeight="1">
      <c r="A19" s="24">
        <v>10</v>
      </c>
      <c r="B19" s="25" t="s">
        <v>35</v>
      </c>
      <c r="C19" s="26">
        <f t="shared" si="1"/>
        <v>11259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>
        <v>6543</v>
      </c>
      <c r="P19" s="26">
        <v>4716</v>
      </c>
      <c r="Q19" s="26"/>
      <c r="R19" s="26"/>
    </row>
    <row r="20" spans="1:18" s="27" customFormat="1" ht="16.5" customHeight="1">
      <c r="A20" s="24">
        <v>11</v>
      </c>
      <c r="B20" s="25" t="s">
        <v>36</v>
      </c>
      <c r="C20" s="26">
        <f t="shared" si="1"/>
        <v>12534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>
        <v>3050</v>
      </c>
      <c r="P20" s="26">
        <v>8499</v>
      </c>
      <c r="Q20" s="26"/>
      <c r="R20" s="26">
        <v>985</v>
      </c>
    </row>
    <row r="21" spans="1:18" s="27" customFormat="1" ht="16.5" customHeight="1">
      <c r="A21" s="24">
        <v>12</v>
      </c>
      <c r="B21" s="25" t="s">
        <v>37</v>
      </c>
      <c r="C21" s="26">
        <f t="shared" si="1"/>
        <v>330837</v>
      </c>
      <c r="D21" s="26">
        <v>323728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>
        <v>6859</v>
      </c>
      <c r="Q21" s="26"/>
      <c r="R21" s="26">
        <v>250</v>
      </c>
    </row>
    <row r="22" spans="1:18" s="27" customFormat="1" ht="16.5" customHeight="1">
      <c r="A22" s="24">
        <v>13</v>
      </c>
      <c r="B22" s="25" t="s">
        <v>38</v>
      </c>
      <c r="C22" s="26">
        <f t="shared" si="1"/>
        <v>317971</v>
      </c>
      <c r="D22" s="26">
        <f>17379+10218</f>
        <v>27597</v>
      </c>
      <c r="E22" s="26"/>
      <c r="F22" s="26"/>
      <c r="G22" s="26"/>
      <c r="H22" s="26">
        <v>282636</v>
      </c>
      <c r="I22" s="26">
        <v>20</v>
      </c>
      <c r="J22" s="26"/>
      <c r="K22" s="26"/>
      <c r="L22" s="26"/>
      <c r="M22" s="26"/>
      <c r="N22" s="26"/>
      <c r="O22" s="26"/>
      <c r="P22" s="26">
        <v>7348</v>
      </c>
      <c r="Q22" s="26">
        <v>370</v>
      </c>
      <c r="R22" s="26"/>
    </row>
    <row r="23" spans="1:18" s="27" customFormat="1" ht="16.5" customHeight="1">
      <c r="A23" s="24">
        <v>14</v>
      </c>
      <c r="B23" s="25" t="s">
        <v>39</v>
      </c>
      <c r="C23" s="26">
        <f t="shared" si="1"/>
        <v>3000</v>
      </c>
      <c r="D23" s="26"/>
      <c r="E23" s="26"/>
      <c r="F23" s="26"/>
      <c r="G23" s="26"/>
      <c r="H23" s="26">
        <v>3000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s="27" customFormat="1" ht="16.5" customHeight="1">
      <c r="A24" s="24">
        <v>15</v>
      </c>
      <c r="B24" s="25" t="s">
        <v>40</v>
      </c>
      <c r="C24" s="26">
        <f t="shared" si="1"/>
        <v>50343</v>
      </c>
      <c r="D24" s="26">
        <v>5442</v>
      </c>
      <c r="E24" s="26"/>
      <c r="F24" s="26"/>
      <c r="G24" s="26"/>
      <c r="H24" s="26">
        <v>4840</v>
      </c>
      <c r="I24" s="26"/>
      <c r="J24" s="26"/>
      <c r="K24" s="26"/>
      <c r="L24" s="26"/>
      <c r="M24" s="26"/>
      <c r="N24" s="26"/>
      <c r="O24" s="26"/>
      <c r="P24" s="26">
        <v>6686</v>
      </c>
      <c r="Q24" s="26">
        <v>33375</v>
      </c>
      <c r="R24" s="26"/>
    </row>
    <row r="25" spans="1:18" s="27" customFormat="1" ht="15" customHeight="1">
      <c r="A25" s="24">
        <v>16</v>
      </c>
      <c r="B25" s="28" t="s">
        <v>41</v>
      </c>
      <c r="C25" s="26">
        <f t="shared" si="1"/>
        <v>55375</v>
      </c>
      <c r="D25" s="26"/>
      <c r="E25" s="26"/>
      <c r="F25" s="26"/>
      <c r="G25" s="26"/>
      <c r="H25" s="26"/>
      <c r="I25" s="26">
        <f>21963+6425+1526+350</f>
        <v>30264</v>
      </c>
      <c r="J25" s="26"/>
      <c r="K25" s="26">
        <v>15611</v>
      </c>
      <c r="L25" s="26"/>
      <c r="M25" s="26"/>
      <c r="N25" s="26"/>
      <c r="O25" s="26">
        <v>2670</v>
      </c>
      <c r="P25" s="26">
        <v>6830</v>
      </c>
      <c r="Q25" s="26"/>
      <c r="R25" s="26"/>
    </row>
    <row r="26" spans="1:18" s="27" customFormat="1" ht="16.5" customHeight="1">
      <c r="A26" s="24">
        <v>17</v>
      </c>
      <c r="B26" s="28" t="s">
        <v>42</v>
      </c>
      <c r="C26" s="26">
        <f t="shared" si="1"/>
        <v>82499</v>
      </c>
      <c r="D26" s="26"/>
      <c r="E26" s="26"/>
      <c r="F26" s="26"/>
      <c r="G26" s="26"/>
      <c r="H26" s="26"/>
      <c r="I26" s="26"/>
      <c r="J26" s="26"/>
      <c r="K26" s="26"/>
      <c r="L26" s="26">
        <f>5070+400</f>
        <v>5470</v>
      </c>
      <c r="M26" s="26"/>
      <c r="N26" s="26"/>
      <c r="O26" s="26">
        <f>64655+2000</f>
        <v>66655</v>
      </c>
      <c r="P26" s="26">
        <v>10174</v>
      </c>
      <c r="Q26" s="26"/>
      <c r="R26" s="26">
        <v>200</v>
      </c>
    </row>
    <row r="27" spans="1:18" s="27" customFormat="1" ht="16.5" customHeight="1">
      <c r="A27" s="24">
        <v>18</v>
      </c>
      <c r="B27" s="25" t="s">
        <v>43</v>
      </c>
      <c r="C27" s="26">
        <f t="shared" si="1"/>
        <v>1000</v>
      </c>
      <c r="D27" s="26"/>
      <c r="E27" s="26"/>
      <c r="F27" s="26"/>
      <c r="G27" s="26"/>
      <c r="H27" s="26"/>
      <c r="I27" s="26"/>
      <c r="J27" s="26"/>
      <c r="K27" s="26"/>
      <c r="L27" s="26">
        <v>1000</v>
      </c>
      <c r="M27" s="26"/>
      <c r="N27" s="26"/>
      <c r="O27" s="26"/>
      <c r="P27" s="26"/>
      <c r="Q27" s="26"/>
      <c r="R27" s="26"/>
    </row>
    <row r="28" spans="1:18" s="27" customFormat="1" ht="16.5" customHeight="1">
      <c r="A28" s="24">
        <v>19</v>
      </c>
      <c r="B28" s="25" t="s">
        <v>44</v>
      </c>
      <c r="C28" s="26">
        <f t="shared" si="1"/>
        <v>18600</v>
      </c>
      <c r="D28" s="26"/>
      <c r="E28" s="26"/>
      <c r="F28" s="26"/>
      <c r="G28" s="26"/>
      <c r="H28" s="26"/>
      <c r="I28" s="26">
        <f>12374+10+1450</f>
        <v>13834</v>
      </c>
      <c r="J28" s="26"/>
      <c r="K28" s="26"/>
      <c r="L28" s="26"/>
      <c r="M28" s="26"/>
      <c r="N28" s="26"/>
      <c r="O28" s="26"/>
      <c r="P28" s="26">
        <v>4766</v>
      </c>
      <c r="Q28" s="26"/>
      <c r="R28" s="26"/>
    </row>
    <row r="29" spans="1:18" s="27" customFormat="1" ht="16.5" customHeight="1">
      <c r="A29" s="24">
        <v>20</v>
      </c>
      <c r="B29" s="25" t="s">
        <v>45</v>
      </c>
      <c r="C29" s="26">
        <f t="shared" si="1"/>
        <v>26015</v>
      </c>
      <c r="D29" s="26">
        <f>3395+3666</f>
        <v>7061</v>
      </c>
      <c r="E29" s="26"/>
      <c r="F29" s="26"/>
      <c r="G29" s="26"/>
      <c r="H29" s="26"/>
      <c r="I29" s="26">
        <v>1112</v>
      </c>
      <c r="J29" s="26"/>
      <c r="K29" s="26"/>
      <c r="L29" s="26"/>
      <c r="M29" s="26"/>
      <c r="N29" s="26"/>
      <c r="O29" s="26">
        <v>2500</v>
      </c>
      <c r="P29" s="26">
        <v>14382</v>
      </c>
      <c r="Q29" s="26">
        <v>960</v>
      </c>
      <c r="R29" s="26"/>
    </row>
    <row r="30" spans="1:18" s="27" customFormat="1" ht="16.5" customHeight="1">
      <c r="A30" s="24">
        <v>21</v>
      </c>
      <c r="B30" s="25" t="s">
        <v>46</v>
      </c>
      <c r="C30" s="26">
        <f t="shared" si="1"/>
        <v>2743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>
        <v>2743</v>
      </c>
      <c r="Q30" s="26"/>
      <c r="R30" s="26"/>
    </row>
    <row r="31" spans="1:18" s="27" customFormat="1" ht="16.5" customHeight="1">
      <c r="A31" s="24">
        <v>22</v>
      </c>
      <c r="B31" s="25" t="s">
        <v>47</v>
      </c>
      <c r="C31" s="26">
        <f t="shared" si="1"/>
        <v>6941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>
        <v>6941</v>
      </c>
      <c r="Q31" s="26"/>
      <c r="R31" s="26"/>
    </row>
    <row r="32" spans="1:18" s="27" customFormat="1" ht="16.5" customHeight="1">
      <c r="A32" s="29">
        <v>23</v>
      </c>
      <c r="B32" s="30" t="s">
        <v>48</v>
      </c>
      <c r="C32" s="31">
        <f t="shared" si="1"/>
        <v>15886</v>
      </c>
      <c r="D32" s="31"/>
      <c r="E32" s="31"/>
      <c r="F32" s="31"/>
      <c r="G32" s="31"/>
      <c r="H32" s="31"/>
      <c r="I32" s="31">
        <v>180</v>
      </c>
      <c r="J32" s="31">
        <v>15706</v>
      </c>
      <c r="K32" s="31"/>
      <c r="L32" s="31"/>
      <c r="M32" s="31"/>
      <c r="N32" s="31"/>
      <c r="O32" s="31"/>
      <c r="P32" s="31"/>
      <c r="Q32" s="31"/>
      <c r="R32" s="31"/>
    </row>
    <row r="33" spans="1:18" s="27" customFormat="1" ht="16.5" customHeight="1">
      <c r="A33" s="32">
        <v>24</v>
      </c>
      <c r="B33" s="33" t="s">
        <v>49</v>
      </c>
      <c r="C33" s="34">
        <f t="shared" si="1"/>
        <v>5614</v>
      </c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>
        <v>5614</v>
      </c>
      <c r="Q33" s="34"/>
      <c r="R33" s="34"/>
    </row>
    <row r="34" spans="1:18" s="27" customFormat="1" ht="16.5" customHeight="1">
      <c r="A34" s="24">
        <v>25</v>
      </c>
      <c r="B34" s="25" t="s">
        <v>50</v>
      </c>
      <c r="C34" s="26">
        <f t="shared" si="1"/>
        <v>8706</v>
      </c>
      <c r="D34" s="26"/>
      <c r="E34" s="26"/>
      <c r="F34" s="26"/>
      <c r="G34" s="26"/>
      <c r="H34" s="26"/>
      <c r="I34" s="26"/>
      <c r="J34" s="26"/>
      <c r="K34" s="26"/>
      <c r="L34" s="26">
        <v>1100</v>
      </c>
      <c r="M34" s="26"/>
      <c r="N34" s="26"/>
      <c r="O34" s="26">
        <f>857+1997+320</f>
        <v>3174</v>
      </c>
      <c r="P34" s="26">
        <v>4432</v>
      </c>
      <c r="Q34" s="26"/>
      <c r="R34" s="26"/>
    </row>
    <row r="35" spans="1:18" s="27" customFormat="1" ht="33.75" customHeight="1">
      <c r="A35" s="24">
        <v>26</v>
      </c>
      <c r="B35" s="28" t="s">
        <v>51</v>
      </c>
      <c r="C35" s="26">
        <f t="shared" si="1"/>
        <v>4589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>
        <f>1733+1861+200</f>
        <v>3794</v>
      </c>
      <c r="P35" s="26"/>
      <c r="Q35" s="26"/>
      <c r="R35" s="26">
        <v>795</v>
      </c>
    </row>
    <row r="36" spans="1:18" s="27" customFormat="1" ht="16.5" customHeight="1">
      <c r="A36" s="24">
        <v>27</v>
      </c>
      <c r="B36" s="25" t="s">
        <v>52</v>
      </c>
      <c r="C36" s="26">
        <f t="shared" si="1"/>
        <v>78444</v>
      </c>
      <c r="D36" s="26"/>
      <c r="E36" s="26"/>
      <c r="F36" s="26"/>
      <c r="G36" s="26"/>
      <c r="H36" s="26"/>
      <c r="I36" s="26">
        <f>12261+570</f>
        <v>12831</v>
      </c>
      <c r="J36" s="26"/>
      <c r="K36" s="26"/>
      <c r="L36" s="26"/>
      <c r="M36" s="26"/>
      <c r="N36" s="26"/>
      <c r="O36" s="26"/>
      <c r="P36" s="26">
        <v>65613</v>
      </c>
      <c r="Q36" s="26"/>
      <c r="R36" s="26"/>
    </row>
    <row r="37" spans="1:18" s="27" customFormat="1" ht="16.5" customHeight="1">
      <c r="A37" s="24">
        <v>28</v>
      </c>
      <c r="B37" s="25" t="s">
        <v>53</v>
      </c>
      <c r="C37" s="26">
        <f t="shared" si="1"/>
        <v>7067</v>
      </c>
      <c r="D37" s="26"/>
      <c r="E37" s="26"/>
      <c r="F37" s="26"/>
      <c r="G37" s="26"/>
      <c r="H37" s="26"/>
      <c r="I37" s="26">
        <v>300</v>
      </c>
      <c r="J37" s="26"/>
      <c r="K37" s="26"/>
      <c r="L37" s="26"/>
      <c r="M37" s="26"/>
      <c r="N37" s="26"/>
      <c r="O37" s="26"/>
      <c r="P37" s="26">
        <v>6517</v>
      </c>
      <c r="Q37" s="26"/>
      <c r="R37" s="26">
        <v>250</v>
      </c>
    </row>
    <row r="38" spans="1:18" s="27" customFormat="1" ht="16.5" customHeight="1">
      <c r="A38" s="24">
        <v>29</v>
      </c>
      <c r="B38" s="25" t="s">
        <v>54</v>
      </c>
      <c r="C38" s="26">
        <f t="shared" si="1"/>
        <v>8869</v>
      </c>
      <c r="D38" s="26">
        <v>2584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>
        <v>6285</v>
      </c>
      <c r="Q38" s="26"/>
      <c r="R38" s="26"/>
    </row>
    <row r="39" spans="1:18" s="27" customFormat="1" ht="16.5" customHeight="1">
      <c r="A39" s="24">
        <v>30</v>
      </c>
      <c r="B39" s="35" t="s">
        <v>55</v>
      </c>
      <c r="C39" s="26">
        <f t="shared" si="1"/>
        <v>4128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>
        <v>4128</v>
      </c>
      <c r="Q39" s="26"/>
      <c r="R39" s="26"/>
    </row>
    <row r="40" spans="1:18" s="27" customFormat="1" ht="16.5" customHeight="1">
      <c r="A40" s="24">
        <v>31</v>
      </c>
      <c r="B40" s="35" t="s">
        <v>56</v>
      </c>
      <c r="C40" s="26">
        <f t="shared" si="1"/>
        <v>5291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>
        <v>5291</v>
      </c>
      <c r="Q40" s="26"/>
      <c r="R40" s="26"/>
    </row>
    <row r="41" spans="1:18" s="27" customFormat="1" ht="16.5" customHeight="1">
      <c r="A41" s="24">
        <v>32</v>
      </c>
      <c r="B41" s="35" t="s">
        <v>57</v>
      </c>
      <c r="C41" s="26">
        <f t="shared" si="1"/>
        <v>2213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>
        <v>2213</v>
      </c>
      <c r="Q41" s="26"/>
      <c r="R41" s="26"/>
    </row>
    <row r="42" spans="1:18" s="27" customFormat="1" ht="33" customHeight="1">
      <c r="A42" s="24">
        <v>33</v>
      </c>
      <c r="B42" s="36" t="s">
        <v>58</v>
      </c>
      <c r="C42" s="26">
        <f t="shared" si="1"/>
        <v>5626</v>
      </c>
      <c r="D42" s="26">
        <v>108</v>
      </c>
      <c r="E42" s="26"/>
      <c r="F42" s="26"/>
      <c r="G42" s="26"/>
      <c r="H42" s="26">
        <v>5518</v>
      </c>
      <c r="I42" s="26"/>
      <c r="J42" s="26"/>
      <c r="K42" s="26"/>
      <c r="L42" s="26"/>
      <c r="M42" s="26"/>
      <c r="N42" s="26"/>
      <c r="O42" s="26"/>
      <c r="P42" s="26"/>
      <c r="Q42" s="26"/>
      <c r="R42" s="26"/>
    </row>
    <row r="43" spans="1:18" s="27" customFormat="1" ht="16.5" customHeight="1">
      <c r="A43" s="24">
        <v>34</v>
      </c>
      <c r="B43" s="35" t="s">
        <v>59</v>
      </c>
      <c r="C43" s="26">
        <f t="shared" si="1"/>
        <v>5392</v>
      </c>
      <c r="D43" s="26">
        <v>5392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</row>
    <row r="44" spans="1:18" s="27" customFormat="1" ht="16.5" customHeight="1">
      <c r="A44" s="24">
        <v>35</v>
      </c>
      <c r="B44" s="36" t="s">
        <v>60</v>
      </c>
      <c r="C44" s="26">
        <f t="shared" si="1"/>
        <v>27490</v>
      </c>
      <c r="D44" s="26">
        <f>27510-20</f>
        <v>27490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1:18" s="27" customFormat="1" ht="16.5" customHeight="1">
      <c r="A45" s="24">
        <v>36</v>
      </c>
      <c r="B45" s="36" t="s">
        <v>61</v>
      </c>
      <c r="C45" s="26">
        <f t="shared" si="1"/>
        <v>19685</v>
      </c>
      <c r="D45" s="26">
        <f>14288+345+18+5034</f>
        <v>19685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</row>
    <row r="46" spans="1:18" s="27" customFormat="1" ht="16.5" customHeight="1">
      <c r="A46" s="24">
        <v>37</v>
      </c>
      <c r="B46" s="37" t="s">
        <v>62</v>
      </c>
      <c r="C46" s="26">
        <f t="shared" si="1"/>
        <v>22379</v>
      </c>
      <c r="D46" s="26">
        <v>22379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8" s="27" customFormat="1" ht="16.5" customHeight="1">
      <c r="A47" s="24">
        <v>38</v>
      </c>
      <c r="B47" s="35" t="s">
        <v>63</v>
      </c>
      <c r="C47" s="26">
        <f t="shared" si="1"/>
        <v>1906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>
        <v>1906</v>
      </c>
      <c r="Q47" s="26"/>
      <c r="R47" s="26"/>
    </row>
    <row r="48" spans="1:18" s="27" customFormat="1" ht="33.75" customHeight="1">
      <c r="A48" s="24">
        <v>39</v>
      </c>
      <c r="B48" s="37" t="s">
        <v>64</v>
      </c>
      <c r="C48" s="26">
        <f t="shared" si="1"/>
        <v>2137</v>
      </c>
      <c r="D48" s="26"/>
      <c r="E48" s="26">
        <v>760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>
        <v>1377</v>
      </c>
      <c r="Q48" s="26"/>
      <c r="R48" s="26"/>
    </row>
    <row r="49" spans="1:18" s="27" customFormat="1" ht="33.75" customHeight="1">
      <c r="A49" s="24">
        <v>40</v>
      </c>
      <c r="B49" s="35" t="s">
        <v>65</v>
      </c>
      <c r="C49" s="26">
        <f t="shared" si="1"/>
        <v>1190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>
        <v>1190</v>
      </c>
      <c r="Q49" s="26"/>
      <c r="R49" s="26"/>
    </row>
    <row r="50" spans="1:18" s="27" customFormat="1" ht="16.5" customHeight="1">
      <c r="A50" s="24">
        <v>41</v>
      </c>
      <c r="B50" s="35" t="s">
        <v>66</v>
      </c>
      <c r="C50" s="26">
        <f t="shared" si="1"/>
        <v>2313</v>
      </c>
      <c r="D50" s="26"/>
      <c r="E50" s="26"/>
      <c r="F50" s="26"/>
      <c r="G50" s="26"/>
      <c r="H50" s="26"/>
      <c r="I50" s="26">
        <f>290+540</f>
        <v>830</v>
      </c>
      <c r="J50" s="26"/>
      <c r="K50" s="26"/>
      <c r="L50" s="26"/>
      <c r="M50" s="26"/>
      <c r="N50" s="26"/>
      <c r="O50" s="26"/>
      <c r="P50" s="26">
        <v>1483</v>
      </c>
      <c r="Q50" s="26"/>
      <c r="R50" s="26"/>
    </row>
    <row r="51" spans="1:18" s="27" customFormat="1" ht="16.5" customHeight="1">
      <c r="A51" s="24">
        <v>42</v>
      </c>
      <c r="B51" s="35" t="s">
        <v>67</v>
      </c>
      <c r="C51" s="26">
        <f t="shared" si="1"/>
        <v>542</v>
      </c>
      <c r="D51" s="26"/>
      <c r="E51" s="26"/>
      <c r="F51" s="26"/>
      <c r="G51" s="26"/>
      <c r="H51" s="26"/>
      <c r="I51" s="26">
        <v>95</v>
      </c>
      <c r="J51" s="26"/>
      <c r="K51" s="26"/>
      <c r="L51" s="26"/>
      <c r="M51" s="26"/>
      <c r="N51" s="26"/>
      <c r="O51" s="26"/>
      <c r="P51" s="26">
        <v>447</v>
      </c>
      <c r="Q51" s="26"/>
      <c r="R51" s="26"/>
    </row>
    <row r="52" spans="1:18" s="27" customFormat="1" ht="16.5" customHeight="1">
      <c r="A52" s="24">
        <v>43</v>
      </c>
      <c r="B52" s="35" t="s">
        <v>68</v>
      </c>
      <c r="C52" s="26">
        <f t="shared" si="1"/>
        <v>183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>
        <v>183</v>
      </c>
      <c r="Q52" s="26"/>
      <c r="R52" s="26"/>
    </row>
    <row r="53" spans="1:18" s="27" customFormat="1" ht="16.5" customHeight="1">
      <c r="A53" s="24">
        <v>44</v>
      </c>
      <c r="B53" s="35" t="s">
        <v>69</v>
      </c>
      <c r="C53" s="26">
        <f t="shared" si="1"/>
        <v>1420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>
        <v>1420</v>
      </c>
      <c r="Q53" s="26"/>
      <c r="R53" s="26"/>
    </row>
    <row r="54" spans="1:18" s="27" customFormat="1" ht="16.5" customHeight="1">
      <c r="A54" s="24">
        <v>45</v>
      </c>
      <c r="B54" s="35" t="s">
        <v>70</v>
      </c>
      <c r="C54" s="26">
        <f t="shared" si="1"/>
        <v>322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>
        <v>322</v>
      </c>
      <c r="Q54" s="26"/>
      <c r="R54" s="26"/>
    </row>
    <row r="55" spans="1:18" s="27" customFormat="1" ht="16.5" customHeight="1">
      <c r="A55" s="24">
        <v>46</v>
      </c>
      <c r="B55" s="35" t="s">
        <v>71</v>
      </c>
      <c r="C55" s="26">
        <f t="shared" si="1"/>
        <v>341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>
        <v>341</v>
      </c>
      <c r="Q55" s="26"/>
      <c r="R55" s="26"/>
    </row>
    <row r="56" spans="1:18" s="27" customFormat="1" ht="16.5" customHeight="1">
      <c r="A56" s="24">
        <v>47</v>
      </c>
      <c r="B56" s="35" t="s">
        <v>72</v>
      </c>
      <c r="C56" s="26">
        <f t="shared" si="1"/>
        <v>587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>
        <v>587</v>
      </c>
      <c r="Q56" s="26"/>
      <c r="R56" s="26"/>
    </row>
    <row r="57" spans="1:18" s="27" customFormat="1" ht="16.5" customHeight="1">
      <c r="A57" s="24">
        <v>48</v>
      </c>
      <c r="B57" s="35" t="s">
        <v>73</v>
      </c>
      <c r="C57" s="26">
        <f t="shared" si="1"/>
        <v>182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>
        <v>182</v>
      </c>
      <c r="Q57" s="26"/>
      <c r="R57" s="26"/>
    </row>
    <row r="58" spans="1:18" s="27" customFormat="1" ht="33.75" customHeight="1">
      <c r="A58" s="29">
        <v>49</v>
      </c>
      <c r="B58" s="38" t="s">
        <v>74</v>
      </c>
      <c r="C58" s="31">
        <f t="shared" si="1"/>
        <v>358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>
        <v>358</v>
      </c>
      <c r="Q58" s="31"/>
      <c r="R58" s="31"/>
    </row>
    <row r="59" spans="1:18" s="27" customFormat="1" ht="33.75" customHeight="1">
      <c r="A59" s="32">
        <v>50</v>
      </c>
      <c r="B59" s="39" t="s">
        <v>75</v>
      </c>
      <c r="C59" s="34">
        <f t="shared" si="1"/>
        <v>349</v>
      </c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>
        <v>349</v>
      </c>
      <c r="Q59" s="34"/>
      <c r="R59" s="34"/>
    </row>
    <row r="60" spans="1:18" s="27" customFormat="1" ht="33.75" customHeight="1">
      <c r="A60" s="24">
        <v>51</v>
      </c>
      <c r="B60" s="35" t="s">
        <v>76</v>
      </c>
      <c r="C60" s="26">
        <f t="shared" si="1"/>
        <v>387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>
        <v>387</v>
      </c>
      <c r="Q60" s="26"/>
      <c r="R60" s="26"/>
    </row>
    <row r="61" spans="1:18" s="27" customFormat="1" ht="16.5" customHeight="1">
      <c r="A61" s="24">
        <v>52</v>
      </c>
      <c r="B61" s="35" t="s">
        <v>77</v>
      </c>
      <c r="C61" s="26">
        <f t="shared" si="1"/>
        <v>437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>
        <v>437</v>
      </c>
      <c r="Q61" s="26"/>
      <c r="R61" s="26"/>
    </row>
    <row r="62" spans="1:18" s="27" customFormat="1" ht="16.5" customHeight="1">
      <c r="A62" s="24">
        <v>53</v>
      </c>
      <c r="B62" s="35" t="s">
        <v>78</v>
      </c>
      <c r="C62" s="26">
        <f t="shared" si="1"/>
        <v>307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>
        <v>307</v>
      </c>
      <c r="Q62" s="26"/>
      <c r="R62" s="26"/>
    </row>
    <row r="63" spans="1:18" s="27" customFormat="1" ht="16.5" customHeight="1">
      <c r="A63" s="24">
        <v>54</v>
      </c>
      <c r="B63" s="25" t="s">
        <v>79</v>
      </c>
      <c r="C63" s="26">
        <f t="shared" si="1"/>
        <v>40943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>
        <f>9000+31943</f>
        <v>40943</v>
      </c>
      <c r="P63" s="26"/>
      <c r="Q63" s="26"/>
      <c r="R63" s="26"/>
    </row>
    <row r="64" spans="1:18" s="27" customFormat="1" ht="33.75" customHeight="1">
      <c r="A64" s="24">
        <v>55</v>
      </c>
      <c r="B64" s="28" t="s">
        <v>80</v>
      </c>
      <c r="C64" s="26">
        <f t="shared" si="1"/>
        <v>37407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>
        <f>37241+166</f>
        <v>37407</v>
      </c>
      <c r="P64" s="26"/>
      <c r="Q64" s="26"/>
      <c r="R64" s="26"/>
    </row>
    <row r="65" spans="1:18" s="27" customFormat="1" ht="16.5" customHeight="1">
      <c r="A65" s="24">
        <v>56</v>
      </c>
      <c r="B65" s="25" t="s">
        <v>81</v>
      </c>
      <c r="C65" s="26">
        <f t="shared" si="1"/>
        <v>10000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>
        <v>10000</v>
      </c>
      <c r="R65" s="26"/>
    </row>
    <row r="66" spans="1:18" s="27" customFormat="1" ht="16.5" customHeight="1">
      <c r="A66" s="24">
        <v>57</v>
      </c>
      <c r="B66" s="25" t="s">
        <v>82</v>
      </c>
      <c r="C66" s="26">
        <f t="shared" si="1"/>
        <v>337150</v>
      </c>
      <c r="D66" s="26">
        <v>125</v>
      </c>
      <c r="E66" s="26"/>
      <c r="F66" s="26"/>
      <c r="G66" s="26"/>
      <c r="H66" s="26">
        <v>331025</v>
      </c>
      <c r="I66" s="26"/>
      <c r="J66" s="26"/>
      <c r="K66" s="26"/>
      <c r="L66" s="26"/>
      <c r="M66" s="26"/>
      <c r="N66" s="26"/>
      <c r="O66" s="26"/>
      <c r="P66" s="26"/>
      <c r="Q66" s="26">
        <v>6000</v>
      </c>
      <c r="R66" s="26"/>
    </row>
    <row r="67" spans="1:18" s="27" customFormat="1" ht="16.5" customHeight="1">
      <c r="A67" s="24">
        <v>58</v>
      </c>
      <c r="B67" s="25" t="s">
        <v>83</v>
      </c>
      <c r="C67" s="26">
        <f t="shared" si="1"/>
        <v>21762</v>
      </c>
      <c r="D67" s="26">
        <f>1600+138</f>
        <v>1738</v>
      </c>
      <c r="E67" s="26"/>
      <c r="F67" s="26"/>
      <c r="G67" s="26">
        <v>6812</v>
      </c>
      <c r="H67" s="26"/>
      <c r="I67" s="26"/>
      <c r="J67" s="26"/>
      <c r="K67" s="26"/>
      <c r="L67" s="26">
        <v>400</v>
      </c>
      <c r="M67" s="26"/>
      <c r="N67" s="26"/>
      <c r="O67" s="26">
        <v>10492</v>
      </c>
      <c r="P67" s="26"/>
      <c r="Q67" s="26">
        <v>2320</v>
      </c>
      <c r="R67" s="26"/>
    </row>
    <row r="68" spans="1:18" s="27" customFormat="1" ht="16.5" customHeight="1">
      <c r="A68" s="24">
        <v>59</v>
      </c>
      <c r="B68" s="25" t="s">
        <v>84</v>
      </c>
      <c r="C68" s="26">
        <f t="shared" si="1"/>
        <v>45000</v>
      </c>
      <c r="D68" s="26">
        <f>5800+60</f>
        <v>5860</v>
      </c>
      <c r="E68" s="26"/>
      <c r="F68" s="26">
        <v>39140</v>
      </c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</row>
    <row r="69" spans="1:18" s="27" customFormat="1" ht="16.5" customHeight="1">
      <c r="A69" s="24">
        <v>60</v>
      </c>
      <c r="B69" s="25" t="s">
        <v>85</v>
      </c>
      <c r="C69" s="26">
        <f t="shared" si="1"/>
        <v>6300</v>
      </c>
      <c r="D69" s="26">
        <v>17</v>
      </c>
      <c r="E69" s="26"/>
      <c r="F69" s="26">
        <v>6283</v>
      </c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</row>
    <row r="70" spans="1:18" s="27" customFormat="1" ht="16.5" customHeight="1">
      <c r="A70" s="24">
        <v>61</v>
      </c>
      <c r="B70" s="25" t="s">
        <v>86</v>
      </c>
      <c r="C70" s="26">
        <f t="shared" si="1"/>
        <v>2100</v>
      </c>
      <c r="D70" s="26"/>
      <c r="E70" s="26"/>
      <c r="F70" s="26">
        <v>2100</v>
      </c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</row>
    <row r="71" spans="1:18" s="27" customFormat="1" ht="33.75" customHeight="1">
      <c r="A71" s="24">
        <v>62</v>
      </c>
      <c r="B71" s="28" t="s">
        <v>87</v>
      </c>
      <c r="C71" s="26">
        <f t="shared" si="1"/>
        <v>200</v>
      </c>
      <c r="D71" s="26"/>
      <c r="E71" s="26"/>
      <c r="F71" s="26">
        <v>200</v>
      </c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</row>
    <row r="72" spans="1:18" s="27" customFormat="1" ht="16.5" customHeight="1">
      <c r="A72" s="24">
        <v>63</v>
      </c>
      <c r="B72" s="25" t="s">
        <v>88</v>
      </c>
      <c r="C72" s="26">
        <f t="shared" si="1"/>
        <v>500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>
        <v>500</v>
      </c>
    </row>
    <row r="73" spans="1:18" s="27" customFormat="1" ht="16.5" customHeight="1">
      <c r="A73" s="24">
        <v>64</v>
      </c>
      <c r="B73" s="25" t="s">
        <v>89</v>
      </c>
      <c r="C73" s="26">
        <f t="shared" si="1"/>
        <v>300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>
        <v>300</v>
      </c>
    </row>
    <row r="74" spans="1:18" s="27" customFormat="1" ht="16.5" customHeight="1">
      <c r="A74" s="24">
        <v>65</v>
      </c>
      <c r="B74" s="25" t="s">
        <v>90</v>
      </c>
      <c r="C74" s="26">
        <f t="shared" si="1"/>
        <v>50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>
        <v>50</v>
      </c>
    </row>
    <row r="75" spans="1:18" s="27" customFormat="1" ht="16.5" customHeight="1">
      <c r="A75" s="24">
        <v>66</v>
      </c>
      <c r="B75" s="25" t="s">
        <v>91</v>
      </c>
      <c r="C75" s="26">
        <f t="shared" ref="C75:C92" si="2">SUM(D75:R75)</f>
        <v>150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>
        <v>150</v>
      </c>
    </row>
    <row r="76" spans="1:18" s="27" customFormat="1" ht="16.5" customHeight="1">
      <c r="A76" s="24">
        <v>67</v>
      </c>
      <c r="B76" s="25" t="s">
        <v>92</v>
      </c>
      <c r="C76" s="26">
        <f t="shared" si="2"/>
        <v>57004</v>
      </c>
      <c r="D76" s="26">
        <f>SUM(D77:D92)</f>
        <v>5892</v>
      </c>
      <c r="E76" s="26">
        <f t="shared" ref="E76:R76" si="3">SUM(E77:E92)</f>
        <v>0</v>
      </c>
      <c r="F76" s="26">
        <f t="shared" si="3"/>
        <v>0</v>
      </c>
      <c r="G76" s="26">
        <f t="shared" si="3"/>
        <v>0</v>
      </c>
      <c r="H76" s="26">
        <f t="shared" si="3"/>
        <v>0</v>
      </c>
      <c r="I76" s="26">
        <f t="shared" si="3"/>
        <v>2625</v>
      </c>
      <c r="J76" s="26">
        <f t="shared" si="3"/>
        <v>0</v>
      </c>
      <c r="K76" s="26">
        <f t="shared" si="3"/>
        <v>0</v>
      </c>
      <c r="L76" s="26">
        <f t="shared" si="3"/>
        <v>0</v>
      </c>
      <c r="M76" s="26">
        <f t="shared" si="3"/>
        <v>0</v>
      </c>
      <c r="N76" s="26">
        <f t="shared" si="3"/>
        <v>3000</v>
      </c>
      <c r="O76" s="26">
        <f t="shared" si="3"/>
        <v>9867</v>
      </c>
      <c r="P76" s="26">
        <f t="shared" si="3"/>
        <v>15100</v>
      </c>
      <c r="Q76" s="26">
        <f t="shared" si="3"/>
        <v>0</v>
      </c>
      <c r="R76" s="26">
        <f t="shared" si="3"/>
        <v>20520</v>
      </c>
    </row>
    <row r="77" spans="1:18" s="27" customFormat="1" ht="33.75" customHeight="1">
      <c r="A77" s="24" t="s">
        <v>93</v>
      </c>
      <c r="B77" s="28" t="s">
        <v>94</v>
      </c>
      <c r="C77" s="26">
        <f t="shared" si="2"/>
        <v>3000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>
        <v>3000</v>
      </c>
      <c r="Q77" s="26"/>
      <c r="R77" s="26"/>
    </row>
    <row r="78" spans="1:18" s="27" customFormat="1" ht="33.75" customHeight="1">
      <c r="A78" s="24" t="s">
        <v>95</v>
      </c>
      <c r="B78" s="28" t="s">
        <v>96</v>
      </c>
      <c r="C78" s="26">
        <f t="shared" si="2"/>
        <v>500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>
        <v>500</v>
      </c>
      <c r="Q78" s="26"/>
      <c r="R78" s="26"/>
    </row>
    <row r="79" spans="1:18" s="27" customFormat="1" ht="33.75" customHeight="1">
      <c r="A79" s="24" t="s">
        <v>97</v>
      </c>
      <c r="B79" s="40" t="s">
        <v>98</v>
      </c>
      <c r="C79" s="26">
        <f t="shared" si="2"/>
        <v>3000</v>
      </c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>
        <v>3000</v>
      </c>
      <c r="Q79" s="26"/>
      <c r="R79" s="26"/>
    </row>
    <row r="80" spans="1:18" s="27" customFormat="1" ht="16.5" customHeight="1">
      <c r="A80" s="24" t="s">
        <v>99</v>
      </c>
      <c r="B80" s="35" t="s">
        <v>100</v>
      </c>
      <c r="C80" s="26">
        <f t="shared" si="2"/>
        <v>1600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>
        <v>1600</v>
      </c>
      <c r="Q80" s="26"/>
      <c r="R80" s="26"/>
    </row>
    <row r="81" spans="1:18" s="27" customFormat="1" ht="16.5" customHeight="1">
      <c r="A81" s="24" t="s">
        <v>101</v>
      </c>
      <c r="B81" s="25" t="s">
        <v>102</v>
      </c>
      <c r="C81" s="26">
        <f t="shared" si="2"/>
        <v>7000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>
        <v>7000</v>
      </c>
      <c r="Q81" s="26"/>
      <c r="R81" s="26"/>
    </row>
    <row r="82" spans="1:18" s="27" customFormat="1" ht="33.75" customHeight="1">
      <c r="A82" s="29" t="s">
        <v>103</v>
      </c>
      <c r="B82" s="41" t="s">
        <v>104</v>
      </c>
      <c r="C82" s="31">
        <f t="shared" si="2"/>
        <v>17520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>
        <f>17770-250</f>
        <v>17520</v>
      </c>
    </row>
    <row r="83" spans="1:18" s="27" customFormat="1" ht="49.5" customHeight="1">
      <c r="A83" s="32" t="s">
        <v>105</v>
      </c>
      <c r="B83" s="42" t="s">
        <v>106</v>
      </c>
      <c r="C83" s="34">
        <f t="shared" si="2"/>
        <v>1000</v>
      </c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>
        <v>1000</v>
      </c>
    </row>
    <row r="84" spans="1:18" s="27" customFormat="1" ht="44.25" customHeight="1">
      <c r="A84" s="24" t="s">
        <v>107</v>
      </c>
      <c r="B84" s="43" t="s">
        <v>108</v>
      </c>
      <c r="C84" s="26">
        <f t="shared" si="2"/>
        <v>1000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>
        <v>1000</v>
      </c>
    </row>
    <row r="85" spans="1:18" s="27" customFormat="1" ht="66.75" customHeight="1">
      <c r="A85" s="24" t="s">
        <v>109</v>
      </c>
      <c r="B85" s="43" t="s">
        <v>110</v>
      </c>
      <c r="C85" s="26">
        <f t="shared" si="2"/>
        <v>1000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>
        <v>1000</v>
      </c>
    </row>
    <row r="86" spans="1:18" s="27" customFormat="1" ht="16.5" customHeight="1">
      <c r="A86" s="24" t="s">
        <v>111</v>
      </c>
      <c r="B86" s="25" t="s">
        <v>112</v>
      </c>
      <c r="C86" s="26">
        <f t="shared" si="2"/>
        <v>7867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>
        <v>7867</v>
      </c>
      <c r="P86" s="26"/>
      <c r="Q86" s="26"/>
      <c r="R86" s="26"/>
    </row>
    <row r="87" spans="1:18" s="27" customFormat="1" ht="16.5" customHeight="1">
      <c r="A87" s="24" t="s">
        <v>113</v>
      </c>
      <c r="B87" s="25" t="s">
        <v>114</v>
      </c>
      <c r="C87" s="26">
        <f t="shared" si="2"/>
        <v>2000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>
        <v>2000</v>
      </c>
      <c r="P87" s="26"/>
      <c r="Q87" s="26"/>
      <c r="R87" s="26"/>
    </row>
    <row r="88" spans="1:18" s="27" customFormat="1" ht="16.5" customHeight="1">
      <c r="A88" s="24" t="s">
        <v>115</v>
      </c>
      <c r="B88" s="25" t="s">
        <v>116</v>
      </c>
      <c r="C88" s="26">
        <f t="shared" si="2"/>
        <v>1000</v>
      </c>
      <c r="D88" s="26">
        <v>1000</v>
      </c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</row>
    <row r="89" spans="1:18" s="27" customFormat="1" ht="49.5" customHeight="1">
      <c r="A89" s="24" t="s">
        <v>117</v>
      </c>
      <c r="B89" s="36" t="s">
        <v>118</v>
      </c>
      <c r="C89" s="26">
        <f t="shared" si="2"/>
        <v>1092</v>
      </c>
      <c r="D89" s="26">
        <v>1092</v>
      </c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</row>
    <row r="90" spans="1:18" s="27" customFormat="1" ht="33.75" customHeight="1">
      <c r="A90" s="24" t="s">
        <v>119</v>
      </c>
      <c r="B90" s="44" t="s">
        <v>120</v>
      </c>
      <c r="C90" s="26">
        <f t="shared" si="2"/>
        <v>3800</v>
      </c>
      <c r="D90" s="26">
        <v>3800</v>
      </c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</row>
    <row r="91" spans="1:18" s="27" customFormat="1" ht="16.5" customHeight="1">
      <c r="A91" s="24" t="s">
        <v>121</v>
      </c>
      <c r="B91" s="25" t="s">
        <v>18</v>
      </c>
      <c r="C91" s="26">
        <f t="shared" si="2"/>
        <v>3000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>
        <v>3000</v>
      </c>
      <c r="O91" s="26"/>
      <c r="P91" s="26"/>
      <c r="Q91" s="26"/>
      <c r="R91" s="26"/>
    </row>
    <row r="92" spans="1:18" s="27" customFormat="1" ht="49.5" customHeight="1">
      <c r="A92" s="24" t="s">
        <v>122</v>
      </c>
      <c r="B92" s="28" t="s">
        <v>123</v>
      </c>
      <c r="C92" s="26">
        <f t="shared" si="2"/>
        <v>2625</v>
      </c>
      <c r="D92" s="26"/>
      <c r="E92" s="26"/>
      <c r="F92" s="26"/>
      <c r="G92" s="26"/>
      <c r="H92" s="26"/>
      <c r="I92" s="26">
        <v>2625</v>
      </c>
      <c r="J92" s="26"/>
      <c r="K92" s="26"/>
      <c r="L92" s="26"/>
      <c r="M92" s="26"/>
      <c r="N92" s="26"/>
      <c r="O92" s="26"/>
      <c r="P92" s="26"/>
      <c r="Q92" s="26"/>
      <c r="R92" s="26"/>
    </row>
    <row r="93" spans="1:18" s="48" customFormat="1" ht="10.5" customHeight="1">
      <c r="A93" s="45"/>
      <c r="B93" s="46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</row>
  </sheetData>
  <mergeCells count="4">
    <mergeCell ref="A1:B1"/>
    <mergeCell ref="O1:R2"/>
    <mergeCell ref="A4:R4"/>
    <mergeCell ref="A5:R5"/>
  </mergeCells>
  <printOptions horizontalCentered="1"/>
  <pageMargins left="0.11811023622047245" right="0.11811023622047245" top="0.55118110236220474" bottom="0.55118110236220474" header="0.31496062992125984" footer="0.31496062992125984"/>
  <pageSetup paperSize="9" scale="85" orientation="landscape" r:id="rId1"/>
  <headerFooter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7D9C32-BFD9-4DB7-8489-1AADC60BAD94}"/>
</file>

<file path=customXml/itemProps2.xml><?xml version="1.0" encoding="utf-8"?>
<ds:datastoreItem xmlns:ds="http://schemas.openxmlformats.org/officeDocument/2006/customXml" ds:itemID="{8907F77E-6265-4417-818E-C66445B42321}"/>
</file>

<file path=customXml/itemProps3.xml><?xml version="1.0" encoding="utf-8"?>
<ds:datastoreItem xmlns:ds="http://schemas.openxmlformats.org/officeDocument/2006/customXml" ds:itemID="{75855A0D-C95A-4A7E-96FC-76232EB5D3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53</vt:lpstr>
      <vt:lpstr>'53'!Print_Titles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Ngannnk</dc:creator>
  <cp:lastModifiedBy>Ngannnk</cp:lastModifiedBy>
  <dcterms:created xsi:type="dcterms:W3CDTF">2020-01-07T00:55:24Z</dcterms:created>
  <dcterms:modified xsi:type="dcterms:W3CDTF">2020-01-07T00:55:29Z</dcterms:modified>
</cp:coreProperties>
</file>