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3895" windowHeight="9975"/>
  </bookViews>
  <sheets>
    <sheet name="52" sheetId="1" r:id="rId1"/>
  </sheets>
  <definedNames>
    <definedName name="_xlnm.Print_Titles" localSheetId="0">'52'!$6:$9</definedName>
  </definedNames>
  <calcPr calcId="125725"/>
</workbook>
</file>

<file path=xl/calcChain.xml><?xml version="1.0" encoding="utf-8"?>
<calcChain xmlns="http://schemas.openxmlformats.org/spreadsheetml/2006/main">
  <c r="M40" i="1"/>
  <c r="K40" s="1"/>
  <c r="J40"/>
  <c r="J10" s="1"/>
  <c r="D40"/>
  <c r="K39"/>
  <c r="C39" s="1"/>
  <c r="K38"/>
  <c r="C38" s="1"/>
  <c r="O37"/>
  <c r="K37"/>
  <c r="O36"/>
  <c r="L36"/>
  <c r="K36" s="1"/>
  <c r="C36" s="1"/>
  <c r="L35"/>
  <c r="K35" s="1"/>
  <c r="C35" s="1"/>
  <c r="O34"/>
  <c r="L34"/>
  <c r="K34" s="1"/>
  <c r="C34" s="1"/>
  <c r="O33"/>
  <c r="K33"/>
  <c r="C33" s="1"/>
  <c r="O32"/>
  <c r="L32"/>
  <c r="K32" s="1"/>
  <c r="C32" s="1"/>
  <c r="O31"/>
  <c r="L31"/>
  <c r="K31" s="1"/>
  <c r="O30"/>
  <c r="L30"/>
  <c r="K30" s="1"/>
  <c r="O29"/>
  <c r="M29"/>
  <c r="L29"/>
  <c r="K28"/>
  <c r="C28" s="1"/>
  <c r="K27"/>
  <c r="C27" s="1"/>
  <c r="M26"/>
  <c r="K26" s="1"/>
  <c r="C26" s="1"/>
  <c r="K25"/>
  <c r="C25" s="1"/>
  <c r="K24"/>
  <c r="C24" s="1"/>
  <c r="K23"/>
  <c r="C23" s="1"/>
  <c r="K22"/>
  <c r="F22"/>
  <c r="F10" s="1"/>
  <c r="K21"/>
  <c r="C21" s="1"/>
  <c r="K20"/>
  <c r="C20" s="1"/>
  <c r="K19"/>
  <c r="D19"/>
  <c r="K18"/>
  <c r="C18" s="1"/>
  <c r="K17"/>
  <c r="C17" s="1"/>
  <c r="L16"/>
  <c r="M15"/>
  <c r="K15" s="1"/>
  <c r="C15" s="1"/>
  <c r="L14"/>
  <c r="K14" s="1"/>
  <c r="C14" s="1"/>
  <c r="O13"/>
  <c r="M13"/>
  <c r="L13"/>
  <c r="K13" s="1"/>
  <c r="D13"/>
  <c r="K12"/>
  <c r="C12" s="1"/>
  <c r="K11"/>
  <c r="N10"/>
  <c r="I10"/>
  <c r="H10"/>
  <c r="G10"/>
  <c r="E10"/>
  <c r="C40" l="1"/>
  <c r="C31"/>
  <c r="C19"/>
  <c r="K29"/>
  <c r="C29" s="1"/>
  <c r="C13"/>
  <c r="L10"/>
  <c r="C30"/>
  <c r="C37"/>
  <c r="O10"/>
  <c r="C22"/>
  <c r="M10"/>
  <c r="D10"/>
  <c r="C11"/>
  <c r="K16"/>
  <c r="C16" s="1"/>
  <c r="C10" l="1"/>
  <c r="K10"/>
</calcChain>
</file>

<file path=xl/comments1.xml><?xml version="1.0" encoding="utf-8"?>
<comments xmlns="http://schemas.openxmlformats.org/spreadsheetml/2006/main">
  <authors>
    <author>MrThang</author>
    <author>MinhSy</author>
  </authors>
  <commentList>
    <comment ref="O12" authorId="0">
      <text>
        <r>
          <rPr>
            <b/>
            <sz val="9"/>
            <color indexed="81"/>
            <rFont val="Tahoma"/>
          </rPr>
          <t>MrThang:</t>
        </r>
        <r>
          <rPr>
            <sz val="9"/>
            <color indexed="81"/>
            <rFont val="Tahoma"/>
          </rPr>
          <t xml:space="preserve">
nstw 15, tỷ</t>
        </r>
      </text>
    </comment>
    <comment ref="L13" authorId="0">
      <text>
        <r>
          <rPr>
            <b/>
            <sz val="9"/>
            <color indexed="81"/>
            <rFont val="Tahoma"/>
          </rPr>
          <t>MrThang:</t>
        </r>
        <r>
          <rPr>
            <sz val="9"/>
            <color indexed="81"/>
            <rFont val="Tahoma"/>
          </rPr>
          <t xml:space="preserve">
nstw 25
</t>
        </r>
      </text>
    </comment>
    <comment ref="M13" authorId="0">
      <text>
        <r>
          <rPr>
            <b/>
            <sz val="9"/>
            <color indexed="81"/>
            <rFont val="Tahoma"/>
          </rPr>
          <t>MrThang:</t>
        </r>
        <r>
          <rPr>
            <sz val="9"/>
            <color indexed="81"/>
            <rFont val="Tahoma"/>
          </rPr>
          <t xml:space="preserve">
nstw 978
</t>
        </r>
      </text>
    </comment>
    <comment ref="O13" authorId="0">
      <text>
        <r>
          <rPr>
            <b/>
            <sz val="9"/>
            <color indexed="81"/>
            <rFont val="Tahoma"/>
          </rPr>
          <t>MrThang:</t>
        </r>
        <r>
          <rPr>
            <sz val="9"/>
            <color indexed="81"/>
            <rFont val="Tahoma"/>
          </rPr>
          <t xml:space="preserve">
nstw 49,025</t>
        </r>
      </text>
    </comment>
    <comment ref="M34" authorId="0">
      <text>
        <r>
          <rPr>
            <b/>
            <sz val="9"/>
            <color indexed="81"/>
            <rFont val="Tahoma"/>
          </rPr>
          <t>MrThang:</t>
        </r>
        <r>
          <rPr>
            <sz val="9"/>
            <color indexed="81"/>
            <rFont val="Tahoma"/>
          </rPr>
          <t xml:space="preserve">
nstw 5139</t>
        </r>
      </text>
    </comment>
    <comment ref="O34" authorId="0">
      <text>
        <r>
          <rPr>
            <b/>
            <sz val="9"/>
            <color indexed="81"/>
            <rFont val="Tahoma"/>
          </rPr>
          <t>MrThang:</t>
        </r>
        <r>
          <rPr>
            <sz val="9"/>
            <color indexed="81"/>
            <rFont val="Tahoma"/>
          </rPr>
          <t xml:space="preserve">
nstw 10000
</t>
        </r>
      </text>
    </comment>
    <comment ref="O38" authorId="0">
      <text>
        <r>
          <rPr>
            <b/>
            <sz val="9"/>
            <color indexed="81"/>
            <rFont val="Tahoma"/>
          </rPr>
          <t>MrThang:</t>
        </r>
        <r>
          <rPr>
            <sz val="9"/>
            <color indexed="81"/>
            <rFont val="Tahoma"/>
          </rPr>
          <t xml:space="preserve">
nstw 6000
</t>
        </r>
      </text>
    </comment>
    <comment ref="D40" authorId="1">
      <text>
        <r>
          <rPr>
            <b/>
            <sz val="9"/>
            <color indexed="81"/>
            <rFont val="Tahoma"/>
            <family val="2"/>
          </rPr>
          <t>MinhSy:</t>
        </r>
        <r>
          <rPr>
            <sz val="9"/>
            <color indexed="81"/>
            <rFont val="Tahoma"/>
            <family val="2"/>
          </rPr>
          <t xml:space="preserve">
DA KKN + THPT gđ2 (Chuyên + Mèo Vạc)</t>
        </r>
      </text>
    </comment>
    <comment ref="J40" authorId="1">
      <text>
        <r>
          <rPr>
            <b/>
            <sz val="9"/>
            <color indexed="81"/>
            <rFont val="Tahoma"/>
            <family val="2"/>
          </rPr>
          <t>MinhSy:</t>
        </r>
        <r>
          <rPr>
            <sz val="9"/>
            <color indexed="81"/>
            <rFont val="Tahoma"/>
            <family val="2"/>
          </rPr>
          <t xml:space="preserve">
DA Nuoc Suoi Suu + DA Thoát nước TPHG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MinhSy:</t>
        </r>
        <r>
          <rPr>
            <sz val="9"/>
            <color indexed="81"/>
            <rFont val="Tahoma"/>
            <family val="2"/>
          </rPr>
          <t xml:space="preserve">
DA LRAMP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MinhSy:</t>
        </r>
        <r>
          <rPr>
            <sz val="9"/>
            <color indexed="81"/>
            <rFont val="Tahoma"/>
            <family val="2"/>
          </rPr>
          <t xml:space="preserve">
CT Mở rộng, CPRP, BIIG1, Đa Mục tiêu XM, WB7, WB8</t>
        </r>
      </text>
    </comment>
  </commentList>
</comments>
</file>

<file path=xl/sharedStrings.xml><?xml version="1.0" encoding="utf-8"?>
<sst xmlns="http://schemas.openxmlformats.org/spreadsheetml/2006/main" count="65" uniqueCount="63">
  <si>
    <t>UBND TỈNH HÀ GIANG</t>
  </si>
  <si>
    <t>Biểu số 52/CK-NSNN</t>
  </si>
  <si>
    <t>DỰ TOÁN CHI ĐẦU TƯ PHÁT TRIỂN CỦA NGÂN SÁCH CẤP TỈNH CHO TỪNG CƠ QUAN, TỔ CHỨC THEO LĨNH VỰC NĂM 2020</t>
  </si>
  <si>
    <t>(Dự toán đã được Hội đồng nhân dân quyết định)</t>
  </si>
  <si>
    <t>Đơn vị: Triệu đồng</t>
  </si>
  <si>
    <t>STT</t>
  </si>
  <si>
    <t>TÊN ĐƠN VỊ</t>
  </si>
  <si>
    <t>TỔNG SỐ</t>
  </si>
  <si>
    <t>TRONG ĐÓ</t>
  </si>
  <si>
    <t>CHI GIÁO DỤC - ĐÀO TẠO VÀ DẠY NGHỀ</t>
  </si>
  <si>
    <t>CHI KHOA HỌC VÀ CÔNG NGHỆ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</si>
  <si>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</si>
  <si>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</si>
  <si>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</si>
  <si>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</si>
  <si>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</si>
  <si>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</si>
  <si>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CHI HOẠT ĐỘNG CỦA CƠ QUAN QUẢN LÝ ĐỊA PHƯƠNG, ĐẢNG, ĐOÀN THỂ</t>
  </si>
  <si>
    <t>CHI BẢO ĐẢM XÃ HỘI</t>
  </si>
  <si>
    <t>CHI GIAO THÔNG</t>
  </si>
  <si>
    <t>CHI NÔNG NGHIỆP, LÂM NGHIỆP, THỦY LỢI, THỦY SẢN</t>
  </si>
  <si>
    <t>A</t>
  </si>
  <si>
    <t>B</t>
  </si>
  <si>
    <t>Bộ Chỉ huy Bộ đội Biên phòng tỉnh</t>
  </si>
  <si>
    <t>Bộ Chỉ huy Quân sự tỉnh</t>
  </si>
  <si>
    <t>BQL dự án ĐTXD công trình Dân dụng và Công nghiệp</t>
  </si>
  <si>
    <t>BQL dự án ĐTXD công trình Giao thông</t>
  </si>
  <si>
    <t>BQL dự án ĐTXD công trình Nông nghiệp và PTNT</t>
  </si>
  <si>
    <t>BQL Khu kinh tế</t>
  </si>
  <si>
    <t>Ban Tổ chức Tỉnh ủy</t>
  </si>
  <si>
    <t>Công an tỉnh</t>
  </si>
  <si>
    <t>Sở Giáo dục và Đào tạo</t>
  </si>
  <si>
    <t>Sở Khoa hoạch và Công nghệ</t>
  </si>
  <si>
    <t>Sở Văn hóa TT và DL</t>
  </si>
  <si>
    <t>Sở Y tế</t>
  </si>
  <si>
    <t>BQL Dự án cấp thoát nước</t>
  </si>
  <si>
    <t>Sở Kế hoạch và Đầu tư</t>
  </si>
  <si>
    <t>Tỉnh đoàn thanh niên CS HCM</t>
  </si>
  <si>
    <t>Trung tâm NSVS MTNT</t>
  </si>
  <si>
    <t>Bna điều phối chương trình giảm nghèo CPRP</t>
  </si>
  <si>
    <t>Văn phòng UBND tỉnh</t>
  </si>
  <si>
    <t>UBND huyện Bắc Mê</t>
  </si>
  <si>
    <t>UBND huyện Bắc Quang</t>
  </si>
  <si>
    <t>UBND huyện Đồng Văn</t>
  </si>
  <si>
    <t>UBND huyện HSP</t>
  </si>
  <si>
    <t>UBND huyện Mèo Vạc</t>
  </si>
  <si>
    <t xml:space="preserve">UBND huyện Quản Bạ </t>
  </si>
  <si>
    <t>UBND huyện Quang Bình</t>
  </si>
  <si>
    <t>UBND Huyện Vị Xuyên</t>
  </si>
  <si>
    <t>UBND Huyện Xín Mần</t>
  </si>
  <si>
    <t>UBND huyện Yên Minh</t>
  </si>
  <si>
    <t>UBND TP Hà Giang</t>
  </si>
  <si>
    <t xml:space="preserve">Vốn Nước ngoài </t>
  </si>
  <si>
    <t>Đầu tư từ nguồn thu sử dụng dất</t>
  </si>
  <si>
    <t>Đầu tư từ nguồn thu XSKT</t>
  </si>
  <si>
    <t>Phân cấp các huyện, TP theo NQ 200/2015/NQ-HĐND ngày 10/12/2015</t>
  </si>
  <si>
    <t>Đầu tư bảo vệ và phát triển rừng bền vững</t>
  </si>
  <si>
    <t>Bố trí vốn cho Quy hoạch</t>
  </si>
  <si>
    <t>Dự phòng</t>
  </si>
  <si>
    <t>Hỗ trợ phát triển HTX theo QĐ 2261 và QĐ 461 của Thủ tướng Chính phủ</t>
  </si>
  <si>
    <t>Dự kiến bố trí cho 5 xã dự kiến hoàn thành NTM năm 2020</t>
  </si>
  <si>
    <t xml:space="preserve">Thanh toán nợ XDCB  theo VB số 8836/BKHĐT ngày 24/10/2016 của Bộ Kế hoạch và Đầu tư và Văn bản số 8932/BKHĐT-KTN ngày 01/11/2017 của Bố Kế hoạch và Đầu tư  </t>
  </si>
  <si>
    <t>Thu hồi vốn ứng Chương trình mục tiêu quốc gia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</si>
</sst>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</font>
    <font>
      <sz val="9"/>
      <color indexed="81"/>
      <name val="Tahoma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2" fillId="0" borderId="2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left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0" fontId="9" fillId="0" borderId="0" xfId="0" applyFont="1"/>
    <xf numFmtId="3" fontId="11" fillId="0" borderId="0" xfId="0" applyNumberFormat="1" applyFont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 wrapText="1"/>
    </xf>
    <xf numFmtId="0" fontId="12" fillId="0" borderId="0" xfId="0" applyFont="1"/>
    <xf numFmtId="0" fontId="3" fillId="0" borderId="0" xfId="0" applyFont="1"/>
    <xf numFmtId="3" fontId="1" fillId="0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/>
    <xf numFmtId="0" fontId="13" fillId="0" borderId="0" xfId="0" applyFont="1"/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8" fillId="0" borderId="0" xfId="0" applyNumberFormat="1" applyFont="1" applyAlignment="1">
      <alignment horizontal="left" vertical="center" wrapText="1"/>
    </xf>
    <xf numFmtId="3" fontId="8" fillId="0" borderId="0" xfId="0" applyNumberFormat="1" applyFont="1" applyAlignment="1">
      <alignment horizontal="right" vertical="center" wrapText="1"/>
    </xf>
    <xf numFmtId="3" fontId="8" fillId="0" borderId="0" xfId="0" applyNumberFormat="1" applyFont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3" fontId="14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view="pageLayout" topLeftCell="A40" workbookViewId="0">
      <selection activeCell="M5" sqref="M5:O5"/>
    </sheetView>
  </sheetViews>
  <sheetFormatPr defaultRowHeight="15"/>
  <cols>
    <col min="1" max="1" width="5.140625" style="12" customWidth="1"/>
    <col min="2" max="2" width="23.42578125" style="12" customWidth="1"/>
    <col min="3" max="3" width="9.140625" style="12"/>
    <col min="4" max="4" width="11.28515625" style="12" customWidth="1"/>
    <col min="5" max="5" width="11" style="12" customWidth="1"/>
    <col min="6" max="6" width="11.28515625" style="12" customWidth="1"/>
    <col min="7" max="7" width="11" style="12" customWidth="1"/>
    <col min="8" max="8" width="14.5703125" style="12" customWidth="1"/>
    <col min="9" max="9" width="11.140625" style="12" customWidth="1"/>
    <col min="10" max="10" width="9.7109375" style="12" customWidth="1"/>
    <col min="11" max="11" width="12" style="12" customWidth="1"/>
    <col min="12" max="12" width="10" style="12" customWidth="1"/>
    <col min="13" max="13" width="13" style="12" customWidth="1"/>
    <col min="14" max="14" width="14.85546875" style="12" customWidth="1"/>
    <col min="15" max="15" width="12" style="12" customWidth="1"/>
    <col min="16" max="16384" width="9.140625" style="12"/>
  </cols>
  <sheetData>
    <row r="1" spans="1:15" s="8" customFormat="1" ht="21" customHeight="1">
      <c r="A1" s="18" t="s">
        <v>0</v>
      </c>
      <c r="B1" s="18"/>
      <c r="C1" s="18"/>
      <c r="D1" s="18"/>
      <c r="E1" s="7"/>
      <c r="F1" s="7"/>
      <c r="G1" s="7"/>
      <c r="H1" s="7"/>
      <c r="I1" s="7"/>
      <c r="J1" s="7"/>
      <c r="K1" s="7"/>
      <c r="L1" s="7"/>
      <c r="M1" s="19" t="s">
        <v>1</v>
      </c>
      <c r="N1" s="19"/>
      <c r="O1" s="19"/>
    </row>
    <row r="2" spans="1:15" s="8" customFormat="1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8" customFormat="1" ht="21" customHeight="1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s="8" customFormat="1" ht="16.5">
      <c r="A4" s="21" t="s">
        <v>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s="11" customFormat="1" ht="18.7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22" t="s">
        <v>4</v>
      </c>
      <c r="N5" s="22"/>
      <c r="O5" s="22"/>
    </row>
    <row r="6" spans="1:15" s="15" customFormat="1" ht="24.75" customHeight="1">
      <c r="A6" s="17" t="s">
        <v>5</v>
      </c>
      <c r="B6" s="17" t="s">
        <v>6</v>
      </c>
      <c r="C6" s="17" t="s">
        <v>7</v>
      </c>
      <c r="D6" s="17" t="s">
        <v>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s="15" customFormat="1" ht="21.75" customHeight="1">
      <c r="A7" s="17"/>
      <c r="B7" s="17"/>
      <c r="C7" s="17"/>
      <c r="D7" s="17" t="s">
        <v>9</v>
      </c>
      <c r="E7" s="17" t="s">
        <v>10</v>
      </c>
      <c r="F7" s="17" t="s">
        <v>11</v>
      </c>
      <c r="G7" s="17" t="s">
        <v>12</v>
      </c>
      <c r="H7" s="17" t="s">
        <v>13</v>
      </c>
      <c r="I7" s="17" t="s">
        <v>14</v>
      </c>
      <c r="J7" s="17" t="s">
        <v>15</v>
      </c>
      <c r="K7" s="17" t="s">
        <v>16</v>
      </c>
      <c r="L7" s="17" t="s">
        <v>8</v>
      </c>
      <c r="M7" s="17"/>
      <c r="N7" s="17" t="s">
        <v>17</v>
      </c>
      <c r="O7" s="17" t="s">
        <v>18</v>
      </c>
    </row>
    <row r="8" spans="1:15" s="15" customFormat="1" ht="84.7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6" t="s">
        <v>19</v>
      </c>
      <c r="M8" s="16" t="s">
        <v>20</v>
      </c>
      <c r="N8" s="17"/>
      <c r="O8" s="17"/>
    </row>
    <row r="9" spans="1:15">
      <c r="A9" s="6" t="s">
        <v>21</v>
      </c>
      <c r="B9" s="6" t="s">
        <v>22</v>
      </c>
      <c r="C9" s="6">
        <v>1</v>
      </c>
      <c r="D9" s="6">
        <v>2</v>
      </c>
      <c r="E9" s="6">
        <v>3</v>
      </c>
      <c r="F9" s="6">
        <v>4</v>
      </c>
      <c r="G9" s="6">
        <v>5</v>
      </c>
      <c r="H9" s="6">
        <v>6</v>
      </c>
      <c r="I9" s="6">
        <v>7</v>
      </c>
      <c r="J9" s="6">
        <v>8</v>
      </c>
      <c r="K9" s="6">
        <v>9</v>
      </c>
      <c r="L9" s="6">
        <v>10</v>
      </c>
      <c r="M9" s="6">
        <v>11</v>
      </c>
      <c r="N9" s="6">
        <v>12</v>
      </c>
      <c r="O9" s="6">
        <v>13</v>
      </c>
    </row>
    <row r="10" spans="1:15" ht="31.5" customHeight="1">
      <c r="A10" s="1"/>
      <c r="B10" s="1" t="s">
        <v>7</v>
      </c>
      <c r="C10" s="1">
        <f>SUM(C11:C50)</f>
        <v>3849709</v>
      </c>
      <c r="D10" s="1">
        <f t="shared" ref="D10:O10" si="0">SUM(D11:D50)</f>
        <v>54872</v>
      </c>
      <c r="E10" s="1">
        <f t="shared" si="0"/>
        <v>6000</v>
      </c>
      <c r="F10" s="1">
        <f t="shared" si="0"/>
        <v>30378</v>
      </c>
      <c r="G10" s="1">
        <f t="shared" si="0"/>
        <v>8695</v>
      </c>
      <c r="H10" s="1">
        <f t="shared" si="0"/>
        <v>0</v>
      </c>
      <c r="I10" s="1">
        <f t="shared" si="0"/>
        <v>0</v>
      </c>
      <c r="J10" s="1">
        <f t="shared" si="0"/>
        <v>121107</v>
      </c>
      <c r="K10" s="1">
        <f t="shared" si="0"/>
        <v>1356175</v>
      </c>
      <c r="L10" s="1">
        <f t="shared" si="0"/>
        <v>517687</v>
      </c>
      <c r="M10" s="1">
        <f t="shared" si="0"/>
        <v>651378</v>
      </c>
      <c r="N10" s="1">
        <f t="shared" si="0"/>
        <v>57515</v>
      </c>
      <c r="O10" s="1">
        <f t="shared" si="0"/>
        <v>327713</v>
      </c>
    </row>
    <row r="11" spans="1:15" ht="31.5" customHeight="1">
      <c r="A11" s="2">
        <v>1</v>
      </c>
      <c r="B11" s="3" t="s">
        <v>23</v>
      </c>
      <c r="C11" s="2">
        <f>D11+E11+F11+G11+H11+I11+J11+K11+N11+O11</f>
        <v>1400</v>
      </c>
      <c r="D11" s="2"/>
      <c r="E11" s="2"/>
      <c r="F11" s="2"/>
      <c r="G11" s="2"/>
      <c r="H11" s="2"/>
      <c r="I11" s="2"/>
      <c r="J11" s="2"/>
      <c r="K11" s="2">
        <f>SUM(L11:M11)</f>
        <v>0</v>
      </c>
      <c r="L11" s="2"/>
      <c r="M11" s="2"/>
      <c r="N11" s="2">
        <v>1400</v>
      </c>
      <c r="O11" s="2"/>
    </row>
    <row r="12" spans="1:15" ht="31.5" customHeight="1">
      <c r="A12" s="2">
        <v>2</v>
      </c>
      <c r="B12" s="3" t="s">
        <v>24</v>
      </c>
      <c r="C12" s="2">
        <f t="shared" ref="C12:C40" si="1">D12+E12+F12+G12+H12+I12+J12+K12+N12+O12</f>
        <v>21000</v>
      </c>
      <c r="D12" s="2"/>
      <c r="E12" s="2"/>
      <c r="F12" s="2"/>
      <c r="G12" s="2"/>
      <c r="H12" s="2"/>
      <c r="I12" s="2"/>
      <c r="J12" s="2"/>
      <c r="K12" s="2">
        <f t="shared" ref="K12:K39" si="2">SUM(L12:M12)</f>
        <v>0</v>
      </c>
      <c r="L12" s="2"/>
      <c r="M12" s="2"/>
      <c r="N12" s="2">
        <v>6000</v>
      </c>
      <c r="O12" s="2">
        <v>15000</v>
      </c>
    </row>
    <row r="13" spans="1:15" ht="31.5" customHeight="1">
      <c r="A13" s="2">
        <v>3</v>
      </c>
      <c r="B13" s="3" t="s">
        <v>25</v>
      </c>
      <c r="C13" s="2">
        <f t="shared" si="1"/>
        <v>148929</v>
      </c>
      <c r="D13" s="2">
        <f>15097+2736</f>
        <v>17833</v>
      </c>
      <c r="E13" s="2"/>
      <c r="F13" s="2"/>
      <c r="G13" s="2">
        <v>695</v>
      </c>
      <c r="H13" s="2"/>
      <c r="I13" s="2"/>
      <c r="J13" s="2">
        <v>11208</v>
      </c>
      <c r="K13" s="2">
        <f t="shared" si="2"/>
        <v>60978</v>
      </c>
      <c r="L13" s="2">
        <f>11000+25000+20000</f>
        <v>56000</v>
      </c>
      <c r="M13" s="2">
        <f>978+4000</f>
        <v>4978</v>
      </c>
      <c r="N13" s="2">
        <v>6190</v>
      </c>
      <c r="O13" s="2">
        <f>3000+49025</f>
        <v>52025</v>
      </c>
    </row>
    <row r="14" spans="1:15" ht="31.5" customHeight="1">
      <c r="A14" s="2">
        <v>4</v>
      </c>
      <c r="B14" s="3" t="s">
        <v>26</v>
      </c>
      <c r="C14" s="2">
        <f t="shared" si="1"/>
        <v>52734</v>
      </c>
      <c r="D14" s="2"/>
      <c r="E14" s="2"/>
      <c r="F14" s="2"/>
      <c r="G14" s="2"/>
      <c r="H14" s="2"/>
      <c r="I14" s="2"/>
      <c r="J14" s="2"/>
      <c r="K14" s="2">
        <f t="shared" si="2"/>
        <v>52734</v>
      </c>
      <c r="L14" s="2">
        <f>47234+4000+1500</f>
        <v>52734</v>
      </c>
      <c r="M14" s="2"/>
      <c r="N14" s="2"/>
      <c r="O14" s="2"/>
    </row>
    <row r="15" spans="1:15" ht="31.5" customHeight="1">
      <c r="A15" s="2">
        <v>5</v>
      </c>
      <c r="B15" s="3" t="s">
        <v>27</v>
      </c>
      <c r="C15" s="2">
        <f t="shared" si="1"/>
        <v>164243</v>
      </c>
      <c r="D15" s="2"/>
      <c r="E15" s="2"/>
      <c r="F15" s="2"/>
      <c r="G15" s="2"/>
      <c r="H15" s="2"/>
      <c r="I15" s="2"/>
      <c r="J15" s="2">
        <v>20000</v>
      </c>
      <c r="K15" s="2">
        <f t="shared" si="2"/>
        <v>122870</v>
      </c>
      <c r="L15" s="2"/>
      <c r="M15" s="2">
        <f>52870+66000+4000</f>
        <v>122870</v>
      </c>
      <c r="N15" s="2"/>
      <c r="O15" s="2">
        <v>21373</v>
      </c>
    </row>
    <row r="16" spans="1:15" ht="31.5" customHeight="1">
      <c r="A16" s="2">
        <v>6</v>
      </c>
      <c r="B16" s="3" t="s">
        <v>28</v>
      </c>
      <c r="C16" s="2">
        <f t="shared" si="1"/>
        <v>9198</v>
      </c>
      <c r="D16" s="2"/>
      <c r="E16" s="2"/>
      <c r="F16" s="2"/>
      <c r="G16" s="2"/>
      <c r="H16" s="2"/>
      <c r="I16" s="2"/>
      <c r="J16" s="2"/>
      <c r="K16" s="2">
        <f t="shared" si="2"/>
        <v>5000</v>
      </c>
      <c r="L16" s="2">
        <f>5000</f>
        <v>5000</v>
      </c>
      <c r="M16" s="2"/>
      <c r="N16" s="2"/>
      <c r="O16" s="2">
        <v>4198</v>
      </c>
    </row>
    <row r="17" spans="1:15" ht="31.5" customHeight="1">
      <c r="A17" s="2">
        <v>7</v>
      </c>
      <c r="B17" s="3" t="s">
        <v>29</v>
      </c>
      <c r="C17" s="2">
        <f t="shared" si="1"/>
        <v>2284</v>
      </c>
      <c r="D17" s="2"/>
      <c r="E17" s="2"/>
      <c r="F17" s="2"/>
      <c r="G17" s="2"/>
      <c r="H17" s="2"/>
      <c r="I17" s="2"/>
      <c r="J17" s="2"/>
      <c r="K17" s="2">
        <f t="shared" si="2"/>
        <v>0</v>
      </c>
      <c r="L17" s="2"/>
      <c r="M17" s="2"/>
      <c r="N17" s="2">
        <v>2284</v>
      </c>
      <c r="O17" s="2"/>
    </row>
    <row r="18" spans="1:15" ht="31.5" customHeight="1">
      <c r="A18" s="2">
        <v>8</v>
      </c>
      <c r="B18" s="3" t="s">
        <v>30</v>
      </c>
      <c r="C18" s="2">
        <f t="shared" si="1"/>
        <v>15409</v>
      </c>
      <c r="D18" s="2"/>
      <c r="E18" s="2"/>
      <c r="F18" s="2"/>
      <c r="G18" s="2"/>
      <c r="H18" s="2"/>
      <c r="I18" s="2"/>
      <c r="J18" s="2"/>
      <c r="K18" s="2">
        <f t="shared" si="2"/>
        <v>0</v>
      </c>
      <c r="L18" s="2"/>
      <c r="M18" s="2"/>
      <c r="N18" s="4"/>
      <c r="O18" s="2">
        <v>15409</v>
      </c>
    </row>
    <row r="19" spans="1:15" ht="31.5" customHeight="1">
      <c r="A19" s="2">
        <v>9</v>
      </c>
      <c r="B19" s="3" t="s">
        <v>31</v>
      </c>
      <c r="C19" s="2">
        <f t="shared" si="1"/>
        <v>8136</v>
      </c>
      <c r="D19" s="2">
        <f>4636+3500</f>
        <v>8136</v>
      </c>
      <c r="E19" s="2"/>
      <c r="F19" s="2"/>
      <c r="G19" s="2"/>
      <c r="H19" s="2"/>
      <c r="I19" s="2"/>
      <c r="J19" s="2"/>
      <c r="K19" s="2">
        <f t="shared" si="2"/>
        <v>0</v>
      </c>
      <c r="L19" s="2"/>
      <c r="M19" s="2"/>
      <c r="N19" s="2"/>
      <c r="O19" s="2"/>
    </row>
    <row r="20" spans="1:15" ht="31.5" customHeight="1">
      <c r="A20" s="2">
        <v>10</v>
      </c>
      <c r="B20" s="3" t="s">
        <v>32</v>
      </c>
      <c r="C20" s="2">
        <f t="shared" si="1"/>
        <v>6000</v>
      </c>
      <c r="D20" s="2"/>
      <c r="E20" s="2">
        <v>6000</v>
      </c>
      <c r="F20" s="2"/>
      <c r="G20" s="2"/>
      <c r="H20" s="2"/>
      <c r="I20" s="2"/>
      <c r="J20" s="2"/>
      <c r="K20" s="2">
        <f t="shared" si="2"/>
        <v>0</v>
      </c>
      <c r="L20" s="2"/>
      <c r="M20" s="2"/>
      <c r="N20" s="2"/>
      <c r="O20" s="2"/>
    </row>
    <row r="21" spans="1:15" ht="31.5" customHeight="1">
      <c r="A21" s="2">
        <v>11</v>
      </c>
      <c r="B21" s="3" t="s">
        <v>33</v>
      </c>
      <c r="C21" s="2">
        <f t="shared" si="1"/>
        <v>10335</v>
      </c>
      <c r="D21" s="2"/>
      <c r="E21" s="2"/>
      <c r="F21" s="2"/>
      <c r="G21" s="2">
        <v>8000</v>
      </c>
      <c r="H21" s="2"/>
      <c r="I21" s="2"/>
      <c r="J21" s="2"/>
      <c r="K21" s="2">
        <f t="shared" si="2"/>
        <v>2335</v>
      </c>
      <c r="L21" s="2">
        <v>2335</v>
      </c>
      <c r="M21" s="2"/>
      <c r="N21" s="2"/>
      <c r="O21" s="2"/>
    </row>
    <row r="22" spans="1:15" ht="31.5" customHeight="1">
      <c r="A22" s="2">
        <v>12</v>
      </c>
      <c r="B22" s="3" t="s">
        <v>34</v>
      </c>
      <c r="C22" s="2">
        <f t="shared" si="1"/>
        <v>22276</v>
      </c>
      <c r="D22" s="2"/>
      <c r="E22" s="2"/>
      <c r="F22" s="2">
        <f>17276+5000</f>
        <v>22276</v>
      </c>
      <c r="G22" s="2"/>
      <c r="H22" s="2"/>
      <c r="I22" s="2"/>
      <c r="J22" s="2"/>
      <c r="K22" s="2">
        <f t="shared" si="2"/>
        <v>0</v>
      </c>
      <c r="L22" s="2"/>
      <c r="M22" s="2"/>
      <c r="N22" s="2"/>
      <c r="O22" s="2"/>
    </row>
    <row r="23" spans="1:15" ht="31.5" customHeight="1">
      <c r="A23" s="2">
        <v>13</v>
      </c>
      <c r="B23" s="3" t="s">
        <v>35</v>
      </c>
      <c r="C23" s="2">
        <f t="shared" si="1"/>
        <v>4466</v>
      </c>
      <c r="D23" s="2"/>
      <c r="E23" s="2"/>
      <c r="F23" s="2"/>
      <c r="G23" s="2"/>
      <c r="H23" s="2"/>
      <c r="I23" s="2"/>
      <c r="J23" s="2">
        <v>1500</v>
      </c>
      <c r="K23" s="2">
        <f t="shared" si="2"/>
        <v>2966</v>
      </c>
      <c r="L23" s="2"/>
      <c r="M23" s="2">
        <v>2966</v>
      </c>
      <c r="N23" s="2"/>
      <c r="O23" s="2"/>
    </row>
    <row r="24" spans="1:15" ht="31.5" customHeight="1">
      <c r="A24" s="2">
        <v>14</v>
      </c>
      <c r="B24" s="3" t="s">
        <v>36</v>
      </c>
      <c r="C24" s="2">
        <f t="shared" si="1"/>
        <v>43624</v>
      </c>
      <c r="D24" s="2"/>
      <c r="E24" s="2"/>
      <c r="F24" s="2"/>
      <c r="G24" s="2"/>
      <c r="H24" s="2"/>
      <c r="I24" s="2"/>
      <c r="J24" s="2"/>
      <c r="K24" s="2">
        <f t="shared" si="2"/>
        <v>43624</v>
      </c>
      <c r="L24" s="2"/>
      <c r="M24" s="2">
        <v>43624</v>
      </c>
      <c r="N24" s="2"/>
      <c r="O24" s="2"/>
    </row>
    <row r="25" spans="1:15" ht="31.5" customHeight="1">
      <c r="A25" s="2">
        <v>15</v>
      </c>
      <c r="B25" s="3" t="s">
        <v>37</v>
      </c>
      <c r="C25" s="2">
        <f t="shared" si="1"/>
        <v>7970</v>
      </c>
      <c r="D25" s="2"/>
      <c r="E25" s="2"/>
      <c r="F25" s="2"/>
      <c r="G25" s="2"/>
      <c r="H25" s="2"/>
      <c r="I25" s="2"/>
      <c r="J25" s="2"/>
      <c r="K25" s="2">
        <f t="shared" si="2"/>
        <v>0</v>
      </c>
      <c r="L25" s="2"/>
      <c r="M25" s="2"/>
      <c r="N25" s="2">
        <v>7970</v>
      </c>
      <c r="O25" s="2"/>
    </row>
    <row r="26" spans="1:15" ht="31.5" customHeight="1">
      <c r="A26" s="2">
        <v>16</v>
      </c>
      <c r="B26" s="3" t="s">
        <v>38</v>
      </c>
      <c r="C26" s="2">
        <f t="shared" si="1"/>
        <v>3873</v>
      </c>
      <c r="D26" s="2"/>
      <c r="E26" s="2"/>
      <c r="F26" s="2"/>
      <c r="G26" s="2"/>
      <c r="H26" s="2"/>
      <c r="I26" s="2"/>
      <c r="J26" s="2"/>
      <c r="K26" s="2">
        <f t="shared" si="2"/>
        <v>3873</v>
      </c>
      <c r="L26" s="2"/>
      <c r="M26" s="2">
        <f>2373+1500</f>
        <v>3873</v>
      </c>
      <c r="N26" s="2"/>
      <c r="O26" s="2"/>
    </row>
    <row r="27" spans="1:15" ht="31.5" customHeight="1">
      <c r="A27" s="2">
        <v>17</v>
      </c>
      <c r="B27" s="3" t="s">
        <v>39</v>
      </c>
      <c r="C27" s="2">
        <f t="shared" si="1"/>
        <v>2424</v>
      </c>
      <c r="D27" s="2"/>
      <c r="E27" s="2"/>
      <c r="F27" s="2"/>
      <c r="G27" s="2"/>
      <c r="H27" s="2"/>
      <c r="I27" s="2"/>
      <c r="J27" s="2"/>
      <c r="K27" s="2">
        <f t="shared" si="2"/>
        <v>2424</v>
      </c>
      <c r="L27" s="2"/>
      <c r="M27" s="2">
        <v>2424</v>
      </c>
      <c r="N27" s="2"/>
      <c r="O27" s="2"/>
    </row>
    <row r="28" spans="1:15" ht="31.5" customHeight="1">
      <c r="A28" s="2">
        <v>18</v>
      </c>
      <c r="B28" s="3" t="s">
        <v>40</v>
      </c>
      <c r="C28" s="2">
        <f t="shared" si="1"/>
        <v>10000</v>
      </c>
      <c r="D28" s="2"/>
      <c r="E28" s="2"/>
      <c r="F28" s="2"/>
      <c r="G28" s="2"/>
      <c r="H28" s="2"/>
      <c r="I28" s="2"/>
      <c r="J28" s="2"/>
      <c r="K28" s="2">
        <f t="shared" si="2"/>
        <v>0</v>
      </c>
      <c r="L28" s="2"/>
      <c r="M28" s="2"/>
      <c r="N28" s="2">
        <v>10000</v>
      </c>
      <c r="O28" s="2"/>
    </row>
    <row r="29" spans="1:15" ht="31.5" customHeight="1">
      <c r="A29" s="2">
        <v>19</v>
      </c>
      <c r="B29" s="3" t="s">
        <v>41</v>
      </c>
      <c r="C29" s="2">
        <f>D29+E29+F29+G29+H29+I29+J29+K29+N29+O29+6000+71656</f>
        <v>93592</v>
      </c>
      <c r="D29" s="2">
        <v>217</v>
      </c>
      <c r="E29" s="2"/>
      <c r="F29" s="2"/>
      <c r="G29" s="2"/>
      <c r="H29" s="2"/>
      <c r="I29" s="2"/>
      <c r="J29" s="2"/>
      <c r="K29" s="2">
        <f t="shared" si="2"/>
        <v>9872</v>
      </c>
      <c r="L29" s="2">
        <f>1940+3000</f>
        <v>4940</v>
      </c>
      <c r="M29" s="2">
        <f>6872-1940</f>
        <v>4932</v>
      </c>
      <c r="N29" s="2"/>
      <c r="O29" s="2">
        <f>2847+3000</f>
        <v>5847</v>
      </c>
    </row>
    <row r="30" spans="1:15" ht="31.5" customHeight="1">
      <c r="A30" s="2">
        <v>20</v>
      </c>
      <c r="B30" s="5" t="s">
        <v>42</v>
      </c>
      <c r="C30" s="2">
        <f>D30+E30+F30+G30+H30+I30+J30+K30+N30+O30+11663+16676</f>
        <v>128741</v>
      </c>
      <c r="D30" s="2">
        <v>1820</v>
      </c>
      <c r="E30" s="2"/>
      <c r="F30" s="2">
        <v>1000</v>
      </c>
      <c r="G30" s="2"/>
      <c r="H30" s="2"/>
      <c r="I30" s="2"/>
      <c r="J30" s="2"/>
      <c r="K30" s="2">
        <f t="shared" si="2"/>
        <v>82328</v>
      </c>
      <c r="L30" s="2">
        <f>30499+20985</f>
        <v>51484</v>
      </c>
      <c r="M30" s="2">
        <v>30844</v>
      </c>
      <c r="N30" s="2"/>
      <c r="O30" s="2">
        <f>14554+700</f>
        <v>15254</v>
      </c>
    </row>
    <row r="31" spans="1:15" ht="31.5" customHeight="1">
      <c r="A31" s="2">
        <v>21</v>
      </c>
      <c r="B31" s="5" t="s">
        <v>43</v>
      </c>
      <c r="C31" s="2">
        <f>D31+E31+F31+G31+H31+I31+J31+K31+N31+O31+12114+156330</f>
        <v>208495</v>
      </c>
      <c r="D31" s="2"/>
      <c r="E31" s="2"/>
      <c r="F31" s="2"/>
      <c r="G31" s="2"/>
      <c r="H31" s="2"/>
      <c r="I31" s="2"/>
      <c r="J31" s="2"/>
      <c r="K31" s="2">
        <f t="shared" si="2"/>
        <v>6094</v>
      </c>
      <c r="L31" s="2">
        <f>5000+1094</f>
        <v>6094</v>
      </c>
      <c r="M31" s="2"/>
      <c r="N31" s="2">
        <v>6620</v>
      </c>
      <c r="O31" s="2">
        <f>5837+5000+14000+2500</f>
        <v>27337</v>
      </c>
    </row>
    <row r="32" spans="1:15" ht="31.5" customHeight="1">
      <c r="A32" s="2">
        <v>22</v>
      </c>
      <c r="B32" s="5" t="s">
        <v>44</v>
      </c>
      <c r="C32" s="2">
        <f>D32+E32+F32+G32+H32+I32+J32+K32+N32+O32+4333+164859</f>
        <v>320442</v>
      </c>
      <c r="D32" s="2"/>
      <c r="E32" s="2"/>
      <c r="F32" s="2"/>
      <c r="G32" s="2"/>
      <c r="H32" s="2"/>
      <c r="I32" s="2"/>
      <c r="J32" s="2"/>
      <c r="K32" s="2">
        <f t="shared" si="2"/>
        <v>90475</v>
      </c>
      <c r="L32" s="2">
        <f>29500+58975</f>
        <v>88475</v>
      </c>
      <c r="M32" s="2">
        <v>2000</v>
      </c>
      <c r="N32" s="2">
        <v>704</v>
      </c>
      <c r="O32" s="2">
        <f>20500+15071+20000+4500</f>
        <v>60071</v>
      </c>
    </row>
    <row r="33" spans="1:15" ht="31.5" customHeight="1">
      <c r="A33" s="2">
        <v>23</v>
      </c>
      <c r="B33" s="5" t="s">
        <v>45</v>
      </c>
      <c r="C33" s="2">
        <f>D33+E33+F33+G33+H33+I33+J33+K33+N33+O33+8538+151673</f>
        <v>171545</v>
      </c>
      <c r="D33" s="2"/>
      <c r="E33" s="2"/>
      <c r="F33" s="2"/>
      <c r="G33" s="2"/>
      <c r="H33" s="2"/>
      <c r="I33" s="2"/>
      <c r="J33" s="2"/>
      <c r="K33" s="2">
        <f t="shared" si="2"/>
        <v>4500</v>
      </c>
      <c r="L33" s="2">
        <v>4500</v>
      </c>
      <c r="M33" s="2"/>
      <c r="N33" s="2">
        <v>1500</v>
      </c>
      <c r="O33" s="2">
        <f>4334+1000</f>
        <v>5334</v>
      </c>
    </row>
    <row r="34" spans="1:15" ht="31.5" customHeight="1">
      <c r="A34" s="2">
        <v>24</v>
      </c>
      <c r="B34" s="5" t="s">
        <v>46</v>
      </c>
      <c r="C34" s="2">
        <f>D34+E34+F34+G34+H34+I34+J34+K34+N34+O34+11063+110726</f>
        <v>188307</v>
      </c>
      <c r="D34" s="2"/>
      <c r="E34" s="2"/>
      <c r="F34" s="2"/>
      <c r="G34" s="2"/>
      <c r="H34" s="2"/>
      <c r="I34" s="2"/>
      <c r="J34" s="2"/>
      <c r="K34" s="2">
        <f t="shared" si="2"/>
        <v>44021</v>
      </c>
      <c r="L34" s="2">
        <f>5000+33882</f>
        <v>38882</v>
      </c>
      <c r="M34" s="2">
        <v>5139</v>
      </c>
      <c r="N34" s="2">
        <v>2497</v>
      </c>
      <c r="O34" s="2">
        <f>10000+10000</f>
        <v>20000</v>
      </c>
    </row>
    <row r="35" spans="1:15" ht="31.5" customHeight="1">
      <c r="A35" s="2">
        <v>25</v>
      </c>
      <c r="B35" s="5" t="s">
        <v>47</v>
      </c>
      <c r="C35" s="2">
        <f>D35+E35+F35+G35+H35+I35+J35+K35+N35+O35+34138+31074</f>
        <v>122179</v>
      </c>
      <c r="D35" s="2"/>
      <c r="E35" s="2"/>
      <c r="F35" s="2">
        <v>2544</v>
      </c>
      <c r="G35" s="2"/>
      <c r="H35" s="2"/>
      <c r="I35" s="2"/>
      <c r="J35" s="2">
        <v>4500</v>
      </c>
      <c r="K35" s="2">
        <f t="shared" si="2"/>
        <v>31100</v>
      </c>
      <c r="L35" s="2">
        <f>25956+2685</f>
        <v>28641</v>
      </c>
      <c r="M35" s="2">
        <v>2459</v>
      </c>
      <c r="N35" s="2">
        <v>8350</v>
      </c>
      <c r="O35" s="2">
        <v>10473</v>
      </c>
    </row>
    <row r="36" spans="1:15" ht="31.5" customHeight="1">
      <c r="A36" s="2">
        <v>26</v>
      </c>
      <c r="B36" s="5" t="s">
        <v>48</v>
      </c>
      <c r="C36" s="2">
        <f>D36+E36+F36+G36+H36+I36+J36+K36+N36+O36+5326+71404</f>
        <v>224566</v>
      </c>
      <c r="D36" s="2"/>
      <c r="E36" s="2"/>
      <c r="F36" s="2"/>
      <c r="G36" s="2"/>
      <c r="H36" s="2"/>
      <c r="I36" s="2"/>
      <c r="J36" s="2"/>
      <c r="K36" s="2">
        <f t="shared" si="2"/>
        <v>116336</v>
      </c>
      <c r="L36" s="2">
        <f>58386+41232+10000</f>
        <v>109618</v>
      </c>
      <c r="M36" s="2">
        <v>6718</v>
      </c>
      <c r="N36" s="2">
        <v>4000</v>
      </c>
      <c r="O36" s="2">
        <f>5500+22000</f>
        <v>27500</v>
      </c>
    </row>
    <row r="37" spans="1:15" ht="31.5" customHeight="1">
      <c r="A37" s="2">
        <v>27</v>
      </c>
      <c r="B37" s="5" t="s">
        <v>49</v>
      </c>
      <c r="C37" s="2">
        <f>D37+E37+F37+G37+H37+I37+J37+K37+N37+O37+7362+140406</f>
        <v>194025</v>
      </c>
      <c r="D37" s="2">
        <v>1000</v>
      </c>
      <c r="E37" s="2"/>
      <c r="F37" s="2">
        <v>2558</v>
      </c>
      <c r="G37" s="2"/>
      <c r="H37" s="2"/>
      <c r="I37" s="2"/>
      <c r="J37" s="2">
        <v>3000</v>
      </c>
      <c r="K37" s="2">
        <f t="shared" si="2"/>
        <v>5040</v>
      </c>
      <c r="L37" s="2">
        <v>2040</v>
      </c>
      <c r="M37" s="2">
        <v>3000</v>
      </c>
      <c r="N37" s="2"/>
      <c r="O37" s="2">
        <f>3000+9500+10000+12159</f>
        <v>34659</v>
      </c>
    </row>
    <row r="38" spans="1:15" ht="31.5" customHeight="1">
      <c r="A38" s="2">
        <v>28</v>
      </c>
      <c r="B38" s="5" t="s">
        <v>50</v>
      </c>
      <c r="C38" s="2">
        <f>D38+E38+F38+G38+H38+I38+J38+K38+N38+O38+141106</f>
        <v>151106</v>
      </c>
      <c r="D38" s="2"/>
      <c r="E38" s="2"/>
      <c r="F38" s="2">
        <v>2000</v>
      </c>
      <c r="G38" s="2"/>
      <c r="H38" s="2"/>
      <c r="I38" s="2"/>
      <c r="J38" s="2">
        <v>2000</v>
      </c>
      <c r="K38" s="2">
        <f t="shared" si="2"/>
        <v>0</v>
      </c>
      <c r="L38" s="2"/>
      <c r="M38" s="2"/>
      <c r="N38" s="2"/>
      <c r="O38" s="2">
        <v>6000</v>
      </c>
    </row>
    <row r="39" spans="1:15" ht="31.5" customHeight="1">
      <c r="A39" s="2">
        <v>29</v>
      </c>
      <c r="B39" s="5" t="s">
        <v>51</v>
      </c>
      <c r="C39" s="2">
        <f>D39+E39+F39+G39+H39+I39+J39+K39+N39+O39+452</f>
        <v>27809</v>
      </c>
      <c r="D39" s="2"/>
      <c r="E39" s="2"/>
      <c r="F39" s="2"/>
      <c r="G39" s="2"/>
      <c r="H39" s="2"/>
      <c r="I39" s="2"/>
      <c r="J39" s="2"/>
      <c r="K39" s="2">
        <f t="shared" si="2"/>
        <v>20124</v>
      </c>
      <c r="L39" s="2">
        <v>5124</v>
      </c>
      <c r="M39" s="2">
        <v>15000</v>
      </c>
      <c r="N39" s="2"/>
      <c r="O39" s="2">
        <v>7233</v>
      </c>
    </row>
    <row r="40" spans="1:15" ht="31.5" customHeight="1">
      <c r="A40" s="2">
        <v>30</v>
      </c>
      <c r="B40" s="5" t="s">
        <v>52</v>
      </c>
      <c r="C40" s="13">
        <f t="shared" si="1"/>
        <v>754246</v>
      </c>
      <c r="D40" s="13">
        <f>6907+18959</f>
        <v>25866</v>
      </c>
      <c r="E40" s="13"/>
      <c r="F40" s="13"/>
      <c r="G40" s="13"/>
      <c r="H40" s="13"/>
      <c r="I40" s="13"/>
      <c r="J40" s="13">
        <f>38140+40759</f>
        <v>78899</v>
      </c>
      <c r="K40" s="13">
        <f>SUM(L40:M40)+60000+127110</f>
        <v>649481</v>
      </c>
      <c r="L40" s="13">
        <v>61820</v>
      </c>
      <c r="M40" s="13">
        <f>78500+31000+102242+24483+100000+64326</f>
        <v>400551</v>
      </c>
      <c r="N40" s="13"/>
      <c r="O40" s="13"/>
    </row>
    <row r="41" spans="1:15" ht="31.5" customHeight="1">
      <c r="A41" s="2">
        <v>31</v>
      </c>
      <c r="B41" s="5" t="s">
        <v>53</v>
      </c>
      <c r="C41" s="2">
        <v>450000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31.5" customHeight="1">
      <c r="A42" s="2">
        <v>32</v>
      </c>
      <c r="B42" s="5" t="s">
        <v>54</v>
      </c>
      <c r="C42" s="2">
        <v>22000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31.5" customHeight="1">
      <c r="A43" s="2">
        <v>33</v>
      </c>
      <c r="B43" s="5" t="s">
        <v>55</v>
      </c>
      <c r="C43" s="2">
        <v>60000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31.5" customHeight="1">
      <c r="A44" s="2">
        <v>34</v>
      </c>
      <c r="B44" s="5" t="s">
        <v>56</v>
      </c>
      <c r="C44" s="2">
        <v>10000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31.5" customHeight="1">
      <c r="A45" s="2">
        <v>35</v>
      </c>
      <c r="B45" s="5" t="s">
        <v>57</v>
      </c>
      <c r="C45" s="2">
        <v>20000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31.5" customHeight="1">
      <c r="A46" s="2">
        <v>36</v>
      </c>
      <c r="B46" s="5" t="s">
        <v>58</v>
      </c>
      <c r="C46" s="2">
        <v>10000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31.5" customHeight="1">
      <c r="A47" s="2">
        <v>37</v>
      </c>
      <c r="B47" s="5" t="s">
        <v>59</v>
      </c>
      <c r="C47" s="2">
        <v>10000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31.5" customHeight="1">
      <c r="A48" s="2">
        <v>38</v>
      </c>
      <c r="B48" s="5" t="s">
        <v>60</v>
      </c>
      <c r="C48" s="2">
        <v>24664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31.5" customHeight="1">
      <c r="A49" s="2">
        <v>39</v>
      </c>
      <c r="B49" s="5" t="s">
        <v>61</v>
      </c>
      <c r="C49" s="2">
        <v>10000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31.5" customHeight="1">
      <c r="A50" s="2">
        <v>40</v>
      </c>
      <c r="B50" s="5" t="s">
        <v>62</v>
      </c>
      <c r="C50" s="2">
        <v>113691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7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</sheetData>
  <mergeCells count="20">
    <mergeCell ref="A1:D1"/>
    <mergeCell ref="M1:O1"/>
    <mergeCell ref="A3:O3"/>
    <mergeCell ref="A4:O4"/>
    <mergeCell ref="M5:O5"/>
    <mergeCell ref="A6:A8"/>
    <mergeCell ref="B6:B8"/>
    <mergeCell ref="C6:C8"/>
    <mergeCell ref="D6:O6"/>
    <mergeCell ref="D7:D8"/>
    <mergeCell ref="K7:K8"/>
    <mergeCell ref="L7:M7"/>
    <mergeCell ref="N7:N8"/>
    <mergeCell ref="O7:O8"/>
    <mergeCell ref="E7:E8"/>
    <mergeCell ref="F7:F8"/>
    <mergeCell ref="G7:G8"/>
    <mergeCell ref="H7:H8"/>
    <mergeCell ref="I7:I8"/>
    <mergeCell ref="J7:J8"/>
  </mergeCells>
  <printOptions horizontalCentered="1"/>
  <pageMargins left="0.19685039370078741" right="0.19685039370078741" top="0.39370078740157483" bottom="0.52" header="0.31496062992125984" footer="0.16"/>
  <pageSetup paperSize="9" scale="80" orientation="landscape" r:id="rId1"/>
  <headerFooter>
    <oddFooter>&amp;C&amp;P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119A89-2B4A-4CCF-A95C-D121D9BB9EE8}"/>
</file>

<file path=customXml/itemProps2.xml><?xml version="1.0" encoding="utf-8"?>
<ds:datastoreItem xmlns:ds="http://schemas.openxmlformats.org/officeDocument/2006/customXml" ds:itemID="{DAE64D3D-DACE-4C12-AA48-E6369F9214B6}"/>
</file>

<file path=customXml/itemProps3.xml><?xml version="1.0" encoding="utf-8"?>
<ds:datastoreItem xmlns:ds="http://schemas.openxmlformats.org/officeDocument/2006/customXml" ds:itemID="{D25BD01F-F128-4E41-B6EE-9B528BF4C8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52</vt:lpstr>
      <vt:lpstr>'52'!Print_Titles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MrThang</dc:creator>
  <cp:lastModifiedBy>Windows User</cp:lastModifiedBy>
  <cp:lastPrinted>2020-01-12T04:36:05Z</cp:lastPrinted>
  <dcterms:created xsi:type="dcterms:W3CDTF">2020-01-07T06:39:05Z</dcterms:created>
  <dcterms:modified xsi:type="dcterms:W3CDTF">2020-01-12T04:36:15Z</dcterms:modified>
</cp:coreProperties>
</file>