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externalLinks/externalLink2.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58" sheetId="14" r:id="rId1"/>
  </sheets>
  <externalReferences>
    <externalReference r:id="rId2"/>
    <externalReference r:id="rId3"/>
  </externalReferences>
  <calcPr calcId="152511"/>
</workbook>
</file>

<file path=xl/calcChain.xml><?xml version="1.0" encoding="utf-8"?>
<calcChain xmlns="http://schemas.openxmlformats.org/spreadsheetml/2006/main">
  <c r="H10" i="14" l="1"/>
  <c r="I10" i="14"/>
  <c r="J10" i="14"/>
  <c r="K10" i="14"/>
  <c r="L10" i="14"/>
  <c r="M10" i="14"/>
  <c r="N10" i="14"/>
  <c r="O10" i="14"/>
  <c r="P10" i="14"/>
  <c r="Q10" i="14"/>
  <c r="R10" i="14"/>
  <c r="S10" i="14"/>
  <c r="G10" i="14"/>
  <c r="R249" i="14" l="1"/>
  <c r="Q249" i="14" s="1"/>
  <c r="R248" i="14"/>
  <c r="Q248" i="14" s="1"/>
  <c r="R247" i="14"/>
  <c r="Q247" i="14" s="1"/>
  <c r="R246" i="14"/>
  <c r="Q246" i="14" s="1"/>
  <c r="R245" i="14"/>
  <c r="Q245" i="14" s="1"/>
  <c r="R244" i="14"/>
  <c r="Q244" i="14" s="1"/>
  <c r="R243" i="14"/>
  <c r="Q243" i="14" s="1"/>
  <c r="R242" i="14"/>
  <c r="Q242" i="14" s="1"/>
  <c r="S241" i="14"/>
  <c r="P241" i="14"/>
  <c r="O241" i="14"/>
  <c r="N241" i="14"/>
  <c r="M241" i="14"/>
  <c r="L241" i="14"/>
  <c r="K241" i="14"/>
  <c r="J241" i="14"/>
  <c r="I241" i="14"/>
  <c r="H241" i="14"/>
  <c r="G241" i="14"/>
  <c r="F241" i="14"/>
  <c r="R240" i="14"/>
  <c r="Q240" i="14" s="1"/>
  <c r="J240" i="14"/>
  <c r="H240" i="14"/>
  <c r="R239" i="14"/>
  <c r="Q239" i="14" s="1"/>
  <c r="H239" i="14"/>
  <c r="J239" i="14" s="1"/>
  <c r="R238" i="14"/>
  <c r="Q238" i="14" s="1"/>
  <c r="J238" i="14"/>
  <c r="H238" i="14"/>
  <c r="R237" i="14"/>
  <c r="Q237" i="14" s="1"/>
  <c r="H237" i="14"/>
  <c r="J237" i="14" s="1"/>
  <c r="R236" i="14"/>
  <c r="Q236" i="14" s="1"/>
  <c r="J236" i="14"/>
  <c r="J235" i="14" s="1"/>
  <c r="J225" i="14" s="1"/>
  <c r="H236" i="14"/>
  <c r="S235" i="14"/>
  <c r="P235" i="14"/>
  <c r="O235" i="14"/>
  <c r="N235" i="14"/>
  <c r="M235" i="14"/>
  <c r="L235" i="14"/>
  <c r="K235" i="14"/>
  <c r="I235" i="14"/>
  <c r="H235" i="14"/>
  <c r="G235" i="14"/>
  <c r="S234" i="14"/>
  <c r="R234" i="14"/>
  <c r="S233" i="14"/>
  <c r="R233" i="14"/>
  <c r="S232" i="14"/>
  <c r="R232" i="14"/>
  <c r="S231" i="14"/>
  <c r="R231" i="14"/>
  <c r="S230" i="14"/>
  <c r="R230" i="14"/>
  <c r="S229" i="14"/>
  <c r="R229" i="14"/>
  <c r="S228" i="14"/>
  <c r="R228" i="14"/>
  <c r="S227" i="14"/>
  <c r="R227" i="14"/>
  <c r="S226" i="14"/>
  <c r="R226" i="14"/>
  <c r="S225" i="14"/>
  <c r="P225" i="14"/>
  <c r="O225" i="14"/>
  <c r="N225" i="14"/>
  <c r="M225" i="14"/>
  <c r="L225" i="14"/>
  <c r="K225" i="14"/>
  <c r="I225" i="14"/>
  <c r="H225" i="14"/>
  <c r="G225" i="14"/>
  <c r="Q224" i="14"/>
  <c r="R223" i="14"/>
  <c r="R222" i="14" s="1"/>
  <c r="R221" i="14" s="1"/>
  <c r="Q223" i="14"/>
  <c r="P223" i="14"/>
  <c r="P222" i="14" s="1"/>
  <c r="P221" i="14" s="1"/>
  <c r="O223" i="14"/>
  <c r="O222" i="14" s="1"/>
  <c r="O221" i="14" s="1"/>
  <c r="N223" i="14"/>
  <c r="N222" i="14" s="1"/>
  <c r="N221" i="14" s="1"/>
  <c r="M223" i="14"/>
  <c r="M222" i="14" s="1"/>
  <c r="M221" i="14" s="1"/>
  <c r="L223" i="14"/>
  <c r="L222" i="14" s="1"/>
  <c r="L221" i="14" s="1"/>
  <c r="K223" i="14"/>
  <c r="K222" i="14" s="1"/>
  <c r="K221" i="14" s="1"/>
  <c r="J223" i="14"/>
  <c r="J222" i="14" s="1"/>
  <c r="J221" i="14" s="1"/>
  <c r="I223" i="14"/>
  <c r="H223" i="14"/>
  <c r="H222" i="14" s="1"/>
  <c r="H221" i="14" s="1"/>
  <c r="G223" i="14"/>
  <c r="G222" i="14" s="1"/>
  <c r="G221" i="14" s="1"/>
  <c r="S222" i="14"/>
  <c r="S221" i="14" s="1"/>
  <c r="Q222" i="14"/>
  <c r="Q221" i="14" s="1"/>
  <c r="I222" i="14"/>
  <c r="I221" i="14" s="1"/>
  <c r="Q220" i="14"/>
  <c r="R219" i="14"/>
  <c r="Q219" i="14"/>
  <c r="Q218" i="14" s="1"/>
  <c r="P219" i="14"/>
  <c r="O219" i="14"/>
  <c r="O218" i="14" s="1"/>
  <c r="N219" i="14"/>
  <c r="M219" i="14"/>
  <c r="M218" i="14" s="1"/>
  <c r="L219" i="14"/>
  <c r="K219" i="14"/>
  <c r="K218" i="14" s="1"/>
  <c r="J219" i="14"/>
  <c r="I219" i="14"/>
  <c r="I218" i="14" s="1"/>
  <c r="H219" i="14"/>
  <c r="G219" i="14"/>
  <c r="G218" i="14" s="1"/>
  <c r="S218" i="14"/>
  <c r="R218" i="14"/>
  <c r="P218" i="14"/>
  <c r="N218" i="14"/>
  <c r="L218" i="14"/>
  <c r="J218" i="14"/>
  <c r="H218" i="14"/>
  <c r="Q217" i="14"/>
  <c r="Q216" i="14" s="1"/>
  <c r="Q215" i="14" s="1"/>
  <c r="S216" i="14"/>
  <c r="R216" i="14"/>
  <c r="R215" i="14" s="1"/>
  <c r="P216" i="14"/>
  <c r="P215" i="14" s="1"/>
  <c r="O216" i="14"/>
  <c r="N216" i="14"/>
  <c r="N215" i="14" s="1"/>
  <c r="M216" i="14"/>
  <c r="M215" i="14" s="1"/>
  <c r="L216" i="14"/>
  <c r="L215" i="14" s="1"/>
  <c r="K216" i="14"/>
  <c r="J216" i="14"/>
  <c r="J215" i="14" s="1"/>
  <c r="I216" i="14"/>
  <c r="I215" i="14" s="1"/>
  <c r="H216" i="14"/>
  <c r="H215" i="14" s="1"/>
  <c r="G216" i="14"/>
  <c r="S215" i="14"/>
  <c r="O215" i="14"/>
  <c r="K215" i="14"/>
  <c r="G215" i="14"/>
  <c r="Q214" i="14"/>
  <c r="R213" i="14"/>
  <c r="R212" i="14" s="1"/>
  <c r="Q213" i="14"/>
  <c r="P213" i="14"/>
  <c r="P212" i="14" s="1"/>
  <c r="O213" i="14"/>
  <c r="N213" i="14"/>
  <c r="N212" i="14" s="1"/>
  <c r="M213" i="14"/>
  <c r="L213" i="14"/>
  <c r="L212" i="14" s="1"/>
  <c r="K213" i="14"/>
  <c r="J213" i="14"/>
  <c r="J212" i="14" s="1"/>
  <c r="I213" i="14"/>
  <c r="H213" i="14"/>
  <c r="H212" i="14" s="1"/>
  <c r="G213" i="14"/>
  <c r="S212" i="14"/>
  <c r="Q212" i="14"/>
  <c r="O212" i="14"/>
  <c r="M212" i="14"/>
  <c r="K212" i="14"/>
  <c r="I212" i="14"/>
  <c r="G212" i="14"/>
  <c r="Q211" i="14"/>
  <c r="R210" i="14"/>
  <c r="R209" i="14" s="1"/>
  <c r="Q210" i="14"/>
  <c r="P210" i="14"/>
  <c r="P209" i="14" s="1"/>
  <c r="O210" i="14"/>
  <c r="N210" i="14"/>
  <c r="N209" i="14" s="1"/>
  <c r="M210" i="14"/>
  <c r="L210" i="14"/>
  <c r="L209" i="14" s="1"/>
  <c r="K210" i="14"/>
  <c r="J210" i="14"/>
  <c r="J209" i="14" s="1"/>
  <c r="I210" i="14"/>
  <c r="H210" i="14"/>
  <c r="H209" i="14" s="1"/>
  <c r="G210" i="14"/>
  <c r="S209" i="14"/>
  <c r="Q209" i="14"/>
  <c r="O209" i="14"/>
  <c r="M209" i="14"/>
  <c r="K209" i="14"/>
  <c r="I209" i="14"/>
  <c r="G209" i="14"/>
  <c r="Q208" i="14"/>
  <c r="R207" i="14"/>
  <c r="R206" i="14" s="1"/>
  <c r="Q207" i="14"/>
  <c r="P207" i="14"/>
  <c r="P206" i="14" s="1"/>
  <c r="O207" i="14"/>
  <c r="N207" i="14"/>
  <c r="N206" i="14" s="1"/>
  <c r="M207" i="14"/>
  <c r="L207" i="14"/>
  <c r="L206" i="14" s="1"/>
  <c r="K207" i="14"/>
  <c r="J207" i="14"/>
  <c r="J206" i="14" s="1"/>
  <c r="I207" i="14"/>
  <c r="H207" i="14"/>
  <c r="H206" i="14" s="1"/>
  <c r="G207" i="14"/>
  <c r="S206" i="14"/>
  <c r="Q206" i="14"/>
  <c r="O206" i="14"/>
  <c r="M206" i="14"/>
  <c r="K206" i="14"/>
  <c r="I206" i="14"/>
  <c r="G206" i="14"/>
  <c r="Q205" i="14"/>
  <c r="Q204" i="14"/>
  <c r="Q203" i="14" s="1"/>
  <c r="Q202" i="14" s="1"/>
  <c r="Q201" i="14" s="1"/>
  <c r="N204" i="14"/>
  <c r="R203" i="14"/>
  <c r="R202" i="14" s="1"/>
  <c r="P203" i="14"/>
  <c r="O203" i="14"/>
  <c r="O202" i="14" s="1"/>
  <c r="N203" i="14"/>
  <c r="M203" i="14"/>
  <c r="M202" i="14" s="1"/>
  <c r="L203" i="14"/>
  <c r="K203" i="14"/>
  <c r="K202" i="14" s="1"/>
  <c r="J203" i="14"/>
  <c r="I203" i="14"/>
  <c r="I202" i="14" s="1"/>
  <c r="H203" i="14"/>
  <c r="G203" i="14"/>
  <c r="G202" i="14" s="1"/>
  <c r="P202" i="14"/>
  <c r="P201" i="14" s="1"/>
  <c r="P200" i="14" s="1"/>
  <c r="N202" i="14"/>
  <c r="N201" i="14" s="1"/>
  <c r="N200" i="14" s="1"/>
  <c r="L202" i="14"/>
  <c r="L201" i="14" s="1"/>
  <c r="L200" i="14" s="1"/>
  <c r="J202" i="14"/>
  <c r="J201" i="14" s="1"/>
  <c r="J200" i="14" s="1"/>
  <c r="H202" i="14"/>
  <c r="H201" i="14" s="1"/>
  <c r="H200" i="14" s="1"/>
  <c r="S201" i="14"/>
  <c r="S200" i="14" s="1"/>
  <c r="Q199" i="14"/>
  <c r="N199" i="14"/>
  <c r="S198" i="14"/>
  <c r="R198" i="14"/>
  <c r="Q198" i="14"/>
  <c r="P198" i="14"/>
  <c r="O198" i="14"/>
  <c r="N198" i="14"/>
  <c r="M198" i="14"/>
  <c r="L198" i="14"/>
  <c r="K198" i="14"/>
  <c r="J198" i="14"/>
  <c r="I198" i="14"/>
  <c r="H198" i="14"/>
  <c r="G198" i="14"/>
  <c r="Q197" i="14"/>
  <c r="N197" i="14"/>
  <c r="S196" i="14"/>
  <c r="S195" i="14" s="1"/>
  <c r="R196" i="14"/>
  <c r="Q196" i="14"/>
  <c r="P196" i="14"/>
  <c r="O196" i="14"/>
  <c r="O195" i="14" s="1"/>
  <c r="O191" i="14" s="1"/>
  <c r="N196" i="14"/>
  <c r="M196" i="14"/>
  <c r="L196" i="14"/>
  <c r="K196" i="14"/>
  <c r="K195" i="14" s="1"/>
  <c r="J196" i="14"/>
  <c r="I196" i="14"/>
  <c r="H196" i="14"/>
  <c r="G196" i="14"/>
  <c r="G195" i="14" s="1"/>
  <c r="G191" i="14" s="1"/>
  <c r="Q195" i="14"/>
  <c r="Q191" i="14" s="1"/>
  <c r="M195" i="14"/>
  <c r="M191" i="14" s="1"/>
  <c r="I195" i="14"/>
  <c r="I191" i="14" s="1"/>
  <c r="Q194" i="14"/>
  <c r="Q193" i="14" s="1"/>
  <c r="Q192" i="14" s="1"/>
  <c r="S193" i="14"/>
  <c r="S192" i="14" s="1"/>
  <c r="R193" i="14"/>
  <c r="P193" i="14"/>
  <c r="P192" i="14" s="1"/>
  <c r="O193" i="14"/>
  <c r="O192" i="14" s="1"/>
  <c r="N193" i="14"/>
  <c r="N192" i="14" s="1"/>
  <c r="M193" i="14"/>
  <c r="M192" i="14" s="1"/>
  <c r="L193" i="14"/>
  <c r="L192" i="14" s="1"/>
  <c r="K193" i="14"/>
  <c r="K192" i="14" s="1"/>
  <c r="J193" i="14"/>
  <c r="I193" i="14"/>
  <c r="I192" i="14" s="1"/>
  <c r="H193" i="14"/>
  <c r="H192" i="14" s="1"/>
  <c r="G193" i="14"/>
  <c r="G192" i="14" s="1"/>
  <c r="R192" i="14"/>
  <c r="J192" i="14"/>
  <c r="S191" i="14"/>
  <c r="K191" i="14"/>
  <c r="Q190" i="14"/>
  <c r="N190" i="14"/>
  <c r="Q189" i="14"/>
  <c r="N189" i="14"/>
  <c r="Q188" i="14"/>
  <c r="N188" i="14"/>
  <c r="Q187" i="14"/>
  <c r="N187" i="14"/>
  <c r="Q186" i="14"/>
  <c r="N186" i="14"/>
  <c r="Q185" i="14"/>
  <c r="N185" i="14"/>
  <c r="Q184" i="14"/>
  <c r="N184" i="14"/>
  <c r="S183" i="14"/>
  <c r="R183" i="14"/>
  <c r="Q183" i="14"/>
  <c r="P183" i="14"/>
  <c r="O183" i="14"/>
  <c r="N183" i="14"/>
  <c r="M183" i="14"/>
  <c r="L183" i="14"/>
  <c r="K183" i="14"/>
  <c r="J183" i="14"/>
  <c r="I183" i="14"/>
  <c r="H183" i="14"/>
  <c r="G183" i="14"/>
  <c r="Q182" i="14"/>
  <c r="N182" i="14"/>
  <c r="S181" i="14"/>
  <c r="S180" i="14" s="1"/>
  <c r="R181" i="14"/>
  <c r="Q181" i="14"/>
  <c r="Q180" i="14" s="1"/>
  <c r="R180" i="14"/>
  <c r="N180" i="14"/>
  <c r="Q179" i="14"/>
  <c r="N179" i="14"/>
  <c r="S178" i="14"/>
  <c r="R178" i="14"/>
  <c r="Q178" i="14"/>
  <c r="N178" i="14"/>
  <c r="S177" i="14"/>
  <c r="R177" i="14"/>
  <c r="Q177" i="14"/>
  <c r="N177" i="14"/>
  <c r="Q176" i="14"/>
  <c r="N176" i="14"/>
  <c r="Q175" i="14"/>
  <c r="Q174" i="14" s="1"/>
  <c r="N175" i="14"/>
  <c r="R174" i="14"/>
  <c r="R173" i="14"/>
  <c r="Q173" i="14" s="1"/>
  <c r="N173" i="14"/>
  <c r="Q172" i="14"/>
  <c r="N172" i="14"/>
  <c r="S171" i="14"/>
  <c r="S170" i="14" s="1"/>
  <c r="R171" i="14"/>
  <c r="Q171" i="14"/>
  <c r="Q170" i="14" s="1"/>
  <c r="R170" i="14"/>
  <c r="N170" i="14"/>
  <c r="Q169" i="14"/>
  <c r="Q168" i="14" s="1"/>
  <c r="Q167" i="14" s="1"/>
  <c r="N169" i="14"/>
  <c r="R168" i="14"/>
  <c r="R167" i="14"/>
  <c r="N167" i="14"/>
  <c r="Q166" i="14"/>
  <c r="Q165" i="14" s="1"/>
  <c r="Q164" i="14" s="1"/>
  <c r="N166" i="14"/>
  <c r="R165" i="14"/>
  <c r="R164" i="14" s="1"/>
  <c r="N164" i="14"/>
  <c r="Q163" i="14"/>
  <c r="N163" i="14"/>
  <c r="S162" i="14"/>
  <c r="R162" i="14"/>
  <c r="R161" i="14" s="1"/>
  <c r="Q162" i="14"/>
  <c r="S161" i="14"/>
  <c r="Q161" i="14"/>
  <c r="N161" i="14"/>
  <c r="Q160" i="14"/>
  <c r="N160" i="14"/>
  <c r="S159" i="14"/>
  <c r="S158" i="14" s="1"/>
  <c r="R159" i="14"/>
  <c r="Q159" i="14"/>
  <c r="Q158" i="14" s="1"/>
  <c r="R158" i="14"/>
  <c r="N158" i="14"/>
  <c r="Q157" i="14"/>
  <c r="N157" i="14"/>
  <c r="S156" i="14"/>
  <c r="R156" i="14"/>
  <c r="Q156" i="14"/>
  <c r="Q155" i="14"/>
  <c r="N155" i="14"/>
  <c r="S154" i="14"/>
  <c r="R154" i="14"/>
  <c r="Q154" i="14"/>
  <c r="Q153" i="14"/>
  <c r="N153" i="14"/>
  <c r="S152" i="14"/>
  <c r="R152" i="14"/>
  <c r="Q152" i="14"/>
  <c r="Q151" i="14"/>
  <c r="N151" i="14"/>
  <c r="S150" i="14"/>
  <c r="R150" i="14"/>
  <c r="Q150" i="14"/>
  <c r="Q149" i="14"/>
  <c r="N149" i="14"/>
  <c r="S148" i="14"/>
  <c r="R148" i="14"/>
  <c r="Q148" i="14"/>
  <c r="Q147" i="14"/>
  <c r="N147" i="14"/>
  <c r="Q146" i="14"/>
  <c r="N146" i="14"/>
  <c r="Q145" i="14"/>
  <c r="N145" i="14"/>
  <c r="S144" i="14"/>
  <c r="R144" i="14"/>
  <c r="Q144" i="14" s="1"/>
  <c r="Q143" i="14" s="1"/>
  <c r="R143" i="14"/>
  <c r="N143" i="14"/>
  <c r="N142" i="14"/>
  <c r="S141" i="14"/>
  <c r="Q141" i="14" s="1"/>
  <c r="N141" i="14"/>
  <c r="B141" i="14"/>
  <c r="S140" i="14"/>
  <c r="Q140" i="14" s="1"/>
  <c r="N140" i="14"/>
  <c r="B140" i="14"/>
  <c r="S139" i="14"/>
  <c r="Q139" i="14" s="1"/>
  <c r="N139" i="14"/>
  <c r="B139" i="14"/>
  <c r="S138" i="14"/>
  <c r="Q138" i="14" s="1"/>
  <c r="N138" i="14"/>
  <c r="B138" i="14"/>
  <c r="S137" i="14"/>
  <c r="Q137" i="14" s="1"/>
  <c r="N137" i="14"/>
  <c r="B137" i="14"/>
  <c r="R136" i="14"/>
  <c r="P136" i="14"/>
  <c r="O136" i="14"/>
  <c r="N136" i="14" s="1"/>
  <c r="M136" i="14"/>
  <c r="L136" i="14"/>
  <c r="K136" i="14"/>
  <c r="J136" i="14"/>
  <c r="I136" i="14"/>
  <c r="H136" i="14"/>
  <c r="G136" i="14"/>
  <c r="S135" i="14"/>
  <c r="N135" i="14"/>
  <c r="B135" i="14"/>
  <c r="R134" i="14"/>
  <c r="P134" i="14"/>
  <c r="O134" i="14"/>
  <c r="N134" i="14" s="1"/>
  <c r="M134" i="14"/>
  <c r="L134" i="14"/>
  <c r="K134" i="14"/>
  <c r="J134" i="14"/>
  <c r="I134" i="14"/>
  <c r="H134" i="14"/>
  <c r="G134" i="14"/>
  <c r="Q133" i="14"/>
  <c r="Q132" i="14" s="1"/>
  <c r="N133" i="14"/>
  <c r="B133" i="14"/>
  <c r="S132" i="14"/>
  <c r="R132" i="14"/>
  <c r="P132" i="14"/>
  <c r="O132" i="14"/>
  <c r="N132" i="14"/>
  <c r="M132" i="14"/>
  <c r="L132" i="14"/>
  <c r="K132" i="14"/>
  <c r="J132" i="14"/>
  <c r="I132" i="14"/>
  <c r="H132" i="14"/>
  <c r="G132" i="14"/>
  <c r="Q131" i="14"/>
  <c r="Q130" i="14" s="1"/>
  <c r="N131" i="14"/>
  <c r="B131" i="14"/>
  <c r="S130" i="14"/>
  <c r="R130" i="14"/>
  <c r="P130" i="14"/>
  <c r="O130" i="14"/>
  <c r="N130" i="14" s="1"/>
  <c r="M130" i="14"/>
  <c r="L130" i="14"/>
  <c r="K130" i="14"/>
  <c r="J130" i="14"/>
  <c r="I130" i="14"/>
  <c r="H130" i="14"/>
  <c r="G130" i="14"/>
  <c r="Q129" i="14"/>
  <c r="Q128" i="14" s="1"/>
  <c r="N129" i="14"/>
  <c r="B129" i="14"/>
  <c r="S128" i="14"/>
  <c r="R128" i="14"/>
  <c r="P128" i="14"/>
  <c r="O128" i="14"/>
  <c r="N128" i="14"/>
  <c r="M128" i="14"/>
  <c r="L128" i="14"/>
  <c r="K128" i="14"/>
  <c r="J128" i="14"/>
  <c r="I128" i="14"/>
  <c r="H128" i="14"/>
  <c r="G128" i="14"/>
  <c r="Q127" i="14"/>
  <c r="Q126" i="14" s="1"/>
  <c r="S126" i="14"/>
  <c r="R126" i="14"/>
  <c r="P126" i="14"/>
  <c r="O126" i="14"/>
  <c r="N126" i="14"/>
  <c r="M126" i="14"/>
  <c r="L126" i="14"/>
  <c r="K126" i="14"/>
  <c r="J126" i="14"/>
  <c r="I126" i="14"/>
  <c r="H126" i="14"/>
  <c r="G126" i="14"/>
  <c r="Q125" i="14"/>
  <c r="N125" i="14"/>
  <c r="S124" i="14"/>
  <c r="R124" i="14"/>
  <c r="Q124" i="14"/>
  <c r="P124" i="14"/>
  <c r="O124" i="14"/>
  <c r="M124" i="14"/>
  <c r="L124" i="14"/>
  <c r="K124" i="14"/>
  <c r="J124" i="14"/>
  <c r="I124" i="14"/>
  <c r="H124" i="14"/>
  <c r="G124" i="14"/>
  <c r="Q123" i="14"/>
  <c r="N123" i="14"/>
  <c r="S122" i="14"/>
  <c r="R122" i="14"/>
  <c r="Q122" i="14"/>
  <c r="P122" i="14"/>
  <c r="O122" i="14"/>
  <c r="N122" i="14"/>
  <c r="M122" i="14"/>
  <c r="L122" i="14"/>
  <c r="K122" i="14"/>
  <c r="J122" i="14"/>
  <c r="I122" i="14"/>
  <c r="H122" i="14"/>
  <c r="G122" i="14"/>
  <c r="Q121" i="14"/>
  <c r="Q120" i="14" s="1"/>
  <c r="N121" i="14"/>
  <c r="G121" i="14"/>
  <c r="G120" i="14" s="1"/>
  <c r="S120" i="14"/>
  <c r="R120" i="14"/>
  <c r="P120" i="14"/>
  <c r="O120" i="14"/>
  <c r="N120" i="14"/>
  <c r="M120" i="14"/>
  <c r="L120" i="14"/>
  <c r="K120" i="14"/>
  <c r="J120" i="14"/>
  <c r="I120" i="14"/>
  <c r="H120" i="14"/>
  <c r="Q119" i="14"/>
  <c r="N119" i="14"/>
  <c r="S118" i="14"/>
  <c r="R118" i="14"/>
  <c r="Q118" i="14"/>
  <c r="P118" i="14"/>
  <c r="O118" i="14"/>
  <c r="N118" i="14"/>
  <c r="M118" i="14"/>
  <c r="L118" i="14"/>
  <c r="K118" i="14"/>
  <c r="J118" i="14"/>
  <c r="I118" i="14"/>
  <c r="H118" i="14"/>
  <c r="G118" i="14"/>
  <c r="B118" i="14"/>
  <c r="Q117" i="14"/>
  <c r="Q115" i="14" s="1"/>
  <c r="N117" i="14"/>
  <c r="B117" i="14"/>
  <c r="Q116" i="14"/>
  <c r="J116" i="14"/>
  <c r="J115" i="14" s="1"/>
  <c r="S115" i="14"/>
  <c r="R115" i="14"/>
  <c r="P115" i="14"/>
  <c r="O115" i="14"/>
  <c r="N115" i="14"/>
  <c r="M115" i="14"/>
  <c r="L115" i="14"/>
  <c r="K115" i="14"/>
  <c r="I115" i="14"/>
  <c r="H115" i="14"/>
  <c r="G115" i="14"/>
  <c r="Q114" i="14"/>
  <c r="I114" i="14"/>
  <c r="S113" i="14"/>
  <c r="R113" i="14"/>
  <c r="Q113" i="14"/>
  <c r="P113" i="14"/>
  <c r="O113" i="14"/>
  <c r="N113" i="14"/>
  <c r="M113" i="14"/>
  <c r="L113" i="14"/>
  <c r="K113" i="14"/>
  <c r="J113" i="14"/>
  <c r="I113" i="14"/>
  <c r="H113" i="14"/>
  <c r="G113" i="14"/>
  <c r="Q112" i="14"/>
  <c r="N112" i="14"/>
  <c r="Q111" i="14"/>
  <c r="N111" i="14"/>
  <c r="Q110" i="14"/>
  <c r="I110" i="14"/>
  <c r="Q109" i="14"/>
  <c r="I109" i="14"/>
  <c r="I108" i="14" s="1"/>
  <c r="S108" i="14"/>
  <c r="R108" i="14"/>
  <c r="Q108" i="14"/>
  <c r="P108" i="14"/>
  <c r="O108" i="14"/>
  <c r="N108" i="14"/>
  <c r="M108" i="14"/>
  <c r="L108" i="14"/>
  <c r="K108" i="14"/>
  <c r="J108" i="14"/>
  <c r="H108" i="14"/>
  <c r="G108" i="14"/>
  <c r="Q107" i="14"/>
  <c r="N107" i="14"/>
  <c r="Q106" i="14"/>
  <c r="N106" i="14"/>
  <c r="Q105" i="14"/>
  <c r="I105" i="14"/>
  <c r="I104" i="14" s="1"/>
  <c r="S104" i="14"/>
  <c r="R104" i="14"/>
  <c r="Q104" i="14"/>
  <c r="P104" i="14"/>
  <c r="O104" i="14"/>
  <c r="N104" i="14"/>
  <c r="M104" i="14"/>
  <c r="L104" i="14"/>
  <c r="K104" i="14"/>
  <c r="J104" i="14"/>
  <c r="H104" i="14"/>
  <c r="G104" i="14"/>
  <c r="Q103" i="14"/>
  <c r="N103" i="14"/>
  <c r="S102" i="14"/>
  <c r="R102" i="14"/>
  <c r="Q102" i="14"/>
  <c r="P102" i="14"/>
  <c r="O102" i="14"/>
  <c r="N102" i="14"/>
  <c r="M102" i="14"/>
  <c r="L102" i="14"/>
  <c r="K102" i="14"/>
  <c r="J102" i="14"/>
  <c r="I102" i="14"/>
  <c r="H102" i="14"/>
  <c r="G102" i="14"/>
  <c r="Q101" i="14"/>
  <c r="N101" i="14"/>
  <c r="I101" i="14"/>
  <c r="Q100" i="14"/>
  <c r="I100" i="14"/>
  <c r="Q99" i="14"/>
  <c r="Q95" i="14" s="1"/>
  <c r="Q98" i="14"/>
  <c r="N98" i="14"/>
  <c r="Q97" i="14"/>
  <c r="N97" i="14"/>
  <c r="Q96" i="14"/>
  <c r="N96" i="14"/>
  <c r="N95" i="14" s="1"/>
  <c r="S95" i="14"/>
  <c r="R95" i="14"/>
  <c r="P95" i="14"/>
  <c r="O95" i="14"/>
  <c r="M95" i="14"/>
  <c r="L95" i="14"/>
  <c r="K95" i="14"/>
  <c r="J95" i="14"/>
  <c r="I95" i="14"/>
  <c r="H95" i="14"/>
  <c r="G95" i="14"/>
  <c r="Q94" i="14"/>
  <c r="N94" i="14"/>
  <c r="Q93" i="14"/>
  <c r="I93" i="14"/>
  <c r="Q92" i="14"/>
  <c r="I92" i="14"/>
  <c r="I85" i="14" s="1"/>
  <c r="Q91" i="14"/>
  <c r="Q85" i="14" s="1"/>
  <c r="Q90" i="14"/>
  <c r="N90" i="14"/>
  <c r="Q89" i="14"/>
  <c r="N89" i="14"/>
  <c r="Q88" i="14"/>
  <c r="N88" i="14"/>
  <c r="Q87" i="14"/>
  <c r="N87" i="14"/>
  <c r="Q86" i="14"/>
  <c r="N86" i="14"/>
  <c r="S85" i="14"/>
  <c r="R85" i="14"/>
  <c r="P85" i="14"/>
  <c r="O85" i="14"/>
  <c r="M85" i="14"/>
  <c r="L85" i="14"/>
  <c r="K85" i="14"/>
  <c r="J85" i="14"/>
  <c r="H85" i="14"/>
  <c r="G85" i="14"/>
  <c r="R84" i="14"/>
  <c r="Q83" i="14"/>
  <c r="N83" i="14"/>
  <c r="B83" i="14"/>
  <c r="Q82" i="14"/>
  <c r="Q81" i="14" s="1"/>
  <c r="Q80" i="14" s="1"/>
  <c r="N82" i="14"/>
  <c r="I82" i="14"/>
  <c r="I81" i="14" s="1"/>
  <c r="I80" i="14" s="1"/>
  <c r="S81" i="14"/>
  <c r="S80" i="14" s="1"/>
  <c r="R81" i="14"/>
  <c r="R80" i="14" s="1"/>
  <c r="P81" i="14"/>
  <c r="O81" i="14"/>
  <c r="O80" i="14" s="1"/>
  <c r="M81" i="14"/>
  <c r="M80" i="14" s="1"/>
  <c r="L81" i="14"/>
  <c r="K81" i="14"/>
  <c r="K80" i="14" s="1"/>
  <c r="J81" i="14"/>
  <c r="H81" i="14"/>
  <c r="G81" i="14"/>
  <c r="G80" i="14" s="1"/>
  <c r="P80" i="14"/>
  <c r="L80" i="14"/>
  <c r="J80" i="14"/>
  <c r="H80" i="14"/>
  <c r="Q79" i="14"/>
  <c r="N79" i="14"/>
  <c r="Q78" i="14"/>
  <c r="N78" i="14"/>
  <c r="N76" i="14" s="1"/>
  <c r="N75" i="14" s="1"/>
  <c r="Q77" i="14"/>
  <c r="H77" i="14"/>
  <c r="H76" i="14" s="1"/>
  <c r="H75" i="14" s="1"/>
  <c r="S76" i="14"/>
  <c r="R76" i="14"/>
  <c r="Q76" i="14"/>
  <c r="O76" i="14"/>
  <c r="O75" i="14" s="1"/>
  <c r="M76" i="14"/>
  <c r="L76" i="14"/>
  <c r="L75" i="14" s="1"/>
  <c r="K76" i="14"/>
  <c r="K75" i="14" s="1"/>
  <c r="J76" i="14"/>
  <c r="J75" i="14" s="1"/>
  <c r="I76" i="14"/>
  <c r="I75" i="14" s="1"/>
  <c r="G76" i="14"/>
  <c r="G75" i="14" s="1"/>
  <c r="S75" i="14"/>
  <c r="R75" i="14"/>
  <c r="Q75" i="14"/>
  <c r="P75" i="14"/>
  <c r="M75" i="14"/>
  <c r="Q74" i="14"/>
  <c r="I74" i="14"/>
  <c r="I73" i="14" s="1"/>
  <c r="S73" i="14"/>
  <c r="R73" i="14"/>
  <c r="R72" i="14" s="1"/>
  <c r="Q73" i="14"/>
  <c r="Q72" i="14" s="1"/>
  <c r="P73" i="14"/>
  <c r="P72" i="14" s="1"/>
  <c r="O73" i="14"/>
  <c r="O72" i="14" s="1"/>
  <c r="N73" i="14"/>
  <c r="N72" i="14" s="1"/>
  <c r="M73" i="14"/>
  <c r="M72" i="14" s="1"/>
  <c r="L73" i="14"/>
  <c r="L72" i="14" s="1"/>
  <c r="K73" i="14"/>
  <c r="J73" i="14"/>
  <c r="J72" i="14" s="1"/>
  <c r="H73" i="14"/>
  <c r="H72" i="14" s="1"/>
  <c r="G73" i="14"/>
  <c r="S72" i="14"/>
  <c r="K72" i="14"/>
  <c r="I72" i="14"/>
  <c r="G72" i="14"/>
  <c r="Q71" i="14"/>
  <c r="N71" i="14"/>
  <c r="S70" i="14"/>
  <c r="R70" i="14"/>
  <c r="Q70" i="14"/>
  <c r="P70" i="14"/>
  <c r="O70" i="14"/>
  <c r="N70" i="14"/>
  <c r="M70" i="14"/>
  <c r="L70" i="14"/>
  <c r="K70" i="14"/>
  <c r="J70" i="14"/>
  <c r="I70" i="14"/>
  <c r="H70" i="14"/>
  <c r="G70" i="14"/>
  <c r="Q69" i="14"/>
  <c r="N69" i="14"/>
  <c r="S68" i="14"/>
  <c r="R68" i="14"/>
  <c r="Q68" i="14"/>
  <c r="P68" i="14"/>
  <c r="O68" i="14"/>
  <c r="N68" i="14" s="1"/>
  <c r="M68" i="14"/>
  <c r="L68" i="14"/>
  <c r="K68" i="14"/>
  <c r="J68" i="14"/>
  <c r="I68" i="14"/>
  <c r="H68" i="14"/>
  <c r="G68" i="14"/>
  <c r="S67" i="14"/>
  <c r="N67" i="14"/>
  <c r="R66" i="14"/>
  <c r="P66" i="14"/>
  <c r="O66" i="14"/>
  <c r="M66" i="14"/>
  <c r="L66" i="14"/>
  <c r="K66" i="14"/>
  <c r="J66" i="14"/>
  <c r="I66" i="14"/>
  <c r="H66" i="14"/>
  <c r="G66" i="14"/>
  <c r="Q65" i="14"/>
  <c r="N65" i="14"/>
  <c r="S64" i="14"/>
  <c r="R64" i="14"/>
  <c r="Q64" i="14"/>
  <c r="P64" i="14"/>
  <c r="O64" i="14"/>
  <c r="N64" i="14"/>
  <c r="M64" i="14"/>
  <c r="L64" i="14"/>
  <c r="K64" i="14"/>
  <c r="J64" i="14"/>
  <c r="I64" i="14"/>
  <c r="H64" i="14"/>
  <c r="G64" i="14"/>
  <c r="Q63" i="14"/>
  <c r="N63" i="14"/>
  <c r="S62" i="14"/>
  <c r="R62" i="14"/>
  <c r="Q62" i="14"/>
  <c r="P62" i="14"/>
  <c r="O62" i="14"/>
  <c r="N62" i="14" s="1"/>
  <c r="M62" i="14"/>
  <c r="L62" i="14"/>
  <c r="K62" i="14"/>
  <c r="J62" i="14"/>
  <c r="I62" i="14"/>
  <c r="H62" i="14"/>
  <c r="G62" i="14"/>
  <c r="Q61" i="14"/>
  <c r="N61" i="14"/>
  <c r="S60" i="14"/>
  <c r="R60" i="14"/>
  <c r="Q60" i="14"/>
  <c r="P60" i="14"/>
  <c r="O60" i="14"/>
  <c r="N60" i="14" s="1"/>
  <c r="M60" i="14"/>
  <c r="L60" i="14"/>
  <c r="K60" i="14"/>
  <c r="K59" i="14" s="1"/>
  <c r="J60" i="14"/>
  <c r="I60" i="14"/>
  <c r="H60" i="14"/>
  <c r="G60" i="14"/>
  <c r="H59" i="14"/>
  <c r="Q58" i="14"/>
  <c r="Q57" i="14" s="1"/>
  <c r="N58" i="14"/>
  <c r="B58" i="14"/>
  <c r="S57" i="14"/>
  <c r="R57" i="14"/>
  <c r="P57" i="14"/>
  <c r="P52" i="14" s="1"/>
  <c r="O57" i="14"/>
  <c r="N57" i="14"/>
  <c r="M57" i="14"/>
  <c r="L57" i="14"/>
  <c r="K57" i="14"/>
  <c r="J57" i="14"/>
  <c r="I57" i="14"/>
  <c r="H57" i="14"/>
  <c r="G57" i="14"/>
  <c r="Q56" i="14"/>
  <c r="N56" i="14"/>
  <c r="S55" i="14"/>
  <c r="S52" i="14" s="1"/>
  <c r="R55" i="14"/>
  <c r="Q55" i="14"/>
  <c r="P55" i="14"/>
  <c r="O55" i="14"/>
  <c r="N55" i="14" s="1"/>
  <c r="M55" i="14"/>
  <c r="L55" i="14"/>
  <c r="K55" i="14"/>
  <c r="J55" i="14"/>
  <c r="I55" i="14"/>
  <c r="H55" i="14"/>
  <c r="G55" i="14"/>
  <c r="Q54" i="14"/>
  <c r="Q53" i="14" s="1"/>
  <c r="N54" i="14"/>
  <c r="G54" i="14"/>
  <c r="S53" i="14"/>
  <c r="R53" i="14"/>
  <c r="O53" i="14"/>
  <c r="N53" i="14" s="1"/>
  <c r="M53" i="14"/>
  <c r="M52" i="14" s="1"/>
  <c r="L53" i="14"/>
  <c r="K53" i="14"/>
  <c r="J53" i="14"/>
  <c r="I53" i="14"/>
  <c r="I52" i="14" s="1"/>
  <c r="H53" i="14"/>
  <c r="G53" i="14"/>
  <c r="O52" i="14"/>
  <c r="K52" i="14"/>
  <c r="G52" i="14"/>
  <c r="S51" i="14"/>
  <c r="Q51" i="14" s="1"/>
  <c r="N51" i="14"/>
  <c r="B51" i="14"/>
  <c r="N50" i="14"/>
  <c r="S49" i="14"/>
  <c r="Q49" i="14" s="1"/>
  <c r="N49" i="14"/>
  <c r="B49" i="14"/>
  <c r="S48" i="14"/>
  <c r="Q48" i="14" s="1"/>
  <c r="N48" i="14"/>
  <c r="S47" i="14"/>
  <c r="Q47" i="14" s="1"/>
  <c r="N47" i="14"/>
  <c r="B47" i="14"/>
  <c r="N46" i="14"/>
  <c r="S45" i="14"/>
  <c r="Q45" i="14" s="1"/>
  <c r="N45" i="14"/>
  <c r="B45" i="14"/>
  <c r="N44" i="14"/>
  <c r="S43" i="14"/>
  <c r="Q43" i="14"/>
  <c r="N43" i="14"/>
  <c r="B43" i="14"/>
  <c r="S42" i="14"/>
  <c r="Q42" i="14"/>
  <c r="N42" i="14"/>
  <c r="S41" i="14"/>
  <c r="Q41" i="14" s="1"/>
  <c r="N41" i="14"/>
  <c r="B41" i="14"/>
  <c r="N40" i="14"/>
  <c r="S39" i="14"/>
  <c r="Q39" i="14" s="1"/>
  <c r="N39" i="14"/>
  <c r="B39" i="14"/>
  <c r="N38" i="14"/>
  <c r="S37" i="14"/>
  <c r="Q37" i="14" s="1"/>
  <c r="N37" i="14"/>
  <c r="N36" i="14"/>
  <c r="Q35" i="14"/>
  <c r="N35" i="14"/>
  <c r="Q34" i="14"/>
  <c r="Q33" i="14" s="1"/>
  <c r="N34" i="14"/>
  <c r="J34" i="14"/>
  <c r="J33" i="14" s="1"/>
  <c r="S33" i="14"/>
  <c r="R33" i="14"/>
  <c r="P33" i="14"/>
  <c r="O33" i="14"/>
  <c r="N33" i="14" s="1"/>
  <c r="M33" i="14"/>
  <c r="L33" i="14"/>
  <c r="K33" i="14"/>
  <c r="I33" i="14"/>
  <c r="H33" i="14"/>
  <c r="G33" i="14"/>
  <c r="Q32" i="14"/>
  <c r="N32" i="14"/>
  <c r="B32" i="14"/>
  <c r="Q31" i="14"/>
  <c r="N31" i="14"/>
  <c r="S30" i="14"/>
  <c r="R30" i="14"/>
  <c r="P30" i="14"/>
  <c r="O30" i="14"/>
  <c r="N30" i="14"/>
  <c r="M30" i="14"/>
  <c r="L30" i="14"/>
  <c r="K30" i="14"/>
  <c r="J30" i="14"/>
  <c r="I30" i="14"/>
  <c r="H30" i="14"/>
  <c r="G30" i="14"/>
  <c r="Q29" i="14"/>
  <c r="N29" i="14"/>
  <c r="Q28" i="14"/>
  <c r="N28" i="14"/>
  <c r="B28" i="14"/>
  <c r="Q27" i="14"/>
  <c r="N27" i="14"/>
  <c r="N24" i="14" s="1"/>
  <c r="G27" i="14"/>
  <c r="Q26" i="14"/>
  <c r="G26" i="14"/>
  <c r="Q25" i="14"/>
  <c r="N25" i="14"/>
  <c r="S24" i="14"/>
  <c r="R24" i="14"/>
  <c r="Q24" i="14"/>
  <c r="P24" i="14"/>
  <c r="O24" i="14"/>
  <c r="M24" i="14"/>
  <c r="L24" i="14"/>
  <c r="K24" i="14"/>
  <c r="J24" i="14"/>
  <c r="I24" i="14"/>
  <c r="H24" i="14"/>
  <c r="G24" i="14"/>
  <c r="Q23" i="14"/>
  <c r="N23" i="14"/>
  <c r="S22" i="14"/>
  <c r="R22" i="14"/>
  <c r="Q22" i="14"/>
  <c r="P22" i="14"/>
  <c r="O22" i="14"/>
  <c r="N22" i="14" s="1"/>
  <c r="M22" i="14"/>
  <c r="L22" i="14"/>
  <c r="K22" i="14"/>
  <c r="J22" i="14"/>
  <c r="I22" i="14"/>
  <c r="H22" i="14"/>
  <c r="G22" i="14"/>
  <c r="Q21" i="14"/>
  <c r="N21" i="14"/>
  <c r="S20" i="14"/>
  <c r="R20" i="14"/>
  <c r="Q20" i="14"/>
  <c r="P20" i="14"/>
  <c r="O20" i="14"/>
  <c r="M20" i="14"/>
  <c r="M17" i="14" s="1"/>
  <c r="L20" i="14"/>
  <c r="K20" i="14"/>
  <c r="J20" i="14"/>
  <c r="I20" i="14"/>
  <c r="I17" i="14" s="1"/>
  <c r="H20" i="14"/>
  <c r="G20" i="14"/>
  <c r="Q19" i="14"/>
  <c r="N19" i="14"/>
  <c r="S18" i="14"/>
  <c r="R18" i="14"/>
  <c r="R17" i="14" s="1"/>
  <c r="Q18" i="14"/>
  <c r="P18" i="14"/>
  <c r="P17" i="14" s="1"/>
  <c r="O18" i="14"/>
  <c r="N18" i="14"/>
  <c r="M18" i="14"/>
  <c r="L18" i="14"/>
  <c r="L17" i="14" s="1"/>
  <c r="K18" i="14"/>
  <c r="J18" i="14"/>
  <c r="I18" i="14"/>
  <c r="H18" i="14"/>
  <c r="H17" i="14" s="1"/>
  <c r="G18" i="14"/>
  <c r="O17" i="14"/>
  <c r="K17" i="14"/>
  <c r="G17" i="14"/>
  <c r="Q16" i="14"/>
  <c r="N16" i="14"/>
  <c r="Q15" i="14"/>
  <c r="N15" i="14"/>
  <c r="G15" i="14"/>
  <c r="J15" i="14" s="1"/>
  <c r="Q14" i="14"/>
  <c r="N14" i="14"/>
  <c r="J14" i="14"/>
  <c r="Q13" i="14"/>
  <c r="N13" i="14"/>
  <c r="J13" i="14"/>
  <c r="S12" i="14"/>
  <c r="R12" i="14"/>
  <c r="R11" i="14" s="1"/>
  <c r="P12" i="14"/>
  <c r="P11" i="14" s="1"/>
  <c r="O12" i="14"/>
  <c r="N12" i="14"/>
  <c r="N11" i="14" s="1"/>
  <c r="M12" i="14"/>
  <c r="L12" i="14"/>
  <c r="L11" i="14" s="1"/>
  <c r="K12" i="14"/>
  <c r="I12" i="14"/>
  <c r="I11" i="14" s="1"/>
  <c r="H12" i="14"/>
  <c r="H11" i="14" s="1"/>
  <c r="S11" i="14"/>
  <c r="O11" i="14"/>
  <c r="M11" i="14"/>
  <c r="K11" i="14"/>
  <c r="J17" i="14" l="1"/>
  <c r="Q67" i="14"/>
  <c r="Q66" i="14" s="1"/>
  <c r="Q59" i="14" s="1"/>
  <c r="S66" i="14"/>
  <c r="Q135" i="14"/>
  <c r="S134" i="14"/>
  <c r="R191" i="14"/>
  <c r="Q12" i="14"/>
  <c r="Q11" i="14" s="1"/>
  <c r="J12" i="14"/>
  <c r="J11" i="14" s="1"/>
  <c r="N20" i="14"/>
  <c r="N17" i="14" s="1"/>
  <c r="Q30" i="14"/>
  <c r="S38" i="14"/>
  <c r="Q38" i="14" s="1"/>
  <c r="S46" i="14"/>
  <c r="Q46" i="14" s="1"/>
  <c r="H52" i="14"/>
  <c r="N52" i="14"/>
  <c r="O59" i="14"/>
  <c r="S59" i="14"/>
  <c r="J84" i="14"/>
  <c r="Q200" i="14"/>
  <c r="G201" i="14"/>
  <c r="G200" i="14" s="1"/>
  <c r="I201" i="14"/>
  <c r="I200" i="14" s="1"/>
  <c r="K201" i="14"/>
  <c r="K200" i="14" s="1"/>
  <c r="M201" i="14"/>
  <c r="M200" i="14" s="1"/>
  <c r="O201" i="14"/>
  <c r="J52" i="14"/>
  <c r="L52" i="14"/>
  <c r="R52" i="14"/>
  <c r="Q52" i="14"/>
  <c r="J59" i="14"/>
  <c r="L59" i="14"/>
  <c r="P59" i="14"/>
  <c r="R59" i="14"/>
  <c r="G59" i="14"/>
  <c r="I59" i="14"/>
  <c r="M59" i="14"/>
  <c r="N66" i="14"/>
  <c r="N59" i="14" s="1"/>
  <c r="N81" i="14"/>
  <c r="N80" i="14" s="1"/>
  <c r="I84" i="14"/>
  <c r="H84" i="14"/>
  <c r="L84" i="14"/>
  <c r="P84" i="14"/>
  <c r="N124" i="14"/>
  <c r="S143" i="14"/>
  <c r="S142" i="14" s="1"/>
  <c r="R142" i="14"/>
  <c r="H195" i="14"/>
  <c r="H191" i="14" s="1"/>
  <c r="J195" i="14"/>
  <c r="J191" i="14" s="1"/>
  <c r="L195" i="14"/>
  <c r="L191" i="14" s="1"/>
  <c r="N195" i="14"/>
  <c r="N191" i="14" s="1"/>
  <c r="P195" i="14"/>
  <c r="P191" i="14" s="1"/>
  <c r="R195" i="14"/>
  <c r="Q227" i="14"/>
  <c r="Q228" i="14"/>
  <c r="Q231" i="14"/>
  <c r="Q232" i="14"/>
  <c r="Q233" i="14"/>
  <c r="Q234" i="14"/>
  <c r="Q235" i="14"/>
  <c r="S50" i="14"/>
  <c r="Q50" i="14" s="1"/>
  <c r="Q134" i="14"/>
  <c r="Q136" i="14"/>
  <c r="Q226" i="14"/>
  <c r="S40" i="14"/>
  <c r="Q40" i="14" s="1"/>
  <c r="S44" i="14"/>
  <c r="Q44" i="14" s="1"/>
  <c r="Q229" i="14"/>
  <c r="Q230" i="14"/>
  <c r="N85" i="14"/>
  <c r="N84" i="14" s="1"/>
  <c r="O84" i="14"/>
  <c r="O200" i="14"/>
  <c r="Q241" i="14"/>
  <c r="G12" i="14"/>
  <c r="G11" i="14" s="1"/>
  <c r="S36" i="14"/>
  <c r="G84" i="14"/>
  <c r="K84" i="14"/>
  <c r="M84" i="14"/>
  <c r="S136" i="14"/>
  <c r="Q142" i="14"/>
  <c r="R201" i="14"/>
  <c r="R200" i="14" s="1"/>
  <c r="R235" i="14"/>
  <c r="R225" i="14" s="1"/>
  <c r="R241" i="14"/>
  <c r="S84" i="14" l="1"/>
  <c r="Q84" i="14"/>
  <c r="Q225" i="14"/>
  <c r="R9" i="14"/>
  <c r="Q36" i="14"/>
  <c r="Q17" i="14" s="1"/>
  <c r="S17" i="14"/>
  <c r="S9" i="14" l="1"/>
  <c r="Q9" i="14"/>
</calcChain>
</file>

<file path=xl/sharedStrings.xml><?xml version="1.0" encoding="utf-8"?>
<sst xmlns="http://schemas.openxmlformats.org/spreadsheetml/2006/main" count="441" uniqueCount="346">
  <si>
    <t>D</t>
  </si>
  <si>
    <t>C</t>
  </si>
  <si>
    <t>II</t>
  </si>
  <si>
    <t>I</t>
  </si>
  <si>
    <t>B</t>
  </si>
  <si>
    <t>V</t>
  </si>
  <si>
    <t>IV</t>
  </si>
  <si>
    <t>III</t>
  </si>
  <si>
    <t>A</t>
  </si>
  <si>
    <t>STT</t>
  </si>
  <si>
    <t>Đơn vị: Triệu đồng</t>
  </si>
  <si>
    <t>NSĐP</t>
  </si>
  <si>
    <t>VI</t>
  </si>
  <si>
    <t>VII</t>
  </si>
  <si>
    <t>TỔNG SỐ</t>
  </si>
  <si>
    <t>Tổng số</t>
  </si>
  <si>
    <t>Chia theo nguồn vốn</t>
  </si>
  <si>
    <t>Tổng mức đầu tư được duyệt</t>
  </si>
  <si>
    <t>Số Quyết định, ngày, tháng, năm ban hành</t>
  </si>
  <si>
    <t>Quyết định đầu tư</t>
  </si>
  <si>
    <t>Năng lực thiết kế</t>
  </si>
  <si>
    <t>Địa điểm xây dựng</t>
  </si>
  <si>
    <t>Danh mục dự án</t>
  </si>
  <si>
    <t>Biểu số 58/CK-NSNN</t>
  </si>
  <si>
    <t>Sở Giao thông vận tải</t>
  </si>
  <si>
    <t>Sở Giáo dục và Đào tạo</t>
  </si>
  <si>
    <t>Sở Y tế</t>
  </si>
  <si>
    <t>Sở Tài nguyên và Môi trường</t>
  </si>
  <si>
    <t>Sở Nội vụ</t>
  </si>
  <si>
    <t>Thanh tra tỉnh</t>
  </si>
  <si>
    <t>Công an tỉnh</t>
  </si>
  <si>
    <t>Huyện Phú Lương</t>
  </si>
  <si>
    <t>Huyện Phú Bình</t>
  </si>
  <si>
    <t>Huyện Võ Nhai</t>
  </si>
  <si>
    <t>Thời gian KC-HT</t>
  </si>
  <si>
    <t>Giá trị khối lượng thực hiện từ khởi công đến 31/12/2019</t>
  </si>
  <si>
    <t>Lũy kế vốn đã bố trí đến 31/12/2019</t>
  </si>
  <si>
    <t>Kế hoạch vốn năm 2020</t>
  </si>
  <si>
    <t>Tổng số (Tất cả các nguồn vốn)</t>
  </si>
  <si>
    <t>NSTW</t>
  </si>
  <si>
    <t>Khác</t>
  </si>
  <si>
    <t>NGUỒN NSĐP CÂN ĐỐI</t>
  </si>
  <si>
    <t>SỰ NGHIỆP Y TẾ, DÂN SỐ VÀ GIA ĐÌNH</t>
  </si>
  <si>
    <t>Trung tâm y tế huyện Phổ Yên</t>
  </si>
  <si>
    <t>2502-31/10/2012</t>
  </si>
  <si>
    <t>Bệnh viện đa khoa huyện Phổ Yên</t>
  </si>
  <si>
    <t>1680-27/72008; 2545-21/10/2008</t>
  </si>
  <si>
    <t>Cải tạo nâng cấp mở rộng bệnh viện lao và bệnh phổi Thái Nguyên</t>
  </si>
  <si>
    <t>1224-3/6/2009; 851-15/4/2010</t>
  </si>
  <si>
    <t>Xây dựng và mua sắm trang thiết bị cho trung tâm pháp y tỉnh Thái Nguyên</t>
  </si>
  <si>
    <t>2853/QĐ-UBND ngày 28/10/2016</t>
  </si>
  <si>
    <t>SỰ NGHIỆP GIÁO DỤC VÀ ĐÀO TẠO</t>
  </si>
  <si>
    <t>Trường trung cấp nghề giao thông vận tải Thái Nguyên</t>
  </si>
  <si>
    <t>Đồng Hỷ</t>
  </si>
  <si>
    <t>2546-
30/10/2010</t>
  </si>
  <si>
    <t>Sở Lao động Thương binh và xã hội</t>
  </si>
  <si>
    <t>Trường TC nghề Nam Thái Nguyên</t>
  </si>
  <si>
    <t>2642-
31/10/2010</t>
  </si>
  <si>
    <t>Trường Cao đẳng kinh tế tài chính</t>
  </si>
  <si>
    <t>Nhà ở lưu sinh viên Lào và Căm Pu Chia Trường Cao đẳng KTTC Thái Nguyên</t>
  </si>
  <si>
    <t>2278-
01/9/2015</t>
  </si>
  <si>
    <t>Sở Giao dục và Đào tạo</t>
  </si>
  <si>
    <t>Giáo dục Trung học cơ sở vùng khó khăn nhất- giai đoạn II (Nhà lớp học Trường PTDTBT THCS Vũ Chấn, huyện Võ Nhai; Nhà lớp học Trường THCS Kim Sơn, huyện Định Hóa; Nhà lớp học, nhà công vụ giáo viên Trường THCS Vô Tranh, huyện Phú Lương; Trường THCS Phú Đô huyện Phú Lương; Trường THCS Phú Đình huyện Định Hóa)</t>
  </si>
  <si>
    <t>3011-
02/11/2015</t>
  </si>
  <si>
    <t>Trường PTDT nội trú THCS Định Hóa</t>
  </si>
  <si>
    <t>Định Hóa</t>
  </si>
  <si>
    <t>2874- 31/10/2016; 3484 08/11/2017</t>
  </si>
  <si>
    <t>Trường PTDT nội trú THCS Đồng Hỷ</t>
  </si>
  <si>
    <t>2875 31/10/2016; 2750 11/9/2017</t>
  </si>
  <si>
    <t>Chương trình Phát triển giáo dục trung học - Giai đoạn 2 (Trường PTDTBT THCS Tân Long - Đồng Hỷ, Trường PTDTBT THCS Thần Sa Võ Nhai)</t>
  </si>
  <si>
    <t xml:space="preserve">3864/QĐ-UBND 17/12/2018
3865/QĐ-UBND17/12/2018
</t>
  </si>
  <si>
    <t>BQLDA ĐTXD các công trình xây dựng dân dụng và công nghiệp</t>
  </si>
  <si>
    <t>Trường THPT Đội Cấn, huyện Đại Từ</t>
  </si>
  <si>
    <t>1122 - 08/5/2019</t>
  </si>
  <si>
    <t>UBND Thành phố Thái Nguyên</t>
  </si>
  <si>
    <t>Trường Tiểu học Thịnh Đức, thành phố Thái Nguyên</t>
  </si>
  <si>
    <t>3292 - 27/10/2017; 3394 - 31/10/2017</t>
  </si>
  <si>
    <t>Cải tạo, nâng cấp trường tiểu học Hoàng Văn Thụ, TP Thái Nguyên</t>
  </si>
  <si>
    <t>2880/QĐ-UBND, 31/10/2016</t>
  </si>
  <si>
    <t>UBND huyện Phú Bình</t>
  </si>
  <si>
    <t>Trường Tiểu học Tân Đức, huyện Phú Bình</t>
  </si>
  <si>
    <t>UBND huyện Phú Lương</t>
  </si>
  <si>
    <t>UBND Thị xã Phổ Yên</t>
  </si>
  <si>
    <t>UBND Thành phố Sông Công</t>
  </si>
  <si>
    <t>UBND huyện Võ Nhai</t>
  </si>
  <si>
    <t>UBND huyện Đồng Hỷ</t>
  </si>
  <si>
    <t>UBND huyện Định Hóa</t>
  </si>
  <si>
    <t>UBND huyện Đại Từ</t>
  </si>
  <si>
    <t>VĂN HÓA, THÔNG TIN</t>
  </si>
  <si>
    <t>Sở Văn hóa thể thao và du lịch</t>
  </si>
  <si>
    <t>Đầu tư xây dựng phù điêu tại quảng trường Võ Nguyên Giáp, thành phố Thái Nguyên</t>
  </si>
  <si>
    <t>3093-27/12/2014; 3297 - 27/10/2017</t>
  </si>
  <si>
    <t>Quảng trường Võ Nguyên Giáp</t>
  </si>
  <si>
    <t>TPTN</t>
  </si>
  <si>
    <t>14/8/2015</t>
  </si>
  <si>
    <t>QUẢN LÝ NHÀ NƯỚC</t>
  </si>
  <si>
    <t>UBMT tổ quốc tỉnh</t>
  </si>
  <si>
    <t>Nhà hội trường làm việc của Ủy ban MTTQ tỉnh Thái Nguyên</t>
  </si>
  <si>
    <t>648a-
31/3/2016</t>
  </si>
  <si>
    <t>Văn phòng Tỉnh ủy</t>
  </si>
  <si>
    <t>Sửa nhà B Văn phòng Tỉnh ủy Thái Nguyên</t>
  </si>
  <si>
    <t>3740 - 06/12/2018</t>
  </si>
  <si>
    <t>Trụ sở làm việc Thanh tra tỉnh Thái Nguyên</t>
  </si>
  <si>
    <t>2911/QĐ-UBND-31/10/2016</t>
  </si>
  <si>
    <t>Văn phòng UBND tỉnh</t>
  </si>
  <si>
    <t>Nhà Đa chức năng của UBND tỉnh Thái Nguyên</t>
  </si>
  <si>
    <t>tp TN</t>
  </si>
  <si>
    <t>3016 29/9/2017; 1288 15/5/2018</t>
  </si>
  <si>
    <t>Trung tâm phục vụ hành chính công tỉnh Thái Nguyên</t>
  </si>
  <si>
    <t>1157 - 04/5/2019; 2255 - 24/7/2019</t>
  </si>
  <si>
    <t>Tỉnh đoàn Thái Nguyên</t>
  </si>
  <si>
    <t>Trung tâm hoạt động thanh thiếu niên tỉnh Thái Nguyên</t>
  </si>
  <si>
    <t>21QĐ/TWĐTN-26/12/2012</t>
  </si>
  <si>
    <t>ĐẢM BẢO XÃ HỘI</t>
  </si>
  <si>
    <t>Trung tâm bảo trợ xã hội tỉnh Thái Nguyên</t>
  </si>
  <si>
    <t>196 người</t>
  </si>
  <si>
    <t>2994-30/10/ 2015; 3481- 08/11/2017</t>
  </si>
  <si>
    <t>AN NINH</t>
  </si>
  <si>
    <t>Đồn Công an và Đội Cảnh sát phòng cháy, chữa cháy và cứu nạn, cứu hộ khu công nghiệp Yên Bình</t>
  </si>
  <si>
    <t>Phổ Yên</t>
  </si>
  <si>
    <t>604-
28/3/2016</t>
  </si>
  <si>
    <t>Trụ sở làm việc Công an tỉnh Thái Nguyên</t>
  </si>
  <si>
    <t>391/QĐ-H41-H45
31/12/2014</t>
  </si>
  <si>
    <t>Trụ sở Đội cảnh sát phòng cháy, chữa cháy - cứu nạn - cứu hộ thị xã Sông Công</t>
  </si>
  <si>
    <t>TXSC</t>
  </si>
  <si>
    <t>1332 m2</t>
  </si>
  <si>
    <t>1525-
18/7/2012; 643 - 11/3/2019</t>
  </si>
  <si>
    <t>QUỐC PHÒNG</t>
  </si>
  <si>
    <t>Bộ Chỉ huy quân sự tỉnh</t>
  </si>
  <si>
    <t>Trung tâm huấn luyện dự bị động viên - Bộ Chỉ huy quân sự tỉnh Thái Nguyên</t>
  </si>
  <si>
    <t>285-09/2/2017; 1580-24/7/2012</t>
  </si>
  <si>
    <t>VIII</t>
  </si>
  <si>
    <t>SỰ NGHIỆP KINH TẾ</t>
  </si>
  <si>
    <t>Sở NN và PTNT</t>
  </si>
  <si>
    <t>Đường An Thịnh đi Khuổi Chao xã Bảo Linh</t>
  </si>
  <si>
    <t>2699-08/11/2010</t>
  </si>
  <si>
    <t>Đường Bản Nóm đi Tẩm Củn xã Quy Kỳ</t>
  </si>
  <si>
    <t>2394-19/10/2010; 2324-20/10/2014</t>
  </si>
  <si>
    <t>Kè Xuân Vinh xã Trung Thành huyện Phổ Yên</t>
  </si>
  <si>
    <t>1368-
16/6/2010</t>
  </si>
  <si>
    <t>Kè xóm Soi huyện Phổ Yên</t>
  </si>
  <si>
    <t>1285-
05/6/2009</t>
  </si>
  <si>
    <t>Trụ sở nhà làm việc liên cơ quan Trạm Thú y thành phố Thái Nguyên, Trạm Truyền giống gia súc và chuyển giao tiến bộ kỹ thuật nông nghiệp và Chi cục Quản lý chất lượng nông lâm sản và thủy sản</t>
  </si>
  <si>
    <t>3100-
29/12/2014</t>
  </si>
  <si>
    <t>Xây mới cống số 1, số 6 đê Chã, cống số 8 đê sông Công</t>
  </si>
  <si>
    <t>Thoát lũ cho 1450ha đất</t>
  </si>
  <si>
    <t>2218 25/10/2013; 1433 06/6/2017; 3496 09/11/2017</t>
  </si>
  <si>
    <t>Củng cố, nâng cấp tuyến đê Chã, huyện Phổ Yên (đoạn từ đầu đường ứng cứu đến K3+100)</t>
  </si>
  <si>
    <t>3,785km đê điều kết hợp giao thông cấp III</t>
  </si>
  <si>
    <t xml:space="preserve">2217- 25/10/2012; 3497 09/11/2017 </t>
  </si>
  <si>
    <t>Đầu tư tổng thể bố trí, ổn định dân cư vùng bán ngập Hồ Núi Cốc, tỉnh Thái Nguyên. HM: Đầu tư xây dựng kết cấu hạ tầng, ổn định dân cư tại các xã Phúc Tân, Lục Ba, Vạn Thọ, Tân Thái, Bình Thuận</t>
  </si>
  <si>
    <t>Phổ Yên, Đại Từ</t>
  </si>
  <si>
    <t>255 hộ tái định cư xen ghép; tái định cư tập trung 107 hộ; ổn định tại chỗ 2320</t>
  </si>
  <si>
    <t>2985 30/10/2015; 3466 07/11/2017</t>
  </si>
  <si>
    <t>DA nâng cao chất lượng an toàn sản phẩm phát triển chương trình khí sinh học ( đối ứng dự án ODA)</t>
  </si>
  <si>
    <t>683-
11/4/2014; 2633-11/10/2016</t>
  </si>
  <si>
    <t>BQLDA ĐTXD các công trình giao thông</t>
  </si>
  <si>
    <t>Mở rộng mặt đường cửa ô vào tỉnh Thái Nguyên khu vực cầu Đa Phúc, QL3</t>
  </si>
  <si>
    <t>2799-
18/12/2013</t>
  </si>
  <si>
    <t>Đường nối Quốc lộ 3 mới (Hà Nội - Thái Nguyên) - Khu công nghiệp Yên Bình I, tỉnh Thái Nguyên (đoạn từ Km1+631,8 - Km3+369,6)</t>
  </si>
  <si>
    <t>1535-
15/7/2014</t>
  </si>
  <si>
    <t>Đường gom Quốc lộ 3 mới Hà Nội - Thái Nguyên đoạn từ KCN Yên Bình đến đường ĐT266 (KCN Điềm Thụy)</t>
  </si>
  <si>
    <t>Phổ Yên, Phú Bình</t>
  </si>
  <si>
    <t>2233-
09/10/2014</t>
  </si>
  <si>
    <t>Đường nối từ Quốc lộ 3 mới (Hà Nội - Thái Nguyên) đến KCN Yên Bình I, đoạn từ nút giao Yên Bình đến Km 1+631,8</t>
  </si>
  <si>
    <t>2073-
19/9/2014</t>
  </si>
  <si>
    <t>Đường nối QL3 mới (Hà Nội - Thái Nguyên) đến khu công nghiệp Yên Bình I (đoạn từ Km3+369 đến Km5+370) và ĐT261 (giai đoạn I)</t>
  </si>
  <si>
    <t>1,86km cấp II</t>
  </si>
  <si>
    <t>2993-30/10/2015; 3478 08/11/2017</t>
  </si>
  <si>
    <t>Dự án nâng cấp đường Hóa Thượng - Hòa Bình</t>
  </si>
  <si>
    <t>3295/QĐ-UBND ngày 27/10/2017</t>
  </si>
  <si>
    <t>Nâng cấp đường vào di tích Chủ tịch Hồ Chí Minh ở Khau Tý</t>
  </si>
  <si>
    <t>644a-
31/3/2016</t>
  </si>
  <si>
    <t>BQLDA ĐTXD các công trình nông nghiệp và PTNT</t>
  </si>
  <si>
    <t>Đầu tư xây dựng, nâng cấp cơ sở hạ tầng, phát triển sản xuất giống cây trồng, vật nuôi tỉnh Thái Nguyên</t>
  </si>
  <si>
    <t>Đồng Hỷ, Đại Từ</t>
  </si>
  <si>
    <t>600.000 giống gia cầm/năm</t>
  </si>
  <si>
    <t>2980-
30/10/2015; 3015 29/9/2017</t>
  </si>
  <si>
    <t xml:space="preserve">Sửa chữa và nâng cao an toàn đập tỉnh Thái Nguyên </t>
  </si>
  <si>
    <t>3250/QD-UBND ngày 31/10/2018</t>
  </si>
  <si>
    <t>Kè chống lũ trên sông Cầu bảo vệ phường Cam Giá, thành phố Thái Nguyên và khu công nghiệp Gang Thép</t>
  </si>
  <si>
    <t>3196/QĐ-UBND ngày 29/10/2018</t>
  </si>
  <si>
    <t>Đường Tràng Xá - Phương Giao, huyện Võ Nhai, tỉnh Thái Nguyên nối huyện Bắc Sơn, tỉnh Lạng Sơn</t>
  </si>
  <si>
    <t>Võ Nhai</t>
  </si>
  <si>
    <t>28,187km đường cấp V MN</t>
  </si>
  <si>
    <t>2989 30/10/2015; 3476 08/11/2017</t>
  </si>
  <si>
    <t>Đường Na Giang - Khe Rạc - Cao Sơn xã Vũ Chấn đi Cao Biền xã Phú Thượng huyện Võ Nhai</t>
  </si>
  <si>
    <t>2990-30/10/2015; 3492 09/11/2017</t>
  </si>
  <si>
    <t>Hỗ trợ xây dựng đường Đồng Chuối - Làng Mười xã Dân Tiến</t>
  </si>
  <si>
    <t>Hỗ trợ xây dựng các ngầm tràn dân sinh (qua các khe, suối) thuộc các xóm, bản trên địa bàn huyện</t>
  </si>
  <si>
    <t>Đường Giang Tiên - Phú Đô - Núi Phấn, huyện Phú Lương</t>
  </si>
  <si>
    <t>Phú Lương</t>
  </si>
  <si>
    <t>18,455km</t>
  </si>
  <si>
    <t>2991 30/10/2015; 3477 08/11/2017</t>
  </si>
  <si>
    <t>UBND Thị xã Sông Công</t>
  </si>
  <si>
    <t>Đường Thắng Lợi kéo dài, thành phố Sông Công</t>
  </si>
  <si>
    <t>Sông Công</t>
  </si>
  <si>
    <t>413-29/02/2016; 3840 - 08/11/2017</t>
  </si>
  <si>
    <t>Hệ thống thoát nước và xử lý nước thải thành phố Thái Nguyên ( đối ứng dự án ODA)</t>
  </si>
  <si>
    <t>2303-
11/10/2012; 3025 -11/11/2016</t>
  </si>
  <si>
    <t>Nâng cấp tuyến đường xóm Tân Thịnh xã Văn Lăng, huyện Đồng Hỷ đi xóm Hạ Sơn - Thần Sa, huyện Võ Nhai</t>
  </si>
  <si>
    <t>2915/QĐ-UBND-31/10/2016</t>
  </si>
  <si>
    <t>Tăng cường quản lý đất đai và cơ sở dữ liệu đất đai tỉnh Thái Nguyên</t>
  </si>
  <si>
    <t>2833/QĐ-UBND 28/10/16</t>
  </si>
  <si>
    <t>Sở Công thương</t>
  </si>
  <si>
    <t>Cấp điện nông thôn từ lưới điện quốc gia tỉnh Thái Nguyên giai đoạn 2018 -2020 - EU tài trợ</t>
  </si>
  <si>
    <t>3939/QĐ-UBND ngày 21/12/18</t>
  </si>
  <si>
    <t>Sở Thông tin truyền thông</t>
  </si>
  <si>
    <t>Dự án xây dựng hạ tầng kỹ thuật công nghệ thông tin tập trung</t>
  </si>
  <si>
    <t>2967a-30/10/2015</t>
  </si>
  <si>
    <t>UBND huyện Phổ Yên</t>
  </si>
  <si>
    <t>BQL dự án đầu tư xây dựng công trình dân dụng và công nghiệp</t>
  </si>
  <si>
    <t>Quỹ Đầu tư phát triển</t>
  </si>
  <si>
    <t>NGUỒN NGÂN SÁCH TRUNG ƯƠNG HỖ TRỢ</t>
  </si>
  <si>
    <t>Chương trình mục tiêu phát triển kinh tế - xã hội các vùng</t>
  </si>
  <si>
    <t>Ban QL dự án đầu tư xây dựng các công trình giao thông</t>
  </si>
  <si>
    <t>Dự án đầu tư XD hạ tầng các khu tái định cư phục vụ giải phóng mặt bằng Dự án QL3 mới Hà Nội - Thái Nguyên</t>
  </si>
  <si>
    <t>1910 ngày 21/8/2008; 2206 ngày 18/9/2008; 2298 ngày 29/9/2008; 2550 ngày 21/10/2008; 2650, 2651 ngày 29/10/2008; 2722;2434; 2433;2432; 2599;1909; 2862;2597; 2549;2598; 2596;2299; 3361- Năm 2008, 2009</t>
  </si>
  <si>
    <t>Nâng cấp đường Cù Vân - An Khánh - Phúc Hà (Nâng cấp thành ĐT 270B)</t>
  </si>
  <si>
    <t>2992/QĐ-UBND 30/10/2015; 3479/QĐ-UBND 08/11/2017</t>
  </si>
  <si>
    <t>Nâng cấp đường  Hóa Thượng - Hòa Bình (Nâng cấp thành ĐT 273)</t>
  </si>
  <si>
    <t>Đường giao thông liên xã Tràng Xá - Phương Giao, huyện Võ Nhai, tỉnh Thái Nguyên kết nối với huyện Bắc Sơn, tỉnh Lạng Sơn</t>
  </si>
  <si>
    <t>Đường Giang Tiên-Phú Đô-Núi Phấn, huyện Phú Lương</t>
  </si>
  <si>
    <t>Sở Nông nghiệp và PTNT (Chi cục PTNT)</t>
  </si>
  <si>
    <t>Đầu tư tổng thể bố trí, ổn định dân cư vùng bán ngập Hồ Núi Cốc: Hạng mục Đầu tư xây dựng kết cấu hạ tầng, ổn định dân cư tại các xã Phúc Tân, Lục Ba, Vạn Thọ, Tân Thái, Bình Thuận</t>
  </si>
  <si>
    <t>2985 30/10/2015; 3466/QĐ-UBND ngày 07/11/2017</t>
  </si>
  <si>
    <t>BQL DAĐT xây dựng các công trình nông nghiệp và PTNT</t>
  </si>
  <si>
    <t>Hồ Vân Hán, xã Văn Hán, huyện Đồng Hỷ</t>
  </si>
  <si>
    <t>2981/QĐ-UBND -30/10/2015; 3143/QĐ-UBND ngày13/10/2017</t>
  </si>
  <si>
    <t>413/QĐ-UBND ngày 29/2/2016; 3480/QĐ-UBND 08/11/2017</t>
  </si>
  <si>
    <t>Chương trình mục tiêu Phát triển hệ thống trợ giúp xã hội</t>
  </si>
  <si>
    <t>Sở Lao động Thương binh và xã hội (TT bảo trợ và công tác XH)</t>
  </si>
  <si>
    <t>Trung tâm bảo trợ xã hội tỉnh</t>
  </si>
  <si>
    <t>Chương trình mục tiêu đầu tư phát triển hạ tầng du lịch</t>
  </si>
  <si>
    <t>Đường du lịch ven hồ Núi Cốc nối tuyến bờ Bắc - Nam (3km đường + xây mới 2 cầu)</t>
  </si>
  <si>
    <t>2973a-
30/10/2015; 3482- 08/11/2017</t>
  </si>
  <si>
    <t>Chương trình mục tiêu y tế dân số</t>
  </si>
  <si>
    <t>Sở Y tế ( Trung tâm pháp y )</t>
  </si>
  <si>
    <t>Xây dựng và mua sắm trang thiết bị cho Trung tâm pháp y tỉnh Thái Nguyên</t>
  </si>
  <si>
    <t>2853 28/10/2016; 3483 08/11/2017</t>
  </si>
  <si>
    <t>Chương trình hỗ trợ giáo dục miền núi, vùng dân tộc thiểu số, vùng khó khăn</t>
  </si>
  <si>
    <t xml:space="preserve"> Trường phổ thông dân tộc nội trú Định Hóa tỉnh Thái Nguyên</t>
  </si>
  <si>
    <t>Chương trình mục tiêu Công nghệ thông tin</t>
  </si>
  <si>
    <t xml:space="preserve"> Xây dựng Hạ tầng kỹ thuật Công nghệ thông tin tập trung trong cơ quan nhà nước tỉnh Thái Nguyên</t>
  </si>
  <si>
    <t>2967a-30/10/ 2015; 3081 06/10/2017</t>
  </si>
  <si>
    <t>Chương trình mục tiêu Phát triển lâm nghiệp bền vững</t>
  </si>
  <si>
    <t xml:space="preserve">Sở Nông nghiệp và PTNT </t>
  </si>
  <si>
    <t>Bảo vệ và phát triển rừng phòng hộ bảo vệ môi trường Hồ Núi Cốc, tỉnh Thái Nguyên GĐ 2011-2020</t>
  </si>
  <si>
    <t>3182 31/12/2014; 3493 09/11/2017</t>
  </si>
  <si>
    <t>Trồng rừng sản xuất, phòng hộ, xây dựng vườn cây Bác Hồ tại ATK và nâng cao năng lực phòng cháy, chữa cháy rừng tỉnh Thái Nguyên giai đoạn 2016-2020</t>
  </si>
  <si>
    <t>2988-30/10/ 2015; 3224- 23/10/2017; 3229- 16/10/2019; 3816- 25/11/2019</t>
  </si>
  <si>
    <t>Chương trình mục tiêu đầu tư hạ tầng Khu kinh tế ven biển, Khu kinh tế cửa khẩu, khu công nghiệp, cụm công nghiệp, khu công nghệ cao, khu nông nghiệp ứng dụng công nghệ cao</t>
  </si>
  <si>
    <t>BQL dự án đầu tư xây dựng công trình giao thông</t>
  </si>
  <si>
    <t>Đường nối từ QL3 mới (Hà Nội - Thái Nguyên) đến Khu công nghiệp Yên Bình I (đoạn từ nút giao Yên Bình đến Km1+631,8m)</t>
  </si>
  <si>
    <t>2073 19/9/2014</t>
  </si>
  <si>
    <t>IX</t>
  </si>
  <si>
    <t>Chương trình mục tiêu phát triển văn hóa</t>
  </si>
  <si>
    <t>Tu bổ, tôn tạo di tích đền thờ Lý Nam Đế xã Tiên Phong- huyện Phổ Yên- tỉnh Thái Nguyên</t>
  </si>
  <si>
    <t>2019-2023</t>
  </si>
  <si>
    <t>2974a-
30/10/2015</t>
  </si>
  <si>
    <t>X</t>
  </si>
  <si>
    <t>TRÁI PHIẾU CHÍNH PHỦ - KIÊN CỐ HÓA TRƯỜNG, LỚP HỌC MẪU GIÁO, TIỂU HỌC</t>
  </si>
  <si>
    <t>Nhà lớp học 6 phòng Trường Tiểu học Yên Trạch I huyện Phú Lương</t>
  </si>
  <si>
    <t>Nhà lớp học 2 tầng 10 phòng Trường Mầm non Bàn Đạt huyện Phú Bình</t>
  </si>
  <si>
    <t>Nhà lớp học 2 tầng 4 phòng Trường Tiểu học Sảng Mộc huyện Võ Nhai</t>
  </si>
  <si>
    <t>Nhà lớp học 2 tầng 6 phòng Trường Tiểu học Cúc Đường huyện Võ Nhai (phân trường Lam Bình Sơn)</t>
  </si>
  <si>
    <t>DỰ PHÒNG NGÂN SÁCH TRUNG ƯƠNG</t>
  </si>
  <si>
    <t>Nguồn vốn dự phòng chung kế hoạch đầu tư công trung hạn giai đoạn 2016-2020</t>
  </si>
  <si>
    <t>Chuẩn bị đầu tư dự án: Nâng cấp, mở rộng tuyến đường từ K31 (Quốc lộ 3) đến khu di tích lịch sử QGĐB ATK Định Hóa (Nhà tưởng niệm Chủ tịch Hồ Chí Minh)</t>
  </si>
  <si>
    <t>Huyện Định Hóa</t>
  </si>
  <si>
    <t>2020-2024</t>
  </si>
  <si>
    <t>Nguồn vốn 10000 tỷ đồng điều chỉnh giảm nguồn vốn dự kiến bố trí cho các dự án quan trọng quốc gia</t>
  </si>
  <si>
    <t>Xây dựng khu tái định cư tập trung vùng thiên tai có nguy cơ sạt lở bờ sông và ngập úng xã Tân Phú, thị xã Phổ Yên</t>
  </si>
  <si>
    <t>xã Tân Phú, thị xã Phổ Yên</t>
  </si>
  <si>
    <t>Tái định cư 55 hộ dân; 3,3ha</t>
  </si>
  <si>
    <t>2018-2020</t>
  </si>
  <si>
    <t>3136 12/10/2017; 3341 16/10/2019; 3761 20/11/2019</t>
  </si>
  <si>
    <t>Dự án Xây dựng cơ sở hạ tầng thiết yếu di dân, tái định cư cho các hộ dân xóm Yên Thái, xã Tân Thái, huyện Đại Từ</t>
  </si>
  <si>
    <t>xã Tân Thái, huyện Đại Từ</t>
  </si>
  <si>
    <t>2020-2022</t>
  </si>
  <si>
    <t>VỐN VAY NƯỚC NGOÀI</t>
  </si>
  <si>
    <t>Các dự án ODA</t>
  </si>
  <si>
    <t xml:space="preserve">Lĩnh vực hạ tầng đô thị </t>
  </si>
  <si>
    <t>Chương trình Đô thị miền núi phía bắc - thành phố Thái Nguyên - Giai đoạn II</t>
  </si>
  <si>
    <t xml:space="preserve">7 công trình </t>
  </si>
  <si>
    <t>2016-2020</t>
  </si>
  <si>
    <t>2966a ngày 30/10/2015</t>
  </si>
  <si>
    <t>Phát triển tổng hợp đô thị động lực thành phố Thái Nguyên</t>
  </si>
  <si>
    <t>9 công trình</t>
  </si>
  <si>
    <t>2018-2023</t>
  </si>
  <si>
    <t>875/QĐ-UBND 3/4/2018</t>
  </si>
  <si>
    <t>2</t>
  </si>
  <si>
    <t>Lĩnh vực Nông nghiệp và Phát triển nông thôn</t>
  </si>
  <si>
    <t>Dự án sửa chữa và nâng cao an toàn đập (WB8) tỉnh Thái Nguyên</t>
  </si>
  <si>
    <t>7 huyện</t>
  </si>
  <si>
    <t>10 hồ chứa nước</t>
  </si>
  <si>
    <t>4638/QĐ-BNN-HTQT</t>
  </si>
  <si>
    <t>3</t>
  </si>
  <si>
    <t xml:space="preserve">Lĩnh vực cấp, thoát nước, xử lý nước thải </t>
  </si>
  <si>
    <t>Công ty TNHHMTV Thoát nước và Phát triển hạ tầng đô thị Thái Nguyên</t>
  </si>
  <si>
    <t>Hệ thống thoát nước và xử lý nước thải khu trung tâm phía nam Thành phố Thái Nguyên</t>
  </si>
  <si>
    <t>8.000M3/ ngày đêm</t>
  </si>
  <si>
    <t>2019-2024</t>
  </si>
  <si>
    <t>1227/QĐ-UBND ngày 27/5/15</t>
  </si>
  <si>
    <t>4</t>
  </si>
  <si>
    <t>Lĩnh vực Tài Nguyên và Môi trường</t>
  </si>
  <si>
    <t>Tỉnh TN</t>
  </si>
  <si>
    <t>XD cơ sở dữ liệu đất đai</t>
  </si>
  <si>
    <t>2017-2022</t>
  </si>
  <si>
    <t>Lĩnh vực Cấp điện</t>
  </si>
  <si>
    <t>BQL dự án năng lương nông thôn II (RE II)</t>
  </si>
  <si>
    <t>4 huyện</t>
  </si>
  <si>
    <t>10,495 km dây trung thế ; 05 TBA; 68,077 km dây hạ thế</t>
  </si>
  <si>
    <t>2019 - 2020</t>
  </si>
  <si>
    <t>Lĩnh vực giáo dục</t>
  </si>
  <si>
    <t xml:space="preserve">Giáo dục THCS khu vực khó khăn nhất giai đoạn 2 </t>
  </si>
  <si>
    <t>3 huyện</t>
  </si>
  <si>
    <t>5 trường (năm 2019-2020 thực hiện  2 trường)</t>
  </si>
  <si>
    <t>2015-2021</t>
  </si>
  <si>
    <t>2178/QĐ-BGDDT ngày 23/6/14; 3011/QĐ-UBND ngày 2/11/15</t>
  </si>
  <si>
    <t>CÁC DỰ ÁN CẤP PHÁT THEO CƠ CHẾ TÀI CHÍNH TRONG NƯỚC</t>
  </si>
  <si>
    <t>Chương trình mục tiêu ứng phó với biến đổi khí hậu và tăng trưởng xanh</t>
  </si>
  <si>
    <t>Kè chống lũ trên Sông Cầu bảo vệ phường Cam Giá, thành phố Thái Nguyên và Khu công nghiệp Gang Thép</t>
  </si>
  <si>
    <t>3196/QĐ-UBND ngày 29/10/2018</t>
  </si>
  <si>
    <t>E</t>
  </si>
  <si>
    <t>CTMTQG XÂY DỰNG NÔNG THÔN MỚI</t>
  </si>
  <si>
    <t>UBND huyện TPTN</t>
  </si>
  <si>
    <t>UBND TX Phổ Yên</t>
  </si>
  <si>
    <t>UBND TP Sông Công</t>
  </si>
  <si>
    <t>Sở Nông nghiệp và PTNT (Trung tâm nước sinh hoạt và VSMTNT)</t>
  </si>
  <si>
    <t>Nâng cấp, cải tạo Cấp nước sinh hoạt xã Mỹ Yên, huyện Đại Từ</t>
  </si>
  <si>
    <t>2019-2020</t>
  </si>
  <si>
    <t>3252, 31/10/2018</t>
  </si>
  <si>
    <t>Cấp nước sinh hoạt xóm Gò Lá, Bãi Chè, Đồng Mè, xã Khôi kỳ huyện Đại Từ</t>
  </si>
  <si>
    <t>3251, 31/10/2018</t>
  </si>
  <si>
    <t>Cấp nước sinh hoạt xóm Tân Tiến 1 + 2 xã Quân Chu, huyện Đại Từ</t>
  </si>
  <si>
    <t>3253, 31/10/2018</t>
  </si>
  <si>
    <t>Nâng cấp, cải tạo Cấp nước sinh hoạt xã Nga My, huyện Phú Bình</t>
  </si>
  <si>
    <t>3195, 29/10/2018</t>
  </si>
  <si>
    <t>Nâng cấp, mở rộng Cấp nước sinh hoạt Làng Hang, Làng Cũ xã Phương Giao, huyện Võ Nhai</t>
  </si>
  <si>
    <t>3254, 31/10/2018</t>
  </si>
  <si>
    <t>G</t>
  </si>
  <si>
    <t>CTMTQG GiẢM NGHÈO BỀN VỮNG</t>
  </si>
  <si>
    <t>UBND thị xã Phổ Yên</t>
  </si>
  <si>
    <t>UBND thành phố Sông Công</t>
  </si>
  <si>
    <t>PHỤ LỤC 12
DANH MỤC CÁC CHƯƠNG TRÌNH, DỰ ÁN SỬ DỤNG VỐN NGÂN SÁCH NHÀ NƯỚC NĂM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</si>
</sst>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0_);_(* \(#,##0\);_(* &quot;-&quot;??_);_(@_)"/>
    <numFmt numFmtId="167" formatCode="###\ ###\ ###"/>
  </numFmts>
  <fonts count="25" x14ac:knownFonts="1">
    <font>
      <sz val="11"/>
      <color theme="1"/>
      <name val="Calibri"/>
      <family val="2"/>
      <scheme val="minor"/>
    </font>
    <font>
      <sz val="12"/>
      <name val="Times New Roman"/>
      <family val="1"/>
    </font>
    <font>
      <sz val="14"/>
      <name val="Times New Roman"/>
      <family val="1"/>
    </font>
    <font>
      <b/>
      <sz val="12"/>
      <name val="Times New Roman"/>
      <family val="1"/>
    </font>
    <font>
      <sz val="13"/>
      <name val="Times New Roman"/>
      <family val="1"/>
    </font>
    <font>
      <i/>
      <sz val="11"/>
      <name val="Times New Roman"/>
      <family val="1"/>
    </font>
    <font>
      <b/>
      <sz val="14"/>
      <name val="Times New Roman"/>
      <family val="1"/>
    </font>
    <font>
      <sz val="12"/>
      <name val=".VnTime"/>
      <family val="2"/>
    </font>
    <font>
      <sz val="11"/>
      <name val="Times New Roman"/>
      <family val="1"/>
      <charset val="163"/>
    </font>
    <font>
      <sz val="10"/>
      <name val="Times New Roman"/>
      <family val="1"/>
    </font>
    <font>
      <b/>
      <sz val="13"/>
      <name val="Times New Roman"/>
      <family val="1"/>
    </font>
    <font>
      <sz val="10"/>
      <name val="Arial"/>
      <family val="2"/>
    </font>
    <font>
      <b/>
      <sz val="14"/>
      <color rgb="FFFF0000"/>
      <name val="Times New Roman"/>
      <family val="1"/>
    </font>
    <font>
      <sz val="11"/>
      <color theme="1"/>
      <name val="Calibri"/>
      <family val="2"/>
      <scheme val="minor"/>
    </font>
    <font>
      <b/>
      <sz val="12"/>
      <color theme="1"/>
      <name val="Times New Roman"/>
      <family val="1"/>
    </font>
    <font>
      <sz val="12"/>
      <color theme="1"/>
      <name val="Times New Roman"/>
      <family val="1"/>
    </font>
    <font>
      <sz val="10"/>
      <name val="Ms sans serif"/>
      <family val="2"/>
    </font>
    <font>
      <sz val="11"/>
      <name val="Times New Roman"/>
      <family val="1"/>
    </font>
    <font>
      <sz val="12"/>
      <color theme="1"/>
      <name val="Times New Roman"/>
      <family val="2"/>
    </font>
    <font>
      <b/>
      <i/>
      <sz val="12"/>
      <color theme="1"/>
      <name val="Times New Roman"/>
      <family val="1"/>
    </font>
    <font>
      <i/>
      <sz val="12"/>
      <color theme="1"/>
      <name val="Times New Roman"/>
      <family val="1"/>
    </font>
    <font>
      <sz val="14"/>
      <color theme="1"/>
      <name val="Times New Roman"/>
      <family val="2"/>
    </font>
    <font>
      <sz val="11"/>
      <color indexed="8"/>
      <name val="Calibri"/>
      <family val="2"/>
    </font>
    <font>
      <b/>
      <i/>
      <sz val="12"/>
      <name val="Times New Roman"/>
      <family val="1"/>
    </font>
    <font>
      <sz val="10"/>
      <name val=".Vn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3">
    <xf numFmtId="0" fontId="0" fillId="0" borderId="0"/>
    <xf numFmtId="0" fontId="7" fillId="0" borderId="0"/>
    <xf numFmtId="0" fontId="8" fillId="0" borderId="0"/>
    <xf numFmtId="43" fontId="8" fillId="0" borderId="0" applyFont="0" applyFill="0" applyBorder="0" applyAlignment="0" applyProtection="0"/>
    <xf numFmtId="44" fontId="8" fillId="0" borderId="0" applyFont="0" applyFill="0" applyBorder="0" applyAlignment="0" applyProtection="0"/>
    <xf numFmtId="0" fontId="11" fillId="0" borderId="0"/>
    <xf numFmtId="0" fontId="16" fillId="0" borderId="0"/>
    <xf numFmtId="0" fontId="18" fillId="0" borderId="0"/>
    <xf numFmtId="0" fontId="13" fillId="0" borderId="0"/>
    <xf numFmtId="0" fontId="18" fillId="0" borderId="0"/>
    <xf numFmtId="0" fontId="11" fillId="0" borderId="0"/>
    <xf numFmtId="0" fontId="13" fillId="0" borderId="0"/>
    <xf numFmtId="43" fontId="13" fillId="0" borderId="0" applyFont="0" applyFill="0" applyBorder="0" applyAlignment="0" applyProtection="0"/>
    <xf numFmtId="0" fontId="13" fillId="0" borderId="0"/>
    <xf numFmtId="0" fontId="7" fillId="0" borderId="0"/>
    <xf numFmtId="0" fontId="21" fillId="0" borderId="0"/>
    <xf numFmtId="0" fontId="11" fillId="0" borderId="0"/>
    <xf numFmtId="0" fontId="13" fillId="0" borderId="0"/>
    <xf numFmtId="0" fontId="18" fillId="0" borderId="0"/>
    <xf numFmtId="0" fontId="22" fillId="0" borderId="0"/>
    <xf numFmtId="0" fontId="18" fillId="0" borderId="0"/>
    <xf numFmtId="0" fontId="13" fillId="0" borderId="0"/>
    <xf numFmtId="0" fontId="21" fillId="0" borderId="0"/>
  </cellStyleXfs>
  <cellXfs count="171">
    <xf numFmtId="0" fontId="0" fillId="0" borderId="0" xfId="0"/>
    <xf numFmtId="0" fontId="5" fillId="0" borderId="0" xfId="0" applyFont="1" applyFill="1" applyBorder="1" applyAlignment="1">
      <alignment horizontal="right"/>
    </xf>
    <xf numFmtId="0" fontId="3" fillId="0" borderId="0" xfId="0" applyFont="1" applyFill="1" applyAlignment="1">
      <alignment horizontal="right"/>
    </xf>
    <xf numFmtId="0" fontId="3" fillId="0" borderId="0" xfId="0" applyFont="1" applyFill="1" applyAlignment="1"/>
    <xf numFmtId="0" fontId="1" fillId="0" borderId="0" xfId="1" applyFont="1" applyFill="1"/>
    <xf numFmtId="0" fontId="1" fillId="0" borderId="0" xfId="1" applyFont="1" applyFill="1" applyAlignment="1">
      <alignment horizontal="centerContinuous"/>
    </xf>
    <xf numFmtId="1" fontId="2" fillId="0" borderId="0" xfId="5" applyNumberFormat="1" applyFont="1" applyFill="1" applyAlignment="1">
      <alignment vertical="center"/>
    </xf>
    <xf numFmtId="3" fontId="2" fillId="0" borderId="0" xfId="5" applyNumberFormat="1" applyFont="1" applyFill="1" applyBorder="1" applyAlignment="1">
      <alignment vertical="center" wrapText="1"/>
    </xf>
    <xf numFmtId="3" fontId="6" fillId="0" borderId="0" xfId="5" applyNumberFormat="1" applyFont="1" applyFill="1" applyBorder="1" applyAlignment="1">
      <alignment horizontal="center" vertical="center" wrapText="1"/>
    </xf>
    <xf numFmtId="0" fontId="6" fillId="0" borderId="0" xfId="1" quotePrefix="1" applyFont="1" applyFill="1" applyAlignment="1">
      <alignment horizontal="centerContinuous"/>
    </xf>
    <xf numFmtId="0" fontId="12" fillId="0" borderId="0" xfId="1" quotePrefix="1" applyFont="1" applyFill="1" applyAlignment="1">
      <alignment horizontal="centerContinuous"/>
    </xf>
    <xf numFmtId="0" fontId="14" fillId="2" borderId="7" xfId="0" applyFont="1" applyFill="1" applyBorder="1" applyAlignment="1">
      <alignment horizontal="center" vertical="center" wrapText="1"/>
    </xf>
    <xf numFmtId="0" fontId="14" fillId="2" borderId="4"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4" fillId="2" borderId="3" xfId="7" applyFont="1" applyFill="1" applyBorder="1" applyAlignment="1">
      <alignment horizontal="center" vertical="center" wrapText="1"/>
    </xf>
    <xf numFmtId="0" fontId="14" fillId="2" borderId="3" xfId="7" applyFont="1" applyFill="1" applyBorder="1" applyAlignment="1">
      <alignment horizontal="left" vertical="center" wrapText="1"/>
    </xf>
    <xf numFmtId="3" fontId="14" fillId="2" borderId="3" xfId="7" applyNumberFormat="1" applyFont="1" applyFill="1" applyBorder="1" applyAlignment="1">
      <alignment horizontal="right" vertical="center" wrapText="1"/>
    </xf>
    <xf numFmtId="3" fontId="15" fillId="2" borderId="3" xfId="0" applyNumberFormat="1" applyFont="1" applyFill="1" applyBorder="1" applyAlignment="1">
      <alignment horizontal="right" vertical="center"/>
    </xf>
    <xf numFmtId="3" fontId="14" fillId="2" borderId="3" xfId="0" applyNumberFormat="1" applyFont="1" applyFill="1" applyBorder="1" applyAlignment="1">
      <alignment horizontal="right" vertical="center"/>
    </xf>
    <xf numFmtId="0" fontId="14" fillId="2" borderId="2" xfId="8" applyFont="1" applyFill="1" applyBorder="1" applyAlignment="1">
      <alignment horizontal="center" vertical="center" wrapText="1"/>
    </xf>
    <xf numFmtId="0" fontId="14" fillId="2" borderId="2" xfId="8" applyFont="1" applyFill="1" applyBorder="1" applyAlignment="1">
      <alignment horizontal="justify" vertical="center" wrapText="1"/>
    </xf>
    <xf numFmtId="3" fontId="14" fillId="2" borderId="2" xfId="8" applyNumberFormat="1" applyFont="1" applyFill="1" applyBorder="1" applyAlignment="1">
      <alignment horizontal="right" vertical="center" wrapText="1"/>
    </xf>
    <xf numFmtId="0" fontId="15" fillId="2" borderId="2" xfId="9" applyFont="1" applyFill="1" applyBorder="1" applyAlignment="1">
      <alignment vertical="center" wrapText="1"/>
    </xf>
    <xf numFmtId="0" fontId="15" fillId="2" borderId="2" xfId="9" applyFont="1" applyFill="1" applyBorder="1" applyAlignment="1">
      <alignment horizontal="center" vertical="center" wrapText="1"/>
    </xf>
    <xf numFmtId="3" fontId="15" fillId="2" borderId="2" xfId="9" applyNumberFormat="1" applyFont="1" applyFill="1" applyBorder="1" applyAlignment="1">
      <alignment horizontal="right" vertical="center" wrapText="1"/>
    </xf>
    <xf numFmtId="3" fontId="15" fillId="2" borderId="2" xfId="8" applyNumberFormat="1" applyFont="1" applyFill="1" applyBorder="1" applyAlignment="1">
      <alignment horizontal="right" vertical="center" wrapText="1"/>
    </xf>
    <xf numFmtId="3" fontId="19" fillId="2" borderId="2" xfId="0" applyNumberFormat="1" applyFont="1" applyFill="1" applyBorder="1" applyAlignment="1">
      <alignment horizontal="right" vertical="center"/>
    </xf>
    <xf numFmtId="3" fontId="15" fillId="2" borderId="2" xfId="0" applyNumberFormat="1" applyFont="1" applyFill="1" applyBorder="1" applyAlignment="1">
      <alignment horizontal="right" vertical="center"/>
    </xf>
    <xf numFmtId="3" fontId="20" fillId="2" borderId="2" xfId="0" applyNumberFormat="1" applyFont="1" applyFill="1" applyBorder="1" applyAlignment="1">
      <alignment horizontal="right" vertical="center"/>
    </xf>
    <xf numFmtId="3" fontId="15" fillId="2" borderId="2" xfId="10" applyNumberFormat="1" applyFont="1" applyFill="1" applyBorder="1" applyAlignment="1">
      <alignment horizontal="justify" vertical="center" wrapText="1"/>
    </xf>
    <xf numFmtId="0" fontId="15" fillId="2" borderId="2" xfId="8" applyFont="1" applyFill="1" applyBorder="1" applyAlignment="1">
      <alignment vertical="center" wrapText="1"/>
    </xf>
    <xf numFmtId="0" fontId="15" fillId="2" borderId="2" xfId="11" applyFont="1" applyFill="1" applyBorder="1" applyAlignment="1">
      <alignment horizontal="center" vertical="center" wrapText="1"/>
    </xf>
    <xf numFmtId="3" fontId="15" fillId="2" borderId="2" xfId="11" applyNumberFormat="1" applyFont="1" applyFill="1" applyBorder="1" applyAlignment="1">
      <alignment horizontal="right" vertical="center" wrapText="1"/>
    </xf>
    <xf numFmtId="3" fontId="15" fillId="2" borderId="2" xfId="12" applyNumberFormat="1" applyFont="1" applyFill="1" applyBorder="1" applyAlignment="1">
      <alignment horizontal="right" vertical="center" wrapText="1"/>
    </xf>
    <xf numFmtId="3" fontId="14" fillId="2" borderId="2" xfId="0" applyNumberFormat="1" applyFont="1" applyFill="1" applyBorder="1" applyAlignment="1">
      <alignment horizontal="right" vertical="center"/>
    </xf>
    <xf numFmtId="3" fontId="14" fillId="2" borderId="2" xfId="10" applyNumberFormat="1" applyFont="1" applyFill="1" applyBorder="1" applyAlignment="1">
      <alignment horizontal="justify" vertical="center" wrapText="1"/>
    </xf>
    <xf numFmtId="0" fontId="14" fillId="2" borderId="2" xfId="8" applyFont="1" applyFill="1" applyBorder="1" applyAlignment="1">
      <alignment vertical="center" wrapText="1"/>
    </xf>
    <xf numFmtId="0" fontId="14" fillId="2" borderId="2" xfId="11" applyFont="1" applyFill="1" applyBorder="1" applyAlignment="1">
      <alignment horizontal="center" vertical="center" wrapText="1"/>
    </xf>
    <xf numFmtId="3" fontId="14" fillId="2" borderId="2" xfId="11" applyNumberFormat="1" applyFont="1" applyFill="1" applyBorder="1" applyAlignment="1">
      <alignment horizontal="right" vertical="center" wrapText="1"/>
    </xf>
    <xf numFmtId="0" fontId="15" fillId="2" borderId="2" xfId="8" applyFont="1" applyFill="1" applyBorder="1" applyAlignment="1">
      <alignment horizontal="justify" vertical="center" wrapText="1"/>
    </xf>
    <xf numFmtId="0" fontId="15" fillId="2" borderId="2" xfId="8" applyFont="1" applyFill="1" applyBorder="1" applyAlignment="1">
      <alignment horizontal="center" vertical="center" wrapText="1"/>
    </xf>
    <xf numFmtId="0" fontId="15" fillId="2" borderId="2" xfId="11" applyFont="1" applyFill="1" applyBorder="1" applyAlignment="1">
      <alignment horizontal="justify" vertical="center" wrapText="1"/>
    </xf>
    <xf numFmtId="0" fontId="14" fillId="2" borderId="2" xfId="11" applyFont="1" applyFill="1" applyBorder="1" applyAlignment="1">
      <alignment horizontal="justify" vertical="center" wrapText="1"/>
    </xf>
    <xf numFmtId="0" fontId="15" fillId="2" borderId="2" xfId="13" applyFont="1" applyFill="1" applyBorder="1" applyAlignment="1">
      <alignment horizontal="center" vertical="center" wrapText="1"/>
    </xf>
    <xf numFmtId="3" fontId="15" fillId="2" borderId="2" xfId="10" applyNumberFormat="1" applyFont="1" applyFill="1" applyBorder="1" applyAlignment="1">
      <alignment horizontal="center" vertical="center" wrapText="1"/>
    </xf>
    <xf numFmtId="0" fontId="14" fillId="2" borderId="2" xfId="9" applyFont="1" applyFill="1" applyBorder="1" applyAlignment="1">
      <alignment vertical="center" wrapText="1"/>
    </xf>
    <xf numFmtId="3" fontId="14" fillId="2" borderId="2" xfId="10" applyNumberFormat="1" applyFont="1" applyFill="1" applyBorder="1" applyAlignment="1">
      <alignment horizontal="center" vertical="center" wrapText="1"/>
    </xf>
    <xf numFmtId="3" fontId="14" fillId="2" borderId="2" xfId="9" applyNumberFormat="1" applyFont="1" applyFill="1" applyBorder="1" applyAlignment="1">
      <alignment horizontal="right" vertical="center" wrapText="1"/>
    </xf>
    <xf numFmtId="0" fontId="15" fillId="2" borderId="2" xfId="8" applyFont="1" applyFill="1" applyBorder="1" applyAlignment="1">
      <alignment horizontal="right" vertical="center" wrapText="1"/>
    </xf>
    <xf numFmtId="3" fontId="14" fillId="2" borderId="2" xfId="8" applyNumberFormat="1" applyFont="1" applyFill="1" applyBorder="1" applyAlignment="1">
      <alignment horizontal="center" vertical="center" wrapText="1"/>
    </xf>
    <xf numFmtId="0" fontId="15" fillId="2" borderId="2" xfId="11" applyFont="1" applyFill="1" applyBorder="1" applyAlignment="1">
      <alignment horizontal="center" wrapText="1"/>
    </xf>
    <xf numFmtId="3" fontId="15" fillId="2" borderId="2" xfId="11" applyNumberFormat="1" applyFont="1" applyFill="1" applyBorder="1" applyAlignment="1">
      <alignment horizontal="right" wrapText="1"/>
    </xf>
    <xf numFmtId="0" fontId="15" fillId="2" borderId="2" xfId="14" applyFont="1" applyFill="1" applyBorder="1" applyAlignment="1">
      <alignment vertical="center" wrapText="1"/>
    </xf>
    <xf numFmtId="0" fontId="14" fillId="2" borderId="2" xfId="11" applyFont="1" applyFill="1" applyBorder="1" applyAlignment="1">
      <alignment horizontal="center" wrapText="1"/>
    </xf>
    <xf numFmtId="3" fontId="14" fillId="2" borderId="2" xfId="12" applyNumberFormat="1" applyFont="1" applyFill="1" applyBorder="1" applyAlignment="1">
      <alignment horizontal="right" vertical="center" wrapText="1"/>
    </xf>
    <xf numFmtId="3" fontId="14" fillId="2" borderId="2" xfId="11" applyNumberFormat="1" applyFont="1" applyFill="1" applyBorder="1" applyAlignment="1">
      <alignment horizontal="right" wrapText="1"/>
    </xf>
    <xf numFmtId="14" fontId="15" fillId="2" borderId="2" xfId="10" applyNumberFormat="1" applyFont="1" applyFill="1" applyBorder="1" applyAlignment="1">
      <alignment horizontal="center" vertical="center" wrapText="1"/>
    </xf>
    <xf numFmtId="14" fontId="14" fillId="2" borderId="2" xfId="10" applyNumberFormat="1" applyFont="1" applyFill="1" applyBorder="1" applyAlignment="1">
      <alignment horizontal="center" vertical="center" wrapText="1"/>
    </xf>
    <xf numFmtId="14" fontId="15" fillId="2" borderId="2" xfId="10" applyNumberFormat="1" applyFont="1" applyFill="1" applyBorder="1" applyAlignment="1">
      <alignment horizontal="justify" vertical="center" wrapText="1"/>
    </xf>
    <xf numFmtId="14" fontId="14" fillId="2" borderId="2" xfId="10" applyNumberFormat="1" applyFont="1" applyFill="1" applyBorder="1" applyAlignment="1">
      <alignment horizontal="justify" vertical="center" wrapText="1"/>
    </xf>
    <xf numFmtId="0" fontId="15" fillId="2" borderId="2" xfId="15" applyFont="1" applyFill="1" applyBorder="1" applyAlignment="1">
      <alignment vertical="center" wrapText="1"/>
    </xf>
    <xf numFmtId="3" fontId="15" fillId="2" borderId="2" xfId="15" applyNumberFormat="1" applyFont="1" applyFill="1" applyBorder="1" applyAlignment="1">
      <alignment horizontal="right" vertical="center" wrapText="1"/>
    </xf>
    <xf numFmtId="0" fontId="14" fillId="2" borderId="2" xfId="15" applyFont="1" applyFill="1" applyBorder="1" applyAlignment="1">
      <alignment vertical="center" wrapText="1"/>
    </xf>
    <xf numFmtId="0" fontId="20" fillId="2" borderId="2" xfId="8" applyFont="1" applyFill="1" applyBorder="1" applyAlignment="1">
      <alignment vertical="center" wrapText="1"/>
    </xf>
    <xf numFmtId="0" fontId="20" fillId="2" borderId="2" xfId="16" applyFont="1" applyFill="1" applyBorder="1" applyAlignment="1">
      <alignment horizontal="center" vertical="center" wrapText="1"/>
    </xf>
    <xf numFmtId="164" fontId="20" fillId="2" borderId="2" xfId="12" applyNumberFormat="1" applyFont="1" applyFill="1" applyBorder="1" applyAlignment="1">
      <alignment horizontal="right" vertical="center"/>
    </xf>
    <xf numFmtId="3" fontId="20" fillId="2" borderId="2" xfId="8" applyNumberFormat="1" applyFont="1" applyFill="1" applyBorder="1" applyAlignment="1">
      <alignment horizontal="right" vertical="center" wrapText="1"/>
    </xf>
    <xf numFmtId="1" fontId="15" fillId="2" borderId="2" xfId="10" applyNumberFormat="1" applyFont="1" applyFill="1" applyBorder="1" applyAlignment="1">
      <alignment vertical="center" wrapText="1"/>
    </xf>
    <xf numFmtId="1" fontId="20" fillId="2" borderId="2" xfId="10" applyNumberFormat="1" applyFont="1" applyFill="1" applyBorder="1" applyAlignment="1">
      <alignment horizontal="center" vertical="center" wrapText="1"/>
    </xf>
    <xf numFmtId="3" fontId="20" fillId="2" borderId="2" xfId="12" applyNumberFormat="1" applyFont="1" applyFill="1" applyBorder="1" applyAlignment="1">
      <alignment horizontal="right" vertical="center" wrapText="1"/>
    </xf>
    <xf numFmtId="3" fontId="20" fillId="2" borderId="2" xfId="9" applyNumberFormat="1" applyFont="1" applyFill="1" applyBorder="1" applyAlignment="1">
      <alignment horizontal="right" vertical="center" wrapText="1"/>
    </xf>
    <xf numFmtId="1" fontId="14" fillId="2" borderId="2" xfId="10" applyNumberFormat="1" applyFont="1" applyFill="1" applyBorder="1" applyAlignment="1">
      <alignment vertical="center" wrapText="1"/>
    </xf>
    <xf numFmtId="0" fontId="19" fillId="2" borderId="2" xfId="8" applyFont="1" applyFill="1" applyBorder="1" applyAlignment="1">
      <alignment vertical="center" wrapText="1"/>
    </xf>
    <xf numFmtId="1" fontId="19" fillId="2" borderId="2" xfId="10" applyNumberFormat="1" applyFont="1" applyFill="1" applyBorder="1" applyAlignment="1">
      <alignment horizontal="center" vertical="center" wrapText="1"/>
    </xf>
    <xf numFmtId="0" fontId="15" fillId="2" borderId="2" xfId="13" applyFont="1" applyFill="1" applyBorder="1" applyAlignment="1">
      <alignment vertical="center" wrapText="1"/>
    </xf>
    <xf numFmtId="167" fontId="20" fillId="2" borderId="2" xfId="13" applyNumberFormat="1" applyFont="1" applyFill="1" applyBorder="1" applyAlignment="1">
      <alignment vertical="center" wrapText="1"/>
    </xf>
    <xf numFmtId="0" fontId="14" fillId="2" borderId="2" xfId="13" applyFont="1" applyFill="1" applyBorder="1" applyAlignment="1">
      <alignment horizontal="center" vertical="center" wrapText="1"/>
    </xf>
    <xf numFmtId="1" fontId="15" fillId="2" borderId="2" xfId="10" applyNumberFormat="1" applyFont="1" applyFill="1" applyBorder="1" applyAlignment="1">
      <alignment horizontal="justify" vertical="center" wrapText="1"/>
    </xf>
    <xf numFmtId="3" fontId="15" fillId="2" borderId="2" xfId="10" applyNumberFormat="1" applyFont="1" applyFill="1" applyBorder="1" applyAlignment="1">
      <alignment horizontal="right" vertical="center" wrapText="1"/>
    </xf>
    <xf numFmtId="3" fontId="15" fillId="2" borderId="2" xfId="7" applyNumberFormat="1" applyFont="1" applyFill="1" applyBorder="1" applyAlignment="1">
      <alignment horizontal="right" vertical="center" wrapText="1"/>
    </xf>
    <xf numFmtId="1" fontId="14" fillId="2" borderId="2" xfId="10" applyNumberFormat="1" applyFont="1" applyFill="1" applyBorder="1" applyAlignment="1">
      <alignment horizontal="justify" vertical="center" wrapText="1"/>
    </xf>
    <xf numFmtId="1" fontId="14" fillId="2" borderId="2" xfId="10" applyNumberFormat="1" applyFont="1" applyFill="1" applyBorder="1" applyAlignment="1">
      <alignment horizontal="center" vertical="center" wrapText="1"/>
    </xf>
    <xf numFmtId="3" fontId="20" fillId="2" borderId="2" xfId="10" applyNumberFormat="1" applyFont="1" applyFill="1" applyBorder="1" applyAlignment="1">
      <alignment horizontal="center" vertical="center" wrapText="1"/>
    </xf>
    <xf numFmtId="3" fontId="20" fillId="2" borderId="2" xfId="10" quotePrefix="1" applyNumberFormat="1" applyFont="1" applyFill="1" applyBorder="1" applyAlignment="1">
      <alignment horizontal="right" vertical="center" wrapText="1"/>
    </xf>
    <xf numFmtId="0" fontId="14" fillId="2" borderId="2" xfId="17" applyFont="1" applyFill="1" applyBorder="1" applyAlignment="1">
      <alignment horizontal="left" vertical="center" wrapText="1"/>
    </xf>
    <xf numFmtId="0" fontId="14" fillId="2" borderId="2" xfId="0" applyFont="1" applyFill="1" applyBorder="1" applyAlignment="1">
      <alignment horizontal="center" vertical="center"/>
    </xf>
    <xf numFmtId="0" fontId="14" fillId="2" borderId="2" xfId="0" applyFont="1" applyFill="1" applyBorder="1" applyAlignment="1">
      <alignment vertical="center"/>
    </xf>
    <xf numFmtId="0" fontId="14" fillId="2" borderId="2" xfId="0" applyFont="1" applyFill="1" applyBorder="1" applyAlignment="1">
      <alignment horizontal="center" vertical="center" wrapText="1"/>
    </xf>
    <xf numFmtId="0" fontId="14" fillId="2" borderId="2" xfId="17" applyFont="1" applyFill="1" applyBorder="1" applyAlignment="1">
      <alignment horizontal="center" vertical="center" wrapText="1"/>
    </xf>
    <xf numFmtId="0" fontId="14" fillId="2" borderId="2" xfId="17" applyFont="1" applyFill="1" applyBorder="1" applyAlignment="1">
      <alignment vertical="center" wrapText="1"/>
    </xf>
    <xf numFmtId="0" fontId="14" fillId="2" borderId="2" xfId="18" applyFont="1" applyFill="1" applyBorder="1" applyAlignment="1">
      <alignment horizontal="center" vertical="center" wrapText="1"/>
    </xf>
    <xf numFmtId="0" fontId="19" fillId="2" borderId="2" xfId="18" applyFont="1" applyFill="1" applyBorder="1" applyAlignment="1">
      <alignment horizontal="center" vertical="center" wrapText="1"/>
    </xf>
    <xf numFmtId="0" fontId="19" fillId="2" borderId="2" xfId="17" applyFont="1" applyFill="1" applyBorder="1" applyAlignment="1">
      <alignment vertical="center" wrapText="1"/>
    </xf>
    <xf numFmtId="0" fontId="14" fillId="2" borderId="2" xfId="16" quotePrefix="1" applyFont="1" applyFill="1" applyBorder="1" applyAlignment="1">
      <alignment horizontal="center" vertical="center" wrapText="1"/>
    </xf>
    <xf numFmtId="0" fontId="15" fillId="2" borderId="2" xfId="16" applyFont="1" applyFill="1" applyBorder="1" applyAlignment="1">
      <alignment horizontal="justify" vertical="center" wrapText="1"/>
    </xf>
    <xf numFmtId="0" fontId="15" fillId="2" borderId="2" xfId="18" applyFont="1" applyFill="1" applyBorder="1" applyAlignment="1">
      <alignment horizontal="center" vertical="center" wrapText="1"/>
    </xf>
    <xf numFmtId="0" fontId="15" fillId="2" borderId="2" xfId="16" applyFont="1" applyFill="1" applyBorder="1" applyAlignment="1">
      <alignment horizontal="center" vertical="center" wrapText="1"/>
    </xf>
    <xf numFmtId="0" fontId="15" fillId="2" borderId="2" xfId="17" applyFont="1" applyFill="1" applyBorder="1" applyAlignment="1">
      <alignment vertical="center" wrapText="1"/>
    </xf>
    <xf numFmtId="0" fontId="15" fillId="2" borderId="2" xfId="0" applyFont="1" applyFill="1" applyBorder="1" applyAlignment="1">
      <alignment vertical="center" wrapText="1"/>
    </xf>
    <xf numFmtId="49" fontId="14" fillId="2" borderId="2" xfId="10" applyNumberFormat="1" applyFont="1" applyFill="1" applyBorder="1" applyAlignment="1">
      <alignment horizontal="justify" vertical="center" wrapText="1"/>
    </xf>
    <xf numFmtId="0" fontId="15" fillId="2" borderId="2" xfId="19" applyFont="1" applyFill="1" applyBorder="1" applyAlignment="1">
      <alignment horizontal="justify" vertical="center" wrapText="1"/>
    </xf>
    <xf numFmtId="1" fontId="15" fillId="2" borderId="2" xfId="20" applyNumberFormat="1" applyFont="1" applyFill="1" applyBorder="1" applyAlignment="1">
      <alignment horizontal="center" vertical="center" wrapText="1"/>
    </xf>
    <xf numFmtId="49" fontId="14" fillId="2" borderId="2" xfId="10" applyNumberFormat="1" applyFont="1" applyFill="1" applyBorder="1" applyAlignment="1">
      <alignment horizontal="center" vertical="center"/>
    </xf>
    <xf numFmtId="1" fontId="15" fillId="2" borderId="2" xfId="10" applyNumberFormat="1" applyFont="1" applyFill="1" applyBorder="1" applyAlignment="1">
      <alignment horizontal="center" vertical="center" wrapText="1"/>
    </xf>
    <xf numFmtId="0" fontId="14" fillId="2" borderId="2" xfId="0" applyFont="1" applyFill="1" applyBorder="1" applyAlignment="1">
      <alignment horizontal="justify" vertical="center" wrapText="1"/>
    </xf>
    <xf numFmtId="0" fontId="19" fillId="2" borderId="2" xfId="0" applyFont="1" applyFill="1" applyBorder="1" applyAlignment="1">
      <alignment horizontal="center" vertical="center"/>
    </xf>
    <xf numFmtId="0" fontId="19" fillId="2" borderId="2" xfId="0" applyFont="1" applyFill="1" applyBorder="1" applyAlignment="1">
      <alignment vertical="center"/>
    </xf>
    <xf numFmtId="0" fontId="19" fillId="2" borderId="2" xfId="0" applyFont="1" applyFill="1" applyBorder="1" applyAlignment="1">
      <alignment horizontal="center" vertical="center" wrapText="1"/>
    </xf>
    <xf numFmtId="0" fontId="15" fillId="2" borderId="2" xfId="0" applyFont="1" applyFill="1" applyBorder="1" applyAlignment="1">
      <alignment horizontal="justify" vertical="center" wrapText="1"/>
    </xf>
    <xf numFmtId="0" fontId="15" fillId="2" borderId="2" xfId="0" applyFont="1" applyFill="1" applyBorder="1" applyAlignment="1">
      <alignment horizontal="center" vertical="center"/>
    </xf>
    <xf numFmtId="0" fontId="15" fillId="2" borderId="2" xfId="0" applyFont="1" applyFill="1" applyBorder="1" applyAlignment="1">
      <alignment vertical="center"/>
    </xf>
    <xf numFmtId="0" fontId="14" fillId="2" borderId="2" xfId="18" applyFont="1" applyFill="1" applyBorder="1" applyAlignment="1">
      <alignment horizontal="left" vertical="center" wrapText="1"/>
    </xf>
    <xf numFmtId="3" fontId="14" fillId="2" borderId="2" xfId="18" applyNumberFormat="1" applyFont="1" applyFill="1" applyBorder="1" applyAlignment="1">
      <alignment horizontal="center" vertical="center" wrapText="1"/>
    </xf>
    <xf numFmtId="0" fontId="15" fillId="2" borderId="2" xfId="18" applyFont="1" applyFill="1" applyBorder="1" applyAlignment="1">
      <alignment horizontal="left" vertical="center" wrapText="1"/>
    </xf>
    <xf numFmtId="0" fontId="15" fillId="2" borderId="2" xfId="15" applyFont="1" applyFill="1" applyBorder="1"/>
    <xf numFmtId="0" fontId="14" fillId="2" borderId="2" xfId="15" applyFont="1" applyFill="1" applyBorder="1" applyAlignment="1">
      <alignment horizontal="center" vertical="center" wrapText="1"/>
    </xf>
    <xf numFmtId="3" fontId="14" fillId="2" borderId="2" xfId="15" applyNumberFormat="1" applyFont="1" applyFill="1" applyBorder="1" applyAlignment="1">
      <alignment horizontal="right" vertical="center" wrapText="1"/>
    </xf>
    <xf numFmtId="0" fontId="14" fillId="2" borderId="2" xfId="18" applyFont="1" applyFill="1" applyBorder="1" applyAlignment="1">
      <alignment vertical="center" wrapText="1"/>
    </xf>
    <xf numFmtId="0" fontId="19" fillId="2" borderId="2" xfId="18" applyFont="1" applyFill="1" applyBorder="1" applyAlignment="1">
      <alignment vertical="center" wrapText="1"/>
    </xf>
    <xf numFmtId="3" fontId="19" fillId="2" borderId="2" xfId="18" applyNumberFormat="1" applyFont="1" applyFill="1" applyBorder="1" applyAlignment="1">
      <alignment horizontal="center" vertical="center" wrapText="1"/>
    </xf>
    <xf numFmtId="0" fontId="15" fillId="2" borderId="2" xfId="11" applyFont="1" applyFill="1" applyBorder="1" applyAlignment="1">
      <alignment horizontal="left" vertical="center" wrapText="1"/>
    </xf>
    <xf numFmtId="0" fontId="15" fillId="2" borderId="2" xfId="15" applyFont="1" applyFill="1" applyBorder="1" applyAlignment="1">
      <alignment horizontal="center" vertical="center" wrapText="1"/>
    </xf>
    <xf numFmtId="0" fontId="14" fillId="2" borderId="2" xfId="15" applyFont="1" applyFill="1" applyBorder="1" applyAlignment="1">
      <alignment horizontal="center" vertical="center"/>
    </xf>
    <xf numFmtId="0" fontId="14" fillId="2" borderId="2" xfId="0" applyFont="1" applyFill="1" applyBorder="1" applyAlignment="1">
      <alignment vertical="center" wrapText="1"/>
    </xf>
    <xf numFmtId="3" fontId="3" fillId="2" borderId="2" xfId="10" applyNumberFormat="1" applyFont="1" applyFill="1" applyBorder="1" applyAlignment="1">
      <alignment horizontal="center" vertical="center" wrapText="1"/>
    </xf>
    <xf numFmtId="3" fontId="3" fillId="2" borderId="2" xfId="10" applyNumberFormat="1" applyFont="1" applyFill="1" applyBorder="1" applyAlignment="1">
      <alignment horizontal="left" vertical="center" wrapText="1"/>
    </xf>
    <xf numFmtId="3" fontId="3" fillId="2" borderId="2" xfId="10" quotePrefix="1" applyNumberFormat="1" applyFont="1" applyFill="1" applyBorder="1" applyAlignment="1">
      <alignment horizontal="center" vertical="center" wrapText="1"/>
    </xf>
    <xf numFmtId="3" fontId="1" fillId="2" borderId="2" xfId="10" quotePrefix="1" applyNumberFormat="1" applyFont="1" applyFill="1" applyBorder="1" applyAlignment="1">
      <alignment horizontal="center" vertical="center" wrapText="1"/>
    </xf>
    <xf numFmtId="3" fontId="1" fillId="2" borderId="2" xfId="10" applyNumberFormat="1" applyFont="1" applyFill="1" applyBorder="1" applyAlignment="1">
      <alignment horizontal="left" vertical="center" wrapText="1"/>
    </xf>
    <xf numFmtId="3" fontId="1" fillId="2" borderId="2" xfId="10" applyNumberFormat="1" applyFont="1" applyFill="1" applyBorder="1" applyAlignment="1">
      <alignment horizontal="center" vertical="center" wrapText="1"/>
    </xf>
    <xf numFmtId="1" fontId="1" fillId="2" borderId="2" xfId="10" applyNumberFormat="1" applyFont="1" applyFill="1" applyBorder="1" applyAlignment="1">
      <alignment horizontal="center" vertical="center" wrapText="1"/>
    </xf>
    <xf numFmtId="49" fontId="3" fillId="2" borderId="2" xfId="10" applyNumberFormat="1" applyFont="1" applyFill="1" applyBorder="1" applyAlignment="1">
      <alignment horizontal="center" vertical="center"/>
    </xf>
    <xf numFmtId="1" fontId="3" fillId="2" borderId="2" xfId="10" applyNumberFormat="1" applyFont="1" applyFill="1" applyBorder="1" applyAlignment="1">
      <alignment horizontal="center" vertical="center" wrapText="1"/>
    </xf>
    <xf numFmtId="1" fontId="3" fillId="2" borderId="2" xfId="10" applyNumberFormat="1" applyFont="1" applyFill="1" applyBorder="1" applyAlignment="1">
      <alignment vertical="center" wrapText="1"/>
    </xf>
    <xf numFmtId="1" fontId="1" fillId="2" borderId="2" xfId="10" applyNumberFormat="1" applyFont="1" applyFill="1" applyBorder="1" applyAlignment="1">
      <alignment vertical="center" wrapText="1"/>
    </xf>
    <xf numFmtId="0" fontId="1" fillId="2" borderId="2" xfId="17" applyFont="1" applyFill="1" applyBorder="1" applyAlignment="1">
      <alignment horizontal="center" vertical="center" wrapText="1"/>
    </xf>
    <xf numFmtId="0" fontId="3" fillId="2" borderId="2" xfId="17" applyFont="1" applyFill="1" applyBorder="1" applyAlignment="1">
      <alignment horizontal="center" vertical="center" wrapText="1"/>
    </xf>
    <xf numFmtId="3" fontId="1" fillId="2" borderId="2" xfId="21" applyNumberFormat="1" applyFont="1" applyFill="1" applyBorder="1" applyAlignment="1">
      <alignment horizontal="center" vertical="center" wrapText="1"/>
    </xf>
    <xf numFmtId="1" fontId="23" fillId="2" borderId="2" xfId="10" applyNumberFormat="1" applyFont="1" applyFill="1" applyBorder="1" applyAlignment="1">
      <alignment horizontal="center" vertical="center" wrapText="1"/>
    </xf>
    <xf numFmtId="0" fontId="15" fillId="2" borderId="2" xfId="0" applyFont="1" applyFill="1" applyBorder="1" applyAlignment="1">
      <alignment wrapText="1"/>
    </xf>
    <xf numFmtId="0" fontId="15" fillId="2" borderId="2" xfId="0" applyFont="1" applyFill="1" applyBorder="1" applyAlignment="1">
      <alignment horizontal="center" vertical="center" wrapText="1"/>
    </xf>
    <xf numFmtId="0" fontId="10" fillId="2" borderId="2" xfId="17" applyFont="1" applyFill="1" applyBorder="1" applyAlignment="1">
      <alignment horizontal="center" vertical="center"/>
    </xf>
    <xf numFmtId="0" fontId="4" fillId="2" borderId="2" xfId="17" applyFont="1" applyFill="1" applyBorder="1" applyAlignment="1">
      <alignment vertical="center" wrapText="1"/>
    </xf>
    <xf numFmtId="3" fontId="4" fillId="2" borderId="2" xfId="17" applyNumberFormat="1" applyFont="1" applyFill="1" applyBorder="1" applyAlignment="1">
      <alignment vertical="center" wrapText="1"/>
    </xf>
    <xf numFmtId="1" fontId="9" fillId="2" borderId="2" xfId="10" applyNumberFormat="1" applyFont="1" applyFill="1" applyBorder="1" applyAlignment="1">
      <alignment horizontal="center" vertical="center" wrapText="1"/>
    </xf>
    <xf numFmtId="3" fontId="4" fillId="2" borderId="2" xfId="10" applyNumberFormat="1" applyFont="1" applyFill="1" applyBorder="1" applyAlignment="1">
      <alignment horizontal="right" vertical="center"/>
    </xf>
    <xf numFmtId="0" fontId="10" fillId="2" borderId="2" xfId="17" applyFont="1" applyFill="1" applyBorder="1" applyAlignment="1">
      <alignment wrapText="1"/>
    </xf>
    <xf numFmtId="1" fontId="4" fillId="2" borderId="2" xfId="10" applyNumberFormat="1" applyFont="1" applyFill="1" applyBorder="1" applyAlignment="1">
      <alignment horizontal="center" vertical="center" wrapText="1"/>
    </xf>
    <xf numFmtId="0" fontId="17" fillId="2" borderId="2" xfId="17" applyFont="1" applyFill="1" applyBorder="1" applyAlignment="1">
      <alignment horizontal="left" vertical="center" wrapText="1"/>
    </xf>
    <xf numFmtId="0" fontId="14" fillId="2" borderId="1" xfId="0" applyFont="1" applyFill="1" applyBorder="1" applyAlignment="1">
      <alignment horizontal="center" vertical="center"/>
    </xf>
    <xf numFmtId="3" fontId="14" fillId="2" borderId="1" xfId="22" applyNumberFormat="1" applyFont="1" applyFill="1" applyBorder="1" applyAlignment="1">
      <alignment horizontal="left" vertical="center" wrapText="1"/>
    </xf>
    <xf numFmtId="0" fontId="14" fillId="2" borderId="1" xfId="0" applyFont="1" applyFill="1" applyBorder="1" applyAlignment="1">
      <alignment horizontal="center" vertical="center" wrapText="1"/>
    </xf>
    <xf numFmtId="0" fontId="14" fillId="2" borderId="1" xfId="0" applyFont="1" applyFill="1" applyBorder="1" applyAlignment="1">
      <alignment vertical="center"/>
    </xf>
    <xf numFmtId="3" fontId="14" fillId="2" borderId="1" xfId="0" applyNumberFormat="1" applyFont="1" applyFill="1" applyBorder="1" applyAlignment="1">
      <alignment horizontal="right" vertical="center"/>
    </xf>
    <xf numFmtId="3" fontId="15" fillId="2" borderId="1" xfId="0" applyNumberFormat="1" applyFont="1" applyFill="1" applyBorder="1" applyAlignment="1">
      <alignment horizontal="right" vertical="center"/>
    </xf>
    <xf numFmtId="1" fontId="3" fillId="0" borderId="0" xfId="5" applyNumberFormat="1" applyFont="1" applyFill="1" applyAlignment="1">
      <alignment vertical="center" wrapText="1"/>
    </xf>
    <xf numFmtId="1" fontId="3" fillId="0" borderId="0" xfId="5" applyNumberFormat="1" applyFont="1" applyFill="1" applyAlignment="1">
      <alignment horizontal="center" vertical="center" wrapText="1"/>
    </xf>
    <xf numFmtId="0" fontId="14" fillId="2" borderId="8"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9"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10" xfId="0" applyFont="1" applyFill="1" applyBorder="1" applyAlignment="1">
      <alignment horizontal="center" vertical="center"/>
    </xf>
    <xf numFmtId="0" fontId="14" fillId="2" borderId="5" xfId="0" applyFont="1" applyFill="1" applyBorder="1" applyAlignment="1">
      <alignment horizontal="center" vertical="center"/>
    </xf>
  </cellXfs>
  <cellStyles count="23">
    <cellStyle name="Comma 16 3 2 2 2 3" xfId="12"/>
    <cellStyle name="Comma 2" xfId="3"/>
    <cellStyle name="Currency 2" xfId="4"/>
    <cellStyle name="Normal" xfId="0" builtinId="0"/>
    <cellStyle name="Normal 10 2 24" xfId="17"/>
    <cellStyle name="Normal 11 29 4 2 3 2 2" xfId="18"/>
    <cellStyle name="Normal 11 29 4 2 3 3" xfId="9"/>
    <cellStyle name="Normal 11 29 6 2" xfId="7"/>
    <cellStyle name="Normal 11 3 2" xfId="13"/>
    <cellStyle name="Normal 14 2" xfId="14"/>
    <cellStyle name="Normal 2" xfId="1"/>
    <cellStyle name="Normal 2 10 10" xfId="8"/>
    <cellStyle name="Normal 2 2 10" xfId="16"/>
    <cellStyle name="Normal 2 2 16" xfId="11"/>
    <cellStyle name="Normal 27" xfId="22"/>
    <cellStyle name="Normal 59" xfId="21"/>
    <cellStyle name="Normal 64" xfId="15"/>
    <cellStyle name="Normal 7" xfId="2"/>
    <cellStyle name="Normal 9 146 2 2" xfId="20"/>
    <cellStyle name="Normal_Bieu mau (CV )" xfId="5"/>
    <cellStyle name="Normal_Bieu mau (CV ) 2 2" xfId="10"/>
    <cellStyle name="Normal_KE HOACH XDCB 2013-2015 (chuan)2" xfId="19"/>
    <cellStyle name="Style 1"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Administrator\Desktop\879%20Final%20Ph&#7909;%20l&#7909;c%204070%20Bieu%20ke%20hoach%20KTXH%20nam%20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dmin\Downloads\C&#244;ng%20khai%20d&#7921;%20to&#225;n%20n&#259;m%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 tieu tong hop"/>
      <sheetName val="CN-TN-LNN"/>
      <sheetName val="Cac huyen, TP, TX"/>
      <sheetName val="So TNMT"/>
      <sheetName val="So LDTBXH"/>
      <sheetName val="So Y te"/>
      <sheetName val="TTYT Huyen"/>
      <sheetName val="So GDDT "/>
      <sheetName val="Cao dang SP"/>
      <sheetName val="DAI PTTH "/>
      <sheetName val="TH THU_NS"/>
      <sheetName val="CT Thu NS"/>
      <sheetName val="Thu theo sac thue"/>
      <sheetName val="Chi NSDP"/>
      <sheetName val="CT Chi Nganh"/>
      <sheetName val="CT CHi DP"/>
      <sheetName val="BSMT"/>
      <sheetName val="Chi tiết y tế"/>
      <sheetName val="BS von cac Quy"/>
      <sheetName val="Tra no vay"/>
      <sheetName val="NSĐP"/>
      <sheetName val="KL của tỉnh"/>
      <sheetName val="SD Dat"/>
      <sheetName val="NSTW"/>
      <sheetName val="CTMTQG NTM"/>
      <sheetName val="Nuoc sach NTM"/>
      <sheetName val="CTMTQG GNBV"/>
      <sheetName val="ODA"/>
      <sheetName val="TPCP"/>
      <sheetName val="DPNS"/>
      <sheetName val="XS"/>
      <sheetName val="Thu NS"/>
      <sheetName val="ThuNS Huyen"/>
      <sheetName val="Chi NS"/>
      <sheetName val="Chi tiet Chi NS"/>
      <sheetName val="Thu-Chi NShuyen"/>
      <sheetName val="HTMT"/>
      <sheetName val="CTMTQG"/>
      <sheetName val="NSDP (2)"/>
      <sheetName val="NSDP"/>
      <sheetName val="XSKT"/>
      <sheetName val="NS_b7"/>
      <sheetName val="DT_doiu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7">
          <cell r="C7" t="str">
            <v>Hỗ trợ xây dựng Trung tâm Văn hóa thể thao huyện Phú Lương</v>
          </cell>
        </row>
        <row r="8">
          <cell r="C8" t="str">
            <v>Hỗ trợ đầu tư xây dựng tuyến đường giao thông nối hai xã Kim Sơn - Kim Phượng</v>
          </cell>
        </row>
        <row r="9">
          <cell r="C9" t="str">
            <v>Hỗ trợ sửa chữa, cải tạo xây dựng hệ thống cầu bắc qua Sông Đào</v>
          </cell>
        </row>
        <row r="13">
          <cell r="C13" t="str">
            <v>Hỗ trợ kinh phí nâng cấp đô thị loại II</v>
          </cell>
        </row>
        <row r="14">
          <cell r="C14" t="str">
            <v>Hỗ trợ kinh phí nâng cấp đô thị loại III</v>
          </cell>
        </row>
        <row r="16">
          <cell r="C16" t="str">
            <v>Thực hiện Đề án Xây dựng lực lượng dân quân tự vệ tỉnh Thái Nguyên giai đoạn 2016 - 2025, tầm nhìn đến năm 2035 - Xây dựng trụ sở Ban Chỉ huy quân sự cấp xã</v>
          </cell>
        </row>
      </sheetData>
      <sheetData sheetId="22" refreshError="1">
        <row r="8">
          <cell r="J8">
            <v>205000</v>
          </cell>
        </row>
        <row r="10">
          <cell r="B10" t="str">
            <v>Đầu tư xây dựng tháp Anten truyền hình Thái Nguyên</v>
          </cell>
          <cell r="J10">
            <v>49500</v>
          </cell>
        </row>
        <row r="11">
          <cell r="B11" t="str">
            <v>Xây dựng hạ tầng khu đô thị thị trấn Chợ Chu, huyện Định Hóa</v>
          </cell>
          <cell r="J11">
            <v>25186</v>
          </cell>
        </row>
        <row r="12">
          <cell r="B12" t="str">
            <v>Xây dựng hạ tầng điểm dân cư nông thôn xóm Đồng Danh, xã Sơn Cẩm, thành phố Thái Nguyên</v>
          </cell>
          <cell r="J12">
            <v>18000</v>
          </cell>
        </row>
        <row r="13">
          <cell r="B13" t="str">
            <v>Xây dựng hạ tầng điểm dân cư nông thôn xóm Hanh, xã Hồng Tiến, thị xã Phổ Yên</v>
          </cell>
          <cell r="J13">
            <v>14000</v>
          </cell>
        </row>
        <row r="15">
          <cell r="B15" t="str">
            <v>Xây dựng hạ tầng khu đô thị số 4 thị trấn Hương Sơn, huyện Phú Bình</v>
          </cell>
          <cell r="J15">
            <v>6657</v>
          </cell>
        </row>
        <row r="16">
          <cell r="B16" t="str">
            <v>Xây dựng hạ tầng điểm dân cư nông thôn xóm Trung, xã Điềm Thụy, huyện Phú Bình</v>
          </cell>
          <cell r="J16">
            <v>55000</v>
          </cell>
        </row>
        <row r="18">
          <cell r="J18">
            <v>26657</v>
          </cell>
        </row>
        <row r="19">
          <cell r="B19" t="str">
            <v>Mở rộng, nâng quy mô Trường Phổ thông dân tộc nội trú THCS Nguyễn Bỉnh Khiêm</v>
          </cell>
        </row>
        <row r="20">
          <cell r="B20" t="str">
            <v>Mở rộng, nâng quy mô Trường Phổ thông dân tộc nội trú THCS Phú Lương</v>
          </cell>
        </row>
      </sheetData>
      <sheetData sheetId="23" refreshError="1"/>
      <sheetData sheetId="24" refreshError="1">
        <row r="8">
          <cell r="Z8">
            <v>360910</v>
          </cell>
        </row>
        <row r="9">
          <cell r="W9">
            <v>10351</v>
          </cell>
        </row>
        <row r="10">
          <cell r="W10">
            <v>6151</v>
          </cell>
        </row>
        <row r="11">
          <cell r="W11">
            <v>7351</v>
          </cell>
        </row>
        <row r="12">
          <cell r="W12">
            <v>22351</v>
          </cell>
        </row>
        <row r="13">
          <cell r="W13">
            <v>15095</v>
          </cell>
        </row>
        <row r="14">
          <cell r="W14">
            <v>3751</v>
          </cell>
        </row>
        <row r="15">
          <cell r="W15">
            <v>8650</v>
          </cell>
        </row>
        <row r="16">
          <cell r="W16">
            <v>12750</v>
          </cell>
        </row>
        <row r="17">
          <cell r="W17">
            <v>8550</v>
          </cell>
        </row>
      </sheetData>
      <sheetData sheetId="25" refreshError="1">
        <row r="10">
          <cell r="L10">
            <v>1053</v>
          </cell>
        </row>
        <row r="11">
          <cell r="L11">
            <v>1009</v>
          </cell>
        </row>
        <row r="12">
          <cell r="L12">
            <v>656</v>
          </cell>
        </row>
        <row r="13">
          <cell r="L13">
            <v>386</v>
          </cell>
        </row>
        <row r="14">
          <cell r="L14">
            <v>569</v>
          </cell>
        </row>
      </sheetData>
      <sheetData sheetId="26" refreshError="1">
        <row r="8">
          <cell r="N8">
            <v>72073</v>
          </cell>
        </row>
        <row r="9">
          <cell r="N9">
            <v>11705</v>
          </cell>
        </row>
        <row r="10">
          <cell r="N10">
            <v>21098</v>
          </cell>
        </row>
        <row r="11">
          <cell r="N11">
            <v>15313</v>
          </cell>
        </row>
        <row r="12">
          <cell r="N12">
            <v>7102</v>
          </cell>
        </row>
        <row r="13">
          <cell r="N13">
            <v>7613</v>
          </cell>
        </row>
        <row r="14">
          <cell r="N14">
            <v>4553</v>
          </cell>
        </row>
        <row r="15">
          <cell r="N15">
            <v>4489</v>
          </cell>
        </row>
        <row r="16">
          <cell r="N16">
            <v>200</v>
          </cell>
        </row>
      </sheetData>
      <sheetData sheetId="27" refreshError="1"/>
      <sheetData sheetId="28" refreshError="1"/>
      <sheetData sheetId="29" refreshError="1"/>
      <sheetData sheetId="30" refreshError="1">
        <row r="6">
          <cell r="C6">
            <v>1092</v>
          </cell>
        </row>
        <row r="7">
          <cell r="B7" t="str">
            <v>Phân hiệu trường Tiểu học Thị trấn Đu: hạng mục Nhà lớp học 2 tầng 8 phòng học, bếp ăn, bán trú</v>
          </cell>
          <cell r="C7">
            <v>1650</v>
          </cell>
        </row>
        <row r="8">
          <cell r="B8" t="str">
            <v>Trường tiểu học Phúc Tân điểm trường Lòng Hồ</v>
          </cell>
          <cell r="C8">
            <v>1500</v>
          </cell>
        </row>
        <row r="9">
          <cell r="B9" t="str">
            <v>Trường Tiểu học Mỏ Chè, thành phố Sông Công</v>
          </cell>
          <cell r="C9">
            <v>1500</v>
          </cell>
        </row>
        <row r="10">
          <cell r="B10" t="str">
            <v>Xây dựng 18 phòng học mẫu giáo 5 tuổi trên địa bàn huyện Võ Nhai</v>
          </cell>
          <cell r="C10">
            <v>1458</v>
          </cell>
        </row>
        <row r="11">
          <cell r="B11" t="str">
            <v xml:space="preserve">Nhà lớp học 2 tầng 6 phòng và bếp ăn một chiều trường Mầm non Nam Hòa - điểm trường Đồng Mỏ </v>
          </cell>
          <cell r="C11">
            <v>1500</v>
          </cell>
        </row>
        <row r="12">
          <cell r="B12" t="str">
            <v>Trường Mầm non Quy Kỳ</v>
          </cell>
          <cell r="C12">
            <v>1650</v>
          </cell>
        </row>
        <row r="13">
          <cell r="B13" t="str">
            <v>Trường Tiểu học thị trấn Quân Chu: hạng mục Nhà lớp học 2 tầng 10 phòng học</v>
          </cell>
          <cell r="C13">
            <v>1650</v>
          </cell>
        </row>
      </sheetData>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o lĩnh vực"/>
      <sheetName val="Theo đơn vị"/>
      <sheetName val="Nguyên bản"/>
      <sheetName val="51"/>
      <sheetName val="52"/>
      <sheetName val="57"/>
      <sheetName val="58"/>
      <sheetName val="Sheet5"/>
      <sheetName val="Sheet6"/>
    </sheetNames>
    <sheetDataSet>
      <sheetData sheetId="0"/>
      <sheetData sheetId="1">
        <row r="73">
          <cell r="AF73">
            <v>4985</v>
          </cell>
        </row>
      </sheetData>
      <sheetData sheetId="2"/>
      <sheetData sheetId="3">
        <row r="25">
          <cell r="B25" t="str">
            <v>Ủy ban Mặt trận tổ quốc tỉnh</v>
          </cell>
        </row>
        <row r="31">
          <cell r="U31"/>
        </row>
        <row r="32">
          <cell r="U32"/>
        </row>
        <row r="33">
          <cell r="U33"/>
        </row>
        <row r="34">
          <cell r="U34">
            <v>65854</v>
          </cell>
        </row>
        <row r="35">
          <cell r="U35">
            <v>33707</v>
          </cell>
        </row>
        <row r="36">
          <cell r="U36">
            <v>76876</v>
          </cell>
        </row>
        <row r="37">
          <cell r="U37">
            <v>8761</v>
          </cell>
        </row>
        <row r="38">
          <cell r="U38">
            <v>37142</v>
          </cell>
        </row>
        <row r="39">
          <cell r="U39">
            <v>50741</v>
          </cell>
        </row>
      </sheetData>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50"/>
  <sheetViews>
    <sheetView tabSelected="1" topLeftCell="A2" zoomScale="70" zoomScaleNormal="70" workbookViewId="0">
      <selection activeCell="C24" sqref="C24"/>
    </sheetView>
  </sheetViews>
  <sheetFormatPr defaultColWidth="12.85546875" defaultRowHeight="15.75" x14ac:dyDescent="0.25"/>
  <cols>
    <col min="1" max="1" width="8.28515625" style="4" customWidth="1"/>
    <col min="2" max="2" width="36.5703125" style="4" customWidth="1"/>
    <col min="3" max="5" width="10.7109375" style="4" customWidth="1"/>
    <col min="6" max="6" width="13.7109375" style="4" customWidth="1"/>
    <col min="7" max="22" width="12.7109375" style="4" customWidth="1"/>
    <col min="23" max="16384" width="12.85546875" style="4"/>
  </cols>
  <sheetData>
    <row r="1" spans="1:22" ht="21" customHeight="1" x14ac:dyDescent="0.25">
      <c r="A1" s="3"/>
      <c r="B1" s="3"/>
      <c r="C1" s="5"/>
      <c r="D1" s="5"/>
      <c r="E1" s="5"/>
      <c r="F1" s="5"/>
      <c r="G1" s="5"/>
      <c r="H1" s="3"/>
      <c r="S1" s="2" t="s">
        <v>23</v>
      </c>
    </row>
    <row r="2" spans="1:22" ht="39.75" customHeight="1" x14ac:dyDescent="0.25">
      <c r="A2" s="158" t="s">
        <v>345</v>
      </c>
      <c r="B2" s="158"/>
      <c r="C2" s="158"/>
      <c r="D2" s="158"/>
      <c r="E2" s="158"/>
      <c r="F2" s="158"/>
      <c r="G2" s="158"/>
      <c r="H2" s="158"/>
      <c r="I2" s="158"/>
      <c r="J2" s="158"/>
      <c r="K2" s="158"/>
      <c r="L2" s="158"/>
      <c r="M2" s="158"/>
      <c r="N2" s="158"/>
      <c r="O2" s="158"/>
      <c r="P2" s="158"/>
      <c r="Q2" s="158"/>
      <c r="R2" s="158"/>
      <c r="S2" s="158"/>
      <c r="T2" s="157"/>
      <c r="U2" s="157"/>
      <c r="V2" s="157"/>
    </row>
    <row r="3" spans="1:22" ht="18.75" x14ac:dyDescent="0.3">
      <c r="A3" s="10"/>
      <c r="B3" s="9"/>
      <c r="C3" s="5"/>
      <c r="D3" s="5"/>
      <c r="E3" s="5"/>
      <c r="F3" s="5"/>
      <c r="G3" s="5"/>
      <c r="H3" s="5"/>
      <c r="I3" s="1"/>
      <c r="S3" s="1" t="s">
        <v>10</v>
      </c>
    </row>
    <row r="4" spans="1:22" s="8" customFormat="1" ht="53.25" customHeight="1" x14ac:dyDescent="0.25">
      <c r="A4" s="165" t="s">
        <v>9</v>
      </c>
      <c r="B4" s="165" t="s">
        <v>22</v>
      </c>
      <c r="C4" s="162" t="s">
        <v>21</v>
      </c>
      <c r="D4" s="162" t="s">
        <v>20</v>
      </c>
      <c r="E4" s="162" t="s">
        <v>34</v>
      </c>
      <c r="F4" s="168" t="s">
        <v>19</v>
      </c>
      <c r="G4" s="169"/>
      <c r="H4" s="169"/>
      <c r="I4" s="169"/>
      <c r="J4" s="170"/>
      <c r="K4" s="159" t="s">
        <v>35</v>
      </c>
      <c r="L4" s="160"/>
      <c r="M4" s="161"/>
      <c r="N4" s="159" t="s">
        <v>36</v>
      </c>
      <c r="O4" s="160"/>
      <c r="P4" s="161"/>
      <c r="Q4" s="159" t="s">
        <v>37</v>
      </c>
      <c r="R4" s="160"/>
      <c r="S4" s="161"/>
    </row>
    <row r="5" spans="1:22" s="8" customFormat="1" ht="40.5" customHeight="1" x14ac:dyDescent="0.25">
      <c r="A5" s="166"/>
      <c r="B5" s="166"/>
      <c r="C5" s="163"/>
      <c r="D5" s="163"/>
      <c r="E5" s="163"/>
      <c r="F5" s="162" t="s">
        <v>18</v>
      </c>
      <c r="G5" s="168" t="s">
        <v>17</v>
      </c>
      <c r="H5" s="169"/>
      <c r="I5" s="169"/>
      <c r="J5" s="170"/>
      <c r="K5" s="162" t="s">
        <v>15</v>
      </c>
      <c r="L5" s="159" t="s">
        <v>16</v>
      </c>
      <c r="M5" s="161"/>
      <c r="N5" s="162" t="s">
        <v>15</v>
      </c>
      <c r="O5" s="159" t="s">
        <v>16</v>
      </c>
      <c r="P5" s="161"/>
      <c r="Q5" s="162" t="s">
        <v>15</v>
      </c>
      <c r="R5" s="159" t="s">
        <v>16</v>
      </c>
      <c r="S5" s="161"/>
    </row>
    <row r="6" spans="1:22" s="8" customFormat="1" ht="27" customHeight="1" x14ac:dyDescent="0.25">
      <c r="A6" s="166"/>
      <c r="B6" s="166"/>
      <c r="C6" s="163"/>
      <c r="D6" s="163"/>
      <c r="E6" s="163"/>
      <c r="F6" s="163"/>
      <c r="G6" s="162" t="s">
        <v>38</v>
      </c>
      <c r="H6" s="159" t="s">
        <v>16</v>
      </c>
      <c r="I6" s="160"/>
      <c r="J6" s="161"/>
      <c r="K6" s="163"/>
      <c r="L6" s="162" t="s">
        <v>39</v>
      </c>
      <c r="M6" s="162" t="s">
        <v>11</v>
      </c>
      <c r="N6" s="163"/>
      <c r="O6" s="162" t="s">
        <v>39</v>
      </c>
      <c r="P6" s="162" t="s">
        <v>11</v>
      </c>
      <c r="Q6" s="163"/>
      <c r="R6" s="162" t="s">
        <v>39</v>
      </c>
      <c r="S6" s="162" t="s">
        <v>11</v>
      </c>
    </row>
    <row r="7" spans="1:22" s="8" customFormat="1" ht="18.75" x14ac:dyDescent="0.25">
      <c r="A7" s="167"/>
      <c r="B7" s="167"/>
      <c r="C7" s="164"/>
      <c r="D7" s="164"/>
      <c r="E7" s="164"/>
      <c r="F7" s="164"/>
      <c r="G7" s="164"/>
      <c r="H7" s="11" t="s">
        <v>39</v>
      </c>
      <c r="I7" s="11" t="s">
        <v>11</v>
      </c>
      <c r="J7" s="11" t="s">
        <v>40</v>
      </c>
      <c r="K7" s="164"/>
      <c r="L7" s="164"/>
      <c r="M7" s="164"/>
      <c r="N7" s="164"/>
      <c r="O7" s="164"/>
      <c r="P7" s="164"/>
      <c r="Q7" s="164"/>
      <c r="R7" s="164"/>
      <c r="S7" s="164"/>
    </row>
    <row r="8" spans="1:22" s="7" customFormat="1" ht="24.95" customHeight="1" x14ac:dyDescent="0.25">
      <c r="A8" s="12" t="s">
        <v>8</v>
      </c>
      <c r="B8" s="13" t="s">
        <v>4</v>
      </c>
      <c r="C8" s="14">
        <v>1</v>
      </c>
      <c r="D8" s="14">
        <v>2</v>
      </c>
      <c r="E8" s="14">
        <v>3</v>
      </c>
      <c r="F8" s="15">
        <v>4</v>
      </c>
      <c r="G8" s="15">
        <v>5</v>
      </c>
      <c r="H8" s="14">
        <v>6</v>
      </c>
      <c r="I8" s="14">
        <v>7</v>
      </c>
      <c r="J8" s="14"/>
      <c r="K8" s="15">
        <v>8</v>
      </c>
      <c r="L8" s="15">
        <v>9</v>
      </c>
      <c r="M8" s="15">
        <v>10</v>
      </c>
      <c r="N8" s="15">
        <v>11</v>
      </c>
      <c r="O8" s="15">
        <v>12</v>
      </c>
      <c r="P8" s="15">
        <v>13</v>
      </c>
      <c r="Q8" s="15">
        <v>14</v>
      </c>
      <c r="R8" s="15">
        <v>15</v>
      </c>
      <c r="S8" s="15">
        <v>16</v>
      </c>
    </row>
    <row r="9" spans="1:22" s="6" customFormat="1" ht="18.75" x14ac:dyDescent="0.25">
      <c r="A9" s="16"/>
      <c r="B9" s="17" t="s">
        <v>14</v>
      </c>
      <c r="C9" s="16"/>
      <c r="D9" s="16"/>
      <c r="E9" s="16"/>
      <c r="F9" s="16"/>
      <c r="G9" s="18"/>
      <c r="H9" s="18"/>
      <c r="I9" s="18"/>
      <c r="J9" s="18"/>
      <c r="K9" s="19"/>
      <c r="L9" s="19"/>
      <c r="M9" s="19"/>
      <c r="N9" s="19"/>
      <c r="O9" s="19"/>
      <c r="P9" s="19"/>
      <c r="Q9" s="20">
        <f>Q10+Q142+Q183+Q191+Q200+Q241+Q225</f>
        <v>1807220</v>
      </c>
      <c r="R9" s="20">
        <f>R10+R142+R183+R191+R200+R241+R225</f>
        <v>1008011</v>
      </c>
      <c r="S9" s="20">
        <f>S10+S142+S183+S191+S200+S241+S225</f>
        <v>799209</v>
      </c>
    </row>
    <row r="10" spans="1:22" s="6" customFormat="1" ht="18.75" x14ac:dyDescent="0.25">
      <c r="A10" s="21" t="s">
        <v>8</v>
      </c>
      <c r="B10" s="22" t="s">
        <v>41</v>
      </c>
      <c r="C10" s="21"/>
      <c r="D10" s="21"/>
      <c r="E10" s="21"/>
      <c r="F10" s="21"/>
      <c r="G10" s="23">
        <f>G11+G17+G52+G59+G72+G76+G80+G84</f>
        <v>5571617.9076860007</v>
      </c>
      <c r="H10" s="23">
        <f t="shared" ref="H10:S10" si="0">H11+H17+H52+H59+H72+H76+H80+H84</f>
        <v>1897812.437467</v>
      </c>
      <c r="I10" s="23">
        <f t="shared" si="0"/>
        <v>2464462.9702190002</v>
      </c>
      <c r="J10" s="23">
        <f t="shared" si="0"/>
        <v>1230032</v>
      </c>
      <c r="K10" s="23">
        <f t="shared" si="0"/>
        <v>0</v>
      </c>
      <c r="L10" s="23">
        <f t="shared" si="0"/>
        <v>0</v>
      </c>
      <c r="M10" s="23">
        <f t="shared" si="0"/>
        <v>0</v>
      </c>
      <c r="N10" s="23">
        <f t="shared" si="0"/>
        <v>39604</v>
      </c>
      <c r="O10" s="23">
        <f t="shared" si="0"/>
        <v>0</v>
      </c>
      <c r="P10" s="23">
        <f t="shared" si="0"/>
        <v>0</v>
      </c>
      <c r="Q10" s="23">
        <f t="shared" si="0"/>
        <v>700585</v>
      </c>
      <c r="R10" s="23">
        <f t="shared" si="0"/>
        <v>0</v>
      </c>
      <c r="S10" s="23">
        <f t="shared" si="0"/>
        <v>700585</v>
      </c>
    </row>
    <row r="11" spans="1:22" s="7" customFormat="1" ht="31.5" x14ac:dyDescent="0.25">
      <c r="A11" s="21" t="s">
        <v>3</v>
      </c>
      <c r="B11" s="22" t="s">
        <v>42</v>
      </c>
      <c r="C11" s="21"/>
      <c r="D11" s="21"/>
      <c r="E11" s="21"/>
      <c r="F11" s="21"/>
      <c r="G11" s="23">
        <f t="shared" ref="G11:R11" si="1">G12</f>
        <v>211776</v>
      </c>
      <c r="H11" s="23">
        <f t="shared" si="1"/>
        <v>162084</v>
      </c>
      <c r="I11" s="23">
        <f t="shared" si="1"/>
        <v>49692</v>
      </c>
      <c r="J11" s="23">
        <f t="shared" si="1"/>
        <v>24206</v>
      </c>
      <c r="K11" s="23">
        <f t="shared" si="1"/>
        <v>0</v>
      </c>
      <c r="L11" s="23">
        <f t="shared" si="1"/>
        <v>0</v>
      </c>
      <c r="M11" s="23">
        <f t="shared" si="1"/>
        <v>0</v>
      </c>
      <c r="N11" s="23">
        <f t="shared" si="1"/>
        <v>0</v>
      </c>
      <c r="O11" s="23">
        <f t="shared" si="1"/>
        <v>0</v>
      </c>
      <c r="P11" s="23">
        <f t="shared" si="1"/>
        <v>0</v>
      </c>
      <c r="Q11" s="23">
        <f t="shared" si="1"/>
        <v>24392</v>
      </c>
      <c r="R11" s="23">
        <f t="shared" si="1"/>
        <v>0</v>
      </c>
      <c r="S11" s="23">
        <f>S12</f>
        <v>24392</v>
      </c>
    </row>
    <row r="12" spans="1:22" s="7" customFormat="1" ht="18.75" x14ac:dyDescent="0.25">
      <c r="A12" s="21">
        <v>1</v>
      </c>
      <c r="B12" s="22" t="s">
        <v>26</v>
      </c>
      <c r="C12" s="21"/>
      <c r="D12" s="21"/>
      <c r="E12" s="21"/>
      <c r="F12" s="21"/>
      <c r="G12" s="23">
        <f>SUM(G13:G16)</f>
        <v>211776</v>
      </c>
      <c r="H12" s="23">
        <f t="shared" ref="H12:R12" si="2">SUM(H13:H16)</f>
        <v>162084</v>
      </c>
      <c r="I12" s="23">
        <f t="shared" si="2"/>
        <v>49692</v>
      </c>
      <c r="J12" s="23">
        <f t="shared" si="2"/>
        <v>24206</v>
      </c>
      <c r="K12" s="23">
        <f t="shared" si="2"/>
        <v>0</v>
      </c>
      <c r="L12" s="23">
        <f t="shared" si="2"/>
        <v>0</v>
      </c>
      <c r="M12" s="23">
        <f t="shared" si="2"/>
        <v>0</v>
      </c>
      <c r="N12" s="23">
        <f t="shared" si="2"/>
        <v>0</v>
      </c>
      <c r="O12" s="23">
        <f t="shared" si="2"/>
        <v>0</v>
      </c>
      <c r="P12" s="23">
        <f t="shared" si="2"/>
        <v>0</v>
      </c>
      <c r="Q12" s="23">
        <f t="shared" si="2"/>
        <v>24392</v>
      </c>
      <c r="R12" s="23">
        <f t="shared" si="2"/>
        <v>0</v>
      </c>
      <c r="S12" s="23">
        <f>SUM(S13:S16)</f>
        <v>24392</v>
      </c>
    </row>
    <row r="13" spans="1:22" s="7" customFormat="1" ht="31.5" x14ac:dyDescent="0.25">
      <c r="A13" s="21"/>
      <c r="B13" s="24" t="s">
        <v>43</v>
      </c>
      <c r="C13" s="21"/>
      <c r="D13" s="21"/>
      <c r="E13" s="21"/>
      <c r="F13" s="25" t="s">
        <v>44</v>
      </c>
      <c r="G13" s="26">
        <v>22030</v>
      </c>
      <c r="H13" s="26">
        <v>16278</v>
      </c>
      <c r="I13" s="26">
        <v>5752</v>
      </c>
      <c r="J13" s="27">
        <f>G13-H13-I13</f>
        <v>0</v>
      </c>
      <c r="K13" s="28"/>
      <c r="L13" s="28"/>
      <c r="M13" s="28"/>
      <c r="N13" s="29">
        <f>SUM(O13:P13)</f>
        <v>0</v>
      </c>
      <c r="O13" s="29"/>
      <c r="P13" s="29"/>
      <c r="Q13" s="29">
        <f t="shared" ref="Q13:Q127" si="3">SUM(R13:S13)</f>
        <v>2246</v>
      </c>
      <c r="R13" s="28"/>
      <c r="S13" s="29">
        <v>2246</v>
      </c>
    </row>
    <row r="14" spans="1:22" s="7" customFormat="1" ht="63" x14ac:dyDescent="0.25">
      <c r="A14" s="21"/>
      <c r="B14" s="24" t="s">
        <v>45</v>
      </c>
      <c r="C14" s="21"/>
      <c r="D14" s="21"/>
      <c r="E14" s="21"/>
      <c r="F14" s="25" t="s">
        <v>46</v>
      </c>
      <c r="G14" s="26">
        <v>62937</v>
      </c>
      <c r="H14" s="26">
        <v>51349</v>
      </c>
      <c r="I14" s="26">
        <v>11588</v>
      </c>
      <c r="J14" s="27">
        <f>G14-H14-I14</f>
        <v>0</v>
      </c>
      <c r="K14" s="30"/>
      <c r="L14" s="30"/>
      <c r="M14" s="30"/>
      <c r="N14" s="29">
        <f t="shared" ref="N14:N71" si="4">SUM(O14:P14)</f>
        <v>0</v>
      </c>
      <c r="O14" s="29"/>
      <c r="P14" s="29"/>
      <c r="Q14" s="29">
        <f t="shared" si="3"/>
        <v>730</v>
      </c>
      <c r="R14" s="30"/>
      <c r="S14" s="29">
        <v>730</v>
      </c>
    </row>
    <row r="15" spans="1:22" s="6" customFormat="1" ht="47.25" x14ac:dyDescent="0.25">
      <c r="A15" s="21"/>
      <c r="B15" s="24" t="s">
        <v>47</v>
      </c>
      <c r="C15" s="21"/>
      <c r="D15" s="21"/>
      <c r="E15" s="21"/>
      <c r="F15" s="25" t="s">
        <v>48</v>
      </c>
      <c r="G15" s="26">
        <f>+H15+I15</f>
        <v>56819</v>
      </c>
      <c r="H15" s="26">
        <v>49457</v>
      </c>
      <c r="I15" s="26">
        <v>7362</v>
      </c>
      <c r="J15" s="27">
        <f>G15-H15-I15</f>
        <v>0</v>
      </c>
      <c r="K15" s="29"/>
      <c r="L15" s="29"/>
      <c r="M15" s="29"/>
      <c r="N15" s="29">
        <f t="shared" si="4"/>
        <v>0</v>
      </c>
      <c r="O15" s="29"/>
      <c r="P15" s="29"/>
      <c r="Q15" s="29">
        <f t="shared" si="3"/>
        <v>1773</v>
      </c>
      <c r="R15" s="29"/>
      <c r="S15" s="29">
        <v>1773</v>
      </c>
    </row>
    <row r="16" spans="1:22" s="7" customFormat="1" ht="47.25" x14ac:dyDescent="0.25">
      <c r="A16" s="21"/>
      <c r="B16" s="31" t="s">
        <v>49</v>
      </c>
      <c r="C16" s="32"/>
      <c r="D16" s="32"/>
      <c r="E16" s="32"/>
      <c r="F16" s="33" t="s">
        <v>50</v>
      </c>
      <c r="G16" s="34">
        <v>69990</v>
      </c>
      <c r="H16" s="34">
        <v>45000</v>
      </c>
      <c r="I16" s="35">
        <v>24990</v>
      </c>
      <c r="J16" s="35">
        <v>24206</v>
      </c>
      <c r="K16" s="36"/>
      <c r="L16" s="36"/>
      <c r="M16" s="36"/>
      <c r="N16" s="29">
        <f t="shared" si="4"/>
        <v>0</v>
      </c>
      <c r="O16" s="29"/>
      <c r="P16" s="29"/>
      <c r="Q16" s="29">
        <f>SUM(R16:S16)</f>
        <v>19643</v>
      </c>
      <c r="R16" s="36"/>
      <c r="S16" s="29">
        <v>19643</v>
      </c>
    </row>
    <row r="17" spans="1:19" s="6" customFormat="1" ht="31.5" x14ac:dyDescent="0.25">
      <c r="A17" s="21" t="s">
        <v>2</v>
      </c>
      <c r="B17" s="37" t="s">
        <v>51</v>
      </c>
      <c r="C17" s="38"/>
      <c r="D17" s="38"/>
      <c r="E17" s="38"/>
      <c r="F17" s="39"/>
      <c r="G17" s="40">
        <f>G18+G20+G22+G24+G30+G33</f>
        <v>618557.67097700003</v>
      </c>
      <c r="H17" s="40">
        <f t="shared" ref="H17:P17" si="5">H18+H20+H22+H24+H30+H33</f>
        <v>159091.185467</v>
      </c>
      <c r="I17" s="40">
        <f t="shared" si="5"/>
        <v>250370.48551</v>
      </c>
      <c r="J17" s="40">
        <f t="shared" si="5"/>
        <v>204681</v>
      </c>
      <c r="K17" s="40">
        <f t="shared" si="5"/>
        <v>0</v>
      </c>
      <c r="L17" s="40">
        <f t="shared" si="5"/>
        <v>0</v>
      </c>
      <c r="M17" s="40">
        <f t="shared" si="5"/>
        <v>0</v>
      </c>
      <c r="N17" s="40">
        <f t="shared" si="5"/>
        <v>0</v>
      </c>
      <c r="O17" s="40">
        <f t="shared" si="5"/>
        <v>0</v>
      </c>
      <c r="P17" s="40">
        <f t="shared" si="5"/>
        <v>0</v>
      </c>
      <c r="Q17" s="40">
        <f t="shared" ref="Q17:R17" si="6">Q18+Q20+Q22+Q24+Q30+Q33+Q36+Q38+Q40+Q42+Q44+Q46+Q48+Q50</f>
        <v>54520</v>
      </c>
      <c r="R17" s="40">
        <f t="shared" si="6"/>
        <v>0</v>
      </c>
      <c r="S17" s="40">
        <f>S18+S20+S22+S24+S30+S33+S36+S38+S40+S42+S44+S46+S48+S50</f>
        <v>54520</v>
      </c>
    </row>
    <row r="18" spans="1:19" s="6" customFormat="1" ht="18.75" x14ac:dyDescent="0.25">
      <c r="A18" s="21">
        <v>1</v>
      </c>
      <c r="B18" s="37" t="s">
        <v>24</v>
      </c>
      <c r="C18" s="38"/>
      <c r="D18" s="38"/>
      <c r="E18" s="38"/>
      <c r="F18" s="39"/>
      <c r="G18" s="40">
        <f t="shared" ref="G18:R18" si="7">G19</f>
        <v>17300</v>
      </c>
      <c r="H18" s="40">
        <f t="shared" si="7"/>
        <v>0</v>
      </c>
      <c r="I18" s="40">
        <f t="shared" si="7"/>
        <v>17300</v>
      </c>
      <c r="J18" s="40">
        <f t="shared" si="7"/>
        <v>0</v>
      </c>
      <c r="K18" s="40">
        <f t="shared" si="7"/>
        <v>0</v>
      </c>
      <c r="L18" s="40">
        <f t="shared" si="7"/>
        <v>0</v>
      </c>
      <c r="M18" s="40">
        <f t="shared" si="7"/>
        <v>0</v>
      </c>
      <c r="N18" s="36">
        <f t="shared" si="4"/>
        <v>0</v>
      </c>
      <c r="O18" s="40">
        <f t="shared" si="7"/>
        <v>0</v>
      </c>
      <c r="P18" s="40">
        <f t="shared" si="7"/>
        <v>0</v>
      </c>
      <c r="Q18" s="40">
        <f t="shared" si="7"/>
        <v>1625</v>
      </c>
      <c r="R18" s="40">
        <f t="shared" si="7"/>
        <v>0</v>
      </c>
      <c r="S18" s="40">
        <f>S19</f>
        <v>1625</v>
      </c>
    </row>
    <row r="19" spans="1:19" s="7" customFormat="1" ht="31.5" x14ac:dyDescent="0.25">
      <c r="A19" s="21"/>
      <c r="B19" s="41" t="s">
        <v>52</v>
      </c>
      <c r="C19" s="42" t="s">
        <v>53</v>
      </c>
      <c r="D19" s="42"/>
      <c r="E19" s="42"/>
      <c r="F19" s="42" t="s">
        <v>54</v>
      </c>
      <c r="G19" s="27">
        <v>17300</v>
      </c>
      <c r="H19" s="27"/>
      <c r="I19" s="27">
        <v>17300</v>
      </c>
      <c r="J19" s="27"/>
      <c r="K19" s="36"/>
      <c r="L19" s="36"/>
      <c r="M19" s="36"/>
      <c r="N19" s="29">
        <f t="shared" si="4"/>
        <v>0</v>
      </c>
      <c r="O19" s="29"/>
      <c r="P19" s="29"/>
      <c r="Q19" s="29">
        <f>SUM(R19:S19)</f>
        <v>1625</v>
      </c>
      <c r="R19" s="36"/>
      <c r="S19" s="29">
        <v>1625</v>
      </c>
    </row>
    <row r="20" spans="1:19" s="6" customFormat="1" ht="30.75" customHeight="1" x14ac:dyDescent="0.25">
      <c r="A20" s="21">
        <v>2</v>
      </c>
      <c r="B20" s="22" t="s">
        <v>55</v>
      </c>
      <c r="C20" s="21"/>
      <c r="D20" s="21"/>
      <c r="E20" s="21"/>
      <c r="F20" s="21"/>
      <c r="G20" s="23">
        <f t="shared" ref="G20:R20" si="8">G21</f>
        <v>299877</v>
      </c>
      <c r="H20" s="23">
        <f t="shared" si="8"/>
        <v>104740</v>
      </c>
      <c r="I20" s="23">
        <f t="shared" si="8"/>
        <v>24923</v>
      </c>
      <c r="J20" s="23">
        <f t="shared" si="8"/>
        <v>170214</v>
      </c>
      <c r="K20" s="23">
        <f t="shared" si="8"/>
        <v>0</v>
      </c>
      <c r="L20" s="23">
        <f t="shared" si="8"/>
        <v>0</v>
      </c>
      <c r="M20" s="23">
        <f t="shared" si="8"/>
        <v>0</v>
      </c>
      <c r="N20" s="36">
        <f t="shared" si="4"/>
        <v>0</v>
      </c>
      <c r="O20" s="23">
        <f t="shared" si="8"/>
        <v>0</v>
      </c>
      <c r="P20" s="23">
        <f t="shared" si="8"/>
        <v>0</v>
      </c>
      <c r="Q20" s="23">
        <f t="shared" si="8"/>
        <v>4985</v>
      </c>
      <c r="R20" s="23">
        <f t="shared" si="8"/>
        <v>0</v>
      </c>
      <c r="S20" s="23">
        <f>S21</f>
        <v>4985</v>
      </c>
    </row>
    <row r="21" spans="1:19" s="6" customFormat="1" ht="41.25" customHeight="1" x14ac:dyDescent="0.25">
      <c r="A21" s="21"/>
      <c r="B21" s="43" t="s">
        <v>56</v>
      </c>
      <c r="C21" s="42"/>
      <c r="D21" s="42"/>
      <c r="E21" s="42"/>
      <c r="F21" s="33" t="s">
        <v>57</v>
      </c>
      <c r="G21" s="34">
        <v>299877</v>
      </c>
      <c r="H21" s="34">
        <v>104740</v>
      </c>
      <c r="I21" s="34">
        <v>24923</v>
      </c>
      <c r="J21" s="34">
        <v>170214</v>
      </c>
      <c r="K21" s="30"/>
      <c r="L21" s="30"/>
      <c r="M21" s="30"/>
      <c r="N21" s="29">
        <f t="shared" si="4"/>
        <v>0</v>
      </c>
      <c r="O21" s="29"/>
      <c r="P21" s="29"/>
      <c r="Q21" s="29">
        <f t="shared" si="3"/>
        <v>4985</v>
      </c>
      <c r="R21" s="30"/>
      <c r="S21" s="29">
        <v>4985</v>
      </c>
    </row>
    <row r="22" spans="1:19" s="6" customFormat="1" ht="39" customHeight="1" x14ac:dyDescent="0.25">
      <c r="A22" s="21">
        <v>3</v>
      </c>
      <c r="B22" s="44" t="s">
        <v>58</v>
      </c>
      <c r="C22" s="21"/>
      <c r="D22" s="21"/>
      <c r="E22" s="21"/>
      <c r="F22" s="39"/>
      <c r="G22" s="36">
        <f t="shared" ref="G22:R22" si="9">G23</f>
        <v>40700.485509999999</v>
      </c>
      <c r="H22" s="36">
        <f t="shared" si="9"/>
        <v>30000</v>
      </c>
      <c r="I22" s="36">
        <f t="shared" si="9"/>
        <v>5600.4855100000004</v>
      </c>
      <c r="J22" s="36">
        <f t="shared" si="9"/>
        <v>5100</v>
      </c>
      <c r="K22" s="36">
        <f t="shared" si="9"/>
        <v>0</v>
      </c>
      <c r="L22" s="36">
        <f t="shared" si="9"/>
        <v>0</v>
      </c>
      <c r="M22" s="36">
        <f t="shared" si="9"/>
        <v>0</v>
      </c>
      <c r="N22" s="36">
        <f t="shared" si="4"/>
        <v>0</v>
      </c>
      <c r="O22" s="36">
        <f t="shared" si="9"/>
        <v>0</v>
      </c>
      <c r="P22" s="36">
        <f t="shared" si="9"/>
        <v>0</v>
      </c>
      <c r="Q22" s="36">
        <f t="shared" si="9"/>
        <v>616</v>
      </c>
      <c r="R22" s="36">
        <f t="shared" si="9"/>
        <v>0</v>
      </c>
      <c r="S22" s="36">
        <f>S23</f>
        <v>616</v>
      </c>
    </row>
    <row r="23" spans="1:19" s="6" customFormat="1" ht="47.25" x14ac:dyDescent="0.25">
      <c r="A23" s="21"/>
      <c r="B23" s="43" t="s">
        <v>59</v>
      </c>
      <c r="C23" s="42"/>
      <c r="D23" s="42"/>
      <c r="E23" s="42"/>
      <c r="F23" s="33" t="s">
        <v>60</v>
      </c>
      <c r="G23" s="34">
        <v>40700.485509999999</v>
      </c>
      <c r="H23" s="34">
        <v>30000</v>
      </c>
      <c r="I23" s="34">
        <v>5600.4855100000004</v>
      </c>
      <c r="J23" s="34">
        <v>5100</v>
      </c>
      <c r="K23" s="36"/>
      <c r="L23" s="36"/>
      <c r="M23" s="36"/>
      <c r="N23" s="29">
        <f t="shared" si="4"/>
        <v>0</v>
      </c>
      <c r="O23" s="29"/>
      <c r="P23" s="29"/>
      <c r="Q23" s="29">
        <f>SUM(R23:S23)</f>
        <v>616</v>
      </c>
      <c r="R23" s="36"/>
      <c r="S23" s="29">
        <v>616</v>
      </c>
    </row>
    <row r="24" spans="1:19" s="6" customFormat="1" ht="18.75" x14ac:dyDescent="0.25">
      <c r="A24" s="21">
        <v>4</v>
      </c>
      <c r="B24" s="44" t="s">
        <v>61</v>
      </c>
      <c r="C24" s="21"/>
      <c r="D24" s="21"/>
      <c r="E24" s="21"/>
      <c r="F24" s="39"/>
      <c r="G24" s="36">
        <f>SUM(G25:G29)</f>
        <v>122757.185467</v>
      </c>
      <c r="H24" s="36">
        <f t="shared" ref="H24:R24" si="10">SUM(H25:H29)</f>
        <v>24351.185466999999</v>
      </c>
      <c r="I24" s="36">
        <f t="shared" si="10"/>
        <v>88701</v>
      </c>
      <c r="J24" s="36">
        <f t="shared" si="10"/>
        <v>9705</v>
      </c>
      <c r="K24" s="36">
        <f t="shared" si="10"/>
        <v>0</v>
      </c>
      <c r="L24" s="36">
        <f t="shared" si="10"/>
        <v>0</v>
      </c>
      <c r="M24" s="36">
        <f t="shared" si="10"/>
        <v>0</v>
      </c>
      <c r="N24" s="36">
        <f t="shared" si="10"/>
        <v>0</v>
      </c>
      <c r="O24" s="36">
        <f t="shared" si="10"/>
        <v>0</v>
      </c>
      <c r="P24" s="36">
        <f>SUM(P25:P29)</f>
        <v>0</v>
      </c>
      <c r="Q24" s="36">
        <f t="shared" si="10"/>
        <v>23934</v>
      </c>
      <c r="R24" s="36">
        <f t="shared" si="10"/>
        <v>0</v>
      </c>
      <c r="S24" s="36">
        <f>SUM(S25:S29)</f>
        <v>23934</v>
      </c>
    </row>
    <row r="25" spans="1:19" s="6" customFormat="1" ht="157.5" x14ac:dyDescent="0.25">
      <c r="A25" s="21"/>
      <c r="B25" s="43" t="s">
        <v>62</v>
      </c>
      <c r="C25" s="42"/>
      <c r="D25" s="42"/>
      <c r="E25" s="42"/>
      <c r="F25" s="33" t="s">
        <v>63</v>
      </c>
      <c r="G25" s="34">
        <v>11379.185466999999</v>
      </c>
      <c r="H25" s="34">
        <v>8143.1854669999993</v>
      </c>
      <c r="I25" s="34">
        <v>3236</v>
      </c>
      <c r="J25" s="34"/>
      <c r="K25" s="36"/>
      <c r="L25" s="36"/>
      <c r="M25" s="36"/>
      <c r="N25" s="29">
        <f t="shared" si="4"/>
        <v>0</v>
      </c>
      <c r="O25" s="29"/>
      <c r="P25" s="29"/>
      <c r="Q25" s="29">
        <f>SUM(R25:S25)</f>
        <v>604</v>
      </c>
      <c r="R25" s="36"/>
      <c r="S25" s="29">
        <v>604</v>
      </c>
    </row>
    <row r="26" spans="1:19" ht="63" x14ac:dyDescent="0.25">
      <c r="A26" s="21"/>
      <c r="B26" s="31" t="s">
        <v>64</v>
      </c>
      <c r="C26" s="32" t="s">
        <v>65</v>
      </c>
      <c r="D26" s="32"/>
      <c r="E26" s="32"/>
      <c r="F26" s="45" t="s">
        <v>66</v>
      </c>
      <c r="G26" s="27">
        <f>SUM(H26:I26)</f>
        <v>63688</v>
      </c>
      <c r="H26" s="27">
        <v>16208</v>
      </c>
      <c r="I26" s="35">
        <v>47480</v>
      </c>
      <c r="J26" s="35"/>
      <c r="K26" s="36"/>
      <c r="L26" s="36"/>
      <c r="M26" s="36"/>
      <c r="N26" s="29"/>
      <c r="O26" s="29"/>
      <c r="P26" s="29"/>
      <c r="Q26" s="29">
        <f>SUM(R26:S26)</f>
        <v>11786</v>
      </c>
      <c r="R26" s="36"/>
      <c r="S26" s="29">
        <v>11786</v>
      </c>
    </row>
    <row r="27" spans="1:19" ht="63" x14ac:dyDescent="0.25">
      <c r="A27" s="21"/>
      <c r="B27" s="31" t="s">
        <v>67</v>
      </c>
      <c r="C27" s="32" t="s">
        <v>53</v>
      </c>
      <c r="D27" s="32"/>
      <c r="E27" s="32"/>
      <c r="F27" s="42" t="s">
        <v>68</v>
      </c>
      <c r="G27" s="35">
        <f>SUM(H27:I27)</f>
        <v>35585</v>
      </c>
      <c r="H27" s="27"/>
      <c r="I27" s="35">
        <v>35585</v>
      </c>
      <c r="J27" s="35"/>
      <c r="K27" s="36"/>
      <c r="L27" s="36"/>
      <c r="M27" s="36"/>
      <c r="N27" s="29">
        <f t="shared" si="4"/>
        <v>0</v>
      </c>
      <c r="O27" s="29"/>
      <c r="P27" s="29"/>
      <c r="Q27" s="29">
        <f>SUM(R27:S27)</f>
        <v>4044</v>
      </c>
      <c r="R27" s="36"/>
      <c r="S27" s="29">
        <v>4044</v>
      </c>
    </row>
    <row r="28" spans="1:19" ht="31.5" x14ac:dyDescent="0.25">
      <c r="A28" s="21"/>
      <c r="B28" s="31" t="str">
        <f>'[1]SD Dat'!$B$20</f>
        <v>Mở rộng, nâng quy mô Trường Phổ thông dân tộc nội trú THCS Phú Lương</v>
      </c>
      <c r="C28" s="32"/>
      <c r="D28" s="32"/>
      <c r="E28" s="32"/>
      <c r="F28" s="42"/>
      <c r="G28" s="35"/>
      <c r="H28" s="27"/>
      <c r="I28" s="35"/>
      <c r="J28" s="35"/>
      <c r="K28" s="36"/>
      <c r="L28" s="36"/>
      <c r="M28" s="36"/>
      <c r="N28" s="29">
        <f t="shared" si="4"/>
        <v>0</v>
      </c>
      <c r="O28" s="29"/>
      <c r="P28" s="29"/>
      <c r="Q28" s="29">
        <f>SUM(R28:S28)</f>
        <v>7000</v>
      </c>
      <c r="R28" s="36"/>
      <c r="S28" s="29">
        <v>7000</v>
      </c>
    </row>
    <row r="29" spans="1:19" ht="126" x14ac:dyDescent="0.25">
      <c r="A29" s="21"/>
      <c r="B29" s="24" t="s">
        <v>69</v>
      </c>
      <c r="C29" s="32"/>
      <c r="D29" s="32"/>
      <c r="E29" s="32"/>
      <c r="F29" s="46" t="s">
        <v>70</v>
      </c>
      <c r="G29" s="26">
        <v>12105</v>
      </c>
      <c r="H29" s="27">
        <v>0</v>
      </c>
      <c r="I29" s="26">
        <v>2400</v>
      </c>
      <c r="J29" s="26">
        <v>9705</v>
      </c>
      <c r="K29" s="29"/>
      <c r="L29" s="29"/>
      <c r="M29" s="29"/>
      <c r="N29" s="29">
        <f t="shared" si="4"/>
        <v>0</v>
      </c>
      <c r="O29" s="29"/>
      <c r="P29" s="29"/>
      <c r="Q29" s="29">
        <f>SUM(R29:S29)</f>
        <v>500</v>
      </c>
      <c r="R29" s="29"/>
      <c r="S29" s="29">
        <v>500</v>
      </c>
    </row>
    <row r="30" spans="1:19" ht="31.5" x14ac:dyDescent="0.25">
      <c r="A30" s="21">
        <v>5</v>
      </c>
      <c r="B30" s="47" t="s">
        <v>71</v>
      </c>
      <c r="C30" s="38"/>
      <c r="D30" s="38"/>
      <c r="E30" s="38"/>
      <c r="F30" s="48"/>
      <c r="G30" s="49">
        <f t="shared" ref="G30:P30" si="11">G31+G32</f>
        <v>98600</v>
      </c>
      <c r="H30" s="49">
        <f t="shared" si="11"/>
        <v>0</v>
      </c>
      <c r="I30" s="49">
        <f t="shared" si="11"/>
        <v>98600</v>
      </c>
      <c r="J30" s="49">
        <f t="shared" si="11"/>
        <v>0</v>
      </c>
      <c r="K30" s="49">
        <f t="shared" si="11"/>
        <v>0</v>
      </c>
      <c r="L30" s="49">
        <f t="shared" si="11"/>
        <v>0</v>
      </c>
      <c r="M30" s="49">
        <f t="shared" si="11"/>
        <v>0</v>
      </c>
      <c r="N30" s="49">
        <f t="shared" si="11"/>
        <v>0</v>
      </c>
      <c r="O30" s="49">
        <f t="shared" si="11"/>
        <v>0</v>
      </c>
      <c r="P30" s="49">
        <f t="shared" si="11"/>
        <v>0</v>
      </c>
      <c r="Q30" s="49">
        <f>Q31+Q32</f>
        <v>8479</v>
      </c>
      <c r="R30" s="49">
        <f t="shared" ref="R30:S30" si="12">R31+R32</f>
        <v>0</v>
      </c>
      <c r="S30" s="49">
        <f t="shared" si="12"/>
        <v>8479</v>
      </c>
    </row>
    <row r="31" spans="1:19" ht="31.5" x14ac:dyDescent="0.25">
      <c r="A31" s="21"/>
      <c r="B31" s="41" t="s">
        <v>72</v>
      </c>
      <c r="C31" s="32"/>
      <c r="D31" s="32"/>
      <c r="E31" s="32"/>
      <c r="F31" s="42" t="s">
        <v>73</v>
      </c>
      <c r="G31" s="26">
        <v>98600</v>
      </c>
      <c r="H31" s="26"/>
      <c r="I31" s="26">
        <v>98600</v>
      </c>
      <c r="J31" s="50"/>
      <c r="K31" s="36"/>
      <c r="L31" s="36"/>
      <c r="M31" s="36"/>
      <c r="N31" s="29">
        <f t="shared" si="4"/>
        <v>0</v>
      </c>
      <c r="O31" s="29"/>
      <c r="P31" s="29"/>
      <c r="Q31" s="29">
        <f>SUM(R31:S31)</f>
        <v>5479</v>
      </c>
      <c r="R31" s="36"/>
      <c r="S31" s="29">
        <v>5479</v>
      </c>
    </row>
    <row r="32" spans="1:19" ht="47.25" x14ac:dyDescent="0.25">
      <c r="A32" s="21"/>
      <c r="B32" s="41" t="str">
        <f>'[1]SD Dat'!$B$19</f>
        <v>Mở rộng, nâng quy mô Trường Phổ thông dân tộc nội trú THCS Nguyễn Bỉnh Khiêm</v>
      </c>
      <c r="C32" s="32"/>
      <c r="D32" s="32"/>
      <c r="E32" s="32"/>
      <c r="F32" s="42"/>
      <c r="G32" s="26"/>
      <c r="H32" s="26"/>
      <c r="I32" s="26"/>
      <c r="J32" s="50"/>
      <c r="K32" s="36"/>
      <c r="L32" s="36"/>
      <c r="M32" s="36"/>
      <c r="N32" s="29">
        <f t="shared" si="4"/>
        <v>0</v>
      </c>
      <c r="O32" s="29"/>
      <c r="P32" s="29"/>
      <c r="Q32" s="29">
        <f>SUM(R32:S32)</f>
        <v>3000</v>
      </c>
      <c r="R32" s="36"/>
      <c r="S32" s="29">
        <v>3000</v>
      </c>
    </row>
    <row r="33" spans="1:19" x14ac:dyDescent="0.25">
      <c r="A33" s="51">
        <v>6</v>
      </c>
      <c r="B33" s="22" t="s">
        <v>74</v>
      </c>
      <c r="C33" s="38"/>
      <c r="D33" s="38"/>
      <c r="E33" s="38"/>
      <c r="F33" s="21"/>
      <c r="G33" s="49">
        <f t="shared" ref="G33:R33" si="13">SUM(G34:G35)</f>
        <v>39323</v>
      </c>
      <c r="H33" s="49">
        <f t="shared" si="13"/>
        <v>0</v>
      </c>
      <c r="I33" s="49">
        <f t="shared" si="13"/>
        <v>15246</v>
      </c>
      <c r="J33" s="49">
        <f t="shared" si="13"/>
        <v>19662</v>
      </c>
      <c r="K33" s="49">
        <f t="shared" si="13"/>
        <v>0</v>
      </c>
      <c r="L33" s="49">
        <f t="shared" si="13"/>
        <v>0</v>
      </c>
      <c r="M33" s="49">
        <f t="shared" si="13"/>
        <v>0</v>
      </c>
      <c r="N33" s="36">
        <f t="shared" si="4"/>
        <v>0</v>
      </c>
      <c r="O33" s="49">
        <f t="shared" si="13"/>
        <v>0</v>
      </c>
      <c r="P33" s="49">
        <f t="shared" si="13"/>
        <v>0</v>
      </c>
      <c r="Q33" s="49">
        <f t="shared" si="13"/>
        <v>2881</v>
      </c>
      <c r="R33" s="49">
        <f t="shared" si="13"/>
        <v>0</v>
      </c>
      <c r="S33" s="49">
        <f>SUM(S34:S35)</f>
        <v>2881</v>
      </c>
    </row>
    <row r="34" spans="1:19" ht="63" x14ac:dyDescent="0.25">
      <c r="A34" s="21"/>
      <c r="B34" s="24" t="s">
        <v>75</v>
      </c>
      <c r="C34" s="42"/>
      <c r="D34" s="42"/>
      <c r="E34" s="42"/>
      <c r="F34" s="42" t="s">
        <v>76</v>
      </c>
      <c r="G34" s="35">
        <v>14091</v>
      </c>
      <c r="H34" s="27"/>
      <c r="I34" s="27">
        <v>7045</v>
      </c>
      <c r="J34" s="27">
        <f>G34-I34</f>
        <v>7046</v>
      </c>
      <c r="K34" s="36"/>
      <c r="L34" s="36"/>
      <c r="M34" s="36"/>
      <c r="N34" s="29">
        <f t="shared" si="4"/>
        <v>0</v>
      </c>
      <c r="O34" s="29"/>
      <c r="P34" s="29"/>
      <c r="Q34" s="29">
        <f>SUM(R34:S34)</f>
        <v>1320</v>
      </c>
      <c r="R34" s="36"/>
      <c r="S34" s="29">
        <v>1320</v>
      </c>
    </row>
    <row r="35" spans="1:19" ht="47.25" x14ac:dyDescent="0.25">
      <c r="A35" s="21"/>
      <c r="B35" s="31" t="s">
        <v>77</v>
      </c>
      <c r="C35" s="32"/>
      <c r="D35" s="32"/>
      <c r="E35" s="32"/>
      <c r="F35" s="52" t="s">
        <v>78</v>
      </c>
      <c r="G35" s="35">
        <v>25232</v>
      </c>
      <c r="H35" s="53"/>
      <c r="I35" s="35">
        <v>8201</v>
      </c>
      <c r="J35" s="35">
        <v>12616</v>
      </c>
      <c r="K35" s="29"/>
      <c r="L35" s="29"/>
      <c r="M35" s="29"/>
      <c r="N35" s="29">
        <f t="shared" si="4"/>
        <v>0</v>
      </c>
      <c r="O35" s="29"/>
      <c r="P35" s="29"/>
      <c r="Q35" s="29">
        <f>SUM(R35:S35)</f>
        <v>1561</v>
      </c>
      <c r="R35" s="29"/>
      <c r="S35" s="29">
        <v>1561</v>
      </c>
    </row>
    <row r="36" spans="1:19" x14ac:dyDescent="0.25">
      <c r="A36" s="21">
        <v>7</v>
      </c>
      <c r="B36" s="37" t="s">
        <v>79</v>
      </c>
      <c r="C36" s="32"/>
      <c r="D36" s="32"/>
      <c r="E36" s="32"/>
      <c r="F36" s="52"/>
      <c r="G36" s="35"/>
      <c r="H36" s="53"/>
      <c r="I36" s="35"/>
      <c r="J36" s="35"/>
      <c r="K36" s="29"/>
      <c r="L36" s="29"/>
      <c r="M36" s="29"/>
      <c r="N36" s="29">
        <f t="shared" si="4"/>
        <v>0</v>
      </c>
      <c r="O36" s="29"/>
      <c r="P36" s="29"/>
      <c r="Q36" s="36">
        <f t="shared" ref="Q36:Q51" si="14">SUM(R36:S36)</f>
        <v>1092</v>
      </c>
      <c r="R36" s="36"/>
      <c r="S36" s="36">
        <f>S37</f>
        <v>1092</v>
      </c>
    </row>
    <row r="37" spans="1:19" ht="31.5" x14ac:dyDescent="0.25">
      <c r="A37" s="21"/>
      <c r="B37" s="54" t="s">
        <v>80</v>
      </c>
      <c r="C37" s="32"/>
      <c r="D37" s="32"/>
      <c r="E37" s="32"/>
      <c r="F37" s="52"/>
      <c r="G37" s="35"/>
      <c r="H37" s="53"/>
      <c r="I37" s="35"/>
      <c r="J37" s="35"/>
      <c r="K37" s="29"/>
      <c r="L37" s="29"/>
      <c r="M37" s="29"/>
      <c r="N37" s="29">
        <f t="shared" si="4"/>
        <v>0</v>
      </c>
      <c r="O37" s="29"/>
      <c r="P37" s="29"/>
      <c r="Q37" s="29">
        <f t="shared" si="14"/>
        <v>1092</v>
      </c>
      <c r="R37" s="29"/>
      <c r="S37" s="29">
        <f>[1]XS!$C$6</f>
        <v>1092</v>
      </c>
    </row>
    <row r="38" spans="1:19" x14ac:dyDescent="0.25">
      <c r="A38" s="21">
        <v>8</v>
      </c>
      <c r="B38" s="37" t="s">
        <v>81</v>
      </c>
      <c r="C38" s="32"/>
      <c r="D38" s="32"/>
      <c r="E38" s="32"/>
      <c r="F38" s="52"/>
      <c r="G38" s="35"/>
      <c r="H38" s="53"/>
      <c r="I38" s="35"/>
      <c r="J38" s="35"/>
      <c r="K38" s="29"/>
      <c r="L38" s="29"/>
      <c r="M38" s="29"/>
      <c r="N38" s="29">
        <f t="shared" si="4"/>
        <v>0</v>
      </c>
      <c r="O38" s="29"/>
      <c r="P38" s="29"/>
      <c r="Q38" s="36">
        <f t="shared" si="14"/>
        <v>1650</v>
      </c>
      <c r="R38" s="36"/>
      <c r="S38" s="36">
        <f>S39</f>
        <v>1650</v>
      </c>
    </row>
    <row r="39" spans="1:19" ht="47.25" x14ac:dyDescent="0.25">
      <c r="A39" s="21"/>
      <c r="B39" s="31" t="str">
        <f>[1]XS!$B$7</f>
        <v>Phân hiệu trường Tiểu học Thị trấn Đu: hạng mục Nhà lớp học 2 tầng 8 phòng học, bếp ăn, bán trú</v>
      </c>
      <c r="C39" s="32"/>
      <c r="D39" s="32"/>
      <c r="E39" s="32"/>
      <c r="F39" s="52"/>
      <c r="G39" s="35"/>
      <c r="H39" s="53"/>
      <c r="I39" s="35"/>
      <c r="J39" s="35"/>
      <c r="K39" s="29"/>
      <c r="L39" s="29"/>
      <c r="M39" s="29"/>
      <c r="N39" s="29">
        <f t="shared" si="4"/>
        <v>0</v>
      </c>
      <c r="O39" s="29"/>
      <c r="P39" s="29"/>
      <c r="Q39" s="29">
        <f t="shared" si="14"/>
        <v>1650</v>
      </c>
      <c r="R39" s="29"/>
      <c r="S39" s="29">
        <f>[1]XS!$C$7</f>
        <v>1650</v>
      </c>
    </row>
    <row r="40" spans="1:19" x14ac:dyDescent="0.25">
      <c r="A40" s="21">
        <v>9</v>
      </c>
      <c r="B40" s="37" t="s">
        <v>82</v>
      </c>
      <c r="C40" s="32"/>
      <c r="D40" s="32"/>
      <c r="E40" s="32"/>
      <c r="F40" s="52"/>
      <c r="G40" s="35"/>
      <c r="H40" s="53"/>
      <c r="I40" s="35"/>
      <c r="J40" s="35"/>
      <c r="K40" s="29"/>
      <c r="L40" s="29"/>
      <c r="M40" s="29"/>
      <c r="N40" s="29">
        <f t="shared" si="4"/>
        <v>0</v>
      </c>
      <c r="O40" s="29"/>
      <c r="P40" s="29"/>
      <c r="Q40" s="36">
        <f t="shared" si="14"/>
        <v>1500</v>
      </c>
      <c r="R40" s="36"/>
      <c r="S40" s="36">
        <f>S41</f>
        <v>1500</v>
      </c>
    </row>
    <row r="41" spans="1:19" ht="31.5" x14ac:dyDescent="0.25">
      <c r="A41" s="21"/>
      <c r="B41" s="31" t="str">
        <f>[1]XS!$B$8</f>
        <v>Trường tiểu học Phúc Tân điểm trường Lòng Hồ</v>
      </c>
      <c r="C41" s="32"/>
      <c r="D41" s="32"/>
      <c r="E41" s="32"/>
      <c r="F41" s="52"/>
      <c r="G41" s="35"/>
      <c r="H41" s="53"/>
      <c r="I41" s="35"/>
      <c r="J41" s="35"/>
      <c r="K41" s="29"/>
      <c r="L41" s="29"/>
      <c r="M41" s="29"/>
      <c r="N41" s="29">
        <f t="shared" si="4"/>
        <v>0</v>
      </c>
      <c r="O41" s="29"/>
      <c r="P41" s="29"/>
      <c r="Q41" s="29">
        <f t="shared" si="14"/>
        <v>1500</v>
      </c>
      <c r="R41" s="29"/>
      <c r="S41" s="29">
        <f>[1]XS!$C$8</f>
        <v>1500</v>
      </c>
    </row>
    <row r="42" spans="1:19" x14ac:dyDescent="0.25">
      <c r="A42" s="21">
        <v>10</v>
      </c>
      <c r="B42" s="37" t="s">
        <v>83</v>
      </c>
      <c r="C42" s="32"/>
      <c r="D42" s="32"/>
      <c r="E42" s="32"/>
      <c r="F42" s="52"/>
      <c r="G42" s="35"/>
      <c r="H42" s="53"/>
      <c r="I42" s="35"/>
      <c r="J42" s="35"/>
      <c r="K42" s="29"/>
      <c r="L42" s="29"/>
      <c r="M42" s="29"/>
      <c r="N42" s="29">
        <f t="shared" si="4"/>
        <v>0</v>
      </c>
      <c r="O42" s="29"/>
      <c r="P42" s="29"/>
      <c r="Q42" s="36">
        <f t="shared" si="14"/>
        <v>1500</v>
      </c>
      <c r="R42" s="36"/>
      <c r="S42" s="36">
        <f>S43</f>
        <v>1500</v>
      </c>
    </row>
    <row r="43" spans="1:19" ht="31.5" x14ac:dyDescent="0.25">
      <c r="A43" s="21"/>
      <c r="B43" s="31" t="str">
        <f>[1]XS!$B$9</f>
        <v>Trường Tiểu học Mỏ Chè, thành phố Sông Công</v>
      </c>
      <c r="C43" s="32"/>
      <c r="D43" s="32"/>
      <c r="E43" s="32"/>
      <c r="F43" s="52"/>
      <c r="G43" s="35"/>
      <c r="H43" s="53"/>
      <c r="I43" s="35"/>
      <c r="J43" s="35"/>
      <c r="K43" s="29"/>
      <c r="L43" s="29"/>
      <c r="M43" s="29"/>
      <c r="N43" s="29">
        <f t="shared" si="4"/>
        <v>0</v>
      </c>
      <c r="O43" s="29"/>
      <c r="P43" s="29"/>
      <c r="Q43" s="29">
        <f t="shared" si="14"/>
        <v>1500</v>
      </c>
      <c r="R43" s="29"/>
      <c r="S43" s="29">
        <f>[1]XS!$C$9</f>
        <v>1500</v>
      </c>
    </row>
    <row r="44" spans="1:19" x14ac:dyDescent="0.25">
      <c r="A44" s="21">
        <v>11</v>
      </c>
      <c r="B44" s="37" t="s">
        <v>84</v>
      </c>
      <c r="C44" s="32"/>
      <c r="D44" s="32"/>
      <c r="E44" s="32"/>
      <c r="F44" s="52"/>
      <c r="G44" s="35"/>
      <c r="H44" s="53"/>
      <c r="I44" s="35"/>
      <c r="J44" s="35"/>
      <c r="K44" s="29"/>
      <c r="L44" s="29"/>
      <c r="M44" s="29"/>
      <c r="N44" s="29">
        <f t="shared" si="4"/>
        <v>0</v>
      </c>
      <c r="O44" s="29"/>
      <c r="P44" s="29"/>
      <c r="Q44" s="36">
        <f t="shared" si="14"/>
        <v>1458</v>
      </c>
      <c r="R44" s="36"/>
      <c r="S44" s="36">
        <f>S45</f>
        <v>1458</v>
      </c>
    </row>
    <row r="45" spans="1:19" ht="31.5" x14ac:dyDescent="0.25">
      <c r="A45" s="21"/>
      <c r="B45" s="31" t="str">
        <f>[1]XS!$B$10</f>
        <v>Xây dựng 18 phòng học mẫu giáo 5 tuổi trên địa bàn huyện Võ Nhai</v>
      </c>
      <c r="C45" s="32"/>
      <c r="D45" s="32"/>
      <c r="E45" s="32"/>
      <c r="F45" s="52"/>
      <c r="G45" s="35"/>
      <c r="H45" s="53"/>
      <c r="I45" s="35"/>
      <c r="J45" s="35"/>
      <c r="K45" s="29"/>
      <c r="L45" s="29"/>
      <c r="M45" s="29"/>
      <c r="N45" s="29">
        <f t="shared" si="4"/>
        <v>0</v>
      </c>
      <c r="O45" s="29"/>
      <c r="P45" s="29"/>
      <c r="Q45" s="29">
        <f t="shared" si="14"/>
        <v>1458</v>
      </c>
      <c r="R45" s="29"/>
      <c r="S45" s="29">
        <f>[1]XS!$C$10</f>
        <v>1458</v>
      </c>
    </row>
    <row r="46" spans="1:19" x14ac:dyDescent="0.25">
      <c r="A46" s="21">
        <v>12</v>
      </c>
      <c r="B46" s="37" t="s">
        <v>85</v>
      </c>
      <c r="C46" s="38"/>
      <c r="D46" s="38"/>
      <c r="E46" s="38"/>
      <c r="F46" s="55"/>
      <c r="G46" s="56"/>
      <c r="H46" s="57"/>
      <c r="I46" s="56"/>
      <c r="J46" s="56"/>
      <c r="K46" s="36"/>
      <c r="L46" s="36"/>
      <c r="M46" s="36"/>
      <c r="N46" s="29">
        <f t="shared" si="4"/>
        <v>0</v>
      </c>
      <c r="O46" s="29"/>
      <c r="P46" s="29"/>
      <c r="Q46" s="36">
        <f t="shared" si="14"/>
        <v>1500</v>
      </c>
      <c r="R46" s="36"/>
      <c r="S46" s="36">
        <f>S47</f>
        <v>1500</v>
      </c>
    </row>
    <row r="47" spans="1:19" ht="47.25" x14ac:dyDescent="0.25">
      <c r="A47" s="21"/>
      <c r="B47" s="31" t="str">
        <f>[1]XS!$B$11</f>
        <v xml:space="preserve">Nhà lớp học 2 tầng 6 phòng và bếp ăn một chiều trường Mầm non Nam Hòa - điểm trường Đồng Mỏ </v>
      </c>
      <c r="C47" s="32"/>
      <c r="D47" s="32"/>
      <c r="E47" s="32"/>
      <c r="F47" s="52"/>
      <c r="G47" s="35"/>
      <c r="H47" s="53"/>
      <c r="I47" s="35"/>
      <c r="J47" s="35"/>
      <c r="K47" s="29"/>
      <c r="L47" s="29"/>
      <c r="M47" s="29"/>
      <c r="N47" s="29">
        <f t="shared" si="4"/>
        <v>0</v>
      </c>
      <c r="O47" s="29"/>
      <c r="P47" s="29"/>
      <c r="Q47" s="29">
        <f t="shared" si="14"/>
        <v>1500</v>
      </c>
      <c r="R47" s="29"/>
      <c r="S47" s="29">
        <f>[1]XS!$C$11</f>
        <v>1500</v>
      </c>
    </row>
    <row r="48" spans="1:19" x14ac:dyDescent="0.25">
      <c r="A48" s="21">
        <v>13</v>
      </c>
      <c r="B48" s="37" t="s">
        <v>86</v>
      </c>
      <c r="C48" s="38"/>
      <c r="D48" s="38"/>
      <c r="E48" s="38"/>
      <c r="F48" s="55"/>
      <c r="G48" s="56"/>
      <c r="H48" s="57"/>
      <c r="I48" s="56"/>
      <c r="J48" s="56"/>
      <c r="K48" s="36"/>
      <c r="L48" s="36"/>
      <c r="M48" s="36"/>
      <c r="N48" s="29">
        <f t="shared" si="4"/>
        <v>0</v>
      </c>
      <c r="O48" s="29"/>
      <c r="P48" s="29"/>
      <c r="Q48" s="36">
        <f t="shared" si="14"/>
        <v>1650</v>
      </c>
      <c r="R48" s="36"/>
      <c r="S48" s="36">
        <f>S49</f>
        <v>1650</v>
      </c>
    </row>
    <row r="49" spans="1:19" x14ac:dyDescent="0.25">
      <c r="A49" s="21"/>
      <c r="B49" s="31" t="str">
        <f>[1]XS!$B$12</f>
        <v>Trường Mầm non Quy Kỳ</v>
      </c>
      <c r="C49" s="32"/>
      <c r="D49" s="32"/>
      <c r="E49" s="32"/>
      <c r="F49" s="52"/>
      <c r="G49" s="35"/>
      <c r="H49" s="53"/>
      <c r="I49" s="35"/>
      <c r="J49" s="35"/>
      <c r="K49" s="29"/>
      <c r="L49" s="29"/>
      <c r="M49" s="29"/>
      <c r="N49" s="29">
        <f t="shared" si="4"/>
        <v>0</v>
      </c>
      <c r="O49" s="29"/>
      <c r="P49" s="29"/>
      <c r="Q49" s="29">
        <f t="shared" si="14"/>
        <v>1650</v>
      </c>
      <c r="R49" s="29"/>
      <c r="S49" s="29">
        <f>[1]XS!$C$12</f>
        <v>1650</v>
      </c>
    </row>
    <row r="50" spans="1:19" x14ac:dyDescent="0.25">
      <c r="A50" s="42">
        <v>14</v>
      </c>
      <c r="B50" s="31" t="s">
        <v>87</v>
      </c>
      <c r="C50" s="32"/>
      <c r="D50" s="32"/>
      <c r="E50" s="32"/>
      <c r="F50" s="52"/>
      <c r="G50" s="35"/>
      <c r="H50" s="53"/>
      <c r="I50" s="35"/>
      <c r="J50" s="35"/>
      <c r="K50" s="29"/>
      <c r="L50" s="29"/>
      <c r="M50" s="29"/>
      <c r="N50" s="29">
        <f t="shared" si="4"/>
        <v>0</v>
      </c>
      <c r="O50" s="29"/>
      <c r="P50" s="29"/>
      <c r="Q50" s="29">
        <f t="shared" si="14"/>
        <v>1650</v>
      </c>
      <c r="R50" s="29"/>
      <c r="S50" s="29">
        <f>S51</f>
        <v>1650</v>
      </c>
    </row>
    <row r="51" spans="1:19" ht="47.25" x14ac:dyDescent="0.25">
      <c r="A51" s="21"/>
      <c r="B51" s="31" t="str">
        <f>[1]XS!$B$13</f>
        <v>Trường Tiểu học thị trấn Quân Chu: hạng mục Nhà lớp học 2 tầng 10 phòng học</v>
      </c>
      <c r="C51" s="32"/>
      <c r="D51" s="32"/>
      <c r="E51" s="32"/>
      <c r="F51" s="52"/>
      <c r="G51" s="35"/>
      <c r="H51" s="53"/>
      <c r="I51" s="35"/>
      <c r="J51" s="35"/>
      <c r="K51" s="29"/>
      <c r="L51" s="29"/>
      <c r="M51" s="29"/>
      <c r="N51" s="29">
        <f t="shared" si="4"/>
        <v>0</v>
      </c>
      <c r="O51" s="29"/>
      <c r="P51" s="29"/>
      <c r="Q51" s="29">
        <f t="shared" si="14"/>
        <v>1650</v>
      </c>
      <c r="R51" s="29"/>
      <c r="S51" s="29">
        <f>[1]XS!$C$13</f>
        <v>1650</v>
      </c>
    </row>
    <row r="52" spans="1:19" x14ac:dyDescent="0.25">
      <c r="A52" s="21" t="s">
        <v>7</v>
      </c>
      <c r="B52" s="37" t="s">
        <v>88</v>
      </c>
      <c r="C52" s="38"/>
      <c r="D52" s="38"/>
      <c r="E52" s="38"/>
      <c r="F52" s="55"/>
      <c r="G52" s="56">
        <f t="shared" ref="G52:R52" si="15">G53+G55+G57</f>
        <v>251329</v>
      </c>
      <c r="H52" s="56">
        <f t="shared" si="15"/>
        <v>0</v>
      </c>
      <c r="I52" s="56">
        <f t="shared" si="15"/>
        <v>251329</v>
      </c>
      <c r="J52" s="56">
        <f t="shared" si="15"/>
        <v>0</v>
      </c>
      <c r="K52" s="56">
        <f t="shared" si="15"/>
        <v>0</v>
      </c>
      <c r="L52" s="56">
        <f t="shared" si="15"/>
        <v>0</v>
      </c>
      <c r="M52" s="56">
        <f t="shared" si="15"/>
        <v>0</v>
      </c>
      <c r="N52" s="56">
        <f t="shared" si="15"/>
        <v>0</v>
      </c>
      <c r="O52" s="56">
        <f t="shared" si="15"/>
        <v>0</v>
      </c>
      <c r="P52" s="56">
        <f t="shared" si="15"/>
        <v>0</v>
      </c>
      <c r="Q52" s="56">
        <f t="shared" si="15"/>
        <v>56406</v>
      </c>
      <c r="R52" s="56">
        <f t="shared" si="15"/>
        <v>0</v>
      </c>
      <c r="S52" s="56">
        <f>S53+S55+S57</f>
        <v>56406</v>
      </c>
    </row>
    <row r="53" spans="1:19" x14ac:dyDescent="0.25">
      <c r="A53" s="21">
        <v>1</v>
      </c>
      <c r="B53" s="37" t="s">
        <v>89</v>
      </c>
      <c r="C53" s="38"/>
      <c r="D53" s="38"/>
      <c r="E53" s="38"/>
      <c r="F53" s="55"/>
      <c r="G53" s="36">
        <f t="shared" ref="G53:O53" si="16">G54</f>
        <v>89794</v>
      </c>
      <c r="H53" s="36">
        <f t="shared" si="16"/>
        <v>0</v>
      </c>
      <c r="I53" s="36">
        <f t="shared" si="16"/>
        <v>89794</v>
      </c>
      <c r="J53" s="36">
        <f t="shared" si="16"/>
        <v>0</v>
      </c>
      <c r="K53" s="36">
        <f t="shared" si="16"/>
        <v>0</v>
      </c>
      <c r="L53" s="36">
        <f t="shared" si="16"/>
        <v>0</v>
      </c>
      <c r="M53" s="36">
        <f t="shared" si="16"/>
        <v>0</v>
      </c>
      <c r="N53" s="29">
        <f t="shared" si="4"/>
        <v>0</v>
      </c>
      <c r="O53" s="29">
        <f t="shared" si="16"/>
        <v>0</v>
      </c>
      <c r="P53" s="29"/>
      <c r="Q53" s="36">
        <f>Q54</f>
        <v>24172</v>
      </c>
      <c r="R53" s="36">
        <f t="shared" ref="R53:S53" si="17">R54</f>
        <v>0</v>
      </c>
      <c r="S53" s="36">
        <f t="shared" si="17"/>
        <v>24172</v>
      </c>
    </row>
    <row r="54" spans="1:19" ht="63" x14ac:dyDescent="0.25">
      <c r="A54" s="21"/>
      <c r="B54" s="41" t="s">
        <v>90</v>
      </c>
      <c r="C54" s="42"/>
      <c r="D54" s="42"/>
      <c r="E54" s="42"/>
      <c r="F54" s="42" t="s">
        <v>91</v>
      </c>
      <c r="G54" s="35">
        <f>SUM(H54:I54)</f>
        <v>89794</v>
      </c>
      <c r="H54" s="27"/>
      <c r="I54" s="27">
        <v>89794</v>
      </c>
      <c r="J54" s="27"/>
      <c r="K54" s="36"/>
      <c r="L54" s="36"/>
      <c r="M54" s="36"/>
      <c r="N54" s="29">
        <f t="shared" si="4"/>
        <v>0</v>
      </c>
      <c r="O54" s="29"/>
      <c r="P54" s="29"/>
      <c r="Q54" s="29">
        <f>SUM(R54:S54)</f>
        <v>24172</v>
      </c>
      <c r="R54" s="36"/>
      <c r="S54" s="29">
        <v>24172</v>
      </c>
    </row>
    <row r="55" spans="1:19" x14ac:dyDescent="0.25">
      <c r="A55" s="21">
        <v>2</v>
      </c>
      <c r="B55" s="22" t="s">
        <v>74</v>
      </c>
      <c r="C55" s="21"/>
      <c r="D55" s="21"/>
      <c r="E55" s="21"/>
      <c r="F55" s="21"/>
      <c r="G55" s="36">
        <f t="shared" ref="G55:R55" si="18">G56</f>
        <v>161535</v>
      </c>
      <c r="H55" s="36">
        <f t="shared" si="18"/>
        <v>0</v>
      </c>
      <c r="I55" s="36">
        <f t="shared" si="18"/>
        <v>161535</v>
      </c>
      <c r="J55" s="36">
        <f t="shared" si="18"/>
        <v>0</v>
      </c>
      <c r="K55" s="36">
        <f t="shared" si="18"/>
        <v>0</v>
      </c>
      <c r="L55" s="36">
        <f t="shared" si="18"/>
        <v>0</v>
      </c>
      <c r="M55" s="36">
        <f t="shared" si="18"/>
        <v>0</v>
      </c>
      <c r="N55" s="36">
        <f t="shared" si="4"/>
        <v>0</v>
      </c>
      <c r="O55" s="36">
        <f t="shared" si="18"/>
        <v>0</v>
      </c>
      <c r="P55" s="36">
        <f t="shared" si="18"/>
        <v>0</v>
      </c>
      <c r="Q55" s="36">
        <f t="shared" si="18"/>
        <v>30234</v>
      </c>
      <c r="R55" s="36">
        <f t="shared" si="18"/>
        <v>0</v>
      </c>
      <c r="S55" s="36">
        <f>S56</f>
        <v>30234</v>
      </c>
    </row>
    <row r="56" spans="1:19" x14ac:dyDescent="0.25">
      <c r="A56" s="21"/>
      <c r="B56" s="41" t="s">
        <v>92</v>
      </c>
      <c r="C56" s="42" t="s">
        <v>93</v>
      </c>
      <c r="D56" s="42"/>
      <c r="E56" s="42"/>
      <c r="F56" s="42" t="s">
        <v>94</v>
      </c>
      <c r="G56" s="27">
        <v>161535</v>
      </c>
      <c r="H56" s="27"/>
      <c r="I56" s="27">
        <v>161535</v>
      </c>
      <c r="J56" s="27"/>
      <c r="K56" s="29"/>
      <c r="L56" s="29"/>
      <c r="M56" s="29"/>
      <c r="N56" s="29">
        <f t="shared" si="4"/>
        <v>0</v>
      </c>
      <c r="O56" s="29"/>
      <c r="P56" s="29"/>
      <c r="Q56" s="29">
        <f>SUM(R56:S56)</f>
        <v>30234</v>
      </c>
      <c r="R56" s="29"/>
      <c r="S56" s="29">
        <v>30234</v>
      </c>
    </row>
    <row r="57" spans="1:19" x14ac:dyDescent="0.25">
      <c r="A57" s="21">
        <v>3</v>
      </c>
      <c r="B57" s="22" t="s">
        <v>81</v>
      </c>
      <c r="C57" s="21"/>
      <c r="D57" s="21"/>
      <c r="E57" s="21"/>
      <c r="F57" s="21"/>
      <c r="G57" s="36">
        <f t="shared" ref="G57:M57" si="19">G58</f>
        <v>0</v>
      </c>
      <c r="H57" s="36">
        <f t="shared" si="19"/>
        <v>0</v>
      </c>
      <c r="I57" s="36">
        <f t="shared" si="19"/>
        <v>0</v>
      </c>
      <c r="J57" s="36">
        <f t="shared" si="19"/>
        <v>0</v>
      </c>
      <c r="K57" s="36">
        <f t="shared" si="19"/>
        <v>0</v>
      </c>
      <c r="L57" s="36">
        <f t="shared" si="19"/>
        <v>0</v>
      </c>
      <c r="M57" s="36">
        <f t="shared" si="19"/>
        <v>0</v>
      </c>
      <c r="N57" s="29">
        <f t="shared" si="4"/>
        <v>0</v>
      </c>
      <c r="O57" s="29">
        <f t="shared" ref="O57:R57" si="20">O58</f>
        <v>0</v>
      </c>
      <c r="P57" s="29">
        <f t="shared" si="20"/>
        <v>0</v>
      </c>
      <c r="Q57" s="36">
        <f t="shared" si="20"/>
        <v>2000</v>
      </c>
      <c r="R57" s="36">
        <f t="shared" si="20"/>
        <v>0</v>
      </c>
      <c r="S57" s="36">
        <f>S58</f>
        <v>2000</v>
      </c>
    </row>
    <row r="58" spans="1:19" ht="31.5" x14ac:dyDescent="0.25">
      <c r="A58" s="21"/>
      <c r="B58" s="41" t="str">
        <f>'[1]KL của tỉnh'!$C$7</f>
        <v>Hỗ trợ xây dựng Trung tâm Văn hóa thể thao huyện Phú Lương</v>
      </c>
      <c r="C58" s="42" t="s">
        <v>93</v>
      </c>
      <c r="D58" s="42"/>
      <c r="E58" s="42"/>
      <c r="F58" s="42"/>
      <c r="G58" s="27"/>
      <c r="H58" s="27"/>
      <c r="I58" s="27"/>
      <c r="J58" s="27"/>
      <c r="K58" s="29"/>
      <c r="L58" s="29"/>
      <c r="M58" s="29"/>
      <c r="N58" s="29">
        <f t="shared" si="4"/>
        <v>0</v>
      </c>
      <c r="O58" s="29"/>
      <c r="P58" s="29"/>
      <c r="Q58" s="29">
        <f>SUM(R58:S58)</f>
        <v>2000</v>
      </c>
      <c r="R58" s="29"/>
      <c r="S58" s="29">
        <v>2000</v>
      </c>
    </row>
    <row r="59" spans="1:19" x14ac:dyDescent="0.25">
      <c r="A59" s="21" t="s">
        <v>6</v>
      </c>
      <c r="B59" s="22" t="s">
        <v>95</v>
      </c>
      <c r="C59" s="21"/>
      <c r="D59" s="21"/>
      <c r="E59" s="21"/>
      <c r="F59" s="21"/>
      <c r="G59" s="23">
        <f>G60+G62+G64+G66+G70+G68</f>
        <v>307592.96370900003</v>
      </c>
      <c r="H59" s="23">
        <f t="shared" ref="H59:S59" si="21">H60+H62+H64+H66+H70+H68</f>
        <v>42501</v>
      </c>
      <c r="I59" s="23">
        <f t="shared" si="21"/>
        <v>265090.96370900003</v>
      </c>
      <c r="J59" s="23">
        <f t="shared" si="21"/>
        <v>0</v>
      </c>
      <c r="K59" s="23">
        <f t="shared" si="21"/>
        <v>0</v>
      </c>
      <c r="L59" s="23">
        <f t="shared" si="21"/>
        <v>0</v>
      </c>
      <c r="M59" s="23">
        <f t="shared" si="21"/>
        <v>0</v>
      </c>
      <c r="N59" s="23">
        <f t="shared" si="21"/>
        <v>0</v>
      </c>
      <c r="O59" s="23">
        <f t="shared" si="21"/>
        <v>0</v>
      </c>
      <c r="P59" s="23">
        <f t="shared" si="21"/>
        <v>0</v>
      </c>
      <c r="Q59" s="23">
        <f t="shared" si="21"/>
        <v>68458</v>
      </c>
      <c r="R59" s="23">
        <f t="shared" si="21"/>
        <v>0</v>
      </c>
      <c r="S59" s="23">
        <f t="shared" si="21"/>
        <v>68458</v>
      </c>
    </row>
    <row r="60" spans="1:19" x14ac:dyDescent="0.25">
      <c r="A60" s="21">
        <v>1</v>
      </c>
      <c r="B60" s="22" t="s">
        <v>96</v>
      </c>
      <c r="C60" s="21"/>
      <c r="D60" s="21"/>
      <c r="E60" s="21"/>
      <c r="F60" s="21"/>
      <c r="G60" s="36">
        <f t="shared" ref="G60:R60" si="22">G61</f>
        <v>4482.9637089999997</v>
      </c>
      <c r="H60" s="36">
        <f t="shared" si="22"/>
        <v>0</v>
      </c>
      <c r="I60" s="36">
        <f t="shared" si="22"/>
        <v>4482.9637089999997</v>
      </c>
      <c r="J60" s="36">
        <f t="shared" si="22"/>
        <v>0</v>
      </c>
      <c r="K60" s="36">
        <f t="shared" si="22"/>
        <v>0</v>
      </c>
      <c r="L60" s="36">
        <f t="shared" si="22"/>
        <v>0</v>
      </c>
      <c r="M60" s="36">
        <f t="shared" si="22"/>
        <v>0</v>
      </c>
      <c r="N60" s="36">
        <f t="shared" si="4"/>
        <v>0</v>
      </c>
      <c r="O60" s="36">
        <f t="shared" si="22"/>
        <v>0</v>
      </c>
      <c r="P60" s="36">
        <f t="shared" si="22"/>
        <v>0</v>
      </c>
      <c r="Q60" s="36">
        <f t="shared" si="22"/>
        <v>403</v>
      </c>
      <c r="R60" s="36">
        <f t="shared" si="22"/>
        <v>0</v>
      </c>
      <c r="S60" s="36">
        <f>S61</f>
        <v>403</v>
      </c>
    </row>
    <row r="61" spans="1:19" ht="31.5" x14ac:dyDescent="0.25">
      <c r="A61" s="21"/>
      <c r="B61" s="41" t="s">
        <v>97</v>
      </c>
      <c r="C61" s="42" t="s">
        <v>93</v>
      </c>
      <c r="D61" s="42"/>
      <c r="E61" s="42"/>
      <c r="F61" s="42" t="s">
        <v>98</v>
      </c>
      <c r="G61" s="27">
        <v>4482.9637089999997</v>
      </c>
      <c r="H61" s="27"/>
      <c r="I61" s="27">
        <v>4482.9637089999997</v>
      </c>
      <c r="J61" s="27"/>
      <c r="K61" s="29"/>
      <c r="L61" s="29"/>
      <c r="M61" s="29"/>
      <c r="N61" s="29">
        <f t="shared" si="4"/>
        <v>0</v>
      </c>
      <c r="O61" s="29"/>
      <c r="P61" s="29"/>
      <c r="Q61" s="29">
        <f>SUM(R61:S61)</f>
        <v>403</v>
      </c>
      <c r="R61" s="29"/>
      <c r="S61" s="29">
        <v>403</v>
      </c>
    </row>
    <row r="62" spans="1:19" x14ac:dyDescent="0.25">
      <c r="A62" s="21">
        <v>2</v>
      </c>
      <c r="B62" s="22" t="s">
        <v>99</v>
      </c>
      <c r="C62" s="21"/>
      <c r="D62" s="21"/>
      <c r="E62" s="21"/>
      <c r="F62" s="21"/>
      <c r="G62" s="36">
        <f t="shared" ref="G62:R62" si="23">G63</f>
        <v>11600</v>
      </c>
      <c r="H62" s="36">
        <f t="shared" si="23"/>
        <v>0</v>
      </c>
      <c r="I62" s="36">
        <f t="shared" si="23"/>
        <v>11600</v>
      </c>
      <c r="J62" s="36">
        <f t="shared" si="23"/>
        <v>0</v>
      </c>
      <c r="K62" s="36">
        <f t="shared" si="23"/>
        <v>0</v>
      </c>
      <c r="L62" s="36">
        <f t="shared" si="23"/>
        <v>0</v>
      </c>
      <c r="M62" s="36">
        <f t="shared" si="23"/>
        <v>0</v>
      </c>
      <c r="N62" s="36">
        <f t="shared" si="4"/>
        <v>0</v>
      </c>
      <c r="O62" s="36">
        <f t="shared" si="23"/>
        <v>0</v>
      </c>
      <c r="P62" s="36">
        <f t="shared" si="23"/>
        <v>0</v>
      </c>
      <c r="Q62" s="36">
        <f t="shared" si="23"/>
        <v>6640</v>
      </c>
      <c r="R62" s="36">
        <f t="shared" si="23"/>
        <v>0</v>
      </c>
      <c r="S62" s="36">
        <f>S63</f>
        <v>6640</v>
      </c>
    </row>
    <row r="63" spans="1:19" ht="31.5" x14ac:dyDescent="0.25">
      <c r="A63" s="21"/>
      <c r="B63" s="43" t="s">
        <v>100</v>
      </c>
      <c r="C63" s="42"/>
      <c r="D63" s="42"/>
      <c r="E63" s="42"/>
      <c r="F63" s="42" t="s">
        <v>101</v>
      </c>
      <c r="G63" s="35">
        <v>11600</v>
      </c>
      <c r="H63" s="27"/>
      <c r="I63" s="27">
        <v>11600</v>
      </c>
      <c r="J63" s="27"/>
      <c r="K63" s="36"/>
      <c r="L63" s="36"/>
      <c r="M63" s="36"/>
      <c r="N63" s="29">
        <f t="shared" si="4"/>
        <v>0</v>
      </c>
      <c r="O63" s="29"/>
      <c r="P63" s="29"/>
      <c r="Q63" s="29">
        <f>SUM(R63:S63)</f>
        <v>6640</v>
      </c>
      <c r="R63" s="36"/>
      <c r="S63" s="29">
        <v>6640</v>
      </c>
    </row>
    <row r="64" spans="1:19" x14ac:dyDescent="0.25">
      <c r="A64" s="21">
        <v>3</v>
      </c>
      <c r="B64" s="44" t="s">
        <v>29</v>
      </c>
      <c r="C64" s="21"/>
      <c r="D64" s="21"/>
      <c r="E64" s="21"/>
      <c r="F64" s="21"/>
      <c r="G64" s="56">
        <f>G65</f>
        <v>9259</v>
      </c>
      <c r="H64" s="56">
        <f t="shared" ref="H64:S64" si="24">H65</f>
        <v>0</v>
      </c>
      <c r="I64" s="56">
        <f t="shared" si="24"/>
        <v>9259</v>
      </c>
      <c r="J64" s="56">
        <f t="shared" si="24"/>
        <v>0</v>
      </c>
      <c r="K64" s="56">
        <f t="shared" si="24"/>
        <v>0</v>
      </c>
      <c r="L64" s="56">
        <f t="shared" si="24"/>
        <v>0</v>
      </c>
      <c r="M64" s="56">
        <f t="shared" si="24"/>
        <v>0</v>
      </c>
      <c r="N64" s="36">
        <f t="shared" si="4"/>
        <v>0</v>
      </c>
      <c r="O64" s="56">
        <f t="shared" si="24"/>
        <v>0</v>
      </c>
      <c r="P64" s="56">
        <f t="shared" si="24"/>
        <v>0</v>
      </c>
      <c r="Q64" s="56">
        <f t="shared" si="24"/>
        <v>348</v>
      </c>
      <c r="R64" s="56">
        <f t="shared" si="24"/>
        <v>0</v>
      </c>
      <c r="S64" s="56">
        <f t="shared" si="24"/>
        <v>348</v>
      </c>
    </row>
    <row r="65" spans="1:19" ht="47.25" x14ac:dyDescent="0.25">
      <c r="A65" s="21"/>
      <c r="B65" s="31" t="s">
        <v>102</v>
      </c>
      <c r="C65" s="32"/>
      <c r="D65" s="32"/>
      <c r="E65" s="32"/>
      <c r="F65" s="58" t="s">
        <v>103</v>
      </c>
      <c r="G65" s="27">
        <v>9259</v>
      </c>
      <c r="H65" s="27"/>
      <c r="I65" s="35">
        <v>9259</v>
      </c>
      <c r="J65" s="35"/>
      <c r="K65" s="29"/>
      <c r="L65" s="29"/>
      <c r="M65" s="29"/>
      <c r="N65" s="29">
        <f t="shared" si="4"/>
        <v>0</v>
      </c>
      <c r="O65" s="29"/>
      <c r="P65" s="29"/>
      <c r="Q65" s="29">
        <f>SUM(R65:S65)</f>
        <v>348</v>
      </c>
      <c r="R65" s="29"/>
      <c r="S65" s="29">
        <v>348</v>
      </c>
    </row>
    <row r="66" spans="1:19" x14ac:dyDescent="0.25">
      <c r="A66" s="21">
        <v>4</v>
      </c>
      <c r="B66" s="37" t="s">
        <v>104</v>
      </c>
      <c r="C66" s="38"/>
      <c r="D66" s="38"/>
      <c r="E66" s="38"/>
      <c r="F66" s="59"/>
      <c r="G66" s="36">
        <f t="shared" ref="G66:R66" si="25">G67</f>
        <v>185000</v>
      </c>
      <c r="H66" s="36">
        <f t="shared" si="25"/>
        <v>0</v>
      </c>
      <c r="I66" s="36">
        <f t="shared" si="25"/>
        <v>185000</v>
      </c>
      <c r="J66" s="36">
        <f t="shared" si="25"/>
        <v>0</v>
      </c>
      <c r="K66" s="36">
        <f t="shared" si="25"/>
        <v>0</v>
      </c>
      <c r="L66" s="36">
        <f t="shared" si="25"/>
        <v>0</v>
      </c>
      <c r="M66" s="36">
        <f t="shared" si="25"/>
        <v>0</v>
      </c>
      <c r="N66" s="36">
        <f t="shared" si="4"/>
        <v>0</v>
      </c>
      <c r="O66" s="36">
        <f t="shared" si="25"/>
        <v>0</v>
      </c>
      <c r="P66" s="36">
        <f t="shared" si="25"/>
        <v>0</v>
      </c>
      <c r="Q66" s="36">
        <f t="shared" si="25"/>
        <v>49468</v>
      </c>
      <c r="R66" s="36">
        <f t="shared" si="25"/>
        <v>0</v>
      </c>
      <c r="S66" s="36">
        <f>S67</f>
        <v>49468</v>
      </c>
    </row>
    <row r="67" spans="1:19" ht="63" x14ac:dyDescent="0.25">
      <c r="A67" s="21"/>
      <c r="B67" s="60" t="s">
        <v>105</v>
      </c>
      <c r="C67" s="32" t="s">
        <v>106</v>
      </c>
      <c r="D67" s="32"/>
      <c r="E67" s="32"/>
      <c r="F67" s="42" t="s">
        <v>107</v>
      </c>
      <c r="G67" s="35">
        <v>185000</v>
      </c>
      <c r="H67" s="27"/>
      <c r="I67" s="35">
        <v>185000</v>
      </c>
      <c r="J67" s="35"/>
      <c r="K67" s="36"/>
      <c r="L67" s="36"/>
      <c r="M67" s="36"/>
      <c r="N67" s="29">
        <f t="shared" si="4"/>
        <v>0</v>
      </c>
      <c r="O67" s="29"/>
      <c r="P67" s="29"/>
      <c r="Q67" s="29">
        <f>SUM(R67:S67)</f>
        <v>49468</v>
      </c>
      <c r="R67" s="36"/>
      <c r="S67" s="29">
        <f>10000+12811+'[1]SD Dat'!$J$18</f>
        <v>49468</v>
      </c>
    </row>
    <row r="68" spans="1:19" x14ac:dyDescent="0.25">
      <c r="A68" s="21">
        <v>5</v>
      </c>
      <c r="B68" s="61" t="s">
        <v>28</v>
      </c>
      <c r="C68" s="38"/>
      <c r="D68" s="38"/>
      <c r="E68" s="38"/>
      <c r="F68" s="21"/>
      <c r="G68" s="56">
        <f>G69</f>
        <v>24976</v>
      </c>
      <c r="H68" s="56">
        <f t="shared" ref="H68:S68" si="26">H69</f>
        <v>0</v>
      </c>
      <c r="I68" s="56">
        <f t="shared" si="26"/>
        <v>24976</v>
      </c>
      <c r="J68" s="56">
        <f t="shared" si="26"/>
        <v>0</v>
      </c>
      <c r="K68" s="56">
        <f t="shared" si="26"/>
        <v>0</v>
      </c>
      <c r="L68" s="56">
        <f t="shared" si="26"/>
        <v>0</v>
      </c>
      <c r="M68" s="56">
        <f t="shared" si="26"/>
        <v>0</v>
      </c>
      <c r="N68" s="36">
        <f t="shared" si="4"/>
        <v>0</v>
      </c>
      <c r="O68" s="56">
        <f t="shared" si="26"/>
        <v>0</v>
      </c>
      <c r="P68" s="56">
        <f t="shared" si="26"/>
        <v>0</v>
      </c>
      <c r="Q68" s="56">
        <f t="shared" si="26"/>
        <v>5180</v>
      </c>
      <c r="R68" s="56">
        <f t="shared" si="26"/>
        <v>0</v>
      </c>
      <c r="S68" s="56">
        <f t="shared" si="26"/>
        <v>5180</v>
      </c>
    </row>
    <row r="69" spans="1:19" ht="63" x14ac:dyDescent="0.25">
      <c r="A69" s="21"/>
      <c r="B69" s="41" t="s">
        <v>108</v>
      </c>
      <c r="C69" s="32"/>
      <c r="D69" s="32"/>
      <c r="E69" s="32"/>
      <c r="F69" s="42" t="s">
        <v>109</v>
      </c>
      <c r="G69" s="50">
        <v>24976</v>
      </c>
      <c r="H69" s="50"/>
      <c r="I69" s="50">
        <v>24976</v>
      </c>
      <c r="J69" s="50"/>
      <c r="K69" s="36"/>
      <c r="L69" s="36"/>
      <c r="M69" s="36"/>
      <c r="N69" s="29">
        <f t="shared" si="4"/>
        <v>0</v>
      </c>
      <c r="O69" s="29"/>
      <c r="P69" s="29"/>
      <c r="Q69" s="29">
        <f>SUM(R69:S69)</f>
        <v>5180</v>
      </c>
      <c r="R69" s="36"/>
      <c r="S69" s="29">
        <v>5180</v>
      </c>
    </row>
    <row r="70" spans="1:19" x14ac:dyDescent="0.25">
      <c r="A70" s="21">
        <v>6</v>
      </c>
      <c r="B70" s="22" t="s">
        <v>110</v>
      </c>
      <c r="C70" s="38"/>
      <c r="D70" s="38"/>
      <c r="E70" s="38"/>
      <c r="F70" s="21"/>
      <c r="G70" s="36">
        <f t="shared" ref="G70:R70" si="27">G71</f>
        <v>72275</v>
      </c>
      <c r="H70" s="36">
        <f t="shared" si="27"/>
        <v>42501</v>
      </c>
      <c r="I70" s="36">
        <f t="shared" si="27"/>
        <v>29773</v>
      </c>
      <c r="J70" s="36">
        <f t="shared" si="27"/>
        <v>0</v>
      </c>
      <c r="K70" s="36">
        <f t="shared" si="27"/>
        <v>0</v>
      </c>
      <c r="L70" s="36">
        <f t="shared" si="27"/>
        <v>0</v>
      </c>
      <c r="M70" s="36">
        <f t="shared" si="27"/>
        <v>0</v>
      </c>
      <c r="N70" s="36">
        <f t="shared" si="4"/>
        <v>0</v>
      </c>
      <c r="O70" s="36">
        <f t="shared" si="27"/>
        <v>0</v>
      </c>
      <c r="P70" s="36">
        <f t="shared" si="27"/>
        <v>0</v>
      </c>
      <c r="Q70" s="36">
        <f t="shared" si="27"/>
        <v>6419</v>
      </c>
      <c r="R70" s="36">
        <f t="shared" si="27"/>
        <v>0</v>
      </c>
      <c r="S70" s="36">
        <f>S71</f>
        <v>6419</v>
      </c>
    </row>
    <row r="71" spans="1:19" ht="47.25" x14ac:dyDescent="0.25">
      <c r="A71" s="21"/>
      <c r="B71" s="41" t="s">
        <v>111</v>
      </c>
      <c r="C71" s="42" t="s">
        <v>93</v>
      </c>
      <c r="D71" s="42"/>
      <c r="E71" s="42"/>
      <c r="F71" s="42" t="s">
        <v>112</v>
      </c>
      <c r="G71" s="27">
        <v>72275</v>
      </c>
      <c r="H71" s="27">
        <v>42501</v>
      </c>
      <c r="I71" s="27">
        <v>29773</v>
      </c>
      <c r="J71" s="27"/>
      <c r="K71" s="29"/>
      <c r="L71" s="29"/>
      <c r="M71" s="29"/>
      <c r="N71" s="29">
        <f t="shared" si="4"/>
        <v>0</v>
      </c>
      <c r="O71" s="29"/>
      <c r="P71" s="29"/>
      <c r="Q71" s="29">
        <f>SUM(R71:S71)</f>
        <v>6419</v>
      </c>
      <c r="R71" s="29"/>
      <c r="S71" s="29">
        <v>6419</v>
      </c>
    </row>
    <row r="72" spans="1:19" x14ac:dyDescent="0.25">
      <c r="A72" s="21" t="s">
        <v>5</v>
      </c>
      <c r="B72" s="22" t="s">
        <v>113</v>
      </c>
      <c r="C72" s="21"/>
      <c r="D72" s="21"/>
      <c r="E72" s="21"/>
      <c r="F72" s="21"/>
      <c r="G72" s="23">
        <f>G73</f>
        <v>65000</v>
      </c>
      <c r="H72" s="23">
        <f t="shared" ref="H72:S72" si="28">H73</f>
        <v>42902</v>
      </c>
      <c r="I72" s="23">
        <f t="shared" si="28"/>
        <v>17098</v>
      </c>
      <c r="J72" s="23">
        <f t="shared" si="28"/>
        <v>5000</v>
      </c>
      <c r="K72" s="23">
        <f t="shared" si="28"/>
        <v>0</v>
      </c>
      <c r="L72" s="23">
        <f t="shared" si="28"/>
        <v>0</v>
      </c>
      <c r="M72" s="23">
        <f t="shared" si="28"/>
        <v>0</v>
      </c>
      <c r="N72" s="23">
        <f t="shared" si="28"/>
        <v>39604</v>
      </c>
      <c r="O72" s="23">
        <f t="shared" si="28"/>
        <v>0</v>
      </c>
      <c r="P72" s="23">
        <f t="shared" si="28"/>
        <v>0</v>
      </c>
      <c r="Q72" s="23">
        <f t="shared" si="28"/>
        <v>4679</v>
      </c>
      <c r="R72" s="23">
        <f t="shared" si="28"/>
        <v>0</v>
      </c>
      <c r="S72" s="23">
        <f t="shared" si="28"/>
        <v>4679</v>
      </c>
    </row>
    <row r="73" spans="1:19" x14ac:dyDescent="0.25">
      <c r="A73" s="21">
        <v>1</v>
      </c>
      <c r="B73" s="22" t="s">
        <v>55</v>
      </c>
      <c r="C73" s="21"/>
      <c r="D73" s="21"/>
      <c r="E73" s="21"/>
      <c r="F73" s="21"/>
      <c r="G73" s="36">
        <f t="shared" ref="G73:R73" si="29">G74</f>
        <v>65000</v>
      </c>
      <c r="H73" s="36">
        <f t="shared" si="29"/>
        <v>42902</v>
      </c>
      <c r="I73" s="36">
        <f t="shared" si="29"/>
        <v>17098</v>
      </c>
      <c r="J73" s="36">
        <f t="shared" si="29"/>
        <v>5000</v>
      </c>
      <c r="K73" s="36">
        <f t="shared" si="29"/>
        <v>0</v>
      </c>
      <c r="L73" s="36">
        <f t="shared" si="29"/>
        <v>0</v>
      </c>
      <c r="M73" s="36">
        <f t="shared" si="29"/>
        <v>0</v>
      </c>
      <c r="N73" s="36">
        <f t="shared" si="29"/>
        <v>39604</v>
      </c>
      <c r="O73" s="36">
        <f t="shared" si="29"/>
        <v>0</v>
      </c>
      <c r="P73" s="36">
        <f t="shared" si="29"/>
        <v>0</v>
      </c>
      <c r="Q73" s="36">
        <f t="shared" si="29"/>
        <v>4679</v>
      </c>
      <c r="R73" s="36">
        <f t="shared" si="29"/>
        <v>0</v>
      </c>
      <c r="S73" s="36">
        <f>S74</f>
        <v>4679</v>
      </c>
    </row>
    <row r="74" spans="1:19" ht="47.25" x14ac:dyDescent="0.25">
      <c r="A74" s="21"/>
      <c r="B74" s="41" t="s">
        <v>114</v>
      </c>
      <c r="C74" s="42" t="s">
        <v>93</v>
      </c>
      <c r="D74" s="42" t="s">
        <v>115</v>
      </c>
      <c r="E74" s="42"/>
      <c r="F74" s="45" t="s">
        <v>116</v>
      </c>
      <c r="G74" s="27">
        <v>65000</v>
      </c>
      <c r="H74" s="27">
        <v>42902</v>
      </c>
      <c r="I74" s="27">
        <f>G74-H74-J74</f>
        <v>17098</v>
      </c>
      <c r="J74" s="27">
        <v>5000</v>
      </c>
      <c r="K74" s="29"/>
      <c r="L74" s="29"/>
      <c r="M74" s="29"/>
      <c r="N74" s="29">
        <v>39604</v>
      </c>
      <c r="O74" s="29"/>
      <c r="P74" s="29"/>
      <c r="Q74" s="29">
        <f>SUM(R74:S74)</f>
        <v>4679</v>
      </c>
      <c r="R74" s="29"/>
      <c r="S74" s="29">
        <v>4679</v>
      </c>
    </row>
    <row r="75" spans="1:19" x14ac:dyDescent="0.25">
      <c r="A75" s="21" t="s">
        <v>12</v>
      </c>
      <c r="B75" s="22" t="s">
        <v>117</v>
      </c>
      <c r="C75" s="21"/>
      <c r="D75" s="21"/>
      <c r="E75" s="21"/>
      <c r="F75" s="21"/>
      <c r="G75" s="36">
        <f t="shared" ref="G75:O75" si="30">G76</f>
        <v>341385</v>
      </c>
      <c r="H75" s="36">
        <f t="shared" si="30"/>
        <v>122570.5</v>
      </c>
      <c r="I75" s="36">
        <f t="shared" si="30"/>
        <v>215814</v>
      </c>
      <c r="J75" s="36">
        <f t="shared" si="30"/>
        <v>3000</v>
      </c>
      <c r="K75" s="36">
        <f t="shared" si="30"/>
        <v>0</v>
      </c>
      <c r="L75" s="36">
        <f t="shared" si="30"/>
        <v>0</v>
      </c>
      <c r="M75" s="36">
        <f t="shared" si="30"/>
        <v>0</v>
      </c>
      <c r="N75" s="36">
        <f t="shared" si="30"/>
        <v>0</v>
      </c>
      <c r="O75" s="36">
        <f t="shared" si="30"/>
        <v>0</v>
      </c>
      <c r="P75" s="36">
        <f>P76</f>
        <v>0</v>
      </c>
      <c r="Q75" s="36">
        <f t="shared" ref="Q75:R75" si="31">Q76</f>
        <v>23401</v>
      </c>
      <c r="R75" s="36">
        <f t="shared" si="31"/>
        <v>0</v>
      </c>
      <c r="S75" s="36">
        <f>S76</f>
        <v>23401</v>
      </c>
    </row>
    <row r="76" spans="1:19" x14ac:dyDescent="0.25">
      <c r="A76" s="21">
        <v>1</v>
      </c>
      <c r="B76" s="22" t="s">
        <v>30</v>
      </c>
      <c r="C76" s="21"/>
      <c r="D76" s="21"/>
      <c r="E76" s="21"/>
      <c r="F76" s="21"/>
      <c r="G76" s="36">
        <f t="shared" ref="G76:R76" si="32">SUM(G77:G79)</f>
        <v>341385</v>
      </c>
      <c r="H76" s="36">
        <f t="shared" si="32"/>
        <v>122570.5</v>
      </c>
      <c r="I76" s="36">
        <f t="shared" si="32"/>
        <v>215814</v>
      </c>
      <c r="J76" s="36">
        <f t="shared" si="32"/>
        <v>3000</v>
      </c>
      <c r="K76" s="36">
        <f t="shared" si="32"/>
        <v>0</v>
      </c>
      <c r="L76" s="36">
        <f t="shared" si="32"/>
        <v>0</v>
      </c>
      <c r="M76" s="36">
        <f t="shared" si="32"/>
        <v>0</v>
      </c>
      <c r="N76" s="29">
        <f t="shared" si="32"/>
        <v>0</v>
      </c>
      <c r="O76" s="29">
        <f t="shared" si="32"/>
        <v>0</v>
      </c>
      <c r="P76" s="29"/>
      <c r="Q76" s="36">
        <f t="shared" si="32"/>
        <v>23401</v>
      </c>
      <c r="R76" s="36">
        <f t="shared" si="32"/>
        <v>0</v>
      </c>
      <c r="S76" s="36">
        <f>SUM(S77:S79)</f>
        <v>23401</v>
      </c>
    </row>
    <row r="77" spans="1:19" ht="47.25" x14ac:dyDescent="0.25">
      <c r="A77" s="21"/>
      <c r="B77" s="41" t="s">
        <v>118</v>
      </c>
      <c r="C77" s="42" t="s">
        <v>119</v>
      </c>
      <c r="D77" s="42"/>
      <c r="E77" s="42"/>
      <c r="F77" s="42" t="s">
        <v>120</v>
      </c>
      <c r="G77" s="27">
        <v>75786</v>
      </c>
      <c r="H77" s="27">
        <f>75786-G77</f>
        <v>0</v>
      </c>
      <c r="I77" s="27">
        <v>72786</v>
      </c>
      <c r="J77" s="27">
        <v>3000</v>
      </c>
      <c r="K77" s="36"/>
      <c r="L77" s="36"/>
      <c r="M77" s="36"/>
      <c r="N77" s="29"/>
      <c r="O77" s="29"/>
      <c r="P77" s="29"/>
      <c r="Q77" s="29">
        <f>SUM(R77:S77)</f>
        <v>17660</v>
      </c>
      <c r="R77" s="36"/>
      <c r="S77" s="29">
        <v>17660</v>
      </c>
    </row>
    <row r="78" spans="1:19" ht="47.25" x14ac:dyDescent="0.25">
      <c r="A78" s="21"/>
      <c r="B78" s="41" t="s">
        <v>121</v>
      </c>
      <c r="C78" s="42" t="s">
        <v>93</v>
      </c>
      <c r="D78" s="42"/>
      <c r="E78" s="42"/>
      <c r="F78" s="42" t="s">
        <v>122</v>
      </c>
      <c r="G78" s="27">
        <v>245141</v>
      </c>
      <c r="H78" s="27">
        <v>122570.5</v>
      </c>
      <c r="I78" s="27">
        <v>122570</v>
      </c>
      <c r="J78" s="27"/>
      <c r="K78" s="36"/>
      <c r="L78" s="36"/>
      <c r="M78" s="36"/>
      <c r="N78" s="29">
        <f t="shared" ref="N78:N141" si="33">SUM(O78:P78)</f>
        <v>0</v>
      </c>
      <c r="O78" s="29"/>
      <c r="P78" s="29"/>
      <c r="Q78" s="29">
        <f>SUM(R78:S78)</f>
        <v>4125</v>
      </c>
      <c r="R78" s="36"/>
      <c r="S78" s="29">
        <v>4125</v>
      </c>
    </row>
    <row r="79" spans="1:19" ht="63" x14ac:dyDescent="0.25">
      <c r="A79" s="21"/>
      <c r="B79" s="43" t="s">
        <v>123</v>
      </c>
      <c r="C79" s="33" t="s">
        <v>124</v>
      </c>
      <c r="D79" s="33" t="s">
        <v>125</v>
      </c>
      <c r="E79" s="33"/>
      <c r="F79" s="33" t="s">
        <v>126</v>
      </c>
      <c r="G79" s="34">
        <v>20458</v>
      </c>
      <c r="H79" s="34"/>
      <c r="I79" s="34">
        <v>20458</v>
      </c>
      <c r="J79" s="34"/>
      <c r="K79" s="36"/>
      <c r="L79" s="36"/>
      <c r="M79" s="36"/>
      <c r="N79" s="29">
        <f t="shared" si="33"/>
        <v>0</v>
      </c>
      <c r="O79" s="29"/>
      <c r="P79" s="29"/>
      <c r="Q79" s="29">
        <f>SUM(R79:S79)</f>
        <v>1616</v>
      </c>
      <c r="R79" s="36"/>
      <c r="S79" s="29">
        <v>1616</v>
      </c>
    </row>
    <row r="80" spans="1:19" x14ac:dyDescent="0.25">
      <c r="A80" s="21" t="s">
        <v>13</v>
      </c>
      <c r="B80" s="44" t="s">
        <v>127</v>
      </c>
      <c r="C80" s="39"/>
      <c r="D80" s="39"/>
      <c r="E80" s="39"/>
      <c r="F80" s="39"/>
      <c r="G80" s="36">
        <f t="shared" ref="G80:R80" si="34">G81</f>
        <v>89502.273000000001</v>
      </c>
      <c r="H80" s="36">
        <f t="shared" si="34"/>
        <v>68160.751999999993</v>
      </c>
      <c r="I80" s="36">
        <f t="shared" si="34"/>
        <v>16341.521000000008</v>
      </c>
      <c r="J80" s="36">
        <f t="shared" si="34"/>
        <v>5000</v>
      </c>
      <c r="K80" s="36">
        <f t="shared" si="34"/>
        <v>0</v>
      </c>
      <c r="L80" s="36">
        <f t="shared" si="34"/>
        <v>0</v>
      </c>
      <c r="M80" s="36">
        <f t="shared" si="34"/>
        <v>0</v>
      </c>
      <c r="N80" s="36">
        <f t="shared" si="34"/>
        <v>0</v>
      </c>
      <c r="O80" s="36">
        <f t="shared" si="34"/>
        <v>0</v>
      </c>
      <c r="P80" s="36">
        <f t="shared" si="34"/>
        <v>0</v>
      </c>
      <c r="Q80" s="36">
        <f t="shared" si="34"/>
        <v>17845</v>
      </c>
      <c r="R80" s="36">
        <f t="shared" si="34"/>
        <v>0</v>
      </c>
      <c r="S80" s="36">
        <f>S81</f>
        <v>17845</v>
      </c>
    </row>
    <row r="81" spans="1:19" x14ac:dyDescent="0.25">
      <c r="A81" s="21">
        <v>1</v>
      </c>
      <c r="B81" s="44" t="s">
        <v>128</v>
      </c>
      <c r="C81" s="39"/>
      <c r="D81" s="39"/>
      <c r="E81" s="39"/>
      <c r="F81" s="39"/>
      <c r="G81" s="36">
        <f>SUM(G82:G83)</f>
        <v>89502.273000000001</v>
      </c>
      <c r="H81" s="36">
        <f t="shared" ref="H81:S81" si="35">SUM(H82:H83)</f>
        <v>68160.751999999993</v>
      </c>
      <c r="I81" s="36">
        <f t="shared" si="35"/>
        <v>16341.521000000008</v>
      </c>
      <c r="J81" s="36">
        <f t="shared" si="35"/>
        <v>5000</v>
      </c>
      <c r="K81" s="36">
        <f t="shared" si="35"/>
        <v>0</v>
      </c>
      <c r="L81" s="36">
        <f t="shared" si="35"/>
        <v>0</v>
      </c>
      <c r="M81" s="36">
        <f t="shared" si="35"/>
        <v>0</v>
      </c>
      <c r="N81" s="36">
        <f t="shared" si="35"/>
        <v>0</v>
      </c>
      <c r="O81" s="36">
        <f t="shared" si="35"/>
        <v>0</v>
      </c>
      <c r="P81" s="36">
        <f t="shared" si="35"/>
        <v>0</v>
      </c>
      <c r="Q81" s="36">
        <f t="shared" si="35"/>
        <v>17845</v>
      </c>
      <c r="R81" s="36">
        <f t="shared" si="35"/>
        <v>0</v>
      </c>
      <c r="S81" s="36">
        <f t="shared" si="35"/>
        <v>17845</v>
      </c>
    </row>
    <row r="82" spans="1:19" ht="63" x14ac:dyDescent="0.25">
      <c r="A82" s="21"/>
      <c r="B82" s="41" t="s">
        <v>129</v>
      </c>
      <c r="C82" s="42"/>
      <c r="D82" s="42"/>
      <c r="E82" s="42"/>
      <c r="F82" s="42" t="s">
        <v>130</v>
      </c>
      <c r="G82" s="27">
        <v>89502.273000000001</v>
      </c>
      <c r="H82" s="27">
        <v>68160.751999999993</v>
      </c>
      <c r="I82" s="27">
        <f>G82-J82-H82</f>
        <v>16341.521000000008</v>
      </c>
      <c r="J82" s="27">
        <v>5000</v>
      </c>
      <c r="K82" s="36"/>
      <c r="L82" s="36"/>
      <c r="M82" s="36"/>
      <c r="N82" s="29">
        <f t="shared" si="33"/>
        <v>0</v>
      </c>
      <c r="O82" s="29"/>
      <c r="P82" s="29"/>
      <c r="Q82" s="29">
        <f>SUM(R82:S82)</f>
        <v>2845</v>
      </c>
      <c r="R82" s="36"/>
      <c r="S82" s="29">
        <v>2845</v>
      </c>
    </row>
    <row r="83" spans="1:19" ht="78.75" x14ac:dyDescent="0.25">
      <c r="A83" s="21"/>
      <c r="B83" s="41" t="str">
        <f>'[1]KL của tỉnh'!$C$16</f>
        <v>Thực hiện Đề án Xây dựng lực lượng dân quân tự vệ tỉnh Thái Nguyên giai đoạn 2016 - 2025, tầm nhìn đến năm 2035 - Xây dựng trụ sở Ban Chỉ huy quân sự cấp xã</v>
      </c>
      <c r="C83" s="42"/>
      <c r="D83" s="42"/>
      <c r="E83" s="42"/>
      <c r="F83" s="42"/>
      <c r="G83" s="27"/>
      <c r="H83" s="27"/>
      <c r="I83" s="27"/>
      <c r="J83" s="27"/>
      <c r="K83" s="36"/>
      <c r="L83" s="36"/>
      <c r="M83" s="36"/>
      <c r="N83" s="29">
        <f t="shared" si="33"/>
        <v>0</v>
      </c>
      <c r="O83" s="29"/>
      <c r="P83" s="29"/>
      <c r="Q83" s="29">
        <f>SUM(R83:S83)</f>
        <v>15000</v>
      </c>
      <c r="R83" s="36"/>
      <c r="S83" s="29">
        <v>15000</v>
      </c>
    </row>
    <row r="84" spans="1:19" x14ac:dyDescent="0.25">
      <c r="A84" s="21" t="s">
        <v>131</v>
      </c>
      <c r="B84" s="22" t="s">
        <v>132</v>
      </c>
      <c r="C84" s="21"/>
      <c r="D84" s="21"/>
      <c r="E84" s="21"/>
      <c r="F84" s="21"/>
      <c r="G84" s="36">
        <f t="shared" ref="G84:R84" si="36">G85+G95+G102+G104+G108+G113+G115+G118+G120+G122+G124+G126+G128+G130+G132+G134+G136</f>
        <v>3686475</v>
      </c>
      <c r="H84" s="36">
        <f t="shared" si="36"/>
        <v>1300503</v>
      </c>
      <c r="I84" s="36">
        <f t="shared" si="36"/>
        <v>1398727</v>
      </c>
      <c r="J84" s="36">
        <f t="shared" si="36"/>
        <v>988145</v>
      </c>
      <c r="K84" s="36">
        <f t="shared" si="36"/>
        <v>0</v>
      </c>
      <c r="L84" s="36">
        <f t="shared" si="36"/>
        <v>0</v>
      </c>
      <c r="M84" s="36">
        <f t="shared" si="36"/>
        <v>0</v>
      </c>
      <c r="N84" s="36">
        <f t="shared" si="36"/>
        <v>0</v>
      </c>
      <c r="O84" s="36">
        <f t="shared" si="36"/>
        <v>0</v>
      </c>
      <c r="P84" s="36">
        <f t="shared" si="36"/>
        <v>0</v>
      </c>
      <c r="Q84" s="36">
        <f t="shared" si="36"/>
        <v>450884</v>
      </c>
      <c r="R84" s="36">
        <f t="shared" si="36"/>
        <v>0</v>
      </c>
      <c r="S84" s="36">
        <f>S85+S95+S102+S104+S108+S113+S115+S118+S120+S122+S124+S126+S128+S130+S132+S134+S136</f>
        <v>450884</v>
      </c>
    </row>
    <row r="85" spans="1:19" x14ac:dyDescent="0.25">
      <c r="A85" s="21">
        <v>1</v>
      </c>
      <c r="B85" s="22" t="s">
        <v>133</v>
      </c>
      <c r="C85" s="21"/>
      <c r="D85" s="21"/>
      <c r="E85" s="21"/>
      <c r="F85" s="21"/>
      <c r="G85" s="36">
        <f t="shared" ref="G85:R85" si="37">SUM(G86:G94)</f>
        <v>493986</v>
      </c>
      <c r="H85" s="36">
        <f t="shared" si="37"/>
        <v>227094</v>
      </c>
      <c r="I85" s="36">
        <f t="shared" si="37"/>
        <v>129236</v>
      </c>
      <c r="J85" s="36">
        <f t="shared" si="37"/>
        <v>137656</v>
      </c>
      <c r="K85" s="36">
        <f t="shared" si="37"/>
        <v>0</v>
      </c>
      <c r="L85" s="36">
        <f t="shared" si="37"/>
        <v>0</v>
      </c>
      <c r="M85" s="36">
        <f t="shared" si="37"/>
        <v>0</v>
      </c>
      <c r="N85" s="36">
        <f t="shared" si="33"/>
        <v>0</v>
      </c>
      <c r="O85" s="36">
        <f t="shared" si="37"/>
        <v>0</v>
      </c>
      <c r="P85" s="36">
        <f t="shared" si="37"/>
        <v>0</v>
      </c>
      <c r="Q85" s="36">
        <f t="shared" si="37"/>
        <v>45510</v>
      </c>
      <c r="R85" s="36">
        <f t="shared" si="37"/>
        <v>0</v>
      </c>
      <c r="S85" s="36">
        <f>SUM(S86:S94)</f>
        <v>45510</v>
      </c>
    </row>
    <row r="86" spans="1:19" ht="78.75" x14ac:dyDescent="0.25">
      <c r="A86" s="21"/>
      <c r="B86" s="43" t="s">
        <v>134</v>
      </c>
      <c r="C86" s="43" t="s">
        <v>134</v>
      </c>
      <c r="D86" s="42"/>
      <c r="E86" s="42"/>
      <c r="F86" s="33" t="s">
        <v>135</v>
      </c>
      <c r="G86" s="34">
        <v>24690</v>
      </c>
      <c r="H86" s="34">
        <v>24690</v>
      </c>
      <c r="I86" s="34">
        <v>0</v>
      </c>
      <c r="J86" s="27"/>
      <c r="K86" s="29"/>
      <c r="L86" s="29"/>
      <c r="M86" s="29"/>
      <c r="N86" s="29">
        <f t="shared" si="33"/>
        <v>0</v>
      </c>
      <c r="O86" s="29"/>
      <c r="P86" s="29"/>
      <c r="Q86" s="29">
        <f t="shared" si="3"/>
        <v>733</v>
      </c>
      <c r="R86" s="29"/>
      <c r="S86" s="29">
        <v>733</v>
      </c>
    </row>
    <row r="87" spans="1:19" ht="78.75" x14ac:dyDescent="0.25">
      <c r="A87" s="21"/>
      <c r="B87" s="43" t="s">
        <v>136</v>
      </c>
      <c r="C87" s="43" t="s">
        <v>136</v>
      </c>
      <c r="D87" s="42"/>
      <c r="E87" s="42"/>
      <c r="F87" s="33" t="s">
        <v>137</v>
      </c>
      <c r="G87" s="34">
        <v>5076</v>
      </c>
      <c r="H87" s="34">
        <v>5076</v>
      </c>
      <c r="I87" s="34">
        <v>0</v>
      </c>
      <c r="J87" s="27"/>
      <c r="K87" s="36"/>
      <c r="L87" s="36"/>
      <c r="M87" s="36"/>
      <c r="N87" s="29">
        <f t="shared" si="33"/>
        <v>0</v>
      </c>
      <c r="O87" s="29"/>
      <c r="P87" s="29">
        <v>0</v>
      </c>
      <c r="Q87" s="29">
        <f t="shared" si="3"/>
        <v>641</v>
      </c>
      <c r="R87" s="36"/>
      <c r="S87" s="29">
        <v>641</v>
      </c>
    </row>
    <row r="88" spans="1:19" ht="31.5" x14ac:dyDescent="0.25">
      <c r="A88" s="21"/>
      <c r="B88" s="43" t="s">
        <v>138</v>
      </c>
      <c r="C88" s="42"/>
      <c r="D88" s="42"/>
      <c r="E88" s="42"/>
      <c r="F88" s="33" t="s">
        <v>139</v>
      </c>
      <c r="G88" s="34">
        <v>6540</v>
      </c>
      <c r="H88" s="34">
        <v>2000</v>
      </c>
      <c r="I88" s="34">
        <v>2000</v>
      </c>
      <c r="J88" s="34">
        <v>2540</v>
      </c>
      <c r="K88" s="36"/>
      <c r="L88" s="36"/>
      <c r="M88" s="36"/>
      <c r="N88" s="29">
        <f t="shared" si="33"/>
        <v>0</v>
      </c>
      <c r="O88" s="29"/>
      <c r="P88" s="29"/>
      <c r="Q88" s="29">
        <f t="shared" si="3"/>
        <v>2540</v>
      </c>
      <c r="R88" s="36"/>
      <c r="S88" s="29">
        <v>2540</v>
      </c>
    </row>
    <row r="89" spans="1:19" ht="31.5" x14ac:dyDescent="0.25">
      <c r="A89" s="21"/>
      <c r="B89" s="43" t="s">
        <v>140</v>
      </c>
      <c r="C89" s="42"/>
      <c r="D89" s="42"/>
      <c r="E89" s="42"/>
      <c r="F89" s="33" t="s">
        <v>141</v>
      </c>
      <c r="G89" s="34">
        <v>12734</v>
      </c>
      <c r="H89" s="34">
        <v>7000</v>
      </c>
      <c r="I89" s="34">
        <v>2000</v>
      </c>
      <c r="J89" s="34">
        <v>3734</v>
      </c>
      <c r="K89" s="29"/>
      <c r="L89" s="29"/>
      <c r="M89" s="29"/>
      <c r="N89" s="29">
        <f t="shared" si="33"/>
        <v>0</v>
      </c>
      <c r="O89" s="29"/>
      <c r="P89" s="29"/>
      <c r="Q89" s="29">
        <f t="shared" si="3"/>
        <v>3734</v>
      </c>
      <c r="R89" s="29"/>
      <c r="S89" s="29">
        <v>3734</v>
      </c>
    </row>
    <row r="90" spans="1:19" ht="94.5" x14ac:dyDescent="0.25">
      <c r="A90" s="21"/>
      <c r="B90" s="41" t="s">
        <v>142</v>
      </c>
      <c r="C90" s="42" t="s">
        <v>93</v>
      </c>
      <c r="D90" s="42"/>
      <c r="E90" s="42"/>
      <c r="F90" s="42" t="s">
        <v>143</v>
      </c>
      <c r="G90" s="27">
        <v>8834</v>
      </c>
      <c r="H90" s="27"/>
      <c r="I90" s="27">
        <v>7334</v>
      </c>
      <c r="J90" s="27">
        <v>1500</v>
      </c>
      <c r="K90" s="36"/>
      <c r="L90" s="36"/>
      <c r="M90" s="36"/>
      <c r="N90" s="29">
        <f t="shared" si="33"/>
        <v>0</v>
      </c>
      <c r="O90" s="29"/>
      <c r="P90" s="29"/>
      <c r="Q90" s="29">
        <f>SUM(R90:S90)</f>
        <v>501</v>
      </c>
      <c r="R90" s="36"/>
      <c r="S90" s="29">
        <v>501</v>
      </c>
    </row>
    <row r="91" spans="1:19" ht="94.5" x14ac:dyDescent="0.25">
      <c r="A91" s="21"/>
      <c r="B91" s="41" t="s">
        <v>144</v>
      </c>
      <c r="C91" s="42" t="s">
        <v>119</v>
      </c>
      <c r="D91" s="42" t="s">
        <v>145</v>
      </c>
      <c r="E91" s="42"/>
      <c r="F91" s="45" t="s">
        <v>146</v>
      </c>
      <c r="G91" s="27">
        <v>29098</v>
      </c>
      <c r="H91" s="27">
        <v>20510</v>
      </c>
      <c r="I91" s="27">
        <v>8588</v>
      </c>
      <c r="J91" s="27"/>
      <c r="K91" s="36"/>
      <c r="L91" s="36"/>
      <c r="M91" s="36"/>
      <c r="N91" s="29"/>
      <c r="O91" s="29"/>
      <c r="P91" s="29"/>
      <c r="Q91" s="29">
        <f>SUM(R91:S91)</f>
        <v>1533</v>
      </c>
      <c r="R91" s="36"/>
      <c r="S91" s="29">
        <v>1533</v>
      </c>
    </row>
    <row r="92" spans="1:19" ht="78.75" x14ac:dyDescent="0.25">
      <c r="A92" s="21"/>
      <c r="B92" s="41" t="s">
        <v>147</v>
      </c>
      <c r="C92" s="42" t="s">
        <v>119</v>
      </c>
      <c r="D92" s="42" t="s">
        <v>148</v>
      </c>
      <c r="E92" s="42"/>
      <c r="F92" s="45" t="s">
        <v>149</v>
      </c>
      <c r="G92" s="27">
        <v>147241</v>
      </c>
      <c r="H92" s="27">
        <v>89641</v>
      </c>
      <c r="I92" s="27">
        <f>G92-H92</f>
        <v>57600</v>
      </c>
      <c r="J92" s="27"/>
      <c r="K92" s="36"/>
      <c r="L92" s="36"/>
      <c r="M92" s="36"/>
      <c r="N92" s="29"/>
      <c r="O92" s="29"/>
      <c r="P92" s="29"/>
      <c r="Q92" s="29">
        <f>SUM(R92:S92)</f>
        <v>28430</v>
      </c>
      <c r="R92" s="36"/>
      <c r="S92" s="29">
        <v>28430</v>
      </c>
    </row>
    <row r="93" spans="1:19" ht="126" x14ac:dyDescent="0.25">
      <c r="A93" s="21"/>
      <c r="B93" s="41" t="s">
        <v>150</v>
      </c>
      <c r="C93" s="42" t="s">
        <v>151</v>
      </c>
      <c r="D93" s="42" t="s">
        <v>152</v>
      </c>
      <c r="E93" s="42"/>
      <c r="F93" s="45" t="s">
        <v>153</v>
      </c>
      <c r="G93" s="27">
        <v>109999</v>
      </c>
      <c r="H93" s="27">
        <v>78177</v>
      </c>
      <c r="I93" s="27">
        <f>G93-H93</f>
        <v>31822</v>
      </c>
      <c r="J93" s="27"/>
      <c r="K93" s="36"/>
      <c r="L93" s="36"/>
      <c r="M93" s="36"/>
      <c r="N93" s="29"/>
      <c r="O93" s="29"/>
      <c r="P93" s="29"/>
      <c r="Q93" s="29">
        <f>SUM(R93:S93)</f>
        <v>5623</v>
      </c>
      <c r="R93" s="36"/>
      <c r="S93" s="29">
        <v>5623</v>
      </c>
    </row>
    <row r="94" spans="1:19" ht="63" x14ac:dyDescent="0.25">
      <c r="A94" s="21"/>
      <c r="B94" s="43" t="s">
        <v>154</v>
      </c>
      <c r="C94" s="42"/>
      <c r="D94" s="42"/>
      <c r="E94" s="42"/>
      <c r="F94" s="33" t="s">
        <v>155</v>
      </c>
      <c r="G94" s="34">
        <v>149774</v>
      </c>
      <c r="H94" s="34"/>
      <c r="I94" s="34">
        <v>19892</v>
      </c>
      <c r="J94" s="34">
        <v>129882</v>
      </c>
      <c r="K94" s="36"/>
      <c r="L94" s="36"/>
      <c r="M94" s="36"/>
      <c r="N94" s="29">
        <f t="shared" si="33"/>
        <v>0</v>
      </c>
      <c r="O94" s="29"/>
      <c r="P94" s="29"/>
      <c r="Q94" s="29">
        <f>SUM(R94:S94)</f>
        <v>1775</v>
      </c>
      <c r="R94" s="36"/>
      <c r="S94" s="29">
        <v>1775</v>
      </c>
    </row>
    <row r="95" spans="1:19" ht="31.5" x14ac:dyDescent="0.25">
      <c r="A95" s="21">
        <v>2</v>
      </c>
      <c r="B95" s="44" t="s">
        <v>156</v>
      </c>
      <c r="C95" s="21"/>
      <c r="D95" s="21"/>
      <c r="E95" s="21"/>
      <c r="F95" s="39"/>
      <c r="G95" s="36">
        <f t="shared" ref="G95:R95" si="38">SUM(G96:G101)</f>
        <v>1122700</v>
      </c>
      <c r="H95" s="36">
        <f t="shared" si="38"/>
        <v>392489</v>
      </c>
      <c r="I95" s="36">
        <f t="shared" si="38"/>
        <v>730211</v>
      </c>
      <c r="J95" s="36">
        <f t="shared" si="38"/>
        <v>0</v>
      </c>
      <c r="K95" s="36">
        <f t="shared" si="38"/>
        <v>0</v>
      </c>
      <c r="L95" s="36">
        <f t="shared" si="38"/>
        <v>0</v>
      </c>
      <c r="M95" s="36">
        <f t="shared" si="38"/>
        <v>0</v>
      </c>
      <c r="N95" s="36">
        <f>SUM(N96:N101)</f>
        <v>0</v>
      </c>
      <c r="O95" s="36">
        <f t="shared" si="38"/>
        <v>0</v>
      </c>
      <c r="P95" s="36">
        <f>SUM(P96:P101)</f>
        <v>0</v>
      </c>
      <c r="Q95" s="36">
        <f t="shared" si="38"/>
        <v>96242</v>
      </c>
      <c r="R95" s="36">
        <f t="shared" si="38"/>
        <v>0</v>
      </c>
      <c r="S95" s="36">
        <f>SUM(S96:S101)</f>
        <v>96242</v>
      </c>
    </row>
    <row r="96" spans="1:19" ht="31.5" x14ac:dyDescent="0.25">
      <c r="A96" s="21"/>
      <c r="B96" s="43" t="s">
        <v>157</v>
      </c>
      <c r="C96" s="33"/>
      <c r="D96" s="33"/>
      <c r="E96" s="33"/>
      <c r="F96" s="33" t="s">
        <v>158</v>
      </c>
      <c r="G96" s="34">
        <v>96460</v>
      </c>
      <c r="H96" s="34"/>
      <c r="I96" s="34">
        <v>96460</v>
      </c>
      <c r="J96" s="34"/>
      <c r="K96" s="36"/>
      <c r="L96" s="36"/>
      <c r="M96" s="36"/>
      <c r="N96" s="29">
        <f t="shared" si="33"/>
        <v>0</v>
      </c>
      <c r="O96" s="29"/>
      <c r="P96" s="29"/>
      <c r="Q96" s="29">
        <f t="shared" si="3"/>
        <v>1401</v>
      </c>
      <c r="R96" s="36"/>
      <c r="S96" s="29">
        <v>1401</v>
      </c>
    </row>
    <row r="97" spans="1:19" ht="63" x14ac:dyDescent="0.25">
      <c r="A97" s="21"/>
      <c r="B97" s="41" t="s">
        <v>159</v>
      </c>
      <c r="C97" s="42" t="s">
        <v>119</v>
      </c>
      <c r="D97" s="42"/>
      <c r="E97" s="42"/>
      <c r="F97" s="42" t="s">
        <v>160</v>
      </c>
      <c r="G97" s="27">
        <v>200384</v>
      </c>
      <c r="H97" s="27"/>
      <c r="I97" s="27">
        <v>200384</v>
      </c>
      <c r="J97" s="27"/>
      <c r="K97" s="29"/>
      <c r="L97" s="29"/>
      <c r="M97" s="29"/>
      <c r="N97" s="29">
        <f t="shared" si="33"/>
        <v>0</v>
      </c>
      <c r="O97" s="29"/>
      <c r="P97" s="29"/>
      <c r="Q97" s="29">
        <f t="shared" si="3"/>
        <v>33279</v>
      </c>
      <c r="R97" s="29"/>
      <c r="S97" s="29">
        <v>33279</v>
      </c>
    </row>
    <row r="98" spans="1:19" ht="47.25" x14ac:dyDescent="0.25">
      <c r="A98" s="21"/>
      <c r="B98" s="41" t="s">
        <v>161</v>
      </c>
      <c r="C98" s="42" t="s">
        <v>162</v>
      </c>
      <c r="D98" s="42"/>
      <c r="E98" s="42"/>
      <c r="F98" s="42" t="s">
        <v>163</v>
      </c>
      <c r="G98" s="27">
        <v>229335</v>
      </c>
      <c r="H98" s="27"/>
      <c r="I98" s="27">
        <v>229335</v>
      </c>
      <c r="J98" s="27"/>
      <c r="K98" s="36"/>
      <c r="L98" s="36"/>
      <c r="M98" s="36"/>
      <c r="N98" s="29">
        <f t="shared" si="33"/>
        <v>0</v>
      </c>
      <c r="O98" s="29"/>
      <c r="P98" s="29"/>
      <c r="Q98" s="29">
        <f t="shared" si="3"/>
        <v>16808</v>
      </c>
      <c r="R98" s="36"/>
      <c r="S98" s="29">
        <v>16808</v>
      </c>
    </row>
    <row r="99" spans="1:19" ht="63" x14ac:dyDescent="0.25">
      <c r="A99" s="21"/>
      <c r="B99" s="41" t="s">
        <v>164</v>
      </c>
      <c r="C99" s="42" t="s">
        <v>119</v>
      </c>
      <c r="D99" s="42"/>
      <c r="E99" s="42"/>
      <c r="F99" s="42" t="s">
        <v>165</v>
      </c>
      <c r="G99" s="27">
        <v>327150</v>
      </c>
      <c r="H99" s="27">
        <v>200000</v>
      </c>
      <c r="I99" s="27">
        <v>127150</v>
      </c>
      <c r="J99" s="27"/>
      <c r="K99" s="36"/>
      <c r="L99" s="36"/>
      <c r="M99" s="36"/>
      <c r="N99" s="29"/>
      <c r="O99" s="29"/>
      <c r="P99" s="29"/>
      <c r="Q99" s="29">
        <f t="shared" si="3"/>
        <v>30087</v>
      </c>
      <c r="R99" s="36"/>
      <c r="S99" s="29">
        <v>30087</v>
      </c>
    </row>
    <row r="100" spans="1:19" ht="63" x14ac:dyDescent="0.25">
      <c r="A100" s="21"/>
      <c r="B100" s="41" t="s">
        <v>166</v>
      </c>
      <c r="C100" s="42" t="s">
        <v>119</v>
      </c>
      <c r="D100" s="42" t="s">
        <v>167</v>
      </c>
      <c r="E100" s="42"/>
      <c r="F100" s="45" t="s">
        <v>168</v>
      </c>
      <c r="G100" s="27">
        <v>144000</v>
      </c>
      <c r="H100" s="27">
        <v>102489</v>
      </c>
      <c r="I100" s="27">
        <f>G100-H100</f>
        <v>41511</v>
      </c>
      <c r="J100" s="27"/>
      <c r="K100" s="36"/>
      <c r="L100" s="36"/>
      <c r="M100" s="36"/>
      <c r="N100" s="29"/>
      <c r="O100" s="29"/>
      <c r="P100" s="29"/>
      <c r="Q100" s="29">
        <f>SUM(R100:S100)</f>
        <v>9760</v>
      </c>
      <c r="R100" s="36"/>
      <c r="S100" s="29">
        <v>9760</v>
      </c>
    </row>
    <row r="101" spans="1:19" ht="47.25" x14ac:dyDescent="0.25">
      <c r="A101" s="21"/>
      <c r="B101" s="43" t="s">
        <v>169</v>
      </c>
      <c r="C101" s="42"/>
      <c r="D101" s="32"/>
      <c r="E101" s="32"/>
      <c r="F101" s="62" t="s">
        <v>170</v>
      </c>
      <c r="G101" s="63">
        <v>125371</v>
      </c>
      <c r="H101" s="63">
        <v>90000</v>
      </c>
      <c r="I101" s="35">
        <f>G101-H101</f>
        <v>35371</v>
      </c>
      <c r="J101" s="35"/>
      <c r="K101" s="36"/>
      <c r="L101" s="36"/>
      <c r="M101" s="36"/>
      <c r="N101" s="29">
        <f t="shared" si="33"/>
        <v>0</v>
      </c>
      <c r="O101" s="29"/>
      <c r="P101" s="29"/>
      <c r="Q101" s="29">
        <f>SUM(R101:S101)</f>
        <v>4907</v>
      </c>
      <c r="R101" s="36"/>
      <c r="S101" s="29">
        <v>4907</v>
      </c>
    </row>
    <row r="102" spans="1:19" x14ac:dyDescent="0.25">
      <c r="A102" s="21">
        <v>3</v>
      </c>
      <c r="B102" s="44" t="s">
        <v>89</v>
      </c>
      <c r="C102" s="21"/>
      <c r="D102" s="38"/>
      <c r="E102" s="38"/>
      <c r="F102" s="64"/>
      <c r="G102" s="36">
        <f t="shared" ref="G102:R102" si="39">G103</f>
        <v>2524</v>
      </c>
      <c r="H102" s="36">
        <f t="shared" si="39"/>
        <v>0</v>
      </c>
      <c r="I102" s="36">
        <f t="shared" si="39"/>
        <v>2524</v>
      </c>
      <c r="J102" s="36">
        <f t="shared" si="39"/>
        <v>0</v>
      </c>
      <c r="K102" s="36">
        <f t="shared" si="39"/>
        <v>0</v>
      </c>
      <c r="L102" s="36">
        <f t="shared" si="39"/>
        <v>0</v>
      </c>
      <c r="M102" s="36">
        <f t="shared" si="39"/>
        <v>0</v>
      </c>
      <c r="N102" s="36">
        <f t="shared" si="39"/>
        <v>0</v>
      </c>
      <c r="O102" s="36">
        <f t="shared" si="39"/>
        <v>0</v>
      </c>
      <c r="P102" s="36">
        <f t="shared" si="39"/>
        <v>0</v>
      </c>
      <c r="Q102" s="36">
        <f t="shared" si="39"/>
        <v>505</v>
      </c>
      <c r="R102" s="36">
        <f t="shared" si="39"/>
        <v>0</v>
      </c>
      <c r="S102" s="36">
        <f>S103</f>
        <v>505</v>
      </c>
    </row>
    <row r="103" spans="1:19" ht="31.5" x14ac:dyDescent="0.25">
      <c r="A103" s="21"/>
      <c r="B103" s="41" t="s">
        <v>171</v>
      </c>
      <c r="C103" s="42" t="s">
        <v>65</v>
      </c>
      <c r="D103" s="42"/>
      <c r="E103" s="42"/>
      <c r="F103" s="42" t="s">
        <v>172</v>
      </c>
      <c r="G103" s="27">
        <v>2524</v>
      </c>
      <c r="H103" s="27"/>
      <c r="I103" s="27">
        <v>2524</v>
      </c>
      <c r="J103" s="27"/>
      <c r="K103" s="36"/>
      <c r="L103" s="36"/>
      <c r="M103" s="36"/>
      <c r="N103" s="29">
        <f t="shared" si="33"/>
        <v>0</v>
      </c>
      <c r="O103" s="29"/>
      <c r="P103" s="29"/>
      <c r="Q103" s="29">
        <f t="shared" si="3"/>
        <v>505</v>
      </c>
      <c r="R103" s="36"/>
      <c r="S103" s="29">
        <v>505</v>
      </c>
    </row>
    <row r="104" spans="1:19" ht="31.5" x14ac:dyDescent="0.25">
      <c r="A104" s="21">
        <v>4</v>
      </c>
      <c r="B104" s="44" t="s">
        <v>173</v>
      </c>
      <c r="C104" s="21"/>
      <c r="D104" s="21"/>
      <c r="E104" s="21"/>
      <c r="F104" s="21"/>
      <c r="G104" s="36">
        <f t="shared" ref="G104:R104" si="40">SUM(G105:G107)</f>
        <v>267797</v>
      </c>
      <c r="H104" s="36">
        <f t="shared" si="40"/>
        <v>35752</v>
      </c>
      <c r="I104" s="36">
        <f t="shared" si="40"/>
        <v>50773</v>
      </c>
      <c r="J104" s="36">
        <f t="shared" si="40"/>
        <v>181272</v>
      </c>
      <c r="K104" s="36">
        <f t="shared" si="40"/>
        <v>0</v>
      </c>
      <c r="L104" s="36">
        <f t="shared" si="40"/>
        <v>0</v>
      </c>
      <c r="M104" s="36">
        <f t="shared" si="40"/>
        <v>0</v>
      </c>
      <c r="N104" s="36">
        <f>SUM(N105:N107)</f>
        <v>0</v>
      </c>
      <c r="O104" s="36">
        <f t="shared" si="40"/>
        <v>0</v>
      </c>
      <c r="P104" s="36">
        <f>SUM(P105:P107)</f>
        <v>0</v>
      </c>
      <c r="Q104" s="36">
        <f t="shared" si="40"/>
        <v>17753</v>
      </c>
      <c r="R104" s="36">
        <f t="shared" si="40"/>
        <v>0</v>
      </c>
      <c r="S104" s="36">
        <f>SUM(S105:S107)</f>
        <v>17753</v>
      </c>
    </row>
    <row r="105" spans="1:19" ht="63" x14ac:dyDescent="0.25">
      <c r="A105" s="21"/>
      <c r="B105" s="41" t="s">
        <v>174</v>
      </c>
      <c r="C105" s="42" t="s">
        <v>175</v>
      </c>
      <c r="D105" s="42" t="s">
        <v>176</v>
      </c>
      <c r="E105" s="42"/>
      <c r="F105" s="42" t="s">
        <v>177</v>
      </c>
      <c r="G105" s="27">
        <v>70000</v>
      </c>
      <c r="H105" s="27">
        <v>35752</v>
      </c>
      <c r="I105" s="27">
        <f>G105-H105</f>
        <v>34248</v>
      </c>
      <c r="J105" s="27"/>
      <c r="K105" s="36"/>
      <c r="L105" s="36"/>
      <c r="M105" s="36"/>
      <c r="N105" s="29"/>
      <c r="O105" s="29"/>
      <c r="P105" s="29"/>
      <c r="Q105" s="29">
        <f t="shared" si="3"/>
        <v>13357</v>
      </c>
      <c r="R105" s="36"/>
      <c r="S105" s="29">
        <v>13357</v>
      </c>
    </row>
    <row r="106" spans="1:19" ht="47.25" x14ac:dyDescent="0.25">
      <c r="A106" s="21"/>
      <c r="B106" s="24" t="s">
        <v>178</v>
      </c>
      <c r="C106" s="65"/>
      <c r="D106" s="65"/>
      <c r="E106" s="65"/>
      <c r="F106" s="66" t="s">
        <v>179</v>
      </c>
      <c r="G106" s="67">
        <v>127575</v>
      </c>
      <c r="H106" s="68">
        <v>0</v>
      </c>
      <c r="I106" s="67">
        <v>6525</v>
      </c>
      <c r="J106" s="67">
        <v>121050</v>
      </c>
      <c r="K106" s="29"/>
      <c r="L106" s="29"/>
      <c r="M106" s="29"/>
      <c r="N106" s="29">
        <f t="shared" si="33"/>
        <v>0</v>
      </c>
      <c r="O106" s="29"/>
      <c r="P106" s="29"/>
      <c r="Q106" s="29">
        <f>SUM(R106:S106)</f>
        <v>1000</v>
      </c>
      <c r="R106" s="29"/>
      <c r="S106" s="29">
        <v>1000</v>
      </c>
    </row>
    <row r="107" spans="1:19" ht="47.25" x14ac:dyDescent="0.25">
      <c r="A107" s="21"/>
      <c r="B107" s="69" t="s">
        <v>180</v>
      </c>
      <c r="C107" s="65"/>
      <c r="D107" s="65"/>
      <c r="E107" s="65"/>
      <c r="F107" s="70" t="s">
        <v>181</v>
      </c>
      <c r="G107" s="67">
        <v>70222</v>
      </c>
      <c r="H107" s="68">
        <v>0</v>
      </c>
      <c r="I107" s="71">
        <v>10000</v>
      </c>
      <c r="J107" s="72">
        <v>60222</v>
      </c>
      <c r="K107" s="29"/>
      <c r="L107" s="29"/>
      <c r="M107" s="29"/>
      <c r="N107" s="29">
        <f t="shared" si="33"/>
        <v>0</v>
      </c>
      <c r="O107" s="29"/>
      <c r="P107" s="29"/>
      <c r="Q107" s="29">
        <f>SUM(R107:S107)</f>
        <v>3396</v>
      </c>
      <c r="R107" s="29"/>
      <c r="S107" s="29">
        <v>3396</v>
      </c>
    </row>
    <row r="108" spans="1:19" x14ac:dyDescent="0.25">
      <c r="A108" s="21">
        <v>5</v>
      </c>
      <c r="B108" s="73" t="s">
        <v>84</v>
      </c>
      <c r="C108" s="74"/>
      <c r="D108" s="74"/>
      <c r="E108" s="74"/>
      <c r="F108" s="75"/>
      <c r="G108" s="36">
        <f t="shared" ref="G108:R108" si="41">SUM(G109:G112)</f>
        <v>272764</v>
      </c>
      <c r="H108" s="36">
        <f t="shared" si="41"/>
        <v>194560</v>
      </c>
      <c r="I108" s="36">
        <f t="shared" si="41"/>
        <v>78204</v>
      </c>
      <c r="J108" s="36">
        <f t="shared" si="41"/>
        <v>0</v>
      </c>
      <c r="K108" s="36">
        <f t="shared" si="41"/>
        <v>0</v>
      </c>
      <c r="L108" s="36">
        <f t="shared" si="41"/>
        <v>0</v>
      </c>
      <c r="M108" s="36">
        <f t="shared" si="41"/>
        <v>0</v>
      </c>
      <c r="N108" s="36">
        <f t="shared" si="41"/>
        <v>0</v>
      </c>
      <c r="O108" s="36">
        <f t="shared" si="41"/>
        <v>0</v>
      </c>
      <c r="P108" s="36">
        <f t="shared" si="41"/>
        <v>0</v>
      </c>
      <c r="Q108" s="36">
        <f t="shared" si="41"/>
        <v>18729</v>
      </c>
      <c r="R108" s="36">
        <f t="shared" si="41"/>
        <v>0</v>
      </c>
      <c r="S108" s="36">
        <f>SUM(S109:S112)</f>
        <v>18729</v>
      </c>
    </row>
    <row r="109" spans="1:19" ht="63" x14ac:dyDescent="0.25">
      <c r="A109" s="21"/>
      <c r="B109" s="41" t="s">
        <v>182</v>
      </c>
      <c r="C109" s="42" t="s">
        <v>183</v>
      </c>
      <c r="D109" s="42" t="s">
        <v>184</v>
      </c>
      <c r="E109" s="42"/>
      <c r="F109" s="45" t="s">
        <v>185</v>
      </c>
      <c r="G109" s="27">
        <v>170000</v>
      </c>
      <c r="H109" s="27">
        <v>121080</v>
      </c>
      <c r="I109" s="27">
        <f>G109-H109</f>
        <v>48920</v>
      </c>
      <c r="J109" s="27"/>
      <c r="K109" s="29"/>
      <c r="L109" s="29"/>
      <c r="M109" s="29"/>
      <c r="N109" s="29"/>
      <c r="O109" s="29"/>
      <c r="P109" s="29"/>
      <c r="Q109" s="29">
        <f t="shared" si="3"/>
        <v>3597</v>
      </c>
      <c r="R109" s="29"/>
      <c r="S109" s="29">
        <v>3597</v>
      </c>
    </row>
    <row r="110" spans="1:19" ht="63" x14ac:dyDescent="0.25">
      <c r="A110" s="21"/>
      <c r="B110" s="41" t="s">
        <v>186</v>
      </c>
      <c r="C110" s="42" t="s">
        <v>183</v>
      </c>
      <c r="D110" s="42"/>
      <c r="E110" s="42"/>
      <c r="F110" s="45" t="s">
        <v>187</v>
      </c>
      <c r="G110" s="27">
        <v>102764</v>
      </c>
      <c r="H110" s="27">
        <v>73480</v>
      </c>
      <c r="I110" s="27">
        <f>G110-H110</f>
        <v>29284</v>
      </c>
      <c r="J110" s="27"/>
      <c r="K110" s="36"/>
      <c r="L110" s="36"/>
      <c r="M110" s="36"/>
      <c r="N110" s="29"/>
      <c r="O110" s="29"/>
      <c r="P110" s="29"/>
      <c r="Q110" s="29">
        <f>SUM(R110:S110)</f>
        <v>5132</v>
      </c>
      <c r="R110" s="36"/>
      <c r="S110" s="29">
        <v>5132</v>
      </c>
    </row>
    <row r="111" spans="1:19" ht="31.5" x14ac:dyDescent="0.25">
      <c r="A111" s="21"/>
      <c r="B111" s="76" t="s">
        <v>188</v>
      </c>
      <c r="C111" s="42"/>
      <c r="D111" s="42"/>
      <c r="E111" s="42"/>
      <c r="F111" s="45"/>
      <c r="G111" s="27"/>
      <c r="H111" s="27"/>
      <c r="I111" s="27"/>
      <c r="J111" s="27"/>
      <c r="K111" s="36"/>
      <c r="L111" s="36"/>
      <c r="M111" s="36"/>
      <c r="N111" s="29">
        <f t="shared" si="33"/>
        <v>0</v>
      </c>
      <c r="O111" s="29"/>
      <c r="P111" s="29"/>
      <c r="Q111" s="29">
        <f t="shared" ref="Q111:Q112" si="42">SUM(R111:S111)</f>
        <v>4000</v>
      </c>
      <c r="R111" s="36"/>
      <c r="S111" s="77">
        <v>4000</v>
      </c>
    </row>
    <row r="112" spans="1:19" ht="47.25" x14ac:dyDescent="0.25">
      <c r="A112" s="21"/>
      <c r="B112" s="76" t="s">
        <v>189</v>
      </c>
      <c r="C112" s="42"/>
      <c r="D112" s="42"/>
      <c r="E112" s="42"/>
      <c r="F112" s="45"/>
      <c r="G112" s="27"/>
      <c r="H112" s="27"/>
      <c r="I112" s="27"/>
      <c r="J112" s="27"/>
      <c r="K112" s="36"/>
      <c r="L112" s="36"/>
      <c r="M112" s="36"/>
      <c r="N112" s="29">
        <f t="shared" si="33"/>
        <v>0</v>
      </c>
      <c r="O112" s="29"/>
      <c r="P112" s="29"/>
      <c r="Q112" s="29">
        <f t="shared" si="42"/>
        <v>6000</v>
      </c>
      <c r="R112" s="36"/>
      <c r="S112" s="77">
        <v>6000</v>
      </c>
    </row>
    <row r="113" spans="1:19" x14ac:dyDescent="0.25">
      <c r="A113" s="21">
        <v>6</v>
      </c>
      <c r="B113" s="22" t="s">
        <v>81</v>
      </c>
      <c r="C113" s="21"/>
      <c r="D113" s="21"/>
      <c r="E113" s="21"/>
      <c r="F113" s="78"/>
      <c r="G113" s="36">
        <f t="shared" ref="G113:R113" si="43">G114</f>
        <v>90719</v>
      </c>
      <c r="H113" s="36">
        <f t="shared" si="43"/>
        <v>64867</v>
      </c>
      <c r="I113" s="36">
        <f t="shared" si="43"/>
        <v>25852</v>
      </c>
      <c r="J113" s="36">
        <f t="shared" si="43"/>
        <v>0</v>
      </c>
      <c r="K113" s="36">
        <f t="shared" si="43"/>
        <v>0</v>
      </c>
      <c r="L113" s="36">
        <f t="shared" si="43"/>
        <v>0</v>
      </c>
      <c r="M113" s="36">
        <f t="shared" si="43"/>
        <v>0</v>
      </c>
      <c r="N113" s="36">
        <f t="shared" si="43"/>
        <v>0</v>
      </c>
      <c r="O113" s="36">
        <f t="shared" si="43"/>
        <v>0</v>
      </c>
      <c r="P113" s="36">
        <f t="shared" si="43"/>
        <v>0</v>
      </c>
      <c r="Q113" s="36">
        <f t="shared" si="43"/>
        <v>4531</v>
      </c>
      <c r="R113" s="36">
        <f t="shared" si="43"/>
        <v>0</v>
      </c>
      <c r="S113" s="36">
        <f>S114</f>
        <v>4531</v>
      </c>
    </row>
    <row r="114" spans="1:19" ht="63" x14ac:dyDescent="0.25">
      <c r="A114" s="21"/>
      <c r="B114" s="41" t="s">
        <v>190</v>
      </c>
      <c r="C114" s="42" t="s">
        <v>191</v>
      </c>
      <c r="D114" s="42" t="s">
        <v>192</v>
      </c>
      <c r="E114" s="42"/>
      <c r="F114" s="45" t="s">
        <v>193</v>
      </c>
      <c r="G114" s="27">
        <v>90719</v>
      </c>
      <c r="H114" s="27">
        <v>64867</v>
      </c>
      <c r="I114" s="27">
        <f>90719-H114</f>
        <v>25852</v>
      </c>
      <c r="J114" s="27"/>
      <c r="K114" s="36"/>
      <c r="L114" s="36"/>
      <c r="M114" s="36"/>
      <c r="N114" s="29"/>
      <c r="O114" s="29"/>
      <c r="P114" s="29"/>
      <c r="Q114" s="29">
        <f t="shared" si="3"/>
        <v>4531</v>
      </c>
      <c r="R114" s="36"/>
      <c r="S114" s="29">
        <v>4531</v>
      </c>
    </row>
    <row r="115" spans="1:19" x14ac:dyDescent="0.25">
      <c r="A115" s="21">
        <v>7</v>
      </c>
      <c r="B115" s="22" t="s">
        <v>194</v>
      </c>
      <c r="C115" s="21"/>
      <c r="D115" s="21"/>
      <c r="E115" s="21"/>
      <c r="F115" s="78"/>
      <c r="G115" s="36">
        <f>G116+G117</f>
        <v>206313</v>
      </c>
      <c r="H115" s="36">
        <f t="shared" ref="H115:S115" si="44">H116+H117</f>
        <v>92478</v>
      </c>
      <c r="I115" s="36">
        <f t="shared" si="44"/>
        <v>37522</v>
      </c>
      <c r="J115" s="36">
        <f t="shared" si="44"/>
        <v>76313</v>
      </c>
      <c r="K115" s="36">
        <f t="shared" si="44"/>
        <v>0</v>
      </c>
      <c r="L115" s="36">
        <f t="shared" si="44"/>
        <v>0</v>
      </c>
      <c r="M115" s="36">
        <f t="shared" si="44"/>
        <v>0</v>
      </c>
      <c r="N115" s="36">
        <f t="shared" si="44"/>
        <v>0</v>
      </c>
      <c r="O115" s="36">
        <f t="shared" si="44"/>
        <v>0</v>
      </c>
      <c r="P115" s="36">
        <f t="shared" si="44"/>
        <v>0</v>
      </c>
      <c r="Q115" s="36">
        <f t="shared" si="44"/>
        <v>16081</v>
      </c>
      <c r="R115" s="36">
        <f t="shared" si="44"/>
        <v>0</v>
      </c>
      <c r="S115" s="36">
        <f t="shared" si="44"/>
        <v>16081</v>
      </c>
    </row>
    <row r="116" spans="1:19" ht="63" x14ac:dyDescent="0.25">
      <c r="A116" s="21"/>
      <c r="B116" s="41" t="s">
        <v>195</v>
      </c>
      <c r="C116" s="42" t="s">
        <v>196</v>
      </c>
      <c r="D116" s="42"/>
      <c r="E116" s="42"/>
      <c r="F116" s="42" t="s">
        <v>197</v>
      </c>
      <c r="G116" s="27">
        <v>206313</v>
      </c>
      <c r="H116" s="27">
        <v>92478</v>
      </c>
      <c r="I116" s="27">
        <v>37522</v>
      </c>
      <c r="J116" s="27">
        <f>G116-H116-I116</f>
        <v>76313</v>
      </c>
      <c r="K116" s="36"/>
      <c r="L116" s="36"/>
      <c r="M116" s="36"/>
      <c r="N116" s="29"/>
      <c r="O116" s="29"/>
      <c r="P116" s="29"/>
      <c r="Q116" s="29">
        <f t="shared" si="3"/>
        <v>6081</v>
      </c>
      <c r="R116" s="36"/>
      <c r="S116" s="29">
        <v>6081</v>
      </c>
    </row>
    <row r="117" spans="1:19" x14ac:dyDescent="0.25">
      <c r="A117" s="21"/>
      <c r="B117" s="41" t="str">
        <f>'[1]KL của tỉnh'!$C$13</f>
        <v>Hỗ trợ kinh phí nâng cấp đô thị loại II</v>
      </c>
      <c r="C117" s="42"/>
      <c r="D117" s="42"/>
      <c r="E117" s="42"/>
      <c r="F117" s="42"/>
      <c r="G117" s="27"/>
      <c r="H117" s="27"/>
      <c r="I117" s="27"/>
      <c r="J117" s="27"/>
      <c r="K117" s="36"/>
      <c r="L117" s="36"/>
      <c r="M117" s="36"/>
      <c r="N117" s="29">
        <f t="shared" si="33"/>
        <v>0</v>
      </c>
      <c r="O117" s="29"/>
      <c r="P117" s="29"/>
      <c r="Q117" s="29">
        <f t="shared" si="3"/>
        <v>10000</v>
      </c>
      <c r="R117" s="36"/>
      <c r="S117" s="29">
        <v>10000</v>
      </c>
    </row>
    <row r="118" spans="1:19" x14ac:dyDescent="0.25">
      <c r="A118" s="21">
        <v>8</v>
      </c>
      <c r="B118" s="22" t="str">
        <f>'[2]51'!B25</f>
        <v>Ủy ban Mặt trận tổ quốc tỉnh</v>
      </c>
      <c r="C118" s="21"/>
      <c r="D118" s="21"/>
      <c r="E118" s="21"/>
      <c r="F118" s="21"/>
      <c r="G118" s="36">
        <f t="shared" ref="G118:R118" si="45">G119</f>
        <v>950488</v>
      </c>
      <c r="H118" s="36">
        <f t="shared" si="45"/>
        <v>258263</v>
      </c>
      <c r="I118" s="36">
        <f t="shared" si="45"/>
        <v>258263</v>
      </c>
      <c r="J118" s="36">
        <f t="shared" si="45"/>
        <v>433962</v>
      </c>
      <c r="K118" s="36">
        <f t="shared" si="45"/>
        <v>0</v>
      </c>
      <c r="L118" s="36">
        <f t="shared" si="45"/>
        <v>0</v>
      </c>
      <c r="M118" s="36">
        <f t="shared" si="45"/>
        <v>0</v>
      </c>
      <c r="N118" s="36">
        <f t="shared" si="45"/>
        <v>0</v>
      </c>
      <c r="O118" s="36">
        <f t="shared" si="45"/>
        <v>0</v>
      </c>
      <c r="P118" s="36">
        <f t="shared" si="45"/>
        <v>0</v>
      </c>
      <c r="Q118" s="36">
        <f t="shared" si="45"/>
        <v>43048</v>
      </c>
      <c r="R118" s="36">
        <f t="shared" si="45"/>
        <v>0</v>
      </c>
      <c r="S118" s="36">
        <f>S119</f>
        <v>43048</v>
      </c>
    </row>
    <row r="119" spans="1:19" ht="63" x14ac:dyDescent="0.25">
      <c r="A119" s="21"/>
      <c r="B119" s="43" t="s">
        <v>198</v>
      </c>
      <c r="C119" s="42"/>
      <c r="D119" s="42"/>
      <c r="E119" s="42"/>
      <c r="F119" s="33" t="s">
        <v>199</v>
      </c>
      <c r="G119" s="34">
        <v>950488</v>
      </c>
      <c r="H119" s="34">
        <v>258263</v>
      </c>
      <c r="I119" s="34">
        <v>258263</v>
      </c>
      <c r="J119" s="34">
        <v>433962</v>
      </c>
      <c r="K119" s="29"/>
      <c r="L119" s="29"/>
      <c r="M119" s="29"/>
      <c r="N119" s="29">
        <f t="shared" si="33"/>
        <v>0</v>
      </c>
      <c r="O119" s="29"/>
      <c r="P119" s="29"/>
      <c r="Q119" s="29">
        <f t="shared" si="3"/>
        <v>43048</v>
      </c>
      <c r="R119" s="29"/>
      <c r="S119" s="29">
        <v>43048</v>
      </c>
    </row>
    <row r="120" spans="1:19" x14ac:dyDescent="0.25">
      <c r="A120" s="21">
        <v>9</v>
      </c>
      <c r="B120" s="44" t="s">
        <v>85</v>
      </c>
      <c r="C120" s="21"/>
      <c r="D120" s="21"/>
      <c r="E120" s="21"/>
      <c r="F120" s="39"/>
      <c r="G120" s="36">
        <f t="shared" ref="G120:R120" si="46">G121</f>
        <v>31000</v>
      </c>
      <c r="H120" s="36">
        <f t="shared" si="46"/>
        <v>0</v>
      </c>
      <c r="I120" s="36">
        <f t="shared" si="46"/>
        <v>31000</v>
      </c>
      <c r="J120" s="36">
        <f t="shared" si="46"/>
        <v>0</v>
      </c>
      <c r="K120" s="36">
        <f t="shared" si="46"/>
        <v>0</v>
      </c>
      <c r="L120" s="36">
        <f t="shared" si="46"/>
        <v>0</v>
      </c>
      <c r="M120" s="36">
        <f t="shared" si="46"/>
        <v>0</v>
      </c>
      <c r="N120" s="36">
        <f t="shared" si="46"/>
        <v>0</v>
      </c>
      <c r="O120" s="36">
        <f t="shared" si="46"/>
        <v>0</v>
      </c>
      <c r="P120" s="36">
        <f t="shared" si="46"/>
        <v>0</v>
      </c>
      <c r="Q120" s="36">
        <f t="shared" si="46"/>
        <v>3668</v>
      </c>
      <c r="R120" s="36">
        <f t="shared" si="46"/>
        <v>0</v>
      </c>
      <c r="S120" s="36">
        <f>S121</f>
        <v>3668</v>
      </c>
    </row>
    <row r="121" spans="1:19" ht="47.25" x14ac:dyDescent="0.25">
      <c r="A121" s="21"/>
      <c r="B121" s="79" t="s">
        <v>200</v>
      </c>
      <c r="C121" s="32" t="s">
        <v>183</v>
      </c>
      <c r="D121" s="32"/>
      <c r="E121" s="32"/>
      <c r="F121" s="42" t="s">
        <v>201</v>
      </c>
      <c r="G121" s="35">
        <f>SUM(H121:I121)</f>
        <v>31000</v>
      </c>
      <c r="H121" s="27"/>
      <c r="I121" s="80">
        <v>31000</v>
      </c>
      <c r="J121" s="81"/>
      <c r="K121" s="29"/>
      <c r="L121" s="29"/>
      <c r="M121" s="29"/>
      <c r="N121" s="29">
        <f t="shared" si="33"/>
        <v>0</v>
      </c>
      <c r="O121" s="29"/>
      <c r="P121" s="29"/>
      <c r="Q121" s="29">
        <f t="shared" si="3"/>
        <v>3668</v>
      </c>
      <c r="R121" s="29"/>
      <c r="S121" s="29">
        <v>3668</v>
      </c>
    </row>
    <row r="122" spans="1:19" x14ac:dyDescent="0.25">
      <c r="A122" s="21">
        <v>10</v>
      </c>
      <c r="B122" s="82" t="s">
        <v>27</v>
      </c>
      <c r="C122" s="38"/>
      <c r="D122" s="38"/>
      <c r="E122" s="38"/>
      <c r="F122" s="21"/>
      <c r="G122" s="36">
        <f t="shared" ref="G122:R122" si="47">G123</f>
        <v>152018</v>
      </c>
      <c r="H122" s="36">
        <f t="shared" si="47"/>
        <v>0</v>
      </c>
      <c r="I122" s="36">
        <f t="shared" si="47"/>
        <v>23976</v>
      </c>
      <c r="J122" s="36">
        <f t="shared" si="47"/>
        <v>128942</v>
      </c>
      <c r="K122" s="36">
        <f t="shared" si="47"/>
        <v>0</v>
      </c>
      <c r="L122" s="36">
        <f t="shared" si="47"/>
        <v>0</v>
      </c>
      <c r="M122" s="36">
        <f t="shared" si="47"/>
        <v>0</v>
      </c>
      <c r="N122" s="29">
        <f t="shared" si="33"/>
        <v>0</v>
      </c>
      <c r="O122" s="29">
        <f t="shared" si="47"/>
        <v>0</v>
      </c>
      <c r="P122" s="29">
        <f t="shared" si="47"/>
        <v>0</v>
      </c>
      <c r="Q122" s="36">
        <f t="shared" si="47"/>
        <v>4000</v>
      </c>
      <c r="R122" s="36">
        <f t="shared" si="47"/>
        <v>0</v>
      </c>
      <c r="S122" s="36">
        <f>S123</f>
        <v>4000</v>
      </c>
    </row>
    <row r="123" spans="1:19" ht="47.25" x14ac:dyDescent="0.25">
      <c r="A123" s="21"/>
      <c r="B123" s="69" t="s">
        <v>202</v>
      </c>
      <c r="C123" s="65"/>
      <c r="D123" s="65"/>
      <c r="E123" s="65"/>
      <c r="F123" s="70" t="s">
        <v>203</v>
      </c>
      <c r="G123" s="67">
        <v>152018</v>
      </c>
      <c r="H123" s="68">
        <v>0</v>
      </c>
      <c r="I123" s="72">
        <v>23976</v>
      </c>
      <c r="J123" s="72">
        <v>128942</v>
      </c>
      <c r="K123" s="29"/>
      <c r="L123" s="29"/>
      <c r="M123" s="29"/>
      <c r="N123" s="29">
        <f t="shared" si="33"/>
        <v>0</v>
      </c>
      <c r="O123" s="29"/>
      <c r="P123" s="29"/>
      <c r="Q123" s="29">
        <f t="shared" si="3"/>
        <v>4000</v>
      </c>
      <c r="R123" s="29"/>
      <c r="S123" s="29">
        <v>4000</v>
      </c>
    </row>
    <row r="124" spans="1:19" x14ac:dyDescent="0.25">
      <c r="A124" s="21">
        <v>11</v>
      </c>
      <c r="B124" s="73" t="s">
        <v>204</v>
      </c>
      <c r="C124" s="38"/>
      <c r="D124" s="38"/>
      <c r="E124" s="38"/>
      <c r="F124" s="83"/>
      <c r="G124" s="36">
        <f t="shared" ref="G124:R124" si="48">G125</f>
        <v>38566</v>
      </c>
      <c r="H124" s="36">
        <f t="shared" si="48"/>
        <v>0</v>
      </c>
      <c r="I124" s="36">
        <f t="shared" si="48"/>
        <v>8566</v>
      </c>
      <c r="J124" s="36">
        <f t="shared" si="48"/>
        <v>30000</v>
      </c>
      <c r="K124" s="36">
        <f t="shared" si="48"/>
        <v>0</v>
      </c>
      <c r="L124" s="36">
        <f t="shared" si="48"/>
        <v>0</v>
      </c>
      <c r="M124" s="36">
        <f t="shared" si="48"/>
        <v>0</v>
      </c>
      <c r="N124" s="29">
        <f t="shared" si="33"/>
        <v>0</v>
      </c>
      <c r="O124" s="29">
        <f t="shared" si="48"/>
        <v>0</v>
      </c>
      <c r="P124" s="29">
        <f t="shared" si="48"/>
        <v>0</v>
      </c>
      <c r="Q124" s="36">
        <f t="shared" si="48"/>
        <v>1000</v>
      </c>
      <c r="R124" s="36">
        <f t="shared" si="48"/>
        <v>0</v>
      </c>
      <c r="S124" s="36">
        <f>S125</f>
        <v>1000</v>
      </c>
    </row>
    <row r="125" spans="1:19" ht="47.25" x14ac:dyDescent="0.25">
      <c r="A125" s="21"/>
      <c r="B125" s="69" t="s">
        <v>205</v>
      </c>
      <c r="C125" s="65"/>
      <c r="D125" s="65"/>
      <c r="E125" s="65"/>
      <c r="F125" s="84" t="s">
        <v>206</v>
      </c>
      <c r="G125" s="85">
        <v>38566</v>
      </c>
      <c r="H125" s="68">
        <v>0</v>
      </c>
      <c r="I125" s="71">
        <v>8566</v>
      </c>
      <c r="J125" s="71">
        <v>30000</v>
      </c>
      <c r="K125" s="36"/>
      <c r="L125" s="36"/>
      <c r="M125" s="36"/>
      <c r="N125" s="29">
        <f t="shared" si="33"/>
        <v>0</v>
      </c>
      <c r="O125" s="29"/>
      <c r="P125" s="29"/>
      <c r="Q125" s="29">
        <f t="shared" si="3"/>
        <v>1000</v>
      </c>
      <c r="R125" s="36"/>
      <c r="S125" s="29">
        <v>1000</v>
      </c>
    </row>
    <row r="126" spans="1:19" x14ac:dyDescent="0.25">
      <c r="A126" s="21">
        <v>12</v>
      </c>
      <c r="B126" s="73" t="s">
        <v>207</v>
      </c>
      <c r="C126" s="38"/>
      <c r="D126" s="38"/>
      <c r="E126" s="38"/>
      <c r="F126" s="48"/>
      <c r="G126" s="36">
        <f t="shared" ref="G126:R126" si="49">G127</f>
        <v>57600</v>
      </c>
      <c r="H126" s="36">
        <f t="shared" si="49"/>
        <v>35000</v>
      </c>
      <c r="I126" s="36">
        <f t="shared" si="49"/>
        <v>22600</v>
      </c>
      <c r="J126" s="36">
        <f t="shared" si="49"/>
        <v>0</v>
      </c>
      <c r="K126" s="36">
        <f t="shared" si="49"/>
        <v>0</v>
      </c>
      <c r="L126" s="36">
        <f t="shared" si="49"/>
        <v>0</v>
      </c>
      <c r="M126" s="36">
        <f t="shared" si="49"/>
        <v>0</v>
      </c>
      <c r="N126" s="36">
        <f t="shared" si="49"/>
        <v>0</v>
      </c>
      <c r="O126" s="36">
        <f t="shared" si="49"/>
        <v>0</v>
      </c>
      <c r="P126" s="36">
        <f>P127</f>
        <v>0</v>
      </c>
      <c r="Q126" s="36">
        <f t="shared" si="49"/>
        <v>13474</v>
      </c>
      <c r="R126" s="36">
        <f t="shared" si="49"/>
        <v>0</v>
      </c>
      <c r="S126" s="36">
        <f>S127</f>
        <v>13474</v>
      </c>
    </row>
    <row r="127" spans="1:19" ht="31.5" x14ac:dyDescent="0.25">
      <c r="A127" s="21"/>
      <c r="B127" s="43" t="s">
        <v>208</v>
      </c>
      <c r="C127" s="32"/>
      <c r="D127" s="32"/>
      <c r="E127" s="32"/>
      <c r="F127" s="33" t="s">
        <v>209</v>
      </c>
      <c r="G127" s="35">
        <v>57600</v>
      </c>
      <c r="H127" s="35">
        <v>35000</v>
      </c>
      <c r="I127" s="35">
        <v>22600</v>
      </c>
      <c r="J127" s="35"/>
      <c r="K127" s="36"/>
      <c r="L127" s="36"/>
      <c r="M127" s="36"/>
      <c r="N127" s="29"/>
      <c r="O127" s="29"/>
      <c r="P127" s="29"/>
      <c r="Q127" s="29">
        <f t="shared" si="3"/>
        <v>13474</v>
      </c>
      <c r="R127" s="36"/>
      <c r="S127" s="29">
        <v>13474</v>
      </c>
    </row>
    <row r="128" spans="1:19" x14ac:dyDescent="0.25">
      <c r="A128" s="21">
        <v>13</v>
      </c>
      <c r="B128" s="44" t="s">
        <v>86</v>
      </c>
      <c r="C128" s="38"/>
      <c r="D128" s="38"/>
      <c r="E128" s="38"/>
      <c r="F128" s="39"/>
      <c r="G128" s="36">
        <f t="shared" ref="G128:R128" si="50">G129</f>
        <v>0</v>
      </c>
      <c r="H128" s="36">
        <f t="shared" si="50"/>
        <v>0</v>
      </c>
      <c r="I128" s="36">
        <f t="shared" si="50"/>
        <v>0</v>
      </c>
      <c r="J128" s="36">
        <f t="shared" si="50"/>
        <v>0</v>
      </c>
      <c r="K128" s="36">
        <f t="shared" si="50"/>
        <v>0</v>
      </c>
      <c r="L128" s="36">
        <f t="shared" si="50"/>
        <v>0</v>
      </c>
      <c r="M128" s="36">
        <f t="shared" si="50"/>
        <v>0</v>
      </c>
      <c r="N128" s="29">
        <f t="shared" si="33"/>
        <v>0</v>
      </c>
      <c r="O128" s="29">
        <f t="shared" si="50"/>
        <v>0</v>
      </c>
      <c r="P128" s="29">
        <f t="shared" si="50"/>
        <v>0</v>
      </c>
      <c r="Q128" s="36">
        <f t="shared" si="50"/>
        <v>5000</v>
      </c>
      <c r="R128" s="36">
        <f t="shared" si="50"/>
        <v>0</v>
      </c>
      <c r="S128" s="36">
        <f>S129</f>
        <v>5000</v>
      </c>
    </row>
    <row r="129" spans="1:19" ht="47.25" x14ac:dyDescent="0.25">
      <c r="A129" s="21"/>
      <c r="B129" s="43" t="str">
        <f>'[1]KL của tỉnh'!$C$8</f>
        <v>Hỗ trợ đầu tư xây dựng tuyến đường giao thông nối hai xã Kim Sơn - Kim Phượng</v>
      </c>
      <c r="C129" s="32"/>
      <c r="D129" s="32"/>
      <c r="E129" s="32"/>
      <c r="F129" s="33"/>
      <c r="G129" s="35"/>
      <c r="H129" s="35"/>
      <c r="I129" s="35"/>
      <c r="J129" s="35"/>
      <c r="K129" s="36"/>
      <c r="L129" s="36"/>
      <c r="M129" s="36"/>
      <c r="N129" s="29">
        <f t="shared" si="33"/>
        <v>0</v>
      </c>
      <c r="O129" s="29"/>
      <c r="P129" s="29"/>
      <c r="Q129" s="29">
        <f t="shared" ref="Q129:Q141" si="51">SUM(R129:S129)</f>
        <v>5000</v>
      </c>
      <c r="R129" s="36"/>
      <c r="S129" s="29">
        <v>5000</v>
      </c>
    </row>
    <row r="130" spans="1:19" x14ac:dyDescent="0.25">
      <c r="A130" s="21">
        <v>14</v>
      </c>
      <c r="B130" s="44" t="s">
        <v>79</v>
      </c>
      <c r="C130" s="38"/>
      <c r="D130" s="38"/>
      <c r="E130" s="38"/>
      <c r="F130" s="39"/>
      <c r="G130" s="36">
        <f t="shared" ref="G130:R130" si="52">G131</f>
        <v>0</v>
      </c>
      <c r="H130" s="36">
        <f t="shared" si="52"/>
        <v>0</v>
      </c>
      <c r="I130" s="36">
        <f t="shared" si="52"/>
        <v>0</v>
      </c>
      <c r="J130" s="36">
        <f t="shared" si="52"/>
        <v>0</v>
      </c>
      <c r="K130" s="36">
        <f t="shared" si="52"/>
        <v>0</v>
      </c>
      <c r="L130" s="36">
        <f t="shared" si="52"/>
        <v>0</v>
      </c>
      <c r="M130" s="36">
        <f t="shared" si="52"/>
        <v>0</v>
      </c>
      <c r="N130" s="29">
        <f t="shared" si="33"/>
        <v>0</v>
      </c>
      <c r="O130" s="29">
        <f t="shared" si="52"/>
        <v>0</v>
      </c>
      <c r="P130" s="29">
        <f t="shared" si="52"/>
        <v>0</v>
      </c>
      <c r="Q130" s="36">
        <f t="shared" si="52"/>
        <v>3000</v>
      </c>
      <c r="R130" s="36">
        <f t="shared" si="52"/>
        <v>0</v>
      </c>
      <c r="S130" s="36">
        <f>S131</f>
        <v>3000</v>
      </c>
    </row>
    <row r="131" spans="1:19" ht="31.5" x14ac:dyDescent="0.25">
      <c r="A131" s="21"/>
      <c r="B131" s="43" t="str">
        <f>'[1]KL của tỉnh'!$C$9</f>
        <v>Hỗ trợ sửa chữa, cải tạo xây dựng hệ thống cầu bắc qua Sông Đào</v>
      </c>
      <c r="C131" s="32"/>
      <c r="D131" s="32"/>
      <c r="E131" s="32"/>
      <c r="F131" s="33"/>
      <c r="G131" s="35"/>
      <c r="H131" s="35"/>
      <c r="I131" s="35"/>
      <c r="J131" s="35"/>
      <c r="K131" s="36"/>
      <c r="L131" s="36"/>
      <c r="M131" s="36"/>
      <c r="N131" s="29">
        <f t="shared" si="33"/>
        <v>0</v>
      </c>
      <c r="O131" s="29"/>
      <c r="P131" s="29"/>
      <c r="Q131" s="29">
        <f t="shared" si="51"/>
        <v>3000</v>
      </c>
      <c r="R131" s="36"/>
      <c r="S131" s="29">
        <v>3000</v>
      </c>
    </row>
    <row r="132" spans="1:19" x14ac:dyDescent="0.25">
      <c r="A132" s="21">
        <v>15</v>
      </c>
      <c r="B132" s="44" t="s">
        <v>210</v>
      </c>
      <c r="C132" s="38"/>
      <c r="D132" s="38"/>
      <c r="E132" s="38"/>
      <c r="F132" s="39"/>
      <c r="G132" s="36">
        <f t="shared" ref="G132:R132" si="53">G133</f>
        <v>0</v>
      </c>
      <c r="H132" s="36">
        <f t="shared" si="53"/>
        <v>0</v>
      </c>
      <c r="I132" s="36">
        <f t="shared" si="53"/>
        <v>0</v>
      </c>
      <c r="J132" s="36">
        <f t="shared" si="53"/>
        <v>0</v>
      </c>
      <c r="K132" s="36">
        <f t="shared" si="53"/>
        <v>0</v>
      </c>
      <c r="L132" s="36">
        <f t="shared" si="53"/>
        <v>0</v>
      </c>
      <c r="M132" s="36">
        <f t="shared" si="53"/>
        <v>0</v>
      </c>
      <c r="N132" s="29">
        <f t="shared" si="33"/>
        <v>0</v>
      </c>
      <c r="O132" s="29">
        <f t="shared" si="53"/>
        <v>0</v>
      </c>
      <c r="P132" s="29">
        <f t="shared" si="53"/>
        <v>0</v>
      </c>
      <c r="Q132" s="36">
        <f t="shared" si="53"/>
        <v>10000</v>
      </c>
      <c r="R132" s="36">
        <f t="shared" si="53"/>
        <v>0</v>
      </c>
      <c r="S132" s="36">
        <f>S133</f>
        <v>10000</v>
      </c>
    </row>
    <row r="133" spans="1:19" x14ac:dyDescent="0.25">
      <c r="A133" s="21"/>
      <c r="B133" s="43" t="str">
        <f>'[1]KL của tỉnh'!$C$14</f>
        <v>Hỗ trợ kinh phí nâng cấp đô thị loại III</v>
      </c>
      <c r="C133" s="32"/>
      <c r="D133" s="32"/>
      <c r="E133" s="32"/>
      <c r="F133" s="33"/>
      <c r="G133" s="35"/>
      <c r="H133" s="35"/>
      <c r="I133" s="35"/>
      <c r="J133" s="35"/>
      <c r="K133" s="36"/>
      <c r="L133" s="36"/>
      <c r="M133" s="36"/>
      <c r="N133" s="29">
        <f t="shared" si="33"/>
        <v>0</v>
      </c>
      <c r="O133" s="29"/>
      <c r="P133" s="29"/>
      <c r="Q133" s="29">
        <f t="shared" si="51"/>
        <v>10000</v>
      </c>
      <c r="R133" s="36"/>
      <c r="S133" s="29">
        <v>10000</v>
      </c>
    </row>
    <row r="134" spans="1:19" ht="31.5" x14ac:dyDescent="0.25">
      <c r="A134" s="21">
        <v>16</v>
      </c>
      <c r="B134" s="86" t="s">
        <v>211</v>
      </c>
      <c r="C134" s="38"/>
      <c r="D134" s="38"/>
      <c r="E134" s="38"/>
      <c r="F134" s="39"/>
      <c r="G134" s="56">
        <f>G135</f>
        <v>0</v>
      </c>
      <c r="H134" s="56">
        <f t="shared" ref="H134:S134" si="54">H135</f>
        <v>0</v>
      </c>
      <c r="I134" s="56">
        <f t="shared" si="54"/>
        <v>0</v>
      </c>
      <c r="J134" s="56">
        <f t="shared" si="54"/>
        <v>0</v>
      </c>
      <c r="K134" s="56">
        <f t="shared" si="54"/>
        <v>0</v>
      </c>
      <c r="L134" s="56">
        <f t="shared" si="54"/>
        <v>0</v>
      </c>
      <c r="M134" s="56">
        <f t="shared" si="54"/>
        <v>0</v>
      </c>
      <c r="N134" s="29">
        <f t="shared" si="33"/>
        <v>0</v>
      </c>
      <c r="O134" s="35">
        <f t="shared" si="54"/>
        <v>0</v>
      </c>
      <c r="P134" s="35">
        <f t="shared" si="54"/>
        <v>0</v>
      </c>
      <c r="Q134" s="29">
        <f t="shared" si="51"/>
        <v>49500</v>
      </c>
      <c r="R134" s="56">
        <f t="shared" si="54"/>
        <v>0</v>
      </c>
      <c r="S134" s="56">
        <f t="shared" si="54"/>
        <v>49500</v>
      </c>
    </row>
    <row r="135" spans="1:19" ht="31.5" x14ac:dyDescent="0.25">
      <c r="A135" s="21"/>
      <c r="B135" s="43" t="str">
        <f>'[1]SD Dat'!$B$10</f>
        <v>Đầu tư xây dựng tháp Anten truyền hình Thái Nguyên</v>
      </c>
      <c r="C135" s="32"/>
      <c r="D135" s="32"/>
      <c r="E135" s="32"/>
      <c r="F135" s="33"/>
      <c r="G135" s="35"/>
      <c r="H135" s="35"/>
      <c r="I135" s="35"/>
      <c r="J135" s="35"/>
      <c r="K135" s="36"/>
      <c r="L135" s="36"/>
      <c r="M135" s="36"/>
      <c r="N135" s="29">
        <f t="shared" si="33"/>
        <v>0</v>
      </c>
      <c r="O135" s="29"/>
      <c r="P135" s="29"/>
      <c r="Q135" s="29">
        <f t="shared" si="51"/>
        <v>49500</v>
      </c>
      <c r="R135" s="36"/>
      <c r="S135" s="29">
        <f>'[1]SD Dat'!$J$10</f>
        <v>49500</v>
      </c>
    </row>
    <row r="136" spans="1:19" x14ac:dyDescent="0.25">
      <c r="A136" s="21">
        <v>17</v>
      </c>
      <c r="B136" s="44" t="s">
        <v>212</v>
      </c>
      <c r="C136" s="38"/>
      <c r="D136" s="38"/>
      <c r="E136" s="38"/>
      <c r="F136" s="39"/>
      <c r="G136" s="36">
        <f t="shared" ref="G136:R136" si="55">SUM(G137:G141)</f>
        <v>0</v>
      </c>
      <c r="H136" s="36">
        <f t="shared" si="55"/>
        <v>0</v>
      </c>
      <c r="I136" s="36">
        <f t="shared" si="55"/>
        <v>0</v>
      </c>
      <c r="J136" s="36">
        <f t="shared" si="55"/>
        <v>0</v>
      </c>
      <c r="K136" s="36">
        <f t="shared" si="55"/>
        <v>0</v>
      </c>
      <c r="L136" s="36">
        <f t="shared" si="55"/>
        <v>0</v>
      </c>
      <c r="M136" s="36">
        <f t="shared" si="55"/>
        <v>0</v>
      </c>
      <c r="N136" s="29">
        <f t="shared" si="33"/>
        <v>0</v>
      </c>
      <c r="O136" s="29">
        <f t="shared" si="55"/>
        <v>0</v>
      </c>
      <c r="P136" s="29">
        <f t="shared" si="55"/>
        <v>0</v>
      </c>
      <c r="Q136" s="36">
        <f t="shared" si="55"/>
        <v>118843</v>
      </c>
      <c r="R136" s="36">
        <f t="shared" si="55"/>
        <v>0</v>
      </c>
      <c r="S136" s="36">
        <f>SUM(S137:S141)</f>
        <v>118843</v>
      </c>
    </row>
    <row r="137" spans="1:19" ht="31.5" x14ac:dyDescent="0.25">
      <c r="A137" s="21"/>
      <c r="B137" s="43" t="str">
        <f>'[1]SD Dat'!$B$11</f>
        <v>Xây dựng hạ tầng khu đô thị thị trấn Chợ Chu, huyện Định Hóa</v>
      </c>
      <c r="C137" s="32"/>
      <c r="D137" s="32"/>
      <c r="E137" s="32"/>
      <c r="F137" s="33"/>
      <c r="G137" s="35"/>
      <c r="H137" s="35"/>
      <c r="I137" s="35"/>
      <c r="J137" s="35"/>
      <c r="K137" s="36"/>
      <c r="L137" s="36"/>
      <c r="M137" s="36"/>
      <c r="N137" s="29">
        <f t="shared" si="33"/>
        <v>0</v>
      </c>
      <c r="O137" s="29"/>
      <c r="P137" s="29"/>
      <c r="Q137" s="29">
        <f t="shared" si="51"/>
        <v>25186</v>
      </c>
      <c r="R137" s="36"/>
      <c r="S137" s="29">
        <f>'[1]SD Dat'!$J$11</f>
        <v>25186</v>
      </c>
    </row>
    <row r="138" spans="1:19" ht="47.25" x14ac:dyDescent="0.25">
      <c r="A138" s="21"/>
      <c r="B138" s="43" t="str">
        <f>'[1]SD Dat'!$B$12</f>
        <v>Xây dựng hạ tầng điểm dân cư nông thôn xóm Đồng Danh, xã Sơn Cẩm, thành phố Thái Nguyên</v>
      </c>
      <c r="C138" s="32"/>
      <c r="D138" s="32"/>
      <c r="E138" s="32"/>
      <c r="F138" s="33"/>
      <c r="G138" s="35"/>
      <c r="H138" s="35"/>
      <c r="I138" s="35"/>
      <c r="J138" s="35"/>
      <c r="K138" s="36"/>
      <c r="L138" s="36"/>
      <c r="M138" s="36"/>
      <c r="N138" s="29">
        <f t="shared" si="33"/>
        <v>0</v>
      </c>
      <c r="O138" s="29"/>
      <c r="P138" s="29"/>
      <c r="Q138" s="29">
        <f t="shared" si="51"/>
        <v>18000</v>
      </c>
      <c r="R138" s="36"/>
      <c r="S138" s="29">
        <f>'[1]SD Dat'!$J$12</f>
        <v>18000</v>
      </c>
    </row>
    <row r="139" spans="1:19" ht="47.25" x14ac:dyDescent="0.25">
      <c r="A139" s="21"/>
      <c r="B139" s="43" t="str">
        <f>'[1]SD Dat'!$B$13</f>
        <v>Xây dựng hạ tầng điểm dân cư nông thôn xóm Hanh, xã Hồng Tiến, thị xã Phổ Yên</v>
      </c>
      <c r="C139" s="32"/>
      <c r="D139" s="32"/>
      <c r="E139" s="32"/>
      <c r="F139" s="33"/>
      <c r="G139" s="35"/>
      <c r="H139" s="35"/>
      <c r="I139" s="35"/>
      <c r="J139" s="35"/>
      <c r="K139" s="36"/>
      <c r="L139" s="36"/>
      <c r="M139" s="36"/>
      <c r="N139" s="29">
        <f t="shared" si="33"/>
        <v>0</v>
      </c>
      <c r="O139" s="29"/>
      <c r="P139" s="29"/>
      <c r="Q139" s="29">
        <f t="shared" si="51"/>
        <v>14000</v>
      </c>
      <c r="R139" s="36"/>
      <c r="S139" s="29">
        <f>'[1]SD Dat'!$J$13</f>
        <v>14000</v>
      </c>
    </row>
    <row r="140" spans="1:19" ht="31.5" x14ac:dyDescent="0.25">
      <c r="A140" s="21"/>
      <c r="B140" s="43" t="str">
        <f>'[1]SD Dat'!$B$15</f>
        <v>Xây dựng hạ tầng khu đô thị số 4 thị trấn Hương Sơn, huyện Phú Bình</v>
      </c>
      <c r="C140" s="32"/>
      <c r="D140" s="32"/>
      <c r="E140" s="32"/>
      <c r="F140" s="33"/>
      <c r="G140" s="35"/>
      <c r="H140" s="35"/>
      <c r="I140" s="35"/>
      <c r="J140" s="35"/>
      <c r="K140" s="36"/>
      <c r="L140" s="36"/>
      <c r="M140" s="36"/>
      <c r="N140" s="29">
        <f t="shared" si="33"/>
        <v>0</v>
      </c>
      <c r="O140" s="29"/>
      <c r="P140" s="29"/>
      <c r="Q140" s="29">
        <f t="shared" si="51"/>
        <v>6657</v>
      </c>
      <c r="R140" s="36"/>
      <c r="S140" s="29">
        <f>'[1]SD Dat'!$J$15</f>
        <v>6657</v>
      </c>
    </row>
    <row r="141" spans="1:19" ht="47.25" x14ac:dyDescent="0.25">
      <c r="A141" s="21"/>
      <c r="B141" s="43" t="str">
        <f>'[1]SD Dat'!$B$16</f>
        <v>Xây dựng hạ tầng điểm dân cư nông thôn xóm Trung, xã Điềm Thụy, huyện Phú Bình</v>
      </c>
      <c r="C141" s="32"/>
      <c r="D141" s="32"/>
      <c r="E141" s="32"/>
      <c r="F141" s="33"/>
      <c r="G141" s="35"/>
      <c r="H141" s="35"/>
      <c r="I141" s="35"/>
      <c r="J141" s="35"/>
      <c r="K141" s="36"/>
      <c r="L141" s="36"/>
      <c r="M141" s="36"/>
      <c r="N141" s="29">
        <f t="shared" si="33"/>
        <v>0</v>
      </c>
      <c r="O141" s="29"/>
      <c r="P141" s="29"/>
      <c r="Q141" s="29">
        <f t="shared" si="51"/>
        <v>55000</v>
      </c>
      <c r="R141" s="36"/>
      <c r="S141" s="29">
        <f>'[1]SD Dat'!$J$16</f>
        <v>55000</v>
      </c>
    </row>
    <row r="142" spans="1:19" ht="31.5" x14ac:dyDescent="0.25">
      <c r="A142" s="87" t="s">
        <v>4</v>
      </c>
      <c r="B142" s="82" t="s">
        <v>213</v>
      </c>
      <c r="C142" s="87"/>
      <c r="D142" s="88"/>
      <c r="E142" s="87"/>
      <c r="F142" s="89"/>
      <c r="G142" s="36"/>
      <c r="H142" s="36"/>
      <c r="I142" s="36"/>
      <c r="J142" s="36"/>
      <c r="K142" s="36"/>
      <c r="L142" s="36"/>
      <c r="M142" s="36"/>
      <c r="N142" s="29">
        <f t="shared" ref="N142:N190" si="56">SUM(O142:P142)</f>
        <v>0</v>
      </c>
      <c r="O142" s="29"/>
      <c r="P142" s="29"/>
      <c r="Q142" s="36">
        <f>Q143+Q158+Q161+Q164+Q167+Q170+Q173+Q177+Q180</f>
        <v>184084</v>
      </c>
      <c r="R142" s="36">
        <f t="shared" ref="R142:S142" si="57">R143+R158+R161+R164+R167+R170+R173+R177+R180</f>
        <v>184084</v>
      </c>
      <c r="S142" s="36">
        <f t="shared" si="57"/>
        <v>0</v>
      </c>
    </row>
    <row r="143" spans="1:19" ht="31.5" x14ac:dyDescent="0.25">
      <c r="A143" s="90" t="s">
        <v>3</v>
      </c>
      <c r="B143" s="91" t="s">
        <v>214</v>
      </c>
      <c r="C143" s="92"/>
      <c r="D143" s="92"/>
      <c r="E143" s="92"/>
      <c r="F143" s="91"/>
      <c r="G143" s="29"/>
      <c r="H143" s="29"/>
      <c r="I143" s="29"/>
      <c r="J143" s="29"/>
      <c r="K143" s="29"/>
      <c r="L143" s="29"/>
      <c r="M143" s="29"/>
      <c r="N143" s="29">
        <f t="shared" si="56"/>
        <v>0</v>
      </c>
      <c r="O143" s="29"/>
      <c r="P143" s="29"/>
      <c r="Q143" s="36">
        <f t="shared" ref="Q143:R143" si="58">Q144+Q148+Q150+Q152+Q154+Q156</f>
        <v>101403</v>
      </c>
      <c r="R143" s="36">
        <f t="shared" si="58"/>
        <v>101403</v>
      </c>
      <c r="S143" s="36">
        <f>S144+S148+S150+S152+S154+S156</f>
        <v>0</v>
      </c>
    </row>
    <row r="144" spans="1:19" ht="31.5" x14ac:dyDescent="0.25">
      <c r="A144" s="90">
        <v>1</v>
      </c>
      <c r="B144" s="91" t="s">
        <v>215</v>
      </c>
      <c r="C144" s="93"/>
      <c r="D144" s="93"/>
      <c r="E144" s="93"/>
      <c r="F144" s="94"/>
      <c r="G144" s="28"/>
      <c r="H144" s="28"/>
      <c r="I144" s="28"/>
      <c r="J144" s="28"/>
      <c r="K144" s="28"/>
      <c r="L144" s="28"/>
      <c r="M144" s="28"/>
      <c r="N144" s="28"/>
      <c r="O144" s="28"/>
      <c r="P144" s="28"/>
      <c r="Q144" s="28">
        <f t="shared" ref="Q144:Q197" si="59">SUM(R144:S144)</f>
        <v>37987</v>
      </c>
      <c r="R144" s="28">
        <f t="shared" ref="R144:S144" si="60">SUM(R145:R147)</f>
        <v>37987</v>
      </c>
      <c r="S144" s="28">
        <f t="shared" si="60"/>
        <v>0</v>
      </c>
    </row>
    <row r="145" spans="1:19" ht="299.25" x14ac:dyDescent="0.25">
      <c r="A145" s="95"/>
      <c r="B145" s="96" t="s">
        <v>216</v>
      </c>
      <c r="C145" s="97"/>
      <c r="D145" s="97"/>
      <c r="E145" s="97"/>
      <c r="F145" s="98" t="s">
        <v>217</v>
      </c>
      <c r="G145" s="29"/>
      <c r="H145" s="36"/>
      <c r="I145" s="36"/>
      <c r="J145" s="36"/>
      <c r="K145" s="36"/>
      <c r="L145" s="36"/>
      <c r="M145" s="36"/>
      <c r="N145" s="29">
        <f t="shared" si="56"/>
        <v>0</v>
      </c>
      <c r="O145" s="29"/>
      <c r="P145" s="29"/>
      <c r="Q145" s="29">
        <f t="shared" si="59"/>
        <v>40</v>
      </c>
      <c r="R145" s="29">
        <v>40</v>
      </c>
      <c r="S145" s="29"/>
    </row>
    <row r="146" spans="1:19" ht="94.5" x14ac:dyDescent="0.25">
      <c r="A146" s="90"/>
      <c r="B146" s="99" t="s">
        <v>218</v>
      </c>
      <c r="C146" s="97"/>
      <c r="D146" s="97"/>
      <c r="E146" s="97"/>
      <c r="F146" s="99" t="s">
        <v>219</v>
      </c>
      <c r="G146" s="29"/>
      <c r="H146" s="36"/>
      <c r="I146" s="36"/>
      <c r="J146" s="36"/>
      <c r="K146" s="36"/>
      <c r="L146" s="36"/>
      <c r="M146" s="36"/>
      <c r="N146" s="29">
        <f>SUM(O146:P146)</f>
        <v>0</v>
      </c>
      <c r="O146" s="29"/>
      <c r="P146" s="29"/>
      <c r="Q146" s="29">
        <f t="shared" si="59"/>
        <v>7403</v>
      </c>
      <c r="R146" s="29">
        <v>7403</v>
      </c>
      <c r="S146" s="29"/>
    </row>
    <row r="147" spans="1:19" ht="47.25" x14ac:dyDescent="0.25">
      <c r="A147" s="90"/>
      <c r="B147" s="99" t="s">
        <v>220</v>
      </c>
      <c r="C147" s="97"/>
      <c r="D147" s="97"/>
      <c r="E147" s="97"/>
      <c r="F147" s="99" t="s">
        <v>170</v>
      </c>
      <c r="G147" s="29"/>
      <c r="H147" s="36"/>
      <c r="I147" s="36"/>
      <c r="J147" s="36"/>
      <c r="K147" s="36"/>
      <c r="L147" s="36"/>
      <c r="M147" s="36"/>
      <c r="N147" s="29">
        <f>SUM(O147:P147)</f>
        <v>0</v>
      </c>
      <c r="O147" s="29"/>
      <c r="P147" s="29"/>
      <c r="Q147" s="29">
        <f t="shared" si="59"/>
        <v>30544</v>
      </c>
      <c r="R147" s="29">
        <v>30544</v>
      </c>
      <c r="S147" s="29"/>
    </row>
    <row r="148" spans="1:19" x14ac:dyDescent="0.25">
      <c r="A148" s="90">
        <v>2</v>
      </c>
      <c r="B148" s="91" t="s">
        <v>84</v>
      </c>
      <c r="C148" s="93"/>
      <c r="D148" s="93"/>
      <c r="E148" s="93"/>
      <c r="F148" s="94"/>
      <c r="G148" s="28"/>
      <c r="H148" s="28"/>
      <c r="I148" s="28"/>
      <c r="J148" s="28"/>
      <c r="K148" s="28"/>
      <c r="L148" s="28"/>
      <c r="M148" s="28"/>
      <c r="N148" s="28"/>
      <c r="O148" s="28"/>
      <c r="P148" s="28"/>
      <c r="Q148" s="28">
        <f>Q149</f>
        <v>14198</v>
      </c>
      <c r="R148" s="28">
        <f t="shared" ref="R148:S148" si="61">R149</f>
        <v>14198</v>
      </c>
      <c r="S148" s="28">
        <f t="shared" si="61"/>
        <v>0</v>
      </c>
    </row>
    <row r="149" spans="1:19" ht="63" x14ac:dyDescent="0.25">
      <c r="A149" s="90"/>
      <c r="B149" s="99" t="s">
        <v>221</v>
      </c>
      <c r="C149" s="97"/>
      <c r="D149" s="97"/>
      <c r="E149" s="97"/>
      <c r="F149" s="99" t="s">
        <v>185</v>
      </c>
      <c r="G149" s="29"/>
      <c r="H149" s="36"/>
      <c r="I149" s="36"/>
      <c r="J149" s="36"/>
      <c r="K149" s="36"/>
      <c r="L149" s="36"/>
      <c r="M149" s="36"/>
      <c r="N149" s="29">
        <f t="shared" si="56"/>
        <v>0</v>
      </c>
      <c r="O149" s="29"/>
      <c r="P149" s="29"/>
      <c r="Q149" s="29">
        <f t="shared" si="59"/>
        <v>14198</v>
      </c>
      <c r="R149" s="29">
        <v>14198</v>
      </c>
      <c r="S149" s="29"/>
    </row>
    <row r="150" spans="1:19" x14ac:dyDescent="0.25">
      <c r="A150" s="90">
        <v>3</v>
      </c>
      <c r="B150" s="91" t="s">
        <v>81</v>
      </c>
      <c r="C150" s="93"/>
      <c r="D150" s="93"/>
      <c r="E150" s="93"/>
      <c r="F150" s="94"/>
      <c r="G150" s="28"/>
      <c r="H150" s="28"/>
      <c r="I150" s="28"/>
      <c r="J150" s="28"/>
      <c r="K150" s="28"/>
      <c r="L150" s="28"/>
      <c r="M150" s="28"/>
      <c r="N150" s="28"/>
      <c r="O150" s="28"/>
      <c r="P150" s="28"/>
      <c r="Q150" s="28">
        <f>Q151</f>
        <v>6287</v>
      </c>
      <c r="R150" s="28">
        <f t="shared" ref="R150:S150" si="62">R151</f>
        <v>6287</v>
      </c>
      <c r="S150" s="28">
        <f t="shared" si="62"/>
        <v>0</v>
      </c>
    </row>
    <row r="151" spans="1:19" ht="63" x14ac:dyDescent="0.25">
      <c r="A151" s="90"/>
      <c r="B151" s="99" t="s">
        <v>222</v>
      </c>
      <c r="C151" s="97"/>
      <c r="D151" s="97"/>
      <c r="E151" s="97"/>
      <c r="F151" s="99" t="s">
        <v>193</v>
      </c>
      <c r="G151" s="29"/>
      <c r="H151" s="36"/>
      <c r="I151" s="36"/>
      <c r="J151" s="36"/>
      <c r="K151" s="36"/>
      <c r="L151" s="36"/>
      <c r="M151" s="36"/>
      <c r="N151" s="29">
        <f t="shared" si="56"/>
        <v>0</v>
      </c>
      <c r="O151" s="29"/>
      <c r="P151" s="29"/>
      <c r="Q151" s="29">
        <f t="shared" si="59"/>
        <v>6287</v>
      </c>
      <c r="R151" s="29">
        <v>6287</v>
      </c>
      <c r="S151" s="29"/>
    </row>
    <row r="152" spans="1:19" ht="31.5" x14ac:dyDescent="0.25">
      <c r="A152" s="90">
        <v>4</v>
      </c>
      <c r="B152" s="91" t="s">
        <v>223</v>
      </c>
      <c r="C152" s="93"/>
      <c r="D152" s="93"/>
      <c r="E152" s="93"/>
      <c r="F152" s="94"/>
      <c r="G152" s="28"/>
      <c r="H152" s="28"/>
      <c r="I152" s="28"/>
      <c r="J152" s="28"/>
      <c r="K152" s="28"/>
      <c r="L152" s="28"/>
      <c r="M152" s="28"/>
      <c r="N152" s="28"/>
      <c r="O152" s="28"/>
      <c r="P152" s="28"/>
      <c r="Q152" s="28">
        <f t="shared" ref="Q152:R152" si="63">Q153</f>
        <v>25825</v>
      </c>
      <c r="R152" s="28">
        <f t="shared" si="63"/>
        <v>25825</v>
      </c>
      <c r="S152" s="28">
        <f>S153</f>
        <v>0</v>
      </c>
    </row>
    <row r="153" spans="1:19" ht="78.75" x14ac:dyDescent="0.25">
      <c r="A153" s="90"/>
      <c r="B153" s="99" t="s">
        <v>224</v>
      </c>
      <c r="C153" s="97"/>
      <c r="D153" s="97"/>
      <c r="E153" s="97"/>
      <c r="F153" s="99" t="s">
        <v>225</v>
      </c>
      <c r="G153" s="29"/>
      <c r="H153" s="29"/>
      <c r="I153" s="29"/>
      <c r="J153" s="29"/>
      <c r="K153" s="29"/>
      <c r="L153" s="29"/>
      <c r="M153" s="29"/>
      <c r="N153" s="29">
        <f t="shared" si="56"/>
        <v>0</v>
      </c>
      <c r="O153" s="29"/>
      <c r="P153" s="29"/>
      <c r="Q153" s="29">
        <f t="shared" si="59"/>
        <v>25825</v>
      </c>
      <c r="R153" s="29">
        <v>25825</v>
      </c>
      <c r="S153" s="29"/>
    </row>
    <row r="154" spans="1:19" ht="31.5" x14ac:dyDescent="0.25">
      <c r="A154" s="90">
        <v>5</v>
      </c>
      <c r="B154" s="91" t="s">
        <v>226</v>
      </c>
      <c r="C154" s="93"/>
      <c r="D154" s="93"/>
      <c r="E154" s="93"/>
      <c r="F154" s="94"/>
      <c r="G154" s="28"/>
      <c r="H154" s="28"/>
      <c r="I154" s="28"/>
      <c r="J154" s="28"/>
      <c r="K154" s="28"/>
      <c r="L154" s="28"/>
      <c r="M154" s="28"/>
      <c r="N154" s="28"/>
      <c r="O154" s="28"/>
      <c r="P154" s="28"/>
      <c r="Q154" s="28">
        <f t="shared" ref="Q154:R154" si="64">Q155</f>
        <v>6742</v>
      </c>
      <c r="R154" s="28">
        <f t="shared" si="64"/>
        <v>6742</v>
      </c>
      <c r="S154" s="28">
        <f>S155</f>
        <v>0</v>
      </c>
    </row>
    <row r="155" spans="1:19" ht="110.25" x14ac:dyDescent="0.25">
      <c r="A155" s="90"/>
      <c r="B155" s="99" t="s">
        <v>227</v>
      </c>
      <c r="C155" s="97"/>
      <c r="D155" s="97"/>
      <c r="E155" s="97"/>
      <c r="F155" s="99" t="s">
        <v>228</v>
      </c>
      <c r="G155" s="29"/>
      <c r="H155" s="36"/>
      <c r="I155" s="36"/>
      <c r="J155" s="36"/>
      <c r="K155" s="36"/>
      <c r="L155" s="36"/>
      <c r="M155" s="36"/>
      <c r="N155" s="29">
        <f t="shared" si="56"/>
        <v>0</v>
      </c>
      <c r="O155" s="29"/>
      <c r="P155" s="29"/>
      <c r="Q155" s="29">
        <f t="shared" si="59"/>
        <v>6742</v>
      </c>
      <c r="R155" s="29">
        <v>6742</v>
      </c>
      <c r="S155" s="29"/>
    </row>
    <row r="156" spans="1:19" x14ac:dyDescent="0.25">
      <c r="A156" s="90">
        <v>6</v>
      </c>
      <c r="B156" s="91" t="s">
        <v>83</v>
      </c>
      <c r="C156" s="93"/>
      <c r="D156" s="93"/>
      <c r="E156" s="93"/>
      <c r="F156" s="94"/>
      <c r="G156" s="28"/>
      <c r="H156" s="28"/>
      <c r="I156" s="28"/>
      <c r="J156" s="28"/>
      <c r="K156" s="28"/>
      <c r="L156" s="28"/>
      <c r="M156" s="28"/>
      <c r="N156" s="28"/>
      <c r="O156" s="28"/>
      <c r="P156" s="28"/>
      <c r="Q156" s="28">
        <f t="shared" ref="Q156:R156" si="65">Q157</f>
        <v>10364</v>
      </c>
      <c r="R156" s="28">
        <f t="shared" si="65"/>
        <v>10364</v>
      </c>
      <c r="S156" s="28">
        <f>S157</f>
        <v>0</v>
      </c>
    </row>
    <row r="157" spans="1:19" ht="94.5" x14ac:dyDescent="0.25">
      <c r="A157" s="90"/>
      <c r="B157" s="99" t="s">
        <v>195</v>
      </c>
      <c r="C157" s="97"/>
      <c r="D157" s="97"/>
      <c r="E157" s="97"/>
      <c r="F157" s="99" t="s">
        <v>229</v>
      </c>
      <c r="G157" s="29"/>
      <c r="H157" s="29"/>
      <c r="I157" s="29"/>
      <c r="J157" s="29"/>
      <c r="K157" s="29"/>
      <c r="L157" s="29"/>
      <c r="M157" s="29"/>
      <c r="N157" s="29">
        <f t="shared" si="56"/>
        <v>0</v>
      </c>
      <c r="O157" s="29"/>
      <c r="P157" s="29"/>
      <c r="Q157" s="29">
        <f t="shared" si="59"/>
        <v>10364</v>
      </c>
      <c r="R157" s="29">
        <v>10364</v>
      </c>
      <c r="S157" s="29"/>
    </row>
    <row r="158" spans="1:19" ht="31.5" x14ac:dyDescent="0.25">
      <c r="A158" s="90" t="s">
        <v>2</v>
      </c>
      <c r="B158" s="91" t="s">
        <v>230</v>
      </c>
      <c r="C158" s="92"/>
      <c r="D158" s="92"/>
      <c r="E158" s="92"/>
      <c r="F158" s="91"/>
      <c r="G158" s="29"/>
      <c r="H158" s="36"/>
      <c r="I158" s="36"/>
      <c r="J158" s="36"/>
      <c r="K158" s="36"/>
      <c r="L158" s="36"/>
      <c r="M158" s="36"/>
      <c r="N158" s="29">
        <f t="shared" si="56"/>
        <v>0</v>
      </c>
      <c r="O158" s="29"/>
      <c r="P158" s="29"/>
      <c r="Q158" s="36">
        <f>Q159</f>
        <v>1717</v>
      </c>
      <c r="R158" s="36">
        <f t="shared" ref="R158:S159" si="66">R159</f>
        <v>1717</v>
      </c>
      <c r="S158" s="36">
        <f t="shared" si="66"/>
        <v>0</v>
      </c>
    </row>
    <row r="159" spans="1:19" ht="31.5" x14ac:dyDescent="0.25">
      <c r="A159" s="90">
        <v>1</v>
      </c>
      <c r="B159" s="91" t="s">
        <v>231</v>
      </c>
      <c r="C159" s="93"/>
      <c r="D159" s="93"/>
      <c r="E159" s="93"/>
      <c r="F159" s="94"/>
      <c r="G159" s="30"/>
      <c r="H159" s="28"/>
      <c r="I159" s="28"/>
      <c r="J159" s="28"/>
      <c r="K159" s="28"/>
      <c r="L159" s="28"/>
      <c r="M159" s="28"/>
      <c r="N159" s="30"/>
      <c r="O159" s="30"/>
      <c r="P159" s="30"/>
      <c r="Q159" s="28">
        <f>Q160</f>
        <v>1717</v>
      </c>
      <c r="R159" s="28">
        <f t="shared" si="66"/>
        <v>1717</v>
      </c>
      <c r="S159" s="28">
        <f t="shared" si="66"/>
        <v>0</v>
      </c>
    </row>
    <row r="160" spans="1:19" ht="47.25" x14ac:dyDescent="0.25">
      <c r="A160" s="90"/>
      <c r="B160" s="99" t="s">
        <v>232</v>
      </c>
      <c r="C160" s="97"/>
      <c r="D160" s="97"/>
      <c r="E160" s="97"/>
      <c r="F160" s="99" t="s">
        <v>116</v>
      </c>
      <c r="G160" s="29"/>
      <c r="H160" s="36"/>
      <c r="I160" s="36"/>
      <c r="J160" s="36"/>
      <c r="K160" s="36"/>
      <c r="L160" s="36"/>
      <c r="M160" s="36"/>
      <c r="N160" s="29">
        <f t="shared" si="56"/>
        <v>0</v>
      </c>
      <c r="O160" s="29"/>
      <c r="P160" s="29"/>
      <c r="Q160" s="29">
        <f t="shared" si="59"/>
        <v>1717</v>
      </c>
      <c r="R160" s="29">
        <v>1717</v>
      </c>
      <c r="S160" s="29"/>
    </row>
    <row r="161" spans="1:19" ht="31.5" x14ac:dyDescent="0.25">
      <c r="A161" s="90" t="s">
        <v>7</v>
      </c>
      <c r="B161" s="91" t="s">
        <v>233</v>
      </c>
      <c r="C161" s="92"/>
      <c r="D161" s="92"/>
      <c r="E161" s="92"/>
      <c r="F161" s="91"/>
      <c r="G161" s="29"/>
      <c r="H161" s="29"/>
      <c r="I161" s="29"/>
      <c r="J161" s="29"/>
      <c r="K161" s="29"/>
      <c r="L161" s="29"/>
      <c r="M161" s="29"/>
      <c r="N161" s="29">
        <f t="shared" si="56"/>
        <v>0</v>
      </c>
      <c r="O161" s="29"/>
      <c r="P161" s="29"/>
      <c r="Q161" s="36">
        <f>Q162</f>
        <v>21493</v>
      </c>
      <c r="R161" s="36">
        <f t="shared" ref="R161:S162" si="67">R162</f>
        <v>21493</v>
      </c>
      <c r="S161" s="36">
        <f t="shared" si="67"/>
        <v>0</v>
      </c>
    </row>
    <row r="162" spans="1:19" x14ac:dyDescent="0.25">
      <c r="A162" s="90">
        <v>1</v>
      </c>
      <c r="B162" s="91" t="s">
        <v>89</v>
      </c>
      <c r="C162" s="93"/>
      <c r="D162" s="93"/>
      <c r="E162" s="93"/>
      <c r="F162" s="94"/>
      <c r="G162" s="28"/>
      <c r="H162" s="28"/>
      <c r="I162" s="28"/>
      <c r="J162" s="28"/>
      <c r="K162" s="28"/>
      <c r="L162" s="28"/>
      <c r="M162" s="28"/>
      <c r="N162" s="28"/>
      <c r="O162" s="28"/>
      <c r="P162" s="28"/>
      <c r="Q162" s="28">
        <f>Q163</f>
        <v>21493</v>
      </c>
      <c r="R162" s="28">
        <f t="shared" si="67"/>
        <v>21493</v>
      </c>
      <c r="S162" s="28">
        <f t="shared" si="67"/>
        <v>0</v>
      </c>
    </row>
    <row r="163" spans="1:19" ht="63" x14ac:dyDescent="0.25">
      <c r="A163" s="90"/>
      <c r="B163" s="99" t="s">
        <v>234</v>
      </c>
      <c r="C163" s="97"/>
      <c r="D163" s="97"/>
      <c r="E163" s="97"/>
      <c r="F163" s="99" t="s">
        <v>235</v>
      </c>
      <c r="G163" s="29"/>
      <c r="H163" s="36"/>
      <c r="I163" s="36"/>
      <c r="J163" s="36"/>
      <c r="K163" s="36"/>
      <c r="L163" s="36"/>
      <c r="M163" s="36"/>
      <c r="N163" s="29">
        <f t="shared" si="56"/>
        <v>0</v>
      </c>
      <c r="O163" s="29"/>
      <c r="P163" s="29"/>
      <c r="Q163" s="29">
        <f t="shared" si="59"/>
        <v>21493</v>
      </c>
      <c r="R163" s="29">
        <v>21493</v>
      </c>
      <c r="S163" s="29"/>
    </row>
    <row r="164" spans="1:19" x14ac:dyDescent="0.25">
      <c r="A164" s="90" t="s">
        <v>6</v>
      </c>
      <c r="B164" s="91" t="s">
        <v>236</v>
      </c>
      <c r="C164" s="92"/>
      <c r="D164" s="92"/>
      <c r="E164" s="92"/>
      <c r="F164" s="91"/>
      <c r="G164" s="29"/>
      <c r="H164" s="36"/>
      <c r="I164" s="36"/>
      <c r="J164" s="36"/>
      <c r="K164" s="36"/>
      <c r="L164" s="36"/>
      <c r="M164" s="36"/>
      <c r="N164" s="29">
        <f t="shared" si="56"/>
        <v>0</v>
      </c>
      <c r="O164" s="29"/>
      <c r="P164" s="29"/>
      <c r="Q164" s="36">
        <f>Q165</f>
        <v>7370</v>
      </c>
      <c r="R164" s="36">
        <f>R165</f>
        <v>7370</v>
      </c>
      <c r="S164" s="29"/>
    </row>
    <row r="165" spans="1:19" x14ac:dyDescent="0.25">
      <c r="A165" s="90">
        <v>1</v>
      </c>
      <c r="B165" s="91" t="s">
        <v>237</v>
      </c>
      <c r="C165" s="93"/>
      <c r="D165" s="93"/>
      <c r="E165" s="93"/>
      <c r="F165" s="94"/>
      <c r="G165" s="28"/>
      <c r="H165" s="28"/>
      <c r="I165" s="28"/>
      <c r="J165" s="28"/>
      <c r="K165" s="28"/>
      <c r="L165" s="28"/>
      <c r="M165" s="28"/>
      <c r="N165" s="28"/>
      <c r="O165" s="28"/>
      <c r="P165" s="28"/>
      <c r="Q165" s="28">
        <f>Q166</f>
        <v>7370</v>
      </c>
      <c r="R165" s="28">
        <f>R166</f>
        <v>7370</v>
      </c>
      <c r="S165" s="28"/>
    </row>
    <row r="166" spans="1:19" ht="63" x14ac:dyDescent="0.25">
      <c r="A166" s="90"/>
      <c r="B166" s="99" t="s">
        <v>238</v>
      </c>
      <c r="C166" s="97"/>
      <c r="D166" s="97"/>
      <c r="E166" s="97"/>
      <c r="F166" s="99" t="s">
        <v>239</v>
      </c>
      <c r="G166" s="29"/>
      <c r="H166" s="36"/>
      <c r="I166" s="36"/>
      <c r="J166" s="36"/>
      <c r="K166" s="36"/>
      <c r="L166" s="36"/>
      <c r="M166" s="36"/>
      <c r="N166" s="29">
        <f t="shared" si="56"/>
        <v>0</v>
      </c>
      <c r="O166" s="29"/>
      <c r="P166" s="29"/>
      <c r="Q166" s="29">
        <f t="shared" si="59"/>
        <v>7370</v>
      </c>
      <c r="R166" s="29">
        <v>7370</v>
      </c>
      <c r="S166" s="29"/>
    </row>
    <row r="167" spans="1:19" ht="47.25" x14ac:dyDescent="0.25">
      <c r="A167" s="90" t="s">
        <v>5</v>
      </c>
      <c r="B167" s="91" t="s">
        <v>240</v>
      </c>
      <c r="C167" s="92"/>
      <c r="D167" s="92"/>
      <c r="E167" s="92"/>
      <c r="F167" s="91"/>
      <c r="G167" s="29"/>
      <c r="H167" s="29"/>
      <c r="I167" s="29"/>
      <c r="J167" s="29"/>
      <c r="K167" s="29"/>
      <c r="L167" s="29"/>
      <c r="M167" s="29"/>
      <c r="N167" s="29">
        <f t="shared" si="56"/>
        <v>0</v>
      </c>
      <c r="O167" s="29"/>
      <c r="P167" s="29"/>
      <c r="Q167" s="36">
        <f>Q168</f>
        <v>4372</v>
      </c>
      <c r="R167" s="36">
        <f>R168</f>
        <v>4372</v>
      </c>
      <c r="S167" s="29"/>
    </row>
    <row r="168" spans="1:19" x14ac:dyDescent="0.25">
      <c r="A168" s="90">
        <v>1</v>
      </c>
      <c r="B168" s="91" t="s">
        <v>25</v>
      </c>
      <c r="C168" s="93"/>
      <c r="D168" s="93"/>
      <c r="E168" s="93"/>
      <c r="F168" s="94"/>
      <c r="G168" s="28"/>
      <c r="H168" s="28"/>
      <c r="I168" s="28"/>
      <c r="J168" s="28"/>
      <c r="K168" s="28"/>
      <c r="L168" s="28"/>
      <c r="M168" s="28"/>
      <c r="N168" s="28"/>
      <c r="O168" s="28"/>
      <c r="P168" s="28"/>
      <c r="Q168" s="28">
        <f>Q169</f>
        <v>4372</v>
      </c>
      <c r="R168" s="28">
        <f>R169</f>
        <v>4372</v>
      </c>
      <c r="S168" s="28"/>
    </row>
    <row r="169" spans="1:19" ht="63" x14ac:dyDescent="0.25">
      <c r="A169" s="90"/>
      <c r="B169" s="99" t="s">
        <v>241</v>
      </c>
      <c r="C169" s="97"/>
      <c r="D169" s="97"/>
      <c r="E169" s="97"/>
      <c r="F169" s="99" t="s">
        <v>66</v>
      </c>
      <c r="G169" s="29"/>
      <c r="H169" s="36"/>
      <c r="I169" s="36"/>
      <c r="J169" s="36"/>
      <c r="K169" s="36"/>
      <c r="L169" s="36"/>
      <c r="M169" s="36"/>
      <c r="N169" s="29">
        <f t="shared" si="56"/>
        <v>0</v>
      </c>
      <c r="O169" s="29"/>
      <c r="P169" s="29"/>
      <c r="Q169" s="29">
        <f t="shared" si="59"/>
        <v>4372</v>
      </c>
      <c r="R169" s="29">
        <v>4372</v>
      </c>
      <c r="S169" s="29"/>
    </row>
    <row r="170" spans="1:19" ht="31.5" x14ac:dyDescent="0.25">
      <c r="A170" s="90" t="s">
        <v>12</v>
      </c>
      <c r="B170" s="91" t="s">
        <v>242</v>
      </c>
      <c r="C170" s="92"/>
      <c r="D170" s="92"/>
      <c r="E170" s="92"/>
      <c r="F170" s="91"/>
      <c r="G170" s="29"/>
      <c r="H170" s="36"/>
      <c r="I170" s="36"/>
      <c r="J170" s="36"/>
      <c r="K170" s="36"/>
      <c r="L170" s="36"/>
      <c r="M170" s="36"/>
      <c r="N170" s="29">
        <f t="shared" si="56"/>
        <v>0</v>
      </c>
      <c r="O170" s="29"/>
      <c r="P170" s="29"/>
      <c r="Q170" s="36">
        <f>Q171</f>
        <v>8218</v>
      </c>
      <c r="R170" s="36">
        <f t="shared" ref="R170:S171" si="68">R171</f>
        <v>8218</v>
      </c>
      <c r="S170" s="36">
        <f t="shared" si="68"/>
        <v>0</v>
      </c>
    </row>
    <row r="171" spans="1:19" x14ac:dyDescent="0.25">
      <c r="A171" s="90">
        <v>1</v>
      </c>
      <c r="B171" s="91" t="s">
        <v>207</v>
      </c>
      <c r="C171" s="93"/>
      <c r="D171" s="93"/>
      <c r="E171" s="93"/>
      <c r="F171" s="94"/>
      <c r="G171" s="28"/>
      <c r="H171" s="28"/>
      <c r="I171" s="28"/>
      <c r="J171" s="28"/>
      <c r="K171" s="28"/>
      <c r="L171" s="28"/>
      <c r="M171" s="28"/>
      <c r="N171" s="28"/>
      <c r="O171" s="28"/>
      <c r="P171" s="28"/>
      <c r="Q171" s="28">
        <f>Q172</f>
        <v>8218</v>
      </c>
      <c r="R171" s="28">
        <f t="shared" si="68"/>
        <v>8218</v>
      </c>
      <c r="S171" s="28">
        <f t="shared" si="68"/>
        <v>0</v>
      </c>
    </row>
    <row r="172" spans="1:19" ht="47.25" x14ac:dyDescent="0.25">
      <c r="A172" s="90"/>
      <c r="B172" s="99" t="s">
        <v>243</v>
      </c>
      <c r="C172" s="97"/>
      <c r="D172" s="97"/>
      <c r="E172" s="97"/>
      <c r="F172" s="99" t="s">
        <v>244</v>
      </c>
      <c r="G172" s="29"/>
      <c r="H172" s="36"/>
      <c r="I172" s="36"/>
      <c r="J172" s="36"/>
      <c r="K172" s="36"/>
      <c r="L172" s="36"/>
      <c r="M172" s="36"/>
      <c r="N172" s="29">
        <f t="shared" si="56"/>
        <v>0</v>
      </c>
      <c r="O172" s="29"/>
      <c r="P172" s="29"/>
      <c r="Q172" s="29">
        <f t="shared" si="59"/>
        <v>8218</v>
      </c>
      <c r="R172" s="29">
        <v>8218</v>
      </c>
      <c r="S172" s="29"/>
    </row>
    <row r="173" spans="1:19" ht="31.5" x14ac:dyDescent="0.25">
      <c r="A173" s="90" t="s">
        <v>13</v>
      </c>
      <c r="B173" s="91" t="s">
        <v>245</v>
      </c>
      <c r="C173" s="92"/>
      <c r="D173" s="92"/>
      <c r="E173" s="92"/>
      <c r="F173" s="91"/>
      <c r="G173" s="29"/>
      <c r="H173" s="29"/>
      <c r="I173" s="29"/>
      <c r="J173" s="29"/>
      <c r="K173" s="29"/>
      <c r="L173" s="29"/>
      <c r="M173" s="29"/>
      <c r="N173" s="29">
        <f t="shared" si="56"/>
        <v>0</v>
      </c>
      <c r="O173" s="29"/>
      <c r="P173" s="29"/>
      <c r="Q173" s="36">
        <f t="shared" si="59"/>
        <v>2683</v>
      </c>
      <c r="R173" s="36">
        <f>R174</f>
        <v>2683</v>
      </c>
      <c r="S173" s="29"/>
    </row>
    <row r="174" spans="1:19" x14ac:dyDescent="0.25">
      <c r="A174" s="90">
        <v>1</v>
      </c>
      <c r="B174" s="91" t="s">
        <v>246</v>
      </c>
      <c r="C174" s="93"/>
      <c r="D174" s="93"/>
      <c r="E174" s="93"/>
      <c r="F174" s="94"/>
      <c r="G174" s="28"/>
      <c r="H174" s="28"/>
      <c r="I174" s="28"/>
      <c r="J174" s="28"/>
      <c r="K174" s="28"/>
      <c r="L174" s="28"/>
      <c r="M174" s="28"/>
      <c r="N174" s="28"/>
      <c r="O174" s="28"/>
      <c r="P174" s="28"/>
      <c r="Q174" s="28">
        <f>SUM(Q175:Q176)</f>
        <v>2683</v>
      </c>
      <c r="R174" s="28">
        <f>SUM(R175:R176)</f>
        <v>2683</v>
      </c>
      <c r="S174" s="28"/>
    </row>
    <row r="175" spans="1:19" ht="63" x14ac:dyDescent="0.25">
      <c r="A175" s="90"/>
      <c r="B175" s="99" t="s">
        <v>247</v>
      </c>
      <c r="C175" s="97"/>
      <c r="D175" s="97"/>
      <c r="E175" s="97"/>
      <c r="F175" s="99" t="s">
        <v>248</v>
      </c>
      <c r="G175" s="29"/>
      <c r="H175" s="36"/>
      <c r="I175" s="36"/>
      <c r="J175" s="36"/>
      <c r="K175" s="36"/>
      <c r="L175" s="36"/>
      <c r="M175" s="36"/>
      <c r="N175" s="29">
        <f t="shared" si="56"/>
        <v>0</v>
      </c>
      <c r="O175" s="29"/>
      <c r="P175" s="29"/>
      <c r="Q175" s="29">
        <f t="shared" si="59"/>
        <v>600</v>
      </c>
      <c r="R175" s="29">
        <v>600</v>
      </c>
      <c r="S175" s="29"/>
    </row>
    <row r="176" spans="1:19" ht="110.25" x14ac:dyDescent="0.25">
      <c r="A176" s="90"/>
      <c r="B176" s="99" t="s">
        <v>249</v>
      </c>
      <c r="C176" s="97"/>
      <c r="D176" s="97"/>
      <c r="E176" s="97"/>
      <c r="F176" s="100" t="s">
        <v>250</v>
      </c>
      <c r="G176" s="29"/>
      <c r="H176" s="29"/>
      <c r="I176" s="29"/>
      <c r="J176" s="29"/>
      <c r="K176" s="29"/>
      <c r="L176" s="29"/>
      <c r="M176" s="29"/>
      <c r="N176" s="29">
        <f t="shared" si="56"/>
        <v>0</v>
      </c>
      <c r="O176" s="29"/>
      <c r="P176" s="29"/>
      <c r="Q176" s="29">
        <f t="shared" si="59"/>
        <v>2083</v>
      </c>
      <c r="R176" s="29">
        <v>2083</v>
      </c>
      <c r="S176" s="29"/>
    </row>
    <row r="177" spans="1:19" ht="94.5" x14ac:dyDescent="0.25">
      <c r="A177" s="90" t="s">
        <v>131</v>
      </c>
      <c r="B177" s="91" t="s">
        <v>251</v>
      </c>
      <c r="C177" s="92"/>
      <c r="D177" s="92"/>
      <c r="E177" s="92"/>
      <c r="F177" s="91"/>
      <c r="G177" s="29"/>
      <c r="H177" s="36"/>
      <c r="I177" s="36"/>
      <c r="J177" s="36"/>
      <c r="K177" s="36"/>
      <c r="L177" s="36"/>
      <c r="M177" s="36"/>
      <c r="N177" s="29">
        <f t="shared" si="56"/>
        <v>0</v>
      </c>
      <c r="O177" s="29"/>
      <c r="P177" s="29"/>
      <c r="Q177" s="36">
        <f>Q178</f>
        <v>30795</v>
      </c>
      <c r="R177" s="36">
        <f t="shared" ref="R177:S178" si="69">R178</f>
        <v>30795</v>
      </c>
      <c r="S177" s="36">
        <f t="shared" si="69"/>
        <v>0</v>
      </c>
    </row>
    <row r="178" spans="1:19" ht="31.5" x14ac:dyDescent="0.25">
      <c r="A178" s="21">
        <v>1</v>
      </c>
      <c r="B178" s="101" t="s">
        <v>252</v>
      </c>
      <c r="C178" s="92"/>
      <c r="D178" s="92"/>
      <c r="E178" s="92"/>
      <c r="F178" s="83"/>
      <c r="G178" s="36"/>
      <c r="H178" s="36"/>
      <c r="I178" s="36"/>
      <c r="J178" s="36"/>
      <c r="K178" s="36"/>
      <c r="L178" s="36"/>
      <c r="M178" s="36"/>
      <c r="N178" s="36">
        <f t="shared" si="56"/>
        <v>0</v>
      </c>
      <c r="O178" s="36"/>
      <c r="P178" s="36"/>
      <c r="Q178" s="36">
        <f>Q179</f>
        <v>30795</v>
      </c>
      <c r="R178" s="36">
        <f t="shared" si="69"/>
        <v>30795</v>
      </c>
      <c r="S178" s="36">
        <f t="shared" si="69"/>
        <v>0</v>
      </c>
    </row>
    <row r="179" spans="1:19" ht="63" x14ac:dyDescent="0.25">
      <c r="A179" s="21"/>
      <c r="B179" s="102" t="s">
        <v>253</v>
      </c>
      <c r="C179" s="97"/>
      <c r="D179" s="97"/>
      <c r="E179" s="97"/>
      <c r="F179" s="103" t="s">
        <v>254</v>
      </c>
      <c r="G179" s="29"/>
      <c r="H179" s="29"/>
      <c r="I179" s="29"/>
      <c r="J179" s="29"/>
      <c r="K179" s="29"/>
      <c r="L179" s="29"/>
      <c r="M179" s="29"/>
      <c r="N179" s="29">
        <f t="shared" si="56"/>
        <v>0</v>
      </c>
      <c r="O179" s="29"/>
      <c r="P179" s="29"/>
      <c r="Q179" s="29">
        <f t="shared" si="59"/>
        <v>30795</v>
      </c>
      <c r="R179" s="29">
        <v>30795</v>
      </c>
      <c r="S179" s="29"/>
    </row>
    <row r="180" spans="1:19" ht="31.5" x14ac:dyDescent="0.25">
      <c r="A180" s="90" t="s">
        <v>255</v>
      </c>
      <c r="B180" s="91" t="s">
        <v>256</v>
      </c>
      <c r="C180" s="92"/>
      <c r="D180" s="92"/>
      <c r="E180" s="92"/>
      <c r="F180" s="91"/>
      <c r="G180" s="29"/>
      <c r="H180" s="36"/>
      <c r="I180" s="36"/>
      <c r="J180" s="36"/>
      <c r="K180" s="36"/>
      <c r="L180" s="36"/>
      <c r="M180" s="36"/>
      <c r="N180" s="29">
        <f t="shared" si="56"/>
        <v>0</v>
      </c>
      <c r="O180" s="29"/>
      <c r="P180" s="29"/>
      <c r="Q180" s="36">
        <f>Q181</f>
        <v>6033</v>
      </c>
      <c r="R180" s="36">
        <f t="shared" ref="R180:S181" si="70">R181</f>
        <v>6033</v>
      </c>
      <c r="S180" s="36">
        <f t="shared" si="70"/>
        <v>0</v>
      </c>
    </row>
    <row r="181" spans="1:19" x14ac:dyDescent="0.25">
      <c r="A181" s="90">
        <v>1</v>
      </c>
      <c r="B181" s="91" t="s">
        <v>89</v>
      </c>
      <c r="C181" s="93"/>
      <c r="D181" s="93"/>
      <c r="E181" s="93"/>
      <c r="F181" s="94"/>
      <c r="G181" s="28"/>
      <c r="H181" s="28"/>
      <c r="I181" s="28"/>
      <c r="J181" s="28"/>
      <c r="K181" s="28"/>
      <c r="L181" s="28"/>
      <c r="M181" s="28"/>
      <c r="N181" s="28"/>
      <c r="O181" s="28"/>
      <c r="P181" s="28"/>
      <c r="Q181" s="28">
        <f>Q182</f>
        <v>6033</v>
      </c>
      <c r="R181" s="28">
        <f t="shared" si="70"/>
        <v>6033</v>
      </c>
      <c r="S181" s="28">
        <f t="shared" si="70"/>
        <v>0</v>
      </c>
    </row>
    <row r="182" spans="1:19" ht="47.25" x14ac:dyDescent="0.25">
      <c r="A182" s="104"/>
      <c r="B182" s="43" t="s">
        <v>257</v>
      </c>
      <c r="C182" s="97" t="s">
        <v>258</v>
      </c>
      <c r="D182" s="97"/>
      <c r="E182" s="97"/>
      <c r="F182" s="105" t="s">
        <v>259</v>
      </c>
      <c r="G182" s="29"/>
      <c r="H182" s="36"/>
      <c r="I182" s="36"/>
      <c r="J182" s="36"/>
      <c r="K182" s="36"/>
      <c r="L182" s="36"/>
      <c r="M182" s="36"/>
      <c r="N182" s="29">
        <f t="shared" si="56"/>
        <v>0</v>
      </c>
      <c r="O182" s="29"/>
      <c r="P182" s="29"/>
      <c r="Q182" s="36">
        <f t="shared" si="59"/>
        <v>6033</v>
      </c>
      <c r="R182" s="36">
        <v>6033</v>
      </c>
      <c r="S182" s="29"/>
    </row>
    <row r="183" spans="1:19" ht="47.25" x14ac:dyDescent="0.25">
      <c r="A183" s="87" t="s">
        <v>260</v>
      </c>
      <c r="B183" s="106" t="s">
        <v>261</v>
      </c>
      <c r="C183" s="87"/>
      <c r="D183" s="88"/>
      <c r="E183" s="87"/>
      <c r="F183" s="87"/>
      <c r="G183" s="36">
        <f>G184+G186+G188</f>
        <v>25300</v>
      </c>
      <c r="H183" s="36">
        <f t="shared" ref="H183:S183" si="71">H184+H186+H188</f>
        <v>21400</v>
      </c>
      <c r="I183" s="36">
        <f t="shared" si="71"/>
        <v>0</v>
      </c>
      <c r="J183" s="36">
        <f t="shared" si="71"/>
        <v>0</v>
      </c>
      <c r="K183" s="36">
        <f t="shared" si="71"/>
        <v>0</v>
      </c>
      <c r="L183" s="36">
        <f t="shared" si="71"/>
        <v>0</v>
      </c>
      <c r="M183" s="36">
        <f t="shared" si="71"/>
        <v>0</v>
      </c>
      <c r="N183" s="36">
        <f t="shared" si="71"/>
        <v>0</v>
      </c>
      <c r="O183" s="36">
        <f t="shared" si="71"/>
        <v>0</v>
      </c>
      <c r="P183" s="36">
        <f t="shared" si="71"/>
        <v>0</v>
      </c>
      <c r="Q183" s="36">
        <f t="shared" si="71"/>
        <v>18100</v>
      </c>
      <c r="R183" s="36">
        <f t="shared" si="71"/>
        <v>18100</v>
      </c>
      <c r="S183" s="36">
        <f t="shared" si="71"/>
        <v>0</v>
      </c>
    </row>
    <row r="184" spans="1:19" x14ac:dyDescent="0.25">
      <c r="A184" s="92">
        <v>1</v>
      </c>
      <c r="B184" s="106" t="s">
        <v>31</v>
      </c>
      <c r="C184" s="107"/>
      <c r="D184" s="108"/>
      <c r="E184" s="107"/>
      <c r="F184" s="109"/>
      <c r="G184" s="28">
        <v>10800</v>
      </c>
      <c r="H184" s="28">
        <v>7000</v>
      </c>
      <c r="I184" s="28"/>
      <c r="J184" s="28"/>
      <c r="K184" s="28"/>
      <c r="L184" s="28"/>
      <c r="M184" s="28"/>
      <c r="N184" s="28">
        <f t="shared" si="56"/>
        <v>0</v>
      </c>
      <c r="O184" s="28"/>
      <c r="P184" s="28"/>
      <c r="Q184" s="28">
        <f t="shared" si="59"/>
        <v>6000</v>
      </c>
      <c r="R184" s="28">
        <v>6000</v>
      </c>
      <c r="S184" s="28"/>
    </row>
    <row r="185" spans="1:19" ht="31.5" x14ac:dyDescent="0.25">
      <c r="A185" s="92"/>
      <c r="B185" s="110" t="s">
        <v>262</v>
      </c>
      <c r="C185" s="111"/>
      <c r="D185" s="112"/>
      <c r="E185" s="111"/>
      <c r="F185" s="111"/>
      <c r="G185" s="29"/>
      <c r="H185" s="36"/>
      <c r="I185" s="36"/>
      <c r="J185" s="36"/>
      <c r="K185" s="36"/>
      <c r="L185" s="36"/>
      <c r="M185" s="36"/>
      <c r="N185" s="29">
        <f t="shared" si="56"/>
        <v>0</v>
      </c>
      <c r="O185" s="29"/>
      <c r="P185" s="29"/>
      <c r="Q185" s="29">
        <f t="shared" si="59"/>
        <v>0</v>
      </c>
      <c r="R185" s="36"/>
      <c r="S185" s="29"/>
    </row>
    <row r="186" spans="1:19" x14ac:dyDescent="0.25">
      <c r="A186" s="92">
        <v>2</v>
      </c>
      <c r="B186" s="106" t="s">
        <v>32</v>
      </c>
      <c r="C186" s="107"/>
      <c r="D186" s="108"/>
      <c r="E186" s="107"/>
      <c r="F186" s="107"/>
      <c r="G186" s="28">
        <v>7000</v>
      </c>
      <c r="H186" s="28">
        <v>7000</v>
      </c>
      <c r="I186" s="28"/>
      <c r="J186" s="28"/>
      <c r="K186" s="28"/>
      <c r="L186" s="28"/>
      <c r="M186" s="28"/>
      <c r="N186" s="28">
        <f t="shared" si="56"/>
        <v>0</v>
      </c>
      <c r="O186" s="28"/>
      <c r="P186" s="28"/>
      <c r="Q186" s="28">
        <f t="shared" si="59"/>
        <v>6000</v>
      </c>
      <c r="R186" s="28">
        <v>6000</v>
      </c>
      <c r="S186" s="28"/>
    </row>
    <row r="187" spans="1:19" ht="31.5" x14ac:dyDescent="0.25">
      <c r="A187" s="92"/>
      <c r="B187" s="110" t="s">
        <v>263</v>
      </c>
      <c r="C187" s="111"/>
      <c r="D187" s="112"/>
      <c r="E187" s="111"/>
      <c r="F187" s="111"/>
      <c r="G187" s="29"/>
      <c r="H187" s="36"/>
      <c r="I187" s="36"/>
      <c r="J187" s="36"/>
      <c r="K187" s="36"/>
      <c r="L187" s="36"/>
      <c r="M187" s="36"/>
      <c r="N187" s="29">
        <f t="shared" si="56"/>
        <v>0</v>
      </c>
      <c r="O187" s="29"/>
      <c r="P187" s="29"/>
      <c r="Q187" s="29">
        <f t="shared" si="59"/>
        <v>0</v>
      </c>
      <c r="R187" s="36"/>
      <c r="S187" s="29"/>
    </row>
    <row r="188" spans="1:19" x14ac:dyDescent="0.25">
      <c r="A188" s="92">
        <v>3</v>
      </c>
      <c r="B188" s="106" t="s">
        <v>33</v>
      </c>
      <c r="C188" s="107"/>
      <c r="D188" s="108"/>
      <c r="E188" s="107"/>
      <c r="F188" s="109"/>
      <c r="G188" s="28">
        <v>7500</v>
      </c>
      <c r="H188" s="28">
        <v>7400</v>
      </c>
      <c r="I188" s="28"/>
      <c r="J188" s="28"/>
      <c r="K188" s="28"/>
      <c r="L188" s="28"/>
      <c r="M188" s="28"/>
      <c r="N188" s="28">
        <f t="shared" si="56"/>
        <v>0</v>
      </c>
      <c r="O188" s="28"/>
      <c r="P188" s="28"/>
      <c r="Q188" s="28">
        <f t="shared" si="59"/>
        <v>6100</v>
      </c>
      <c r="R188" s="28">
        <v>6100</v>
      </c>
      <c r="S188" s="28"/>
    </row>
    <row r="189" spans="1:19" ht="31.5" x14ac:dyDescent="0.25">
      <c r="A189" s="92"/>
      <c r="B189" s="110" t="s">
        <v>264</v>
      </c>
      <c r="C189" s="111"/>
      <c r="D189" s="112"/>
      <c r="E189" s="111"/>
      <c r="F189" s="111"/>
      <c r="G189" s="29"/>
      <c r="H189" s="36"/>
      <c r="I189" s="36"/>
      <c r="J189" s="36"/>
      <c r="K189" s="36"/>
      <c r="L189" s="36"/>
      <c r="M189" s="36"/>
      <c r="N189" s="29">
        <f t="shared" si="56"/>
        <v>0</v>
      </c>
      <c r="O189" s="29"/>
      <c r="P189" s="29"/>
      <c r="Q189" s="29">
        <f t="shared" si="59"/>
        <v>0</v>
      </c>
      <c r="R189" s="36"/>
      <c r="S189" s="29"/>
    </row>
    <row r="190" spans="1:19" ht="47.25" x14ac:dyDescent="0.25">
      <c r="A190" s="92"/>
      <c r="B190" s="110" t="s">
        <v>265</v>
      </c>
      <c r="C190" s="111"/>
      <c r="D190" s="112"/>
      <c r="E190" s="111"/>
      <c r="F190" s="111"/>
      <c r="G190" s="29"/>
      <c r="H190" s="36"/>
      <c r="I190" s="36"/>
      <c r="J190" s="36"/>
      <c r="K190" s="36"/>
      <c r="L190" s="36"/>
      <c r="M190" s="36"/>
      <c r="N190" s="29">
        <f t="shared" si="56"/>
        <v>0</v>
      </c>
      <c r="O190" s="29"/>
      <c r="P190" s="29"/>
      <c r="Q190" s="29">
        <f t="shared" si="59"/>
        <v>0</v>
      </c>
      <c r="R190" s="36"/>
      <c r="S190" s="29"/>
    </row>
    <row r="191" spans="1:19" ht="31.5" x14ac:dyDescent="0.25">
      <c r="A191" s="92" t="s">
        <v>1</v>
      </c>
      <c r="B191" s="106" t="s">
        <v>266</v>
      </c>
      <c r="C191" s="87"/>
      <c r="D191" s="88"/>
      <c r="E191" s="87"/>
      <c r="F191" s="87"/>
      <c r="G191" s="36">
        <f>G192+G195</f>
        <v>503000</v>
      </c>
      <c r="H191" s="36">
        <f t="shared" ref="H191:S191" si="72">H192+H195</f>
        <v>490000</v>
      </c>
      <c r="I191" s="36">
        <f t="shared" si="72"/>
        <v>0</v>
      </c>
      <c r="J191" s="36">
        <f t="shared" si="72"/>
        <v>0</v>
      </c>
      <c r="K191" s="36">
        <f t="shared" si="72"/>
        <v>0</v>
      </c>
      <c r="L191" s="36">
        <f t="shared" si="72"/>
        <v>0</v>
      </c>
      <c r="M191" s="36">
        <f t="shared" si="72"/>
        <v>0</v>
      </c>
      <c r="N191" s="36">
        <f t="shared" si="72"/>
        <v>0</v>
      </c>
      <c r="O191" s="36">
        <f t="shared" si="72"/>
        <v>0</v>
      </c>
      <c r="P191" s="36">
        <f t="shared" si="72"/>
        <v>0</v>
      </c>
      <c r="Q191" s="36">
        <f t="shared" si="72"/>
        <v>44100</v>
      </c>
      <c r="R191" s="36">
        <f t="shared" si="72"/>
        <v>44100</v>
      </c>
      <c r="S191" s="36">
        <f t="shared" si="72"/>
        <v>0</v>
      </c>
    </row>
    <row r="192" spans="1:19" ht="47.25" x14ac:dyDescent="0.25">
      <c r="A192" s="92" t="s">
        <v>3</v>
      </c>
      <c r="B192" s="113" t="s">
        <v>267</v>
      </c>
      <c r="C192" s="92"/>
      <c r="D192" s="92"/>
      <c r="E192" s="92"/>
      <c r="F192" s="114"/>
      <c r="G192" s="36">
        <f>G193</f>
        <v>465000</v>
      </c>
      <c r="H192" s="36">
        <f t="shared" ref="H192:S192" si="73">H193</f>
        <v>465000</v>
      </c>
      <c r="I192" s="36">
        <f t="shared" si="73"/>
        <v>0</v>
      </c>
      <c r="J192" s="36">
        <f t="shared" si="73"/>
        <v>0</v>
      </c>
      <c r="K192" s="36">
        <f t="shared" si="73"/>
        <v>0</v>
      </c>
      <c r="L192" s="36">
        <f t="shared" si="73"/>
        <v>0</v>
      </c>
      <c r="M192" s="36">
        <f t="shared" si="73"/>
        <v>0</v>
      </c>
      <c r="N192" s="36">
        <f t="shared" si="73"/>
        <v>0</v>
      </c>
      <c r="O192" s="36">
        <f t="shared" si="73"/>
        <v>0</v>
      </c>
      <c r="P192" s="36">
        <f t="shared" si="73"/>
        <v>0</v>
      </c>
      <c r="Q192" s="36">
        <f t="shared" si="73"/>
        <v>34100</v>
      </c>
      <c r="R192" s="36">
        <f t="shared" si="73"/>
        <v>34100</v>
      </c>
      <c r="S192" s="36">
        <f t="shared" si="73"/>
        <v>0</v>
      </c>
    </row>
    <row r="193" spans="1:19" ht="31.5" x14ac:dyDescent="0.25">
      <c r="A193" s="92">
        <v>1</v>
      </c>
      <c r="B193" s="113" t="s">
        <v>226</v>
      </c>
      <c r="C193" s="92"/>
      <c r="D193" s="92"/>
      <c r="E193" s="92"/>
      <c r="F193" s="114"/>
      <c r="G193" s="36">
        <f t="shared" ref="G193:Q193" si="74">G194</f>
        <v>465000</v>
      </c>
      <c r="H193" s="36">
        <f t="shared" si="74"/>
        <v>465000</v>
      </c>
      <c r="I193" s="36">
        <f t="shared" si="74"/>
        <v>0</v>
      </c>
      <c r="J193" s="36">
        <f t="shared" si="74"/>
        <v>0</v>
      </c>
      <c r="K193" s="36">
        <f t="shared" si="74"/>
        <v>0</v>
      </c>
      <c r="L193" s="36">
        <f t="shared" si="74"/>
        <v>0</v>
      </c>
      <c r="M193" s="36">
        <f t="shared" si="74"/>
        <v>0</v>
      </c>
      <c r="N193" s="36">
        <f t="shared" si="74"/>
        <v>0</v>
      </c>
      <c r="O193" s="36">
        <f t="shared" si="74"/>
        <v>0</v>
      </c>
      <c r="P193" s="36">
        <f t="shared" si="74"/>
        <v>0</v>
      </c>
      <c r="Q193" s="36">
        <f t="shared" si="74"/>
        <v>34100</v>
      </c>
      <c r="R193" s="36">
        <f>R194</f>
        <v>34100</v>
      </c>
      <c r="S193" s="36">
        <f>S194</f>
        <v>0</v>
      </c>
    </row>
    <row r="194" spans="1:19" ht="78.75" x14ac:dyDescent="0.25">
      <c r="A194" s="92"/>
      <c r="B194" s="115" t="s">
        <v>268</v>
      </c>
      <c r="C194" s="97" t="s">
        <v>269</v>
      </c>
      <c r="D194" s="116"/>
      <c r="E194" s="97" t="s">
        <v>270</v>
      </c>
      <c r="F194" s="114"/>
      <c r="G194" s="29">
        <v>465000</v>
      </c>
      <c r="H194" s="29">
        <v>465000</v>
      </c>
      <c r="I194" s="36"/>
      <c r="J194" s="36"/>
      <c r="K194" s="36"/>
      <c r="L194" s="36"/>
      <c r="M194" s="36"/>
      <c r="N194" s="29"/>
      <c r="O194" s="29"/>
      <c r="P194" s="29"/>
      <c r="Q194" s="29">
        <f t="shared" si="59"/>
        <v>34100</v>
      </c>
      <c r="R194" s="29">
        <v>34100</v>
      </c>
      <c r="S194" s="29"/>
    </row>
    <row r="195" spans="1:19" ht="47.25" x14ac:dyDescent="0.25">
      <c r="A195" s="117" t="s">
        <v>2</v>
      </c>
      <c r="B195" s="64" t="s">
        <v>271</v>
      </c>
      <c r="C195" s="64"/>
      <c r="D195" s="64"/>
      <c r="E195" s="64"/>
      <c r="F195" s="118"/>
      <c r="G195" s="36">
        <f t="shared" ref="G195:P195" si="75">G196+G198</f>
        <v>38000</v>
      </c>
      <c r="H195" s="36">
        <f t="shared" si="75"/>
        <v>25000</v>
      </c>
      <c r="I195" s="36">
        <f t="shared" si="75"/>
        <v>0</v>
      </c>
      <c r="J195" s="36">
        <f t="shared" si="75"/>
        <v>0</v>
      </c>
      <c r="K195" s="36">
        <f t="shared" si="75"/>
        <v>0</v>
      </c>
      <c r="L195" s="36">
        <f t="shared" si="75"/>
        <v>0</v>
      </c>
      <c r="M195" s="36">
        <f t="shared" si="75"/>
        <v>0</v>
      </c>
      <c r="N195" s="36">
        <f t="shared" si="75"/>
        <v>0</v>
      </c>
      <c r="O195" s="36">
        <f t="shared" si="75"/>
        <v>0</v>
      </c>
      <c r="P195" s="36">
        <f t="shared" si="75"/>
        <v>0</v>
      </c>
      <c r="Q195" s="36">
        <f>Q196+Q198</f>
        <v>10000</v>
      </c>
      <c r="R195" s="36">
        <f t="shared" ref="R195:S195" si="76">R196+R198</f>
        <v>10000</v>
      </c>
      <c r="S195" s="36">
        <f t="shared" si="76"/>
        <v>0</v>
      </c>
    </row>
    <row r="196" spans="1:19" ht="31.5" x14ac:dyDescent="0.25">
      <c r="A196" s="92">
        <v>1</v>
      </c>
      <c r="B196" s="119" t="s">
        <v>223</v>
      </c>
      <c r="C196" s="120"/>
      <c r="D196" s="120"/>
      <c r="E196" s="93"/>
      <c r="F196" s="121"/>
      <c r="G196" s="36">
        <f t="shared" ref="G196:Q196" si="77">G197</f>
        <v>38000</v>
      </c>
      <c r="H196" s="36">
        <f t="shared" si="77"/>
        <v>25000</v>
      </c>
      <c r="I196" s="36">
        <f t="shared" si="77"/>
        <v>0</v>
      </c>
      <c r="J196" s="36">
        <f t="shared" si="77"/>
        <v>0</v>
      </c>
      <c r="K196" s="36">
        <f t="shared" si="77"/>
        <v>0</v>
      </c>
      <c r="L196" s="36">
        <f t="shared" si="77"/>
        <v>0</v>
      </c>
      <c r="M196" s="36">
        <f t="shared" si="77"/>
        <v>0</v>
      </c>
      <c r="N196" s="36">
        <f t="shared" si="77"/>
        <v>0</v>
      </c>
      <c r="O196" s="36">
        <f t="shared" si="77"/>
        <v>0</v>
      </c>
      <c r="P196" s="36">
        <f t="shared" si="77"/>
        <v>0</v>
      </c>
      <c r="Q196" s="36">
        <f t="shared" si="77"/>
        <v>5000</v>
      </c>
      <c r="R196" s="36">
        <f>R197</f>
        <v>5000</v>
      </c>
      <c r="S196" s="36">
        <f>S197</f>
        <v>0</v>
      </c>
    </row>
    <row r="197" spans="1:19" ht="94.5" x14ac:dyDescent="0.25">
      <c r="A197" s="39"/>
      <c r="B197" s="122" t="s">
        <v>272</v>
      </c>
      <c r="C197" s="33" t="s">
        <v>273</v>
      </c>
      <c r="D197" s="123" t="s">
        <v>274</v>
      </c>
      <c r="E197" s="33" t="s">
        <v>275</v>
      </c>
      <c r="F197" s="33" t="s">
        <v>276</v>
      </c>
      <c r="G197" s="29">
        <v>38000</v>
      </c>
      <c r="H197" s="29">
        <v>25000</v>
      </c>
      <c r="I197" s="29"/>
      <c r="J197" s="29"/>
      <c r="K197" s="29"/>
      <c r="L197" s="29"/>
      <c r="M197" s="29"/>
      <c r="N197" s="29">
        <f t="shared" ref="N197:N204" si="78">SUM(O197:P197)</f>
        <v>0</v>
      </c>
      <c r="O197" s="29"/>
      <c r="P197" s="29"/>
      <c r="Q197" s="29">
        <f t="shared" si="59"/>
        <v>5000</v>
      </c>
      <c r="R197" s="29">
        <v>5000</v>
      </c>
      <c r="S197" s="29"/>
    </row>
    <row r="198" spans="1:19" ht="31.5" x14ac:dyDescent="0.25">
      <c r="A198" s="39">
        <v>2</v>
      </c>
      <c r="B198" s="119" t="s">
        <v>226</v>
      </c>
      <c r="C198" s="93"/>
      <c r="D198" s="33"/>
      <c r="E198" s="33"/>
      <c r="F198" s="34"/>
      <c r="G198" s="36">
        <f t="shared" ref="G198:Q198" si="79">G199</f>
        <v>0</v>
      </c>
      <c r="H198" s="36">
        <f t="shared" si="79"/>
        <v>0</v>
      </c>
      <c r="I198" s="36">
        <f t="shared" si="79"/>
        <v>0</v>
      </c>
      <c r="J198" s="36">
        <f t="shared" si="79"/>
        <v>0</v>
      </c>
      <c r="K198" s="36">
        <f t="shared" si="79"/>
        <v>0</v>
      </c>
      <c r="L198" s="36">
        <f t="shared" si="79"/>
        <v>0</v>
      </c>
      <c r="M198" s="36">
        <f t="shared" si="79"/>
        <v>0</v>
      </c>
      <c r="N198" s="36">
        <f t="shared" si="79"/>
        <v>0</v>
      </c>
      <c r="O198" s="36">
        <f t="shared" si="79"/>
        <v>0</v>
      </c>
      <c r="P198" s="36">
        <f t="shared" si="79"/>
        <v>0</v>
      </c>
      <c r="Q198" s="36">
        <f t="shared" si="79"/>
        <v>5000</v>
      </c>
      <c r="R198" s="36">
        <f>R199</f>
        <v>5000</v>
      </c>
      <c r="S198" s="36">
        <f>S199</f>
        <v>0</v>
      </c>
    </row>
    <row r="199" spans="1:19" ht="63" x14ac:dyDescent="0.25">
      <c r="A199" s="124">
        <v>1</v>
      </c>
      <c r="B199" s="62" t="s">
        <v>277</v>
      </c>
      <c r="C199" s="123" t="s">
        <v>278</v>
      </c>
      <c r="D199" s="116"/>
      <c r="E199" s="123" t="s">
        <v>279</v>
      </c>
      <c r="F199" s="116"/>
      <c r="G199" s="29"/>
      <c r="H199" s="36"/>
      <c r="I199" s="36"/>
      <c r="J199" s="36"/>
      <c r="K199" s="36"/>
      <c r="L199" s="36"/>
      <c r="M199" s="36"/>
      <c r="N199" s="29">
        <f t="shared" si="78"/>
        <v>0</v>
      </c>
      <c r="O199" s="29"/>
      <c r="P199" s="29"/>
      <c r="Q199" s="29">
        <f t="shared" ref="Q199:Q240" si="80">SUM(R199:S199)</f>
        <v>5000</v>
      </c>
      <c r="R199" s="29">
        <v>5000</v>
      </c>
      <c r="S199" s="29"/>
    </row>
    <row r="200" spans="1:19" x14ac:dyDescent="0.25">
      <c r="A200" s="87" t="s">
        <v>0</v>
      </c>
      <c r="B200" s="125" t="s">
        <v>280</v>
      </c>
      <c r="C200" s="87"/>
      <c r="D200" s="88"/>
      <c r="E200" s="87"/>
      <c r="F200" s="87"/>
      <c r="G200" s="36">
        <f t="shared" ref="G200:Q200" si="81">G201+G221</f>
        <v>4357220</v>
      </c>
      <c r="H200" s="36">
        <f t="shared" si="81"/>
        <v>3422432</v>
      </c>
      <c r="I200" s="36">
        <f t="shared" si="81"/>
        <v>0</v>
      </c>
      <c r="J200" s="36">
        <f t="shared" si="81"/>
        <v>0</v>
      </c>
      <c r="K200" s="36">
        <f t="shared" si="81"/>
        <v>0</v>
      </c>
      <c r="L200" s="36">
        <f t="shared" si="81"/>
        <v>0</v>
      </c>
      <c r="M200" s="36">
        <f t="shared" si="81"/>
        <v>0</v>
      </c>
      <c r="N200" s="36">
        <f t="shared" si="81"/>
        <v>0</v>
      </c>
      <c r="O200" s="36">
        <f t="shared" si="81"/>
        <v>0</v>
      </c>
      <c r="P200" s="36">
        <f t="shared" si="81"/>
        <v>0</v>
      </c>
      <c r="Q200" s="36">
        <f t="shared" si="81"/>
        <v>412900</v>
      </c>
      <c r="R200" s="36">
        <f>R201+R221</f>
        <v>412900</v>
      </c>
      <c r="S200" s="36">
        <f>S201+S221</f>
        <v>0</v>
      </c>
    </row>
    <row r="201" spans="1:19" x14ac:dyDescent="0.25">
      <c r="A201" s="87" t="s">
        <v>3</v>
      </c>
      <c r="B201" s="125" t="s">
        <v>281</v>
      </c>
      <c r="C201" s="87"/>
      <c r="D201" s="88"/>
      <c r="E201" s="87"/>
      <c r="F201" s="87"/>
      <c r="G201" s="36">
        <f t="shared" ref="G201:Q201" si="82">G202+G206+G209+G212+G215+G218</f>
        <v>4286998</v>
      </c>
      <c r="H201" s="36">
        <f t="shared" si="82"/>
        <v>3362210</v>
      </c>
      <c r="I201" s="36">
        <f t="shared" si="82"/>
        <v>0</v>
      </c>
      <c r="J201" s="36">
        <f t="shared" si="82"/>
        <v>0</v>
      </c>
      <c r="K201" s="36">
        <f t="shared" si="82"/>
        <v>0</v>
      </c>
      <c r="L201" s="36">
        <f t="shared" si="82"/>
        <v>0</v>
      </c>
      <c r="M201" s="36">
        <f t="shared" si="82"/>
        <v>0</v>
      </c>
      <c r="N201" s="36">
        <f t="shared" si="82"/>
        <v>0</v>
      </c>
      <c r="O201" s="36">
        <f t="shared" si="82"/>
        <v>0</v>
      </c>
      <c r="P201" s="36">
        <f t="shared" si="82"/>
        <v>0</v>
      </c>
      <c r="Q201" s="36">
        <f t="shared" si="82"/>
        <v>382789</v>
      </c>
      <c r="R201" s="36">
        <f>R202+R206+R209+R212+R215+R218</f>
        <v>382789</v>
      </c>
      <c r="S201" s="36">
        <f>S202+S206+S209+S212+S215+S218</f>
        <v>0</v>
      </c>
    </row>
    <row r="202" spans="1:19" x14ac:dyDescent="0.25">
      <c r="A202" s="126">
        <v>1</v>
      </c>
      <c r="B202" s="127" t="s">
        <v>282</v>
      </c>
      <c r="C202" s="128"/>
      <c r="D202" s="128"/>
      <c r="E202" s="128"/>
      <c r="F202" s="128"/>
      <c r="G202" s="36">
        <f t="shared" ref="G202:Q202" si="83">G203</f>
        <v>3510897</v>
      </c>
      <c r="H202" s="36">
        <f t="shared" si="83"/>
        <v>2815016</v>
      </c>
      <c r="I202" s="36">
        <f t="shared" si="83"/>
        <v>0</v>
      </c>
      <c r="J202" s="36">
        <f t="shared" si="83"/>
        <v>0</v>
      </c>
      <c r="K202" s="36">
        <f t="shared" si="83"/>
        <v>0</v>
      </c>
      <c r="L202" s="36">
        <f t="shared" si="83"/>
        <v>0</v>
      </c>
      <c r="M202" s="36">
        <f t="shared" si="83"/>
        <v>0</v>
      </c>
      <c r="N202" s="36">
        <f t="shared" si="83"/>
        <v>0</v>
      </c>
      <c r="O202" s="36">
        <f t="shared" si="83"/>
        <v>0</v>
      </c>
      <c r="P202" s="36">
        <f t="shared" si="83"/>
        <v>0</v>
      </c>
      <c r="Q202" s="36">
        <f t="shared" si="83"/>
        <v>272223</v>
      </c>
      <c r="R202" s="36">
        <f>R203</f>
        <v>272223</v>
      </c>
      <c r="S202" s="36"/>
    </row>
    <row r="203" spans="1:19" x14ac:dyDescent="0.25">
      <c r="A203" s="128"/>
      <c r="B203" s="127" t="s">
        <v>74</v>
      </c>
      <c r="C203" s="129"/>
      <c r="D203" s="129"/>
      <c r="E203" s="129"/>
      <c r="F203" s="129"/>
      <c r="G203" s="36">
        <f t="shared" ref="G203:Q203" si="84">G204+G205</f>
        <v>3510897</v>
      </c>
      <c r="H203" s="36">
        <f t="shared" si="84"/>
        <v>2815016</v>
      </c>
      <c r="I203" s="36">
        <f t="shared" si="84"/>
        <v>0</v>
      </c>
      <c r="J203" s="36">
        <f t="shared" si="84"/>
        <v>0</v>
      </c>
      <c r="K203" s="36">
        <f t="shared" si="84"/>
        <v>0</v>
      </c>
      <c r="L203" s="36">
        <f t="shared" si="84"/>
        <v>0</v>
      </c>
      <c r="M203" s="36">
        <f t="shared" si="84"/>
        <v>0</v>
      </c>
      <c r="N203" s="36">
        <f t="shared" si="84"/>
        <v>0</v>
      </c>
      <c r="O203" s="36">
        <f t="shared" si="84"/>
        <v>0</v>
      </c>
      <c r="P203" s="36">
        <f t="shared" si="84"/>
        <v>0</v>
      </c>
      <c r="Q203" s="36">
        <f t="shared" si="84"/>
        <v>272223</v>
      </c>
      <c r="R203" s="36">
        <f>R204+R205</f>
        <v>272223</v>
      </c>
      <c r="S203" s="29"/>
    </row>
    <row r="204" spans="1:19" ht="31.5" x14ac:dyDescent="0.25">
      <c r="A204" s="128"/>
      <c r="B204" s="130" t="s">
        <v>283</v>
      </c>
      <c r="C204" s="131" t="s">
        <v>93</v>
      </c>
      <c r="D204" s="131" t="s">
        <v>284</v>
      </c>
      <c r="E204" s="131" t="s">
        <v>285</v>
      </c>
      <c r="F204" s="132" t="s">
        <v>286</v>
      </c>
      <c r="G204" s="29">
        <v>1260897</v>
      </c>
      <c r="H204" s="36">
        <v>1015016</v>
      </c>
      <c r="I204" s="36"/>
      <c r="J204" s="36"/>
      <c r="K204" s="36"/>
      <c r="L204" s="36"/>
      <c r="M204" s="36"/>
      <c r="N204" s="28">
        <f t="shared" si="78"/>
        <v>0</v>
      </c>
      <c r="O204" s="36"/>
      <c r="P204" s="36"/>
      <c r="Q204" s="29">
        <f t="shared" si="80"/>
        <v>231723</v>
      </c>
      <c r="R204" s="29">
        <v>231723</v>
      </c>
      <c r="S204" s="29"/>
    </row>
    <row r="205" spans="1:19" ht="47.25" x14ac:dyDescent="0.25">
      <c r="A205" s="128"/>
      <c r="B205" s="130" t="s">
        <v>287</v>
      </c>
      <c r="C205" s="131" t="s">
        <v>93</v>
      </c>
      <c r="D205" s="131" t="s">
        <v>288</v>
      </c>
      <c r="E205" s="131" t="s">
        <v>289</v>
      </c>
      <c r="F205" s="131" t="s">
        <v>290</v>
      </c>
      <c r="G205" s="29">
        <v>2250000</v>
      </c>
      <c r="H205" s="29">
        <v>1800000</v>
      </c>
      <c r="I205" s="29"/>
      <c r="J205" s="29"/>
      <c r="K205" s="29"/>
      <c r="L205" s="29"/>
      <c r="M205" s="29"/>
      <c r="N205" s="29"/>
      <c r="O205" s="29"/>
      <c r="P205" s="29"/>
      <c r="Q205" s="29">
        <f t="shared" si="80"/>
        <v>40500</v>
      </c>
      <c r="R205" s="29">
        <v>40500</v>
      </c>
      <c r="S205" s="29"/>
    </row>
    <row r="206" spans="1:19" ht="31.5" x14ac:dyDescent="0.25">
      <c r="A206" s="133" t="s">
        <v>291</v>
      </c>
      <c r="B206" s="127" t="s">
        <v>292</v>
      </c>
      <c r="C206" s="134"/>
      <c r="D206" s="134"/>
      <c r="E206" s="134"/>
      <c r="F206" s="134"/>
      <c r="G206" s="36">
        <f t="shared" ref="G206:Q207" si="85">G207</f>
        <v>127575</v>
      </c>
      <c r="H206" s="36">
        <f t="shared" si="85"/>
        <v>121050</v>
      </c>
      <c r="I206" s="36">
        <f t="shared" si="85"/>
        <v>0</v>
      </c>
      <c r="J206" s="36">
        <f t="shared" si="85"/>
        <v>0</v>
      </c>
      <c r="K206" s="36">
        <f t="shared" si="85"/>
        <v>0</v>
      </c>
      <c r="L206" s="36">
        <f t="shared" si="85"/>
        <v>0</v>
      </c>
      <c r="M206" s="36">
        <f t="shared" si="85"/>
        <v>0</v>
      </c>
      <c r="N206" s="36">
        <f t="shared" si="85"/>
        <v>0</v>
      </c>
      <c r="O206" s="36">
        <f t="shared" si="85"/>
        <v>0</v>
      </c>
      <c r="P206" s="36">
        <f t="shared" si="85"/>
        <v>0</v>
      </c>
      <c r="Q206" s="36">
        <f t="shared" si="85"/>
        <v>25000</v>
      </c>
      <c r="R206" s="36">
        <f>R207</f>
        <v>25000</v>
      </c>
      <c r="S206" s="36">
        <f>S207</f>
        <v>0</v>
      </c>
    </row>
    <row r="207" spans="1:19" ht="31.5" x14ac:dyDescent="0.25">
      <c r="A207" s="133"/>
      <c r="B207" s="135" t="s">
        <v>226</v>
      </c>
      <c r="C207" s="134"/>
      <c r="D207" s="134"/>
      <c r="E207" s="134"/>
      <c r="F207" s="134"/>
      <c r="G207" s="36">
        <f t="shared" si="85"/>
        <v>127575</v>
      </c>
      <c r="H207" s="36">
        <f t="shared" si="85"/>
        <v>121050</v>
      </c>
      <c r="I207" s="36">
        <f t="shared" si="85"/>
        <v>0</v>
      </c>
      <c r="J207" s="36">
        <f t="shared" si="85"/>
        <v>0</v>
      </c>
      <c r="K207" s="36">
        <f t="shared" si="85"/>
        <v>0</v>
      </c>
      <c r="L207" s="36">
        <f t="shared" si="85"/>
        <v>0</v>
      </c>
      <c r="M207" s="36">
        <f t="shared" si="85"/>
        <v>0</v>
      </c>
      <c r="N207" s="36">
        <f t="shared" si="85"/>
        <v>0</v>
      </c>
      <c r="O207" s="36">
        <f t="shared" si="85"/>
        <v>0</v>
      </c>
      <c r="P207" s="36">
        <f t="shared" si="85"/>
        <v>0</v>
      </c>
      <c r="Q207" s="36">
        <f t="shared" si="85"/>
        <v>25000</v>
      </c>
      <c r="R207" s="36">
        <f>R208</f>
        <v>25000</v>
      </c>
      <c r="S207" s="36"/>
    </row>
    <row r="208" spans="1:19" ht="31.5" x14ac:dyDescent="0.25">
      <c r="A208" s="133"/>
      <c r="B208" s="136" t="s">
        <v>293</v>
      </c>
      <c r="C208" s="132" t="s">
        <v>294</v>
      </c>
      <c r="D208" s="137" t="s">
        <v>295</v>
      </c>
      <c r="E208" s="132" t="s">
        <v>285</v>
      </c>
      <c r="F208" s="137" t="s">
        <v>296</v>
      </c>
      <c r="G208" s="29">
        <v>127575</v>
      </c>
      <c r="H208" s="29">
        <v>121050</v>
      </c>
      <c r="I208" s="29"/>
      <c r="J208" s="29"/>
      <c r="K208" s="29"/>
      <c r="L208" s="29"/>
      <c r="M208" s="29"/>
      <c r="N208" s="29"/>
      <c r="O208" s="29"/>
      <c r="P208" s="29"/>
      <c r="Q208" s="29">
        <f t="shared" si="80"/>
        <v>25000</v>
      </c>
      <c r="R208" s="29">
        <v>25000</v>
      </c>
      <c r="S208" s="29"/>
    </row>
    <row r="209" spans="1:19" ht="31.5" x14ac:dyDescent="0.25">
      <c r="A209" s="133" t="s">
        <v>297</v>
      </c>
      <c r="B209" s="135" t="s">
        <v>298</v>
      </c>
      <c r="C209" s="134"/>
      <c r="D209" s="138"/>
      <c r="E209" s="135"/>
      <c r="F209" s="138"/>
      <c r="G209" s="36">
        <f t="shared" ref="G209:Q210" si="86">G210</f>
        <v>438543</v>
      </c>
      <c r="H209" s="36">
        <f>H210</f>
        <v>252489</v>
      </c>
      <c r="I209" s="36">
        <f t="shared" ref="I209:S209" si="87">I210</f>
        <v>0</v>
      </c>
      <c r="J209" s="36">
        <f t="shared" si="87"/>
        <v>0</v>
      </c>
      <c r="K209" s="36">
        <f t="shared" si="87"/>
        <v>0</v>
      </c>
      <c r="L209" s="36">
        <f t="shared" si="87"/>
        <v>0</v>
      </c>
      <c r="M209" s="36">
        <f t="shared" si="87"/>
        <v>0</v>
      </c>
      <c r="N209" s="36">
        <f t="shared" si="87"/>
        <v>0</v>
      </c>
      <c r="O209" s="36">
        <f t="shared" si="87"/>
        <v>0</v>
      </c>
      <c r="P209" s="36">
        <f t="shared" si="87"/>
        <v>0</v>
      </c>
      <c r="Q209" s="36">
        <f t="shared" si="87"/>
        <v>18937</v>
      </c>
      <c r="R209" s="36">
        <f t="shared" si="87"/>
        <v>18937</v>
      </c>
      <c r="S209" s="36">
        <f t="shared" si="87"/>
        <v>0</v>
      </c>
    </row>
    <row r="210" spans="1:19" ht="47.25" x14ac:dyDescent="0.25">
      <c r="A210" s="128"/>
      <c r="B210" s="127" t="s">
        <v>299</v>
      </c>
      <c r="C210" s="129"/>
      <c r="D210" s="129"/>
      <c r="E210" s="129"/>
      <c r="F210" s="129"/>
      <c r="G210" s="36">
        <f t="shared" si="86"/>
        <v>438543</v>
      </c>
      <c r="H210" s="36">
        <f t="shared" si="86"/>
        <v>252489</v>
      </c>
      <c r="I210" s="36">
        <f t="shared" si="86"/>
        <v>0</v>
      </c>
      <c r="J210" s="36">
        <f t="shared" si="86"/>
        <v>0</v>
      </c>
      <c r="K210" s="36">
        <f t="shared" si="86"/>
        <v>0</v>
      </c>
      <c r="L210" s="36">
        <f t="shared" si="86"/>
        <v>0</v>
      </c>
      <c r="M210" s="36">
        <f t="shared" si="86"/>
        <v>0</v>
      </c>
      <c r="N210" s="36">
        <f t="shared" si="86"/>
        <v>0</v>
      </c>
      <c r="O210" s="36">
        <f t="shared" si="86"/>
        <v>0</v>
      </c>
      <c r="P210" s="36">
        <f t="shared" si="86"/>
        <v>0</v>
      </c>
      <c r="Q210" s="36">
        <f t="shared" si="86"/>
        <v>18937</v>
      </c>
      <c r="R210" s="36">
        <f>R211</f>
        <v>18937</v>
      </c>
      <c r="S210" s="29"/>
    </row>
    <row r="211" spans="1:19" ht="47.25" x14ac:dyDescent="0.25">
      <c r="A211" s="133"/>
      <c r="B211" s="136" t="s">
        <v>300</v>
      </c>
      <c r="C211" s="137" t="s">
        <v>93</v>
      </c>
      <c r="D211" s="137" t="s">
        <v>301</v>
      </c>
      <c r="E211" s="139" t="s">
        <v>302</v>
      </c>
      <c r="F211" s="137" t="s">
        <v>303</v>
      </c>
      <c r="G211" s="29">
        <v>438543</v>
      </c>
      <c r="H211" s="36">
        <v>252489</v>
      </c>
      <c r="I211" s="36"/>
      <c r="J211" s="36"/>
      <c r="K211" s="36"/>
      <c r="L211" s="36"/>
      <c r="M211" s="36"/>
      <c r="N211" s="36"/>
      <c r="O211" s="36"/>
      <c r="P211" s="36"/>
      <c r="Q211" s="29">
        <f t="shared" si="80"/>
        <v>18937</v>
      </c>
      <c r="R211" s="29">
        <v>18937</v>
      </c>
      <c r="S211" s="29"/>
    </row>
    <row r="212" spans="1:19" x14ac:dyDescent="0.25">
      <c r="A212" s="133" t="s">
        <v>304</v>
      </c>
      <c r="B212" s="135" t="s">
        <v>305</v>
      </c>
      <c r="C212" s="134"/>
      <c r="D212" s="138"/>
      <c r="E212" s="135"/>
      <c r="F212" s="138"/>
      <c r="G212" s="36">
        <f>G213</f>
        <v>152018</v>
      </c>
      <c r="H212" s="36">
        <f t="shared" ref="H212:S212" si="88">H213</f>
        <v>128942</v>
      </c>
      <c r="I212" s="36">
        <f t="shared" si="88"/>
        <v>0</v>
      </c>
      <c r="J212" s="36">
        <f t="shared" si="88"/>
        <v>0</v>
      </c>
      <c r="K212" s="36">
        <f t="shared" si="88"/>
        <v>0</v>
      </c>
      <c r="L212" s="36">
        <f t="shared" si="88"/>
        <v>0</v>
      </c>
      <c r="M212" s="36">
        <f t="shared" si="88"/>
        <v>0</v>
      </c>
      <c r="N212" s="36">
        <f t="shared" si="88"/>
        <v>0</v>
      </c>
      <c r="O212" s="36">
        <f t="shared" si="88"/>
        <v>0</v>
      </c>
      <c r="P212" s="36">
        <f t="shared" si="88"/>
        <v>0</v>
      </c>
      <c r="Q212" s="36">
        <f t="shared" si="88"/>
        <v>35000</v>
      </c>
      <c r="R212" s="36">
        <f t="shared" si="88"/>
        <v>35000</v>
      </c>
      <c r="S212" s="36">
        <f t="shared" si="88"/>
        <v>0</v>
      </c>
    </row>
    <row r="213" spans="1:19" x14ac:dyDescent="0.25">
      <c r="A213" s="128"/>
      <c r="B213" s="127" t="s">
        <v>27</v>
      </c>
      <c r="C213" s="129"/>
      <c r="D213" s="129"/>
      <c r="E213" s="129"/>
      <c r="F213" s="129"/>
      <c r="G213" s="36">
        <f t="shared" ref="G213:Q213" si="89">G214</f>
        <v>152018</v>
      </c>
      <c r="H213" s="36">
        <f t="shared" si="89"/>
        <v>128942</v>
      </c>
      <c r="I213" s="36">
        <f t="shared" si="89"/>
        <v>0</v>
      </c>
      <c r="J213" s="36">
        <f t="shared" si="89"/>
        <v>0</v>
      </c>
      <c r="K213" s="36">
        <f t="shared" si="89"/>
        <v>0</v>
      </c>
      <c r="L213" s="36">
        <f t="shared" si="89"/>
        <v>0</v>
      </c>
      <c r="M213" s="36">
        <f t="shared" si="89"/>
        <v>0</v>
      </c>
      <c r="N213" s="36">
        <f t="shared" si="89"/>
        <v>0</v>
      </c>
      <c r="O213" s="36">
        <f t="shared" si="89"/>
        <v>0</v>
      </c>
      <c r="P213" s="36">
        <f t="shared" si="89"/>
        <v>0</v>
      </c>
      <c r="Q213" s="36">
        <f t="shared" si="89"/>
        <v>35000</v>
      </c>
      <c r="R213" s="36">
        <f>R214</f>
        <v>35000</v>
      </c>
      <c r="S213" s="29"/>
    </row>
    <row r="214" spans="1:19" ht="47.25" x14ac:dyDescent="0.25">
      <c r="A214" s="128"/>
      <c r="B214" s="130" t="s">
        <v>202</v>
      </c>
      <c r="C214" s="131" t="s">
        <v>306</v>
      </c>
      <c r="D214" s="131" t="s">
        <v>307</v>
      </c>
      <c r="E214" s="129" t="s">
        <v>308</v>
      </c>
      <c r="F214" s="131" t="s">
        <v>203</v>
      </c>
      <c r="G214" s="29">
        <v>152018</v>
      </c>
      <c r="H214" s="36">
        <v>128942</v>
      </c>
      <c r="I214" s="36"/>
      <c r="J214" s="36"/>
      <c r="K214" s="36"/>
      <c r="L214" s="36"/>
      <c r="M214" s="36"/>
      <c r="N214" s="36"/>
      <c r="O214" s="36"/>
      <c r="P214" s="36"/>
      <c r="Q214" s="29">
        <f t="shared" si="80"/>
        <v>35000</v>
      </c>
      <c r="R214" s="29">
        <v>35000</v>
      </c>
      <c r="S214" s="29"/>
    </row>
    <row r="215" spans="1:19" x14ac:dyDescent="0.25">
      <c r="A215" s="126">
        <v>5</v>
      </c>
      <c r="B215" s="127" t="s">
        <v>309</v>
      </c>
      <c r="C215" s="128"/>
      <c r="D215" s="128"/>
      <c r="E215" s="128"/>
      <c r="F215" s="128"/>
      <c r="G215" s="36">
        <f t="shared" ref="G215:Q216" si="90">G216</f>
        <v>38566</v>
      </c>
      <c r="H215" s="36">
        <f t="shared" si="90"/>
        <v>30000</v>
      </c>
      <c r="I215" s="36">
        <f t="shared" si="90"/>
        <v>0</v>
      </c>
      <c r="J215" s="36">
        <f t="shared" si="90"/>
        <v>0</v>
      </c>
      <c r="K215" s="36">
        <f t="shared" si="90"/>
        <v>0</v>
      </c>
      <c r="L215" s="36">
        <f t="shared" si="90"/>
        <v>0</v>
      </c>
      <c r="M215" s="36">
        <f t="shared" si="90"/>
        <v>0</v>
      </c>
      <c r="N215" s="36">
        <f t="shared" si="90"/>
        <v>0</v>
      </c>
      <c r="O215" s="36">
        <f t="shared" si="90"/>
        <v>0</v>
      </c>
      <c r="P215" s="36">
        <f t="shared" si="90"/>
        <v>0</v>
      </c>
      <c r="Q215" s="36">
        <f>Q216</f>
        <v>29000</v>
      </c>
      <c r="R215" s="36">
        <f t="shared" ref="R215:S215" si="91">R216</f>
        <v>29000</v>
      </c>
      <c r="S215" s="36">
        <f t="shared" si="91"/>
        <v>0</v>
      </c>
    </row>
    <row r="216" spans="1:19" ht="31.5" x14ac:dyDescent="0.25">
      <c r="A216" s="133"/>
      <c r="B216" s="135" t="s">
        <v>310</v>
      </c>
      <c r="C216" s="140"/>
      <c r="D216" s="140"/>
      <c r="E216" s="140"/>
      <c r="F216" s="140"/>
      <c r="G216" s="36">
        <f t="shared" si="90"/>
        <v>38566</v>
      </c>
      <c r="H216" s="36">
        <f t="shared" si="90"/>
        <v>30000</v>
      </c>
      <c r="I216" s="36">
        <f t="shared" si="90"/>
        <v>0</v>
      </c>
      <c r="J216" s="36">
        <f t="shared" si="90"/>
        <v>0</v>
      </c>
      <c r="K216" s="36">
        <f t="shared" si="90"/>
        <v>0</v>
      </c>
      <c r="L216" s="36">
        <f t="shared" si="90"/>
        <v>0</v>
      </c>
      <c r="M216" s="36">
        <f t="shared" si="90"/>
        <v>0</v>
      </c>
      <c r="N216" s="36">
        <f t="shared" si="90"/>
        <v>0</v>
      </c>
      <c r="O216" s="36">
        <f t="shared" si="90"/>
        <v>0</v>
      </c>
      <c r="P216" s="36">
        <f t="shared" si="90"/>
        <v>0</v>
      </c>
      <c r="Q216" s="36">
        <f t="shared" si="90"/>
        <v>29000</v>
      </c>
      <c r="R216" s="36">
        <f>R217</f>
        <v>29000</v>
      </c>
      <c r="S216" s="36">
        <f>S217</f>
        <v>0</v>
      </c>
    </row>
    <row r="217" spans="1:19" ht="110.25" x14ac:dyDescent="0.25">
      <c r="A217" s="128"/>
      <c r="B217" s="130" t="s">
        <v>205</v>
      </c>
      <c r="C217" s="130" t="s">
        <v>311</v>
      </c>
      <c r="D217" s="130" t="s">
        <v>312</v>
      </c>
      <c r="E217" s="130" t="s">
        <v>313</v>
      </c>
      <c r="F217" s="131" t="s">
        <v>206</v>
      </c>
      <c r="G217" s="29">
        <v>38566</v>
      </c>
      <c r="H217" s="29">
        <v>30000</v>
      </c>
      <c r="I217" s="36"/>
      <c r="J217" s="36"/>
      <c r="K217" s="36"/>
      <c r="L217" s="36"/>
      <c r="M217" s="36"/>
      <c r="N217" s="36"/>
      <c r="O217" s="36"/>
      <c r="P217" s="36"/>
      <c r="Q217" s="29">
        <f t="shared" si="80"/>
        <v>29000</v>
      </c>
      <c r="R217" s="29">
        <v>29000</v>
      </c>
      <c r="S217" s="29"/>
    </row>
    <row r="218" spans="1:19" x14ac:dyDescent="0.25">
      <c r="A218" s="126">
        <v>6</v>
      </c>
      <c r="B218" s="127" t="s">
        <v>314</v>
      </c>
      <c r="C218" s="128"/>
      <c r="D218" s="128"/>
      <c r="E218" s="128"/>
      <c r="F218" s="128"/>
      <c r="G218" s="36">
        <f>G219</f>
        <v>19399</v>
      </c>
      <c r="H218" s="36">
        <f t="shared" ref="H218:S218" si="92">H219</f>
        <v>14713</v>
      </c>
      <c r="I218" s="36">
        <f t="shared" si="92"/>
        <v>0</v>
      </c>
      <c r="J218" s="36">
        <f t="shared" si="92"/>
        <v>0</v>
      </c>
      <c r="K218" s="36">
        <f t="shared" si="92"/>
        <v>0</v>
      </c>
      <c r="L218" s="36">
        <f t="shared" si="92"/>
        <v>0</v>
      </c>
      <c r="M218" s="36">
        <f t="shared" si="92"/>
        <v>0</v>
      </c>
      <c r="N218" s="36">
        <f t="shared" si="92"/>
        <v>0</v>
      </c>
      <c r="O218" s="36">
        <f t="shared" si="92"/>
        <v>0</v>
      </c>
      <c r="P218" s="36">
        <f t="shared" si="92"/>
        <v>0</v>
      </c>
      <c r="Q218" s="36">
        <f t="shared" si="92"/>
        <v>2629</v>
      </c>
      <c r="R218" s="36">
        <f t="shared" si="92"/>
        <v>2629</v>
      </c>
      <c r="S218" s="36">
        <f t="shared" si="92"/>
        <v>0</v>
      </c>
    </row>
    <row r="219" spans="1:19" x14ac:dyDescent="0.25">
      <c r="A219" s="126"/>
      <c r="B219" s="127" t="s">
        <v>25</v>
      </c>
      <c r="C219" s="128"/>
      <c r="D219" s="128"/>
      <c r="E219" s="128"/>
      <c r="F219" s="128"/>
      <c r="G219" s="36">
        <f t="shared" ref="G219:Q219" si="93">G220</f>
        <v>19399</v>
      </c>
      <c r="H219" s="36">
        <f t="shared" si="93"/>
        <v>14713</v>
      </c>
      <c r="I219" s="36">
        <f t="shared" si="93"/>
        <v>0</v>
      </c>
      <c r="J219" s="36">
        <f t="shared" si="93"/>
        <v>0</v>
      </c>
      <c r="K219" s="36">
        <f t="shared" si="93"/>
        <v>0</v>
      </c>
      <c r="L219" s="36">
        <f t="shared" si="93"/>
        <v>0</v>
      </c>
      <c r="M219" s="36">
        <f t="shared" si="93"/>
        <v>0</v>
      </c>
      <c r="N219" s="36">
        <f t="shared" si="93"/>
        <v>0</v>
      </c>
      <c r="O219" s="36">
        <f t="shared" si="93"/>
        <v>0</v>
      </c>
      <c r="P219" s="36">
        <f t="shared" si="93"/>
        <v>0</v>
      </c>
      <c r="Q219" s="36">
        <f t="shared" si="93"/>
        <v>2629</v>
      </c>
      <c r="R219" s="36">
        <f>R220</f>
        <v>2629</v>
      </c>
      <c r="S219" s="29"/>
    </row>
    <row r="220" spans="1:19" ht="94.5" x14ac:dyDescent="0.25">
      <c r="A220" s="128"/>
      <c r="B220" s="130" t="s">
        <v>315</v>
      </c>
      <c r="C220" s="131" t="s">
        <v>316</v>
      </c>
      <c r="D220" s="131" t="s">
        <v>317</v>
      </c>
      <c r="E220" s="131" t="s">
        <v>318</v>
      </c>
      <c r="F220" s="131" t="s">
        <v>319</v>
      </c>
      <c r="G220" s="29">
        <v>19399</v>
      </c>
      <c r="H220" s="29">
        <v>14713</v>
      </c>
      <c r="I220" s="29"/>
      <c r="J220" s="29"/>
      <c r="K220" s="29"/>
      <c r="L220" s="29"/>
      <c r="M220" s="29"/>
      <c r="N220" s="29"/>
      <c r="O220" s="29"/>
      <c r="P220" s="29"/>
      <c r="Q220" s="29">
        <f t="shared" si="80"/>
        <v>2629</v>
      </c>
      <c r="R220" s="29">
        <v>2629</v>
      </c>
      <c r="S220" s="29"/>
    </row>
    <row r="221" spans="1:19" ht="47.25" x14ac:dyDescent="0.25">
      <c r="A221" s="126" t="s">
        <v>2</v>
      </c>
      <c r="B221" s="127" t="s">
        <v>320</v>
      </c>
      <c r="C221" s="126"/>
      <c r="D221" s="126"/>
      <c r="E221" s="126"/>
      <c r="F221" s="126"/>
      <c r="G221" s="36">
        <f>G222</f>
        <v>70222</v>
      </c>
      <c r="H221" s="36">
        <f t="shared" ref="H221:S221" si="94">H222</f>
        <v>60222</v>
      </c>
      <c r="I221" s="36">
        <f t="shared" si="94"/>
        <v>0</v>
      </c>
      <c r="J221" s="36">
        <f t="shared" si="94"/>
        <v>0</v>
      </c>
      <c r="K221" s="36">
        <f t="shared" si="94"/>
        <v>0</v>
      </c>
      <c r="L221" s="36">
        <f t="shared" si="94"/>
        <v>0</v>
      </c>
      <c r="M221" s="36">
        <f t="shared" si="94"/>
        <v>0</v>
      </c>
      <c r="N221" s="36">
        <f t="shared" si="94"/>
        <v>0</v>
      </c>
      <c r="O221" s="36">
        <f t="shared" si="94"/>
        <v>0</v>
      </c>
      <c r="P221" s="36">
        <f t="shared" si="94"/>
        <v>0</v>
      </c>
      <c r="Q221" s="36">
        <f t="shared" si="94"/>
        <v>30111</v>
      </c>
      <c r="R221" s="36">
        <f t="shared" si="94"/>
        <v>30111</v>
      </c>
      <c r="S221" s="36">
        <f t="shared" si="94"/>
        <v>0</v>
      </c>
    </row>
    <row r="222" spans="1:19" ht="47.25" x14ac:dyDescent="0.25">
      <c r="A222" s="126">
        <v>1</v>
      </c>
      <c r="B222" s="127" t="s">
        <v>321</v>
      </c>
      <c r="C222" s="126"/>
      <c r="D222" s="126"/>
      <c r="E222" s="126"/>
      <c r="F222" s="126"/>
      <c r="G222" s="36">
        <f t="shared" ref="G222:Q223" si="95">G223</f>
        <v>70222</v>
      </c>
      <c r="H222" s="36">
        <f t="shared" si="95"/>
        <v>60222</v>
      </c>
      <c r="I222" s="36">
        <f t="shared" si="95"/>
        <v>0</v>
      </c>
      <c r="J222" s="36">
        <f t="shared" si="95"/>
        <v>0</v>
      </c>
      <c r="K222" s="36">
        <f t="shared" si="95"/>
        <v>0</v>
      </c>
      <c r="L222" s="36">
        <f t="shared" si="95"/>
        <v>0</v>
      </c>
      <c r="M222" s="36">
        <f t="shared" si="95"/>
        <v>0</v>
      </c>
      <c r="N222" s="36">
        <f t="shared" si="95"/>
        <v>0</v>
      </c>
      <c r="O222" s="36">
        <f t="shared" si="95"/>
        <v>0</v>
      </c>
      <c r="P222" s="36">
        <f t="shared" si="95"/>
        <v>0</v>
      </c>
      <c r="Q222" s="36">
        <f t="shared" si="95"/>
        <v>30111</v>
      </c>
      <c r="R222" s="36">
        <f>R223</f>
        <v>30111</v>
      </c>
      <c r="S222" s="36">
        <f>S223</f>
        <v>0</v>
      </c>
    </row>
    <row r="223" spans="1:19" ht="31.5" x14ac:dyDescent="0.25">
      <c r="A223" s="126"/>
      <c r="B223" s="127" t="s">
        <v>226</v>
      </c>
      <c r="C223" s="126"/>
      <c r="D223" s="126"/>
      <c r="E223" s="126"/>
      <c r="F223" s="126"/>
      <c r="G223" s="36">
        <f t="shared" si="95"/>
        <v>70222</v>
      </c>
      <c r="H223" s="36">
        <f t="shared" si="95"/>
        <v>60222</v>
      </c>
      <c r="I223" s="36">
        <f t="shared" si="95"/>
        <v>0</v>
      </c>
      <c r="J223" s="36">
        <f t="shared" si="95"/>
        <v>0</v>
      </c>
      <c r="K223" s="36">
        <f t="shared" si="95"/>
        <v>0</v>
      </c>
      <c r="L223" s="36">
        <f t="shared" si="95"/>
        <v>0</v>
      </c>
      <c r="M223" s="36">
        <f t="shared" si="95"/>
        <v>0</v>
      </c>
      <c r="N223" s="36">
        <f t="shared" si="95"/>
        <v>0</v>
      </c>
      <c r="O223" s="36">
        <f t="shared" si="95"/>
        <v>0</v>
      </c>
      <c r="P223" s="36">
        <f t="shared" si="95"/>
        <v>0</v>
      </c>
      <c r="Q223" s="36">
        <f t="shared" si="95"/>
        <v>30111</v>
      </c>
      <c r="R223" s="36">
        <f>R224</f>
        <v>30111</v>
      </c>
      <c r="S223" s="36"/>
    </row>
    <row r="224" spans="1:19" ht="47.25" x14ac:dyDescent="0.25">
      <c r="A224" s="128"/>
      <c r="B224" s="130" t="s">
        <v>322</v>
      </c>
      <c r="C224" s="131"/>
      <c r="D224" s="131"/>
      <c r="E224" s="131"/>
      <c r="F224" s="131" t="s">
        <v>323</v>
      </c>
      <c r="G224" s="29">
        <v>70222</v>
      </c>
      <c r="H224" s="29">
        <v>60222</v>
      </c>
      <c r="I224" s="29"/>
      <c r="J224" s="29"/>
      <c r="K224" s="29"/>
      <c r="L224" s="29"/>
      <c r="M224" s="29"/>
      <c r="N224" s="29"/>
      <c r="O224" s="29"/>
      <c r="P224" s="29"/>
      <c r="Q224" s="29">
        <f t="shared" si="80"/>
        <v>30111</v>
      </c>
      <c r="R224" s="29">
        <v>30111</v>
      </c>
      <c r="S224" s="29"/>
    </row>
    <row r="225" spans="1:19" ht="31.5" x14ac:dyDescent="0.25">
      <c r="A225" s="87" t="s">
        <v>324</v>
      </c>
      <c r="B225" s="125" t="s">
        <v>325</v>
      </c>
      <c r="C225" s="87"/>
      <c r="D225" s="88"/>
      <c r="E225" s="87"/>
      <c r="F225" s="87"/>
      <c r="G225" s="36">
        <f t="shared" ref="G225:Q225" si="96">SUM(G226:G235)</f>
        <v>11341.15</v>
      </c>
      <c r="H225" s="36">
        <f t="shared" si="96"/>
        <v>10233.615000000002</v>
      </c>
      <c r="I225" s="36">
        <f t="shared" si="96"/>
        <v>0</v>
      </c>
      <c r="J225" s="36">
        <f t="shared" si="96"/>
        <v>1107.5349999999999</v>
      </c>
      <c r="K225" s="36">
        <f t="shared" si="96"/>
        <v>0</v>
      </c>
      <c r="L225" s="36">
        <f t="shared" si="96"/>
        <v>0</v>
      </c>
      <c r="M225" s="36">
        <f t="shared" si="96"/>
        <v>0</v>
      </c>
      <c r="N225" s="36">
        <f t="shared" si="96"/>
        <v>0</v>
      </c>
      <c r="O225" s="36">
        <f t="shared" si="96"/>
        <v>0</v>
      </c>
      <c r="P225" s="36">
        <f t="shared" si="96"/>
        <v>0</v>
      </c>
      <c r="Q225" s="36">
        <f t="shared" si="96"/>
        <v>371754</v>
      </c>
      <c r="R225" s="36">
        <f>SUM(R226:R235)</f>
        <v>276754</v>
      </c>
      <c r="S225" s="36">
        <f>SUM(S226:S234)</f>
        <v>95000</v>
      </c>
    </row>
    <row r="226" spans="1:19" x14ac:dyDescent="0.25">
      <c r="A226" s="111">
        <v>1</v>
      </c>
      <c r="B226" s="141" t="s">
        <v>86</v>
      </c>
      <c r="C226" s="111"/>
      <c r="D226" s="112"/>
      <c r="E226" s="111"/>
      <c r="F226" s="111"/>
      <c r="G226" s="36"/>
      <c r="H226" s="36"/>
      <c r="I226" s="36"/>
      <c r="J226" s="36"/>
      <c r="K226" s="36"/>
      <c r="L226" s="36"/>
      <c r="M226" s="36"/>
      <c r="N226" s="36"/>
      <c r="O226" s="36"/>
      <c r="P226" s="36"/>
      <c r="Q226" s="29">
        <f t="shared" si="80"/>
        <v>12750</v>
      </c>
      <c r="R226" s="29">
        <f>'[2]51'!U31</f>
        <v>0</v>
      </c>
      <c r="S226" s="29">
        <f>'[1]CTMTQG NTM'!$W$16</f>
        <v>12750</v>
      </c>
    </row>
    <row r="227" spans="1:19" x14ac:dyDescent="0.25">
      <c r="A227" s="111">
        <v>2</v>
      </c>
      <c r="B227" s="141" t="s">
        <v>81</v>
      </c>
      <c r="C227" s="111"/>
      <c r="D227" s="112"/>
      <c r="E227" s="111"/>
      <c r="F227" s="142"/>
      <c r="G227" s="29"/>
      <c r="H227" s="29"/>
      <c r="I227" s="29"/>
      <c r="J227" s="29"/>
      <c r="K227" s="29"/>
      <c r="L227" s="29"/>
      <c r="M227" s="29"/>
      <c r="N227" s="29"/>
      <c r="O227" s="29"/>
      <c r="P227" s="29"/>
      <c r="Q227" s="29">
        <f t="shared" si="80"/>
        <v>15095</v>
      </c>
      <c r="R227" s="29">
        <f>'[2]51'!U32</f>
        <v>0</v>
      </c>
      <c r="S227" s="29">
        <f>'[1]CTMTQG NTM'!$W$13</f>
        <v>15095</v>
      </c>
    </row>
    <row r="228" spans="1:19" x14ac:dyDescent="0.25">
      <c r="A228" s="111">
        <v>3</v>
      </c>
      <c r="B228" s="141" t="s">
        <v>87</v>
      </c>
      <c r="C228" s="111"/>
      <c r="D228" s="112"/>
      <c r="E228" s="111"/>
      <c r="F228" s="111"/>
      <c r="G228" s="36"/>
      <c r="H228" s="36"/>
      <c r="I228" s="36"/>
      <c r="J228" s="36"/>
      <c r="K228" s="36"/>
      <c r="L228" s="36"/>
      <c r="M228" s="36"/>
      <c r="N228" s="36"/>
      <c r="O228" s="36"/>
      <c r="P228" s="36"/>
      <c r="Q228" s="29">
        <f t="shared" si="80"/>
        <v>22351</v>
      </c>
      <c r="R228" s="29">
        <f>'[2]51'!U33</f>
        <v>0</v>
      </c>
      <c r="S228" s="29">
        <f>'[1]CTMTQG NTM'!$W$12</f>
        <v>22351</v>
      </c>
    </row>
    <row r="229" spans="1:19" x14ac:dyDescent="0.25">
      <c r="A229" s="111">
        <v>4</v>
      </c>
      <c r="B229" s="141" t="s">
        <v>326</v>
      </c>
      <c r="C229" s="111"/>
      <c r="D229" s="112"/>
      <c r="E229" s="111"/>
      <c r="F229" s="142"/>
      <c r="G229" s="29"/>
      <c r="H229" s="29"/>
      <c r="I229" s="29"/>
      <c r="J229" s="29"/>
      <c r="K229" s="29"/>
      <c r="L229" s="29"/>
      <c r="M229" s="29"/>
      <c r="N229" s="29"/>
      <c r="O229" s="29"/>
      <c r="P229" s="29"/>
      <c r="Q229" s="29">
        <f t="shared" si="80"/>
        <v>76205</v>
      </c>
      <c r="R229" s="29">
        <f>'[2]51'!U34</f>
        <v>65854</v>
      </c>
      <c r="S229" s="29">
        <f>'[1]CTMTQG NTM'!$W$9</f>
        <v>10351</v>
      </c>
    </row>
    <row r="230" spans="1:19" x14ac:dyDescent="0.25">
      <c r="A230" s="111">
        <v>5</v>
      </c>
      <c r="B230" s="141" t="s">
        <v>85</v>
      </c>
      <c r="C230" s="111"/>
      <c r="D230" s="112"/>
      <c r="E230" s="111"/>
      <c r="F230" s="142"/>
      <c r="G230" s="29"/>
      <c r="H230" s="29"/>
      <c r="I230" s="29"/>
      <c r="J230" s="29"/>
      <c r="K230" s="29"/>
      <c r="L230" s="29"/>
      <c r="M230" s="29"/>
      <c r="N230" s="29"/>
      <c r="O230" s="29"/>
      <c r="P230" s="29"/>
      <c r="Q230" s="29">
        <f t="shared" si="80"/>
        <v>42357</v>
      </c>
      <c r="R230" s="29">
        <f>'[2]51'!U35</f>
        <v>33707</v>
      </c>
      <c r="S230" s="29">
        <f>'[1]CTMTQG NTM'!$W$15</f>
        <v>8650</v>
      </c>
    </row>
    <row r="231" spans="1:19" x14ac:dyDescent="0.25">
      <c r="A231" s="111">
        <v>6</v>
      </c>
      <c r="B231" s="141" t="s">
        <v>84</v>
      </c>
      <c r="C231" s="111"/>
      <c r="D231" s="112"/>
      <c r="E231" s="111"/>
      <c r="F231" s="111"/>
      <c r="G231" s="36"/>
      <c r="H231" s="36"/>
      <c r="I231" s="36"/>
      <c r="J231" s="36"/>
      <c r="K231" s="36"/>
      <c r="L231" s="36"/>
      <c r="M231" s="36"/>
      <c r="N231" s="36"/>
      <c r="O231" s="36"/>
      <c r="P231" s="36"/>
      <c r="Q231" s="29">
        <f t="shared" si="80"/>
        <v>85426</v>
      </c>
      <c r="R231" s="29">
        <f>'[2]51'!U36</f>
        <v>76876</v>
      </c>
      <c r="S231" s="29">
        <f>'[1]CTMTQG NTM'!$W$17</f>
        <v>8550</v>
      </c>
    </row>
    <row r="232" spans="1:19" x14ac:dyDescent="0.25">
      <c r="A232" s="111">
        <v>7</v>
      </c>
      <c r="B232" s="141" t="s">
        <v>79</v>
      </c>
      <c r="C232" s="111"/>
      <c r="D232" s="112"/>
      <c r="E232" s="111"/>
      <c r="F232" s="111"/>
      <c r="G232" s="36"/>
      <c r="H232" s="36"/>
      <c r="I232" s="36"/>
      <c r="J232" s="36"/>
      <c r="K232" s="36"/>
      <c r="L232" s="36"/>
      <c r="M232" s="36"/>
      <c r="N232" s="36"/>
      <c r="O232" s="36"/>
      <c r="P232" s="36"/>
      <c r="Q232" s="29">
        <f t="shared" si="80"/>
        <v>12512</v>
      </c>
      <c r="R232" s="29">
        <f>'[2]51'!U37</f>
        <v>8761</v>
      </c>
      <c r="S232" s="29">
        <f>'[1]CTMTQG NTM'!$W$14</f>
        <v>3751</v>
      </c>
    </row>
    <row r="233" spans="1:19" x14ac:dyDescent="0.25">
      <c r="A233" s="111">
        <v>8</v>
      </c>
      <c r="B233" s="141" t="s">
        <v>327</v>
      </c>
      <c r="C233" s="111"/>
      <c r="D233" s="112"/>
      <c r="E233" s="111"/>
      <c r="F233" s="111"/>
      <c r="G233" s="36"/>
      <c r="H233" s="36"/>
      <c r="I233" s="36"/>
      <c r="J233" s="36"/>
      <c r="K233" s="36"/>
      <c r="L233" s="36"/>
      <c r="M233" s="36"/>
      <c r="N233" s="36"/>
      <c r="O233" s="36"/>
      <c r="P233" s="36"/>
      <c r="Q233" s="29">
        <f t="shared" si="80"/>
        <v>44493</v>
      </c>
      <c r="R233" s="29">
        <f>'[2]51'!U38</f>
        <v>37142</v>
      </c>
      <c r="S233" s="29">
        <f>'[1]CTMTQG NTM'!$W$11</f>
        <v>7351</v>
      </c>
    </row>
    <row r="234" spans="1:19" x14ac:dyDescent="0.25">
      <c r="A234" s="111">
        <v>9</v>
      </c>
      <c r="B234" s="141" t="s">
        <v>328</v>
      </c>
      <c r="C234" s="142"/>
      <c r="D234" s="112"/>
      <c r="E234" s="111"/>
      <c r="F234" s="142"/>
      <c r="G234" s="29"/>
      <c r="H234" s="29"/>
      <c r="I234" s="29"/>
      <c r="J234" s="29"/>
      <c r="K234" s="29"/>
      <c r="L234" s="29"/>
      <c r="M234" s="29"/>
      <c r="N234" s="29"/>
      <c r="O234" s="29"/>
      <c r="P234" s="29"/>
      <c r="Q234" s="29">
        <f t="shared" si="80"/>
        <v>56892</v>
      </c>
      <c r="R234" s="29">
        <f>'[2]51'!U39</f>
        <v>50741</v>
      </c>
      <c r="S234" s="29">
        <f>'[1]CTMTQG NTM'!$W$10</f>
        <v>6151</v>
      </c>
    </row>
    <row r="235" spans="1:19" ht="31.5" x14ac:dyDescent="0.25">
      <c r="A235" s="111">
        <v>10</v>
      </c>
      <c r="B235" s="100" t="s">
        <v>329</v>
      </c>
      <c r="C235" s="111"/>
      <c r="D235" s="112"/>
      <c r="E235" s="111"/>
      <c r="F235" s="111"/>
      <c r="G235" s="36">
        <f>SUM(G236:G240)</f>
        <v>11341.15</v>
      </c>
      <c r="H235" s="36">
        <f t="shared" ref="H235:S235" si="97">SUM(H236:H240)</f>
        <v>10233.615000000002</v>
      </c>
      <c r="I235" s="36">
        <f t="shared" si="97"/>
        <v>0</v>
      </c>
      <c r="J235" s="36">
        <f t="shared" si="97"/>
        <v>1107.5349999999999</v>
      </c>
      <c r="K235" s="36">
        <f t="shared" si="97"/>
        <v>0</v>
      </c>
      <c r="L235" s="36">
        <f t="shared" si="97"/>
        <v>0</v>
      </c>
      <c r="M235" s="36">
        <f t="shared" si="97"/>
        <v>0</v>
      </c>
      <c r="N235" s="36">
        <f t="shared" si="97"/>
        <v>0</v>
      </c>
      <c r="O235" s="36">
        <f t="shared" si="97"/>
        <v>0</v>
      </c>
      <c r="P235" s="36">
        <f t="shared" si="97"/>
        <v>0</v>
      </c>
      <c r="Q235" s="36">
        <f t="shared" si="97"/>
        <v>3673</v>
      </c>
      <c r="R235" s="36">
        <f t="shared" si="97"/>
        <v>3673</v>
      </c>
      <c r="S235" s="36">
        <f t="shared" si="97"/>
        <v>0</v>
      </c>
    </row>
    <row r="236" spans="1:19" ht="33" x14ac:dyDescent="0.25">
      <c r="A236" s="143"/>
      <c r="B236" s="144" t="s">
        <v>330</v>
      </c>
      <c r="C236" s="144"/>
      <c r="D236" s="145"/>
      <c r="E236" s="132" t="s">
        <v>331</v>
      </c>
      <c r="F236" s="146" t="s">
        <v>332</v>
      </c>
      <c r="G236" s="147">
        <v>3147</v>
      </c>
      <c r="H236" s="147">
        <f>G236*0.9</f>
        <v>2832.3</v>
      </c>
      <c r="I236" s="147"/>
      <c r="J236" s="147">
        <f>G236-H236</f>
        <v>314.69999999999982</v>
      </c>
      <c r="K236" s="29"/>
      <c r="L236" s="29"/>
      <c r="M236" s="29"/>
      <c r="N236" s="29"/>
      <c r="O236" s="29"/>
      <c r="P236" s="29"/>
      <c r="Q236" s="29">
        <f t="shared" si="80"/>
        <v>1053</v>
      </c>
      <c r="R236" s="29">
        <f>'[1]Nuoc sach NTM'!$L$10</f>
        <v>1053</v>
      </c>
      <c r="S236" s="29"/>
    </row>
    <row r="237" spans="1:19" ht="49.5" x14ac:dyDescent="0.25">
      <c r="A237" s="143"/>
      <c r="B237" s="144" t="s">
        <v>333</v>
      </c>
      <c r="C237" s="144"/>
      <c r="D237" s="145"/>
      <c r="E237" s="132" t="s">
        <v>331</v>
      </c>
      <c r="F237" s="146" t="s">
        <v>334</v>
      </c>
      <c r="G237" s="145">
        <v>3280.55</v>
      </c>
      <c r="H237" s="147">
        <f>G237*0.9</f>
        <v>2952.4950000000003</v>
      </c>
      <c r="I237" s="147"/>
      <c r="J237" s="147">
        <f>G237-H237</f>
        <v>328.05499999999984</v>
      </c>
      <c r="K237" s="36"/>
      <c r="L237" s="36"/>
      <c r="M237" s="36"/>
      <c r="N237" s="36"/>
      <c r="O237" s="36"/>
      <c r="P237" s="36"/>
      <c r="Q237" s="29">
        <f t="shared" si="80"/>
        <v>1009</v>
      </c>
      <c r="R237" s="29">
        <f>'[1]Nuoc sach NTM'!$L$11</f>
        <v>1009</v>
      </c>
      <c r="S237" s="29"/>
    </row>
    <row r="238" spans="1:19" ht="33" x14ac:dyDescent="0.25">
      <c r="A238" s="143"/>
      <c r="B238" s="144" t="s">
        <v>335</v>
      </c>
      <c r="C238" s="144"/>
      <c r="D238" s="145"/>
      <c r="E238" s="132" t="s">
        <v>331</v>
      </c>
      <c r="F238" s="146" t="s">
        <v>336</v>
      </c>
      <c r="G238" s="145">
        <v>1992</v>
      </c>
      <c r="H238" s="147">
        <f>G238*0.9</f>
        <v>1792.8</v>
      </c>
      <c r="I238" s="147"/>
      <c r="J238" s="147">
        <f>G238-H238</f>
        <v>199.20000000000005</v>
      </c>
      <c r="K238" s="36"/>
      <c r="L238" s="36"/>
      <c r="M238" s="36"/>
      <c r="N238" s="36"/>
      <c r="O238" s="36"/>
      <c r="P238" s="36"/>
      <c r="Q238" s="29">
        <f t="shared" si="80"/>
        <v>656</v>
      </c>
      <c r="R238" s="29">
        <f>'[1]Nuoc sach NTM'!$L$12</f>
        <v>656</v>
      </c>
      <c r="S238" s="29"/>
    </row>
    <row r="239" spans="1:19" ht="33" x14ac:dyDescent="0.25">
      <c r="A239" s="143"/>
      <c r="B239" s="144" t="s">
        <v>337</v>
      </c>
      <c r="C239" s="144"/>
      <c r="D239" s="148"/>
      <c r="E239" s="132" t="s">
        <v>331</v>
      </c>
      <c r="F239" s="146" t="s">
        <v>338</v>
      </c>
      <c r="G239" s="147">
        <v>1195</v>
      </c>
      <c r="H239" s="147">
        <f>G239*0.85</f>
        <v>1015.75</v>
      </c>
      <c r="I239" s="147"/>
      <c r="J239" s="147">
        <f>G239-H239</f>
        <v>179.25</v>
      </c>
      <c r="K239" s="36"/>
      <c r="L239" s="36"/>
      <c r="M239" s="36"/>
      <c r="N239" s="36"/>
      <c r="O239" s="36"/>
      <c r="P239" s="36"/>
      <c r="Q239" s="29">
        <f t="shared" si="80"/>
        <v>386</v>
      </c>
      <c r="R239" s="29">
        <f>'[1]Nuoc sach NTM'!$L$13</f>
        <v>386</v>
      </c>
      <c r="S239" s="29"/>
    </row>
    <row r="240" spans="1:19" ht="49.5" x14ac:dyDescent="0.25">
      <c r="A240" s="143"/>
      <c r="B240" s="144" t="s">
        <v>339</v>
      </c>
      <c r="C240" s="144"/>
      <c r="D240" s="149"/>
      <c r="E240" s="132" t="s">
        <v>331</v>
      </c>
      <c r="F240" s="146" t="s">
        <v>340</v>
      </c>
      <c r="G240" s="147">
        <v>1726.6</v>
      </c>
      <c r="H240" s="147">
        <f>G240*0.95</f>
        <v>1640.2699999999998</v>
      </c>
      <c r="I240" s="147"/>
      <c r="J240" s="147">
        <f>G240-H240</f>
        <v>86.330000000000155</v>
      </c>
      <c r="K240" s="29"/>
      <c r="L240" s="29"/>
      <c r="M240" s="29"/>
      <c r="N240" s="29"/>
      <c r="O240" s="29"/>
      <c r="P240" s="29"/>
      <c r="Q240" s="29">
        <f t="shared" si="80"/>
        <v>569</v>
      </c>
      <c r="R240" s="29">
        <f>'[1]Nuoc sach NTM'!$L$14</f>
        <v>569</v>
      </c>
      <c r="S240" s="29"/>
    </row>
    <row r="241" spans="1:19" ht="31.5" x14ac:dyDescent="0.25">
      <c r="A241" s="87" t="s">
        <v>341</v>
      </c>
      <c r="B241" s="22" t="s">
        <v>342</v>
      </c>
      <c r="C241" s="87"/>
      <c r="D241" s="88"/>
      <c r="E241" s="87"/>
      <c r="F241" s="36">
        <f t="shared" ref="F241:Q241" si="98">SUM(F242:F249)</f>
        <v>0</v>
      </c>
      <c r="G241" s="36">
        <f t="shared" si="98"/>
        <v>0</v>
      </c>
      <c r="H241" s="36">
        <f t="shared" si="98"/>
        <v>0</v>
      </c>
      <c r="I241" s="36">
        <f t="shared" si="98"/>
        <v>0</v>
      </c>
      <c r="J241" s="36">
        <f t="shared" si="98"/>
        <v>0</v>
      </c>
      <c r="K241" s="36">
        <f t="shared" si="98"/>
        <v>0</v>
      </c>
      <c r="L241" s="36">
        <f t="shared" si="98"/>
        <v>0</v>
      </c>
      <c r="M241" s="36">
        <f t="shared" si="98"/>
        <v>0</v>
      </c>
      <c r="N241" s="36">
        <f t="shared" si="98"/>
        <v>0</v>
      </c>
      <c r="O241" s="36">
        <f t="shared" si="98"/>
        <v>0</v>
      </c>
      <c r="P241" s="36">
        <f t="shared" si="98"/>
        <v>0</v>
      </c>
      <c r="Q241" s="36">
        <f t="shared" si="98"/>
        <v>75697</v>
      </c>
      <c r="R241" s="36">
        <f>SUM(R242:R249)</f>
        <v>72073</v>
      </c>
      <c r="S241" s="36">
        <f>SUM(S242:S249)</f>
        <v>3624</v>
      </c>
    </row>
    <row r="242" spans="1:19" x14ac:dyDescent="0.25">
      <c r="A242" s="111">
        <v>1</v>
      </c>
      <c r="B242" s="150" t="s">
        <v>84</v>
      </c>
      <c r="C242" s="111"/>
      <c r="D242" s="112"/>
      <c r="E242" s="111"/>
      <c r="F242" s="111"/>
      <c r="G242" s="36"/>
      <c r="H242" s="36"/>
      <c r="I242" s="36"/>
      <c r="J242" s="36"/>
      <c r="K242" s="36"/>
      <c r="L242" s="36"/>
      <c r="M242" s="36"/>
      <c r="N242" s="36"/>
      <c r="O242" s="36"/>
      <c r="P242" s="36"/>
      <c r="Q242" s="29">
        <f>SUM(R242:S242)</f>
        <v>12398</v>
      </c>
      <c r="R242" s="29">
        <f>'[1]CTMTQG GNBV'!$N$9</f>
        <v>11705</v>
      </c>
      <c r="S242" s="29">
        <v>693</v>
      </c>
    </row>
    <row r="243" spans="1:19" x14ac:dyDescent="0.25">
      <c r="A243" s="111">
        <v>2</v>
      </c>
      <c r="B243" s="150" t="s">
        <v>86</v>
      </c>
      <c r="C243" s="111"/>
      <c r="D243" s="112"/>
      <c r="E243" s="111"/>
      <c r="F243" s="111"/>
      <c r="G243" s="36"/>
      <c r="H243" s="36"/>
      <c r="I243" s="36"/>
      <c r="J243" s="36"/>
      <c r="K243" s="36"/>
      <c r="L243" s="36"/>
      <c r="M243" s="36"/>
      <c r="N243" s="36"/>
      <c r="O243" s="36"/>
      <c r="P243" s="36"/>
      <c r="Q243" s="29">
        <f t="shared" ref="Q243:Q249" si="99">SUM(R243:S243)</f>
        <v>22575</v>
      </c>
      <c r="R243" s="29">
        <f>'[1]CTMTQG GNBV'!$N$10</f>
        <v>21098</v>
      </c>
      <c r="S243" s="29">
        <v>1477</v>
      </c>
    </row>
    <row r="244" spans="1:19" x14ac:dyDescent="0.25">
      <c r="A244" s="111">
        <v>3</v>
      </c>
      <c r="B244" s="150" t="s">
        <v>87</v>
      </c>
      <c r="C244" s="111"/>
      <c r="D244" s="112"/>
      <c r="E244" s="111"/>
      <c r="F244" s="111"/>
      <c r="G244" s="36"/>
      <c r="H244" s="36"/>
      <c r="I244" s="36"/>
      <c r="J244" s="36"/>
      <c r="K244" s="36"/>
      <c r="L244" s="36"/>
      <c r="M244" s="36"/>
      <c r="N244" s="36"/>
      <c r="O244" s="36"/>
      <c r="P244" s="36"/>
      <c r="Q244" s="29">
        <f t="shared" si="99"/>
        <v>16005</v>
      </c>
      <c r="R244" s="29">
        <f>'[1]CTMTQG GNBV'!$N$11</f>
        <v>15313</v>
      </c>
      <c r="S244" s="29">
        <v>692</v>
      </c>
    </row>
    <row r="245" spans="1:19" x14ac:dyDescent="0.25">
      <c r="A245" s="111">
        <v>4</v>
      </c>
      <c r="B245" s="150" t="s">
        <v>81</v>
      </c>
      <c r="C245" s="111"/>
      <c r="D245" s="112"/>
      <c r="E245" s="111"/>
      <c r="F245" s="111"/>
      <c r="G245" s="36"/>
      <c r="H245" s="36"/>
      <c r="I245" s="36"/>
      <c r="J245" s="36"/>
      <c r="K245" s="36"/>
      <c r="L245" s="36"/>
      <c r="M245" s="36"/>
      <c r="N245" s="36"/>
      <c r="O245" s="36"/>
      <c r="P245" s="36"/>
      <c r="Q245" s="29">
        <f t="shared" si="99"/>
        <v>7467</v>
      </c>
      <c r="R245" s="29">
        <f>'[1]CTMTQG GNBV'!$N$12</f>
        <v>7102</v>
      </c>
      <c r="S245" s="29">
        <v>365</v>
      </c>
    </row>
    <row r="246" spans="1:19" x14ac:dyDescent="0.25">
      <c r="A246" s="111">
        <v>5</v>
      </c>
      <c r="B246" s="150" t="s">
        <v>85</v>
      </c>
      <c r="C246" s="111"/>
      <c r="D246" s="112"/>
      <c r="E246" s="111"/>
      <c r="F246" s="111"/>
      <c r="G246" s="29"/>
      <c r="H246" s="29"/>
      <c r="I246" s="29"/>
      <c r="J246" s="29"/>
      <c r="K246" s="29"/>
      <c r="L246" s="29"/>
      <c r="M246" s="29"/>
      <c r="N246" s="29"/>
      <c r="O246" s="29"/>
      <c r="P246" s="29"/>
      <c r="Q246" s="29">
        <f t="shared" si="99"/>
        <v>7995</v>
      </c>
      <c r="R246" s="29">
        <f>'[1]CTMTQG GNBV'!$N$13</f>
        <v>7613</v>
      </c>
      <c r="S246" s="29">
        <v>382</v>
      </c>
    </row>
    <row r="247" spans="1:19" x14ac:dyDescent="0.25">
      <c r="A247" s="111">
        <v>6</v>
      </c>
      <c r="B247" s="150" t="s">
        <v>79</v>
      </c>
      <c r="C247" s="87"/>
      <c r="D247" s="88"/>
      <c r="E247" s="87"/>
      <c r="F247" s="87"/>
      <c r="G247" s="36"/>
      <c r="H247" s="36"/>
      <c r="I247" s="36"/>
      <c r="J247" s="36"/>
      <c r="K247" s="36"/>
      <c r="L247" s="36"/>
      <c r="M247" s="36"/>
      <c r="N247" s="36"/>
      <c r="O247" s="36"/>
      <c r="P247" s="36"/>
      <c r="Q247" s="29">
        <f t="shared" si="99"/>
        <v>4553</v>
      </c>
      <c r="R247" s="29">
        <f>'[1]CTMTQG GNBV'!$N$14</f>
        <v>4553</v>
      </c>
      <c r="S247" s="29"/>
    </row>
    <row r="248" spans="1:19" x14ac:dyDescent="0.25">
      <c r="A248" s="111">
        <v>7</v>
      </c>
      <c r="B248" s="150" t="s">
        <v>343</v>
      </c>
      <c r="C248" s="142"/>
      <c r="D248" s="112"/>
      <c r="E248" s="111"/>
      <c r="F248" s="142"/>
      <c r="G248" s="29"/>
      <c r="H248" s="29"/>
      <c r="I248" s="29"/>
      <c r="J248" s="29"/>
      <c r="K248" s="29"/>
      <c r="L248" s="29"/>
      <c r="M248" s="29"/>
      <c r="N248" s="29"/>
      <c r="O248" s="29"/>
      <c r="P248" s="29"/>
      <c r="Q248" s="29">
        <f t="shared" si="99"/>
        <v>4489</v>
      </c>
      <c r="R248" s="29">
        <f>'[1]CTMTQG GNBV'!$N$15</f>
        <v>4489</v>
      </c>
      <c r="S248" s="29"/>
    </row>
    <row r="249" spans="1:19" x14ac:dyDescent="0.25">
      <c r="A249" s="111">
        <v>8</v>
      </c>
      <c r="B249" s="150" t="s">
        <v>344</v>
      </c>
      <c r="C249" s="142"/>
      <c r="D249" s="112"/>
      <c r="E249" s="111"/>
      <c r="F249" s="142"/>
      <c r="G249" s="29"/>
      <c r="H249" s="29"/>
      <c r="I249" s="29"/>
      <c r="J249" s="29"/>
      <c r="K249" s="29"/>
      <c r="L249" s="29"/>
      <c r="M249" s="29"/>
      <c r="N249" s="29"/>
      <c r="O249" s="29"/>
      <c r="P249" s="29"/>
      <c r="Q249" s="29">
        <f t="shared" si="99"/>
        <v>215</v>
      </c>
      <c r="R249" s="29">
        <f>'[1]CTMTQG GNBV'!$N$16</f>
        <v>200</v>
      </c>
      <c r="S249" s="29">
        <v>15</v>
      </c>
    </row>
    <row r="250" spans="1:19" x14ac:dyDescent="0.25">
      <c r="A250" s="151"/>
      <c r="B250" s="152"/>
      <c r="C250" s="153"/>
      <c r="D250" s="154"/>
      <c r="E250" s="151"/>
      <c r="F250" s="153"/>
      <c r="G250" s="155"/>
      <c r="H250" s="155"/>
      <c r="I250" s="155"/>
      <c r="J250" s="155"/>
      <c r="K250" s="155"/>
      <c r="L250" s="155"/>
      <c r="M250" s="155"/>
      <c r="N250" s="155"/>
      <c r="O250" s="155"/>
      <c r="P250" s="155"/>
      <c r="Q250" s="155"/>
      <c r="R250" s="155"/>
      <c r="S250" s="156"/>
    </row>
  </sheetData>
  <mergeCells count="26">
    <mergeCell ref="S6:S7"/>
    <mergeCell ref="E4:E7"/>
    <mergeCell ref="F4:J4"/>
    <mergeCell ref="F5:F7"/>
    <mergeCell ref="G5:J5"/>
    <mergeCell ref="A4:A7"/>
    <mergeCell ref="B4:B7"/>
    <mergeCell ref="C4:C7"/>
    <mergeCell ref="D4:D7"/>
    <mergeCell ref="O6:O7"/>
    <mergeCell ref="A2:S2"/>
    <mergeCell ref="Q4:S4"/>
    <mergeCell ref="K5:K7"/>
    <mergeCell ref="L5:M5"/>
    <mergeCell ref="N5:N7"/>
    <mergeCell ref="O5:P5"/>
    <mergeCell ref="Q5:Q7"/>
    <mergeCell ref="R5:S5"/>
    <mergeCell ref="L6:L7"/>
    <mergeCell ref="M6:M7"/>
    <mergeCell ref="P6:P7"/>
    <mergeCell ref="R6:R7"/>
    <mergeCell ref="G6:G7"/>
    <mergeCell ref="H6:J6"/>
    <mergeCell ref="K4:M4"/>
    <mergeCell ref="N4:P4"/>
  </mergeCells>
  <pageMargins left="0.7" right="0.7" top="0.3" bottom="0.3" header="0.3" footer="0.3"/>
  <pageSetup paperSize="9" scale="51" fitToHeight="0"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480D88-EEF3-4658-A6EE-BB687ACF33DA}"/>
</file>

<file path=customXml/itemProps2.xml><?xml version="1.0" encoding="utf-8"?>
<ds:datastoreItem xmlns:ds="http://schemas.openxmlformats.org/officeDocument/2006/customXml" ds:itemID="{55E298EA-A532-4299-A438-8054B57D2DD3}"/>
</file>

<file path=customXml/itemProps3.xml><?xml version="1.0" encoding="utf-8"?>
<ds:datastoreItem xmlns:ds="http://schemas.openxmlformats.org/officeDocument/2006/customXml" ds:itemID="{69C15262-950B-47EB-AF5B-230E20DD7E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2020-01-22T08:17:07Z</dcterms:modified>
</cp:coreProperties>
</file>