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worksheets/sheet19.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5255" windowHeight="7935" tabRatio="368" firstSheet="16" activeTab="16"/>
  </bookViews>
  <sheets>
    <sheet name="19" sheetId="1" state="hidden" r:id="rId1"/>
    <sheet name="20" sheetId="2" state="hidden" r:id="rId2"/>
    <sheet name="21" sheetId="3" state="hidden" r:id="rId3"/>
    <sheet name="22" sheetId="29" state="hidden" r:id="rId4"/>
    <sheet name="23" sheetId="28" state="hidden" r:id="rId5"/>
    <sheet name="24" sheetId="4" state="hidden" r:id="rId6"/>
    <sheet name="25" sheetId="27" state="hidden" r:id="rId7"/>
    <sheet name="26" sheetId="5" state="hidden" r:id="rId8"/>
    <sheet name="27" sheetId="6" state="hidden" r:id="rId9"/>
    <sheet name="28" sheetId="7" state="hidden" r:id="rId10"/>
    <sheet name="29" sheetId="8" state="hidden" r:id="rId11"/>
    <sheet name="31" sheetId="10" state="hidden" r:id="rId12"/>
    <sheet name="46," sheetId="32" state="hidden" r:id="rId13"/>
    <sheet name="47" sheetId="9" state="hidden" r:id="rId14"/>
    <sheet name="02" sheetId="11" state="hidden" r:id="rId15"/>
    <sheet name="03" sheetId="12" state="hidden" r:id="rId16"/>
    <sheet name="48." sheetId="31" r:id="rId17"/>
    <sheet name="49," sheetId="30" state="hidden" r:id="rId18"/>
    <sheet name="50" sheetId="13" state="hidden" r:id="rId19"/>
    <sheet name="51" sheetId="14" state="hidden" r:id="rId20"/>
    <sheet name="53" sheetId="16" state="hidden" r:id="rId21"/>
    <sheet name="55" sheetId="18" state="hidden" r:id="rId22"/>
    <sheet name="08" sheetId="20" state="hidden" r:id="rId23"/>
    <sheet name="09" sheetId="21" state="hidden" r:id="rId24"/>
    <sheet name="36" sheetId="15" state="hidden" r:id="rId25"/>
    <sheet name="46" sheetId="25" state="hidden" r:id="rId26"/>
    <sheet name="43" sheetId="22" state="hidden" r:id="rId27"/>
    <sheet name="44" sheetId="23" state="hidden" r:id="rId28"/>
    <sheet name="45" sheetId="24" state="hidden" r:id="rId29"/>
    <sheet name="56" sheetId="34" state="hidden" r:id="rId30"/>
  </sheets>
  <externalReferences>
    <externalReference r:id="rId31"/>
  </externalReferences>
  <definedNames>
    <definedName name="chuong_phuluc_19" localSheetId="0">'19'!$A$1</definedName>
    <definedName name="chuong_phuluc_19_name" localSheetId="0">'19'!$A$2</definedName>
    <definedName name="chuong_phuluc_20" localSheetId="0">'20'!$A$1</definedName>
    <definedName name="chuong_phuluc_20_name" localSheetId="0">'20'!$A$2</definedName>
    <definedName name="chuong_phuluc_21" localSheetId="0">'21'!$A$1</definedName>
    <definedName name="chuong_phuluc_21_name" localSheetId="0">'21'!$A$2</definedName>
    <definedName name="chuong_phuluc_22" localSheetId="0">'22'!$A$1</definedName>
    <definedName name="chuong_phuluc_22_name" localSheetId="0">'22'!$A$2</definedName>
    <definedName name="chuong_phuluc_23" localSheetId="0">'23'!$A$1</definedName>
    <definedName name="chuong_phuluc_23_name" localSheetId="0">'23'!$A$2</definedName>
    <definedName name="chuong_phuluc_24" localSheetId="0">'24'!$A$1</definedName>
    <definedName name="chuong_phuluc_24_name" localSheetId="0">'24'!$A$2</definedName>
    <definedName name="chuong_phuluc_25" localSheetId="0">'25'!$A$1</definedName>
    <definedName name="chuong_phuluc_25_name" localSheetId="0">'25'!$A$2</definedName>
    <definedName name="chuong_phuluc_26" localSheetId="0">'26'!$A$1</definedName>
    <definedName name="chuong_phuluc_26_name" localSheetId="0">'26'!$A$2</definedName>
    <definedName name="chuong_phuluc_27" localSheetId="0">'27'!$A$1</definedName>
    <definedName name="chuong_phuluc_27_name" localSheetId="0">'27'!$A$2</definedName>
    <definedName name="chuong_phuluc_28" localSheetId="0">'28'!$A$1</definedName>
    <definedName name="chuong_phuluc_28_name" localSheetId="0">'28'!$A$2</definedName>
    <definedName name="chuong_phuluc_29" localSheetId="0">'29'!$A$1</definedName>
    <definedName name="chuong_phuluc_29_name" localSheetId="0">'29'!$A$2</definedName>
    <definedName name="chuong_phuluc_30" localSheetId="0">'47'!$A$1</definedName>
    <definedName name="chuong_phuluc_30_name" localSheetId="0">'47'!$A$2</definedName>
    <definedName name="chuong_phuluc_31" localSheetId="0">'31'!$A$1</definedName>
    <definedName name="chuong_phuluc_31_name" localSheetId="0">'31'!$A$2</definedName>
    <definedName name="chuong_phuluc_32" localSheetId="0">'02'!$A$1</definedName>
    <definedName name="chuong_phuluc_32_name" localSheetId="0">'02'!$A$2</definedName>
    <definedName name="chuong_phuluc_33" localSheetId="0">'03'!$A$1</definedName>
    <definedName name="chuong_phuluc_33_name" localSheetId="0">'03'!$A$2</definedName>
    <definedName name="chuong_phuluc_34" localSheetId="0">'50'!$A$2</definedName>
    <definedName name="chuong_phuluc_34_name" localSheetId="0">'50'!$A$3</definedName>
    <definedName name="chuong_phuluc_35" localSheetId="0">'51'!$A$2</definedName>
    <definedName name="chuong_phuluc_35_name" localSheetId="0">'51'!$A$3</definedName>
    <definedName name="chuong_phuluc_36" localSheetId="0">'36'!$A$1</definedName>
    <definedName name="chuong_phuluc_36_name" localSheetId="0">'36'!$A$2</definedName>
    <definedName name="chuong_phuluc_37" localSheetId="0">'53'!$A$1</definedName>
    <definedName name="chuong_phuluc_37_name" localSheetId="0">'53'!$A$2</definedName>
    <definedName name="chuong_phuluc_38" localSheetId="0">#REF!</definedName>
    <definedName name="chuong_phuluc_38_name" localSheetId="0">#REF!</definedName>
    <definedName name="chuong_phuluc_39" localSheetId="0">'55'!$A$1</definedName>
    <definedName name="chuong_phuluc_39_name" localSheetId="0">'55'!$A$2</definedName>
    <definedName name="chuong_phuluc_40" localSheetId="0">#REF!</definedName>
    <definedName name="chuong_phuluc_40_name" localSheetId="0">#REF!</definedName>
    <definedName name="chuong_phuluc_41" localSheetId="0">'08'!$A$1</definedName>
    <definedName name="chuong_phuluc_41_name" localSheetId="0">'08'!$A$2</definedName>
    <definedName name="chuong_phuluc_42" localSheetId="0">'09'!$A$1</definedName>
    <definedName name="chuong_phuluc_42_name" localSheetId="0">'09'!$A$2</definedName>
    <definedName name="chuong_phuluc_43" localSheetId="0">'43'!$A$1</definedName>
    <definedName name="chuong_phuluc_43_name" localSheetId="0">'43'!$A$2</definedName>
    <definedName name="chuong_phuluc_44" localSheetId="0">'44'!$A$1</definedName>
    <definedName name="chuong_phuluc_44_name" localSheetId="0">'44'!$A$2</definedName>
    <definedName name="chuong_phuluc_44_name_name" localSheetId="0">'44'!#REF!</definedName>
    <definedName name="chuong_phuluc_45" localSheetId="0">'45'!$A$1</definedName>
    <definedName name="chuong_phuluc_45_name" localSheetId="0">'45'!$A$2</definedName>
    <definedName name="chuong_phuluc_46" localSheetId="0">'46'!$A$1</definedName>
    <definedName name="chuong_phuluc_46_name" localSheetId="0">'46'!$A$2</definedName>
    <definedName name="chuong_phuluc_47" localSheetId="0">#REF!</definedName>
    <definedName name="chuong_phuluc_47_name" localSheetId="0">#REF!</definedName>
    <definedName name="chuong_phuluc_47_name_name" localSheetId="0">#REF!</definedName>
    <definedName name="_xlnm.Print_Titles" localSheetId="16">'48.'!$6:$7</definedName>
    <definedName name="_xlnm.Print_Titles" localSheetId="17">'49,'!$6:$7</definedName>
    <definedName name="_xlnm.Print_Titles" localSheetId="19">'51'!$7:$9</definedName>
    <definedName name="_xlnm.Print_Titles" localSheetId="20">'53'!$6:$8</definedName>
  </definedNames>
  <calcPr calcId="124519"/>
</workbook>
</file>

<file path=xl/calcChain.xml><?xml version="1.0" encoding="utf-8"?>
<calcChain xmlns="http://schemas.openxmlformats.org/spreadsheetml/2006/main">
  <c r="C80" i="16"/>
  <c r="C79"/>
  <c r="C78"/>
  <c r="C77"/>
  <c r="C76"/>
  <c r="C75"/>
  <c r="C74"/>
  <c r="C73"/>
  <c r="C72"/>
  <c r="C71"/>
  <c r="C70"/>
  <c r="R69"/>
  <c r="Q69"/>
  <c r="P69"/>
  <c r="O69"/>
  <c r="N69"/>
  <c r="C69" s="1"/>
  <c r="M69"/>
  <c r="L69"/>
  <c r="K69"/>
  <c r="J69"/>
  <c r="I69"/>
  <c r="H69"/>
  <c r="G69"/>
  <c r="F69"/>
  <c r="E69"/>
  <c r="D69"/>
  <c r="C68"/>
  <c r="C67"/>
  <c r="C66"/>
  <c r="C65"/>
  <c r="C64"/>
  <c r="C63"/>
  <c r="C62"/>
  <c r="C61"/>
  <c r="C60"/>
  <c r="C59"/>
  <c r="C58"/>
  <c r="C57"/>
  <c r="C56"/>
  <c r="C55"/>
  <c r="C54"/>
  <c r="C53"/>
  <c r="C52"/>
  <c r="C51"/>
  <c r="C50"/>
  <c r="C48" s="1"/>
  <c r="C49"/>
  <c r="R48"/>
  <c r="R9" s="1"/>
  <c r="Q48"/>
  <c r="P48"/>
  <c r="P9" s="1"/>
  <c r="O48"/>
  <c r="N48"/>
  <c r="N9" s="1"/>
  <c r="M48"/>
  <c r="L48"/>
  <c r="L9" s="1"/>
  <c r="K48"/>
  <c r="J48"/>
  <c r="J9" s="1"/>
  <c r="I48"/>
  <c r="H48"/>
  <c r="H9" s="1"/>
  <c r="G48"/>
  <c r="F48"/>
  <c r="F9" s="1"/>
  <c r="E48"/>
  <c r="D48"/>
  <c r="D9" s="1"/>
  <c r="C47"/>
  <c r="C46"/>
  <c r="C45"/>
  <c r="C44"/>
  <c r="C43"/>
  <c r="C42"/>
  <c r="C41"/>
  <c r="C40"/>
  <c r="C39"/>
  <c r="C38"/>
  <c r="C37"/>
  <c r="C36"/>
  <c r="C35"/>
  <c r="C34"/>
  <c r="C33"/>
  <c r="C32"/>
  <c r="C31"/>
  <c r="C30"/>
  <c r="C29"/>
  <c r="C28"/>
  <c r="C27"/>
  <c r="C26"/>
  <c r="C25"/>
  <c r="C24"/>
  <c r="C23"/>
  <c r="C22"/>
  <c r="C21"/>
  <c r="C20"/>
  <c r="C19"/>
  <c r="C18"/>
  <c r="C17"/>
  <c r="C16"/>
  <c r="C15"/>
  <c r="C14"/>
  <c r="C13"/>
  <c r="C12"/>
  <c r="C11"/>
  <c r="R10"/>
  <c r="Q10"/>
  <c r="P10"/>
  <c r="O10"/>
  <c r="N10"/>
  <c r="M10"/>
  <c r="L10"/>
  <c r="K10"/>
  <c r="J10"/>
  <c r="I10"/>
  <c r="H10"/>
  <c r="G10"/>
  <c r="F10"/>
  <c r="E10"/>
  <c r="D10"/>
  <c r="C10"/>
  <c r="Q9"/>
  <c r="O9"/>
  <c r="M9"/>
  <c r="K9"/>
  <c r="I9"/>
  <c r="G9"/>
  <c r="E9"/>
  <c r="J79" i="14"/>
  <c r="C79"/>
  <c r="J78"/>
  <c r="C78"/>
  <c r="L77"/>
  <c r="J77"/>
  <c r="I77"/>
  <c r="E77"/>
  <c r="D77"/>
  <c r="C77"/>
  <c r="J76"/>
  <c r="C76"/>
  <c r="J75"/>
  <c r="C75"/>
  <c r="J74"/>
  <c r="C74"/>
  <c r="J73"/>
  <c r="C73"/>
  <c r="M72"/>
  <c r="J72"/>
  <c r="E72"/>
  <c r="C72"/>
  <c r="M71"/>
  <c r="J71"/>
  <c r="E71"/>
  <c r="C71"/>
  <c r="M70"/>
  <c r="J70"/>
  <c r="E70"/>
  <c r="C70"/>
  <c r="M69"/>
  <c r="J69"/>
  <c r="E69"/>
  <c r="C69"/>
  <c r="M68"/>
  <c r="J68"/>
  <c r="E68"/>
  <c r="C68"/>
  <c r="M67"/>
  <c r="J67"/>
  <c r="E67"/>
  <c r="C67"/>
  <c r="M66"/>
  <c r="J66"/>
  <c r="E66"/>
  <c r="C66"/>
  <c r="M65"/>
  <c r="J65"/>
  <c r="E65"/>
  <c r="C65"/>
  <c r="M64"/>
  <c r="J64"/>
  <c r="E64"/>
  <c r="C64"/>
  <c r="M63"/>
  <c r="J63"/>
  <c r="E63"/>
  <c r="C63"/>
  <c r="M62"/>
  <c r="J62"/>
  <c r="E62"/>
  <c r="C62"/>
  <c r="M61"/>
  <c r="J61"/>
  <c r="E61"/>
  <c r="C61"/>
  <c r="M60"/>
  <c r="J60"/>
  <c r="E60"/>
  <c r="C60"/>
  <c r="M59"/>
  <c r="J59"/>
  <c r="E59"/>
  <c r="C59"/>
  <c r="M58"/>
  <c r="J58"/>
  <c r="E58"/>
  <c r="C58"/>
  <c r="M57"/>
  <c r="J57"/>
  <c r="E57"/>
  <c r="C57"/>
  <c r="M56"/>
  <c r="J56"/>
  <c r="E56"/>
  <c r="C56"/>
  <c r="M55"/>
  <c r="J55"/>
  <c r="E55"/>
  <c r="C55"/>
  <c r="M54"/>
  <c r="J54"/>
  <c r="E54"/>
  <c r="C54"/>
  <c r="M53"/>
  <c r="J53"/>
  <c r="E53"/>
  <c r="C53"/>
  <c r="M52"/>
  <c r="J52"/>
  <c r="J51" s="1"/>
  <c r="C51" s="1"/>
  <c r="E52"/>
  <c r="C52"/>
  <c r="P51"/>
  <c r="O51"/>
  <c r="N51"/>
  <c r="M51"/>
  <c r="L51"/>
  <c r="K51"/>
  <c r="I51"/>
  <c r="H51"/>
  <c r="G51"/>
  <c r="F51"/>
  <c r="E51"/>
  <c r="D51"/>
  <c r="M50"/>
  <c r="J50"/>
  <c r="E50"/>
  <c r="C50"/>
  <c r="M49"/>
  <c r="J49"/>
  <c r="E49"/>
  <c r="C49"/>
  <c r="M48"/>
  <c r="J48"/>
  <c r="E48"/>
  <c r="C48"/>
  <c r="M47"/>
  <c r="J47"/>
  <c r="E47"/>
  <c r="C47"/>
  <c r="M46"/>
  <c r="J46"/>
  <c r="E46"/>
  <c r="C46"/>
  <c r="M45"/>
  <c r="J45"/>
  <c r="E45"/>
  <c r="C45"/>
  <c r="M44"/>
  <c r="J44"/>
  <c r="E44"/>
  <c r="C44"/>
  <c r="M43"/>
  <c r="J43"/>
  <c r="E43"/>
  <c r="C43"/>
  <c r="M42"/>
  <c r="J42"/>
  <c r="E42"/>
  <c r="C42"/>
  <c r="M41"/>
  <c r="J41"/>
  <c r="E41"/>
  <c r="C41"/>
  <c r="M40"/>
  <c r="J40"/>
  <c r="E40"/>
  <c r="C40"/>
  <c r="M39"/>
  <c r="J39"/>
  <c r="E39"/>
  <c r="C39"/>
  <c r="M38"/>
  <c r="J38"/>
  <c r="E38"/>
  <c r="C38"/>
  <c r="M37"/>
  <c r="J37"/>
  <c r="E37"/>
  <c r="C37"/>
  <c r="M36"/>
  <c r="J36"/>
  <c r="E36"/>
  <c r="C36"/>
  <c r="M35"/>
  <c r="J35"/>
  <c r="E35"/>
  <c r="C35"/>
  <c r="M34"/>
  <c r="J34"/>
  <c r="E34"/>
  <c r="C34"/>
  <c r="M33"/>
  <c r="J33"/>
  <c r="E33"/>
  <c r="C33"/>
  <c r="M32"/>
  <c r="J32"/>
  <c r="E32"/>
  <c r="C32"/>
  <c r="M31"/>
  <c r="J31"/>
  <c r="E31"/>
  <c r="C31"/>
  <c r="M30"/>
  <c r="J30"/>
  <c r="E30"/>
  <c r="C30"/>
  <c r="M29"/>
  <c r="J29"/>
  <c r="E29"/>
  <c r="C29"/>
  <c r="M28"/>
  <c r="J28"/>
  <c r="E28"/>
  <c r="C28"/>
  <c r="M27"/>
  <c r="J27"/>
  <c r="E27"/>
  <c r="C27"/>
  <c r="M26"/>
  <c r="J26"/>
  <c r="E26"/>
  <c r="C26"/>
  <c r="M25"/>
  <c r="J25"/>
  <c r="E25"/>
  <c r="C25"/>
  <c r="M24"/>
  <c r="J24"/>
  <c r="E24"/>
  <c r="C24"/>
  <c r="M23"/>
  <c r="J23"/>
  <c r="E23"/>
  <c r="C23"/>
  <c r="M22"/>
  <c r="J22"/>
  <c r="E22"/>
  <c r="C22"/>
  <c r="M21"/>
  <c r="J21"/>
  <c r="E21"/>
  <c r="C21"/>
  <c r="M20"/>
  <c r="J20"/>
  <c r="E20"/>
  <c r="C20"/>
  <c r="M19"/>
  <c r="J19"/>
  <c r="E19"/>
  <c r="C19"/>
  <c r="M18"/>
  <c r="J18"/>
  <c r="E18"/>
  <c r="C18"/>
  <c r="M17"/>
  <c r="J17"/>
  <c r="E17"/>
  <c r="C17"/>
  <c r="M16"/>
  <c r="J16"/>
  <c r="E16"/>
  <c r="C16"/>
  <c r="M15"/>
  <c r="J15"/>
  <c r="E15"/>
  <c r="C15"/>
  <c r="M14"/>
  <c r="J14"/>
  <c r="J13" s="1"/>
  <c r="J12" s="1"/>
  <c r="E14"/>
  <c r="C14"/>
  <c r="P13"/>
  <c r="O13"/>
  <c r="N13"/>
  <c r="M13"/>
  <c r="L13"/>
  <c r="K13"/>
  <c r="I13"/>
  <c r="H13"/>
  <c r="G13"/>
  <c r="F13"/>
  <c r="E13"/>
  <c r="D13"/>
  <c r="P12"/>
  <c r="O12"/>
  <c r="N12"/>
  <c r="M12"/>
  <c r="L12"/>
  <c r="K12"/>
  <c r="I12"/>
  <c r="H12"/>
  <c r="G12"/>
  <c r="F12"/>
  <c r="E12"/>
  <c r="D12"/>
  <c r="N11"/>
  <c r="M11"/>
  <c r="K11"/>
  <c r="J11"/>
  <c r="D11"/>
  <c r="C11"/>
  <c r="P10"/>
  <c r="O10"/>
  <c r="N10"/>
  <c r="M10"/>
  <c r="L10"/>
  <c r="K10"/>
  <c r="I10"/>
  <c r="H10"/>
  <c r="G10"/>
  <c r="F10"/>
  <c r="E10"/>
  <c r="D10"/>
  <c r="C12" i="13"/>
  <c r="C30" i="30"/>
  <c r="C31"/>
  <c r="C24" i="9"/>
  <c r="C9" i="16" l="1"/>
  <c r="C12" i="14"/>
  <c r="C10" s="1"/>
  <c r="C13"/>
  <c r="J10"/>
  <c r="C31" i="32" l="1"/>
  <c r="C29"/>
  <c r="A1" i="34"/>
  <c r="A4" i="30"/>
  <c r="A4" i="31"/>
  <c r="D30"/>
  <c r="A3" i="18" l="1"/>
  <c r="A4" i="34"/>
  <c r="A3" i="9"/>
  <c r="F20" i="34"/>
  <c r="F19"/>
  <c r="F18"/>
  <c r="F17"/>
  <c r="F16"/>
  <c r="F15"/>
  <c r="F14"/>
  <c r="F13"/>
  <c r="F12"/>
  <c r="F11"/>
  <c r="C11" s="1"/>
  <c r="J9"/>
  <c r="F10"/>
  <c r="I9"/>
  <c r="H9"/>
  <c r="G9"/>
  <c r="F9" l="1"/>
  <c r="C10"/>
  <c r="C12"/>
  <c r="C13"/>
  <c r="C17"/>
  <c r="C19"/>
  <c r="C20"/>
  <c r="D9"/>
  <c r="E9"/>
  <c r="C15"/>
  <c r="C16"/>
  <c r="K9"/>
  <c r="C18"/>
  <c r="C14"/>
  <c r="C9" l="1"/>
  <c r="C38" i="30"/>
  <c r="C35"/>
  <c r="C32"/>
  <c r="C11"/>
  <c r="C10" s="1"/>
  <c r="C9" s="1"/>
  <c r="D34" i="31"/>
  <c r="D33"/>
  <c r="D32"/>
  <c r="D31"/>
  <c r="D29"/>
  <c r="D23"/>
  <c r="D19"/>
  <c r="D17"/>
  <c r="D15"/>
  <c r="D13"/>
  <c r="D11"/>
  <c r="C10"/>
  <c r="C9" s="1"/>
  <c r="A1" i="18"/>
  <c r="A1" i="16"/>
  <c r="A2" i="14"/>
  <c r="A2" i="13"/>
  <c r="M16" i="20"/>
  <c r="D23" i="12"/>
  <c r="Q9" i="11"/>
  <c r="Q19"/>
  <c r="J9" i="21"/>
  <c r="E10"/>
  <c r="E11"/>
  <c r="E12"/>
  <c r="E13"/>
  <c r="E14"/>
  <c r="E15"/>
  <c r="E16"/>
  <c r="E17"/>
  <c r="E18"/>
  <c r="E19"/>
  <c r="J8"/>
  <c r="F10"/>
  <c r="T12" i="20" s="1"/>
  <c r="F11" i="21"/>
  <c r="F12"/>
  <c r="F13"/>
  <c r="T15" i="20" s="1"/>
  <c r="F14" i="21"/>
  <c r="T16" i="20" s="1"/>
  <c r="F15" i="21"/>
  <c r="T17" i="20" s="1"/>
  <c r="F16" i="21"/>
  <c r="F17"/>
  <c r="T19" i="20" s="1"/>
  <c r="F18" i="21"/>
  <c r="T20" i="20" s="1"/>
  <c r="F19" i="21"/>
  <c r="T13" i="20"/>
  <c r="T14"/>
  <c r="T18"/>
  <c r="T21"/>
  <c r="M11"/>
  <c r="M21"/>
  <c r="M20"/>
  <c r="M19"/>
  <c r="M18"/>
  <c r="M17"/>
  <c r="M15"/>
  <c r="M14"/>
  <c r="M13"/>
  <c r="M12"/>
  <c r="I19"/>
  <c r="I11"/>
  <c r="I14"/>
  <c r="I21"/>
  <c r="I20"/>
  <c r="I18"/>
  <c r="I17"/>
  <c r="I16"/>
  <c r="I15"/>
  <c r="I13"/>
  <c r="I12"/>
  <c r="C44" i="13"/>
  <c r="E4" i="16"/>
  <c r="D31" i="12"/>
  <c r="Q16" i="11"/>
  <c r="Q21"/>
  <c r="Q20"/>
  <c r="Q18"/>
  <c r="C8" i="30" l="1"/>
  <c r="D10" i="31"/>
  <c r="D9" s="1"/>
  <c r="C27" i="32"/>
  <c r="C32"/>
  <c r="C35"/>
  <c r="K9" i="18"/>
  <c r="F9" i="21"/>
  <c r="T11" i="20" s="1"/>
  <c r="G30" i="13" l="1"/>
  <c r="G32"/>
  <c r="G31"/>
  <c r="F34"/>
  <c r="H34" s="1"/>
  <c r="F33"/>
  <c r="H33" s="1"/>
  <c r="F31"/>
  <c r="H31" s="1"/>
  <c r="F32"/>
  <c r="H32" s="1"/>
  <c r="K10" i="21"/>
  <c r="K11"/>
  <c r="K12"/>
  <c r="K13"/>
  <c r="K14"/>
  <c r="K15"/>
  <c r="K16"/>
  <c r="K17"/>
  <c r="K18"/>
  <c r="K19"/>
  <c r="K9"/>
  <c r="E9"/>
  <c r="F8"/>
  <c r="G8"/>
  <c r="H8"/>
  <c r="D10"/>
  <c r="D11"/>
  <c r="D12"/>
  <c r="D13"/>
  <c r="D14"/>
  <c r="D15"/>
  <c r="D16"/>
  <c r="D17"/>
  <c r="D18"/>
  <c r="D19"/>
  <c r="D9"/>
  <c r="C19" l="1"/>
  <c r="C17"/>
  <c r="C15"/>
  <c r="C13"/>
  <c r="C11"/>
  <c r="C18"/>
  <c r="C14"/>
  <c r="C10"/>
  <c r="C9"/>
  <c r="C16"/>
  <c r="C12"/>
  <c r="I8"/>
  <c r="H30" i="13"/>
  <c r="K8" i="21"/>
  <c r="E8"/>
  <c r="C45" i="13"/>
  <c r="R17" i="20"/>
  <c r="A3" i="21"/>
  <c r="A3" i="20"/>
  <c r="A3" i="16"/>
  <c r="A4" i="14"/>
  <c r="A4" i="13"/>
  <c r="A3" i="12"/>
  <c r="A3" i="11"/>
  <c r="D4" i="16"/>
  <c r="F4"/>
  <c r="H4"/>
  <c r="I4"/>
  <c r="J4"/>
  <c r="L4"/>
  <c r="M4"/>
  <c r="P4" l="1"/>
  <c r="K4"/>
  <c r="G4"/>
  <c r="R4"/>
  <c r="Q4"/>
  <c r="C4" l="1"/>
  <c r="D8" i="21" l="1"/>
  <c r="K12" i="20"/>
  <c r="F12" s="1"/>
  <c r="E12" s="1"/>
  <c r="K13"/>
  <c r="F13" s="1"/>
  <c r="E13" s="1"/>
  <c r="K14"/>
  <c r="F14" s="1"/>
  <c r="E14" s="1"/>
  <c r="K15"/>
  <c r="F15" s="1"/>
  <c r="E15" s="1"/>
  <c r="K16"/>
  <c r="F16" s="1"/>
  <c r="E16" s="1"/>
  <c r="K17"/>
  <c r="F17" s="1"/>
  <c r="E17" s="1"/>
  <c r="K18"/>
  <c r="F18" s="1"/>
  <c r="E18" s="1"/>
  <c r="K19"/>
  <c r="F19" s="1"/>
  <c r="E19" s="1"/>
  <c r="K20"/>
  <c r="F20" s="1"/>
  <c r="E20" s="1"/>
  <c r="K21"/>
  <c r="F21" s="1"/>
  <c r="E21" s="1"/>
  <c r="K11"/>
  <c r="F11" s="1"/>
  <c r="E11" s="1"/>
  <c r="R12"/>
  <c r="R13"/>
  <c r="R14"/>
  <c r="R15"/>
  <c r="R16"/>
  <c r="R18"/>
  <c r="R19"/>
  <c r="R20"/>
  <c r="R21"/>
  <c r="R11"/>
  <c r="G10"/>
  <c r="H10"/>
  <c r="I10"/>
  <c r="J10"/>
  <c r="N10"/>
  <c r="E24" i="12" s="1"/>
  <c r="O10" i="20"/>
  <c r="P10"/>
  <c r="E27" i="12" s="1"/>
  <c r="C27" s="1"/>
  <c r="Q10" i="20"/>
  <c r="S10"/>
  <c r="T10"/>
  <c r="U10"/>
  <c r="V10"/>
  <c r="D18" i="18"/>
  <c r="M18" s="1"/>
  <c r="D17"/>
  <c r="M17" s="1"/>
  <c r="D14"/>
  <c r="M14" s="1"/>
  <c r="D13"/>
  <c r="M13" s="1"/>
  <c r="D11"/>
  <c r="M11" s="1"/>
  <c r="D10"/>
  <c r="M10" s="1"/>
  <c r="F9"/>
  <c r="H9"/>
  <c r="I9"/>
  <c r="L9"/>
  <c r="E10" i="12"/>
  <c r="G21"/>
  <c r="G20"/>
  <c r="G19"/>
  <c r="G11"/>
  <c r="C39"/>
  <c r="C38"/>
  <c r="C37"/>
  <c r="C35"/>
  <c r="C34"/>
  <c r="C31"/>
  <c r="C30"/>
  <c r="C28"/>
  <c r="C26"/>
  <c r="C25"/>
  <c r="C24"/>
  <c r="C20"/>
  <c r="C19"/>
  <c r="C18"/>
  <c r="C17"/>
  <c r="C16"/>
  <c r="E36"/>
  <c r="E33"/>
  <c r="E32" s="1"/>
  <c r="E29" s="1"/>
  <c r="E11"/>
  <c r="D36"/>
  <c r="D33"/>
  <c r="D11"/>
  <c r="D10" s="1"/>
  <c r="D21" i="11"/>
  <c r="C21" s="1"/>
  <c r="D19"/>
  <c r="C19" s="1"/>
  <c r="D18"/>
  <c r="C18" s="1"/>
  <c r="D15"/>
  <c r="C15" s="1"/>
  <c r="D13"/>
  <c r="C13" s="1"/>
  <c r="E10"/>
  <c r="E8" s="1"/>
  <c r="F10"/>
  <c r="F8" s="1"/>
  <c r="G10"/>
  <c r="H10"/>
  <c r="H8" s="1"/>
  <c r="I10"/>
  <c r="I8" s="1"/>
  <c r="J10"/>
  <c r="J8" s="1"/>
  <c r="K10"/>
  <c r="K8" s="1"/>
  <c r="L10"/>
  <c r="L8" s="1"/>
  <c r="M10"/>
  <c r="M8" s="1"/>
  <c r="N10"/>
  <c r="N8" s="1"/>
  <c r="O10"/>
  <c r="O8" s="1"/>
  <c r="P10"/>
  <c r="P8" s="1"/>
  <c r="R10"/>
  <c r="R8" s="1"/>
  <c r="S10"/>
  <c r="S8" s="1"/>
  <c r="T10"/>
  <c r="T8" s="1"/>
  <c r="U10"/>
  <c r="U8" s="1"/>
  <c r="V10"/>
  <c r="W10"/>
  <c r="X10"/>
  <c r="X8" s="1"/>
  <c r="Y10"/>
  <c r="Y8" s="1"/>
  <c r="Z10"/>
  <c r="AA10"/>
  <c r="AB10"/>
  <c r="AB8" s="1"/>
  <c r="D11"/>
  <c r="D12"/>
  <c r="C12" s="1"/>
  <c r="D14"/>
  <c r="C14" s="1"/>
  <c r="D16"/>
  <c r="C16" s="1"/>
  <c r="D17"/>
  <c r="C17" s="1"/>
  <c r="D20"/>
  <c r="C20" s="1"/>
  <c r="D9"/>
  <c r="G8"/>
  <c r="V8"/>
  <c r="W8"/>
  <c r="Z8"/>
  <c r="AA8"/>
  <c r="C10" i="13" l="1"/>
  <c r="D15" i="20"/>
  <c r="N18" i="18"/>
  <c r="N17"/>
  <c r="N14"/>
  <c r="C36" i="12"/>
  <c r="C33"/>
  <c r="N13" i="18"/>
  <c r="N11"/>
  <c r="D19"/>
  <c r="D12"/>
  <c r="M12" s="1"/>
  <c r="C8" i="21"/>
  <c r="D21" i="20"/>
  <c r="D13"/>
  <c r="D17"/>
  <c r="R10"/>
  <c r="D18"/>
  <c r="C18" s="1"/>
  <c r="D19"/>
  <c r="D14"/>
  <c r="D20"/>
  <c r="D16"/>
  <c r="D12"/>
  <c r="C30" i="13"/>
  <c r="M10" i="20"/>
  <c r="L10"/>
  <c r="E21" i="12" s="1"/>
  <c r="C21" s="1"/>
  <c r="N10" i="18"/>
  <c r="K10" i="20"/>
  <c r="F10"/>
  <c r="J9" i="18"/>
  <c r="D16"/>
  <c r="D20"/>
  <c r="G9"/>
  <c r="D15"/>
  <c r="E9"/>
  <c r="D9" i="12"/>
  <c r="D32"/>
  <c r="D29" s="1"/>
  <c r="C11"/>
  <c r="C10" s="1"/>
  <c r="Q10" i="11"/>
  <c r="Q8" s="1"/>
  <c r="D10"/>
  <c r="D8" s="1"/>
  <c r="C9"/>
  <c r="C11"/>
  <c r="M15" i="18" l="1"/>
  <c r="N15" s="1"/>
  <c r="M19"/>
  <c r="N19" s="1"/>
  <c r="M16"/>
  <c r="C17" i="20" s="1"/>
  <c r="M20" i="18"/>
  <c r="N20" s="1"/>
  <c r="E9" i="12"/>
  <c r="E8" s="1"/>
  <c r="C9"/>
  <c r="E23"/>
  <c r="C23" s="1"/>
  <c r="C19" i="20"/>
  <c r="C15"/>
  <c r="C21"/>
  <c r="C12"/>
  <c r="F30" i="13"/>
  <c r="I30"/>
  <c r="C32" i="12"/>
  <c r="C29" s="1"/>
  <c r="C8" s="1"/>
  <c r="C10" i="11"/>
  <c r="C8" s="1"/>
  <c r="C9" i="18"/>
  <c r="C14" i="20"/>
  <c r="N12" i="18"/>
  <c r="C13" i="20"/>
  <c r="D30" i="13"/>
  <c r="C11"/>
  <c r="C9" s="1"/>
  <c r="E10" i="20"/>
  <c r="D11"/>
  <c r="D10" s="1"/>
  <c r="D9" i="18"/>
  <c r="D8" i="12"/>
  <c r="N16" i="18" l="1"/>
  <c r="C16" i="20"/>
  <c r="M9" i="18"/>
  <c r="N8" s="1"/>
  <c r="C20" i="20"/>
  <c r="P9" i="18"/>
  <c r="C5" i="14"/>
  <c r="C11" i="20"/>
  <c r="C18" i="9"/>
  <c r="C35"/>
  <c r="C33" s="1"/>
  <c r="C10"/>
  <c r="C26" l="1"/>
</calcChain>
</file>

<file path=xl/comments1.xml><?xml version="1.0" encoding="utf-8"?>
<comments xmlns="http://schemas.openxmlformats.org/spreadsheetml/2006/main">
  <authors>
    <author>tuyenttk</author>
  </authors>
  <commentList>
    <comment ref="C22" authorId="0">
      <text>
        <r>
          <rPr>
            <b/>
            <sz val="9"/>
            <color indexed="81"/>
            <rFont val="Tahoma"/>
            <family val="2"/>
          </rPr>
          <t>tuyenttk:</t>
        </r>
        <r>
          <rPr>
            <sz val="9"/>
            <color indexed="81"/>
            <rFont val="Tahoma"/>
            <family val="2"/>
          </rPr>
          <t xml:space="preserve">
Trừ CTMT von su nghiep</t>
        </r>
      </text>
    </comment>
  </commentList>
</comments>
</file>

<file path=xl/sharedStrings.xml><?xml version="1.0" encoding="utf-8"?>
<sst xmlns="http://schemas.openxmlformats.org/spreadsheetml/2006/main" count="1598" uniqueCount="665">
  <si>
    <t>Biểu mẫu số 19</t>
  </si>
  <si>
    <t>ĐÁNH GIÁ CÂN ĐỐI NGUỒN THU, CHI NGÂN SÁCH CẤP TỈNH (HUYỆN) VÀ NGÂN SÁCH HUYỆN (XÃ) NĂM...</t>
  </si>
  <si>
    <t>(Dùng cho ngân sách tỉnh, huyện)</t>
  </si>
  <si>
    <t>Đơn vị: Triệu đồng</t>
  </si>
  <si>
    <t>STT</t>
  </si>
  <si>
    <t>Nội dung</t>
  </si>
  <si>
    <t>Dự toán năm...</t>
  </si>
  <si>
    <t>Ước thực hiện năm...</t>
  </si>
  <si>
    <t>So sánh</t>
  </si>
  <si>
    <t>Tuyệt đối</t>
  </si>
  <si>
    <t>Tương đối (%)</t>
  </si>
  <si>
    <t>A</t>
  </si>
  <si>
    <t>B</t>
  </si>
  <si>
    <t>3=2-1</t>
  </si>
  <si>
    <t>4=2/1</t>
  </si>
  <si>
    <t>NGÂN SÁCH CẤP TỈNH (HUYỆN)</t>
  </si>
  <si>
    <t>I</t>
  </si>
  <si>
    <t>Nguồn thu ngân sách</t>
  </si>
  <si>
    <t>Thu ngân sách được hưởng theo phân cấp</t>
  </si>
  <si>
    <t>Thu bổ sung từ ngân sách cấp trên</t>
  </si>
  <si>
    <t>-</t>
  </si>
  <si>
    <t>Thu bổ sung cân đối ngân sách</t>
  </si>
  <si>
    <t>Thu bổ sung có mục tiêu</t>
  </si>
  <si>
    <t>Thu từ quỹ dự trữ tài chính (1)</t>
  </si>
  <si>
    <t>Thu kết dư</t>
  </si>
  <si>
    <t>Thu chuyển nguồn từ năm trước chuyển sang</t>
  </si>
  <si>
    <t>II</t>
  </si>
  <si>
    <t>Chi ngân sách</t>
  </si>
  <si>
    <t>Chi thuộc nhiệm vụ của ngân sách cấp tỉnh (huyện)</t>
  </si>
  <si>
    <t>Chi bổ sung cho ngân sách cấp dưới</t>
  </si>
  <si>
    <t>Chi bổ sung cân đối ngân sách</t>
  </si>
  <si>
    <t>Chi bổ sung có mục tiêu</t>
  </si>
  <si>
    <t>Chi chuyển nguồn sang năm sau</t>
  </si>
  <si>
    <t>III</t>
  </si>
  <si>
    <t>Bội chi NSĐP/Bội thu NSĐP</t>
  </si>
  <si>
    <t>NGÂN SÁCH HUYỆN (XÃ)</t>
  </si>
  <si>
    <t>Thu kết dư</t>
  </si>
  <si>
    <t>Chi thuộc nhiệm vụ của ngân sách cấp huyện (xã)</t>
  </si>
  <si>
    <t>Chi bổ sung cho ngân sách cấp dưới (2)</t>
  </si>
  <si>
    <t>(2) Ngân sách xã không có nhiệm vụ chi bổ sung cho ngân sách cấp dưới.</t>
  </si>
  <si>
    <t>Biểu mẫu số 20</t>
  </si>
  <si>
    <t>ĐÁNH GIÁ THỰC HIỆN THU NGÂN SÁCH NHÀ NƯỚC TRÊN ĐỊA BÀN TỪNG HUYỆN (XÃ) NĂM...</t>
  </si>
  <si>
    <t>Tên đơn vị (1)</t>
  </si>
  <si>
    <t>Dự toán năm...</t>
  </si>
  <si>
    <t>So sánh (%)</t>
  </si>
  <si>
    <t>Tổng số</t>
  </si>
  <si>
    <t>Bao gồm</t>
  </si>
  <si>
    <t>Tổng số</t>
  </si>
  <si>
    <t>Thu nội địa</t>
  </si>
  <si>
    <t>Thu từ dầu thô</t>
  </si>
  <si>
    <t>Thu từ hoạt động XNK</t>
  </si>
  <si>
    <t>Thu từ dầu thô</t>
  </si>
  <si>
    <t>9=5/1</t>
  </si>
  <si>
    <t>10=6/2</t>
  </si>
  <si>
    <t>11=7/3</t>
  </si>
  <si>
    <t>12=8/4</t>
  </si>
  <si>
    <t>TỔNG SỐ (2)</t>
  </si>
  <si>
    <t>Huyện A</t>
  </si>
  <si>
    <t>Quận B</t>
  </si>
  <si>
    <t>Thành phố C</t>
  </si>
  <si>
    <t>Thị xã D</t>
  </si>
  <si>
    <t>………</t>
  </si>
  <si>
    <t>Xã A</t>
  </si>
  <si>
    <t>Phường B</t>
  </si>
  <si>
    <t>Thị trấn C</t>
  </si>
  <si>
    <t>……….</t>
  </si>
  <si>
    <t>(2) Thu NSNN trên địa bàn huyện, xã không có thu từ dầu thô, thu từ hoạt động xuất, nhập khẩu. Các chỉ tiêu cột 3, 4, 7, 8 chỉ ghi dòng tổng số.</t>
  </si>
  <si>
    <t>Biểu mẫu số 21</t>
  </si>
  <si>
    <t>ĐÁNH GIÁ THỰC HIỆN THU NGÂN SÁCH NHÀ NƯỚC TRÊN ĐỊA BÀN TỪNG HUYỆN (XÃ) THEO LĨNH VỰC NĂM...</t>
  </si>
  <si>
    <t>Tên đơn vị</t>
  </si>
  <si>
    <t>Tổng thu NSNN trên địa bàn</t>
  </si>
  <si>
    <t>1. Thu từ khu vực DNNN do trung ương quản lý</t>
  </si>
  <si>
    <t>2. Thu từ khu vực DNNN do địa phương quản lý</t>
  </si>
  <si>
    <t>…</t>
  </si>
  <si>
    <t>1. Thuế giá trị gia tăng thu từ hàng hóa nhập khẩu</t>
  </si>
  <si>
    <t>2. Thuế xuất khẩu</t>
  </si>
  <si>
    <t>3. Thuế nhập khẩu</t>
  </si>
  <si>
    <t>4. Thuế tiêu thụ đặc biệt thu từ hàng hóa nhập khẩu</t>
  </si>
  <si>
    <t>5. Thuế bảo vệ môi trường thu từ hàng hóa nhập khẩu</t>
  </si>
  <si>
    <t>6. Thu khác</t>
  </si>
  <si>
    <t>(2) Thu nội địa chi tiết từng khu vực thu, khoản thu.</t>
  </si>
  <si>
    <t>(3) Thu NSNN trên địa bàn huyện, xã không có thu từ dầu thô, thu từ hoạt động xuất, nhập khẩu. Các chỉ tiêu cột 6, 7, 8, 9, 10, 11, 12, 13 chỉ ghi dòng tổng số.</t>
  </si>
  <si>
    <t>Biểu mẫu số 22</t>
  </si>
  <si>
    <t>ĐÁNH GIÁ THỰC HIỆN CHI NGÂN SÁCH ĐỊA PHƯƠNG, CHI NGÂN SÁCH CẤP TỈNH (HUYỆN) VÀ CHI NGÂN SÁCH HUYỆN (XÃ) THEO CƠ CẤU CHI NĂM...</t>
  </si>
  <si>
    <t>Nội dung (1)</t>
  </si>
  <si>
    <t>Ước thực hiện năm...</t>
  </si>
  <si>
    <t>Ngân sách cấp tỉnh (huyện)</t>
  </si>
  <si>
    <t>Ngân sách huyện (xã)</t>
  </si>
  <si>
    <t>Ngân sách địa phương</t>
  </si>
  <si>
    <t>Ngân sách cấptỉnh (huyện)</t>
  </si>
  <si>
    <t>1=2+3</t>
  </si>
  <si>
    <t>4=5+6</t>
  </si>
  <si>
    <t>7=4/1</t>
  </si>
  <si>
    <t>8=5/2</t>
  </si>
  <si>
    <t>9=6/3</t>
  </si>
  <si>
    <t>TỔNG CHI NSĐP</t>
  </si>
  <si>
    <t>CHI CÂN ĐỐI NSĐP</t>
  </si>
  <si>
    <t>Chi đầu tư phát triển</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</si>
  <si>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</si>
  <si>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</si>
  <si>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</si>
  <si>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</si>
  <si>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</si>
  <si>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</si>
  <si>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</si>
  <si>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</si>
  <si>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</si>
  <si>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</si>
  <si>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Trong đó:</t>
  </si>
  <si>
    <t>Chi trả nợ lãi các khoản do chính quyền địa phương vay</t>
  </si>
  <si>
    <t>IV</t>
  </si>
  <si>
    <t>Chi bổ sung quỹ dự trữ tài chính</t>
  </si>
  <si>
    <t>V</t>
  </si>
  <si>
    <t>Dự phòng ngân sách</t>
  </si>
  <si>
    <t>VI</t>
  </si>
  <si>
    <t>Chi tạo nguồn, điều chỉnh tiền lương</t>
  </si>
  <si>
    <t>CHI CÁC CHƯƠNG TRÌNH MỤC TIÊU</t>
  </si>
  <si>
    <t>Chi các chương trình mục tiêu quốc gia</t>
  </si>
  <si>
    <t>(Chi tiết theo từng Chương trình mục tiêu quốc gia)</t>
  </si>
  <si>
    <t>Chi các chương trình mục tiêu, nhiệm vụ</t>
  </si>
  <si>
    <t>(Chi tiết theo từng chương trình mục tiêu, nhiệm vụ)</t>
  </si>
  <si>
    <t>C</t>
  </si>
  <si>
    <t>CHI CHUYỂN NGUỒN SANG NĂM SAU</t>
  </si>
  <si>
    <t>Biểu mẫu số 23</t>
  </si>
  <si>
    <t>ĐÁNH GIÁ THỰC HIỆN CHI NGÂN SÁCH CẤP TỈNH (HUYỆN, XÃ) THEO LĨNH VỰC NĂM...</t>
  </si>
  <si>
    <t>(Dùng cho ngân sách các cấp chính quyền địa phương)</t>
  </si>
  <si>
    <t>Dự toánnăm...</t>
  </si>
  <si>
    <t>Ước thựchiệnnăm...</t>
  </si>
  <si>
    <t>Tươngđối (%)</t>
  </si>
  <si>
    <t>CHI BỔ SUNG CÂN ĐỐI CHO NGÂN SÁCH CẤP DƯỚI (1)</t>
  </si>
  <si>
    <t>CHI NGÂN SÁCH CẤP TỈNH (HUYỆN, XÃ) THEO LĨNH VỰC</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</si>
  <si>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</si>
  <si>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</si>
  <si>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</si>
  <si>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</si>
  <si>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</si>
  <si>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</si>
  <si>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</si>
  <si>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</si>
  <si>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</si>
  <si>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</si>
  <si>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</si>
  <si>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</si>
  <si>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</si>
  <si>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</si>
  <si>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</si>
  <si>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</si>
  <si>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</si>
  <si>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</si>
  <si>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</si>
  <si>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</si>
  <si>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Ghi chú: (1) Ngân sách xã không có nhiệm vụ chi bổ sung cân đối cho ngân sách cấp dưới.</t>
  </si>
  <si>
    <t>(2) Theo quy định tại Điều 7, Điều 11 và Điều 39 Luật NSNN, ngân sách huyện, xã không có nhiệm vụ chi nghiên cứu khoa học và công nghệ, chi trả lãi vay, chi bổ sung quỹ dự trữ tài chính.</t>
  </si>
  <si>
    <t>Biểu mẫu số 24</t>
  </si>
  <si>
    <t>ĐÁNH GIÁ THỰC HIỆN CHI NGÂN SÁCH CẤP TỈNH (HUYỆN, XÃ) TỪNG CƠ QUAN, TỔ CHỨC THEO LĨNH VỰC NĂM...</t>
  </si>
  <si>
    <t>Chi trả nợ lãi do chính quyền địa phương vay (1)</t>
  </si>
  <si>
    <t>Chi bổ sung quỹ dự trữ tài chính (1)</t>
  </si>
  <si>
    <t>Chi chương trình MTQG</t>
  </si>
  <si>
    <t>Chi chuyển nguồn sang ngân sách năm sau</t>
  </si>
  <si>
    <t>TỔNG SỐ</t>
  </si>
  <si>
    <t>CÁC CƠ QUAN, TỔ CHỨC</t>
  </si>
  <si>
    <t>Cơ quan A</t>
  </si>
  <si>
    <t>Tổ chức B</t>
  </si>
  <si>
    <t>………..</t>
  </si>
  <si>
    <t>CHI TRẢ NỢ LÃI CÁC KHOẢN DO CHÍNH QUYỀN ĐỊA PHƯƠNG VAY (1)</t>
  </si>
  <si>
    <t>CHI BỔ SUNG QUỸ DỰ TRỮ TÀI CHÍNH (1)</t>
  </si>
  <si>
    <t>CHI BỔ SUNG CÓ MỤC TIÊU DO NGÂN SÁCH CẤP DƯỚI (2)</t>
  </si>
  <si>
    <t>CHI CHUYỂN NGUỒN SANG NGÂN SÁCH NĂM SAU</t>
  </si>
  <si>
    <t>(2) Ngân sách xã không có nhiệm vụ chi bổ sung có mục tiêu cho ngân sách cấp dưới.</t>
  </si>
  <si>
    <t>Biểu mẫu số 25</t>
  </si>
  <si>
    <t>ĐÁNH GIÁ THỰC HIỆN CHI ĐẦU TƯ PHÁT TRIỂN CỦA NGÂN SÁCH CẤP TỈNH (HUYỆN, XÃ) CHO TỪNG CƠ QUAN, TỔ CHỨC THEO LĨNH VỰC NĂM...</t>
  </si>
  <si>
    <t>Chi an ninh và trật tự an toàn xã hội</t>
  </si>
  <si>
    <t>Trong đó</t>
  </si>
  <si>
    <t>Chi hoạt động của cơ quan quản lý nhà nước, đảng, đoàn thể</t>
  </si>
  <si>
    <t>Chi giao thông</t>
  </si>
  <si>
    <t>Chi nông nghiệp, lâm nghiệp, thủy lợi, thủy sản</t>
  </si>
  <si>
    <t>……</t>
  </si>
  <si>
    <t>Biểu mẫu số 26</t>
  </si>
  <si>
    <t>ĐÁNH GIÁ THỰC HIỆN CHI THƯỜNG XUYÊN CỦA NGÂN SÁCH CẤP TỈNH (HUYỆN, XÃ) CHO TỪNG CƠ QUAN, TỔ CHỨC THEO LĨNH VỰC NĂM...</t>
  </si>
  <si>
    <t>Biểu mẫu số 27</t>
  </si>
  <si>
    <t>ĐÁNH GIÁ THỰC HIỆN CHI CÂN ĐỐI NGÂN SÁCH TỪNG HUYỆN (XÃ) NĂM...</t>
  </si>
  <si>
    <t>Đơn vị: triệu đồng</t>
  </si>
  <si>
    <t>Dự toán chi NSĐP năm…..</t>
  </si>
  <si>
    <t>Ước thực hiện chi NSĐP năm…..</t>
  </si>
  <si>
    <t>Chi đầu tư từ nguồn vốn trong nước</t>
  </si>
  <si>
    <t>Chi đầu tư từ nguồn thu XSKT (nếu có)</t>
  </si>
  <si>
    <t>Chi giáo dục, đào tạo và dạy nghề</t>
  </si>
  <si>
    <t>21=11/1</t>
  </si>
  <si>
    <t>22=12/2</t>
  </si>
  <si>
    <t>23=13/3</t>
  </si>
  <si>
    <t>24=14/4</t>
  </si>
  <si>
    <t>25=15/5</t>
  </si>
  <si>
    <t>26=16/6</t>
  </si>
  <si>
    <t>27=17/7</t>
  </si>
  <si>
    <t>28=18/8</t>
  </si>
  <si>
    <t>29=19/9</t>
  </si>
  <si>
    <t>30=20/10</t>
  </si>
  <si>
    <t>Thành phố C</t>
  </si>
  <si>
    <t>Thị xã D</t>
  </si>
  <si>
    <t>……..</t>
  </si>
  <si>
    <t>Xã A</t>
  </si>
  <si>
    <t>Thị trấn C</t>
  </si>
  <si>
    <t>…………..</t>
  </si>
  <si>
    <t>(2) Theo quy định tại Điều 39 Luật NSNN, ngân sách huyện, xã không có nhiệm vụ chi nghiên cứu khoa học và công nghệ.</t>
  </si>
  <si>
    <t>Biểu mẫu số 28</t>
  </si>
  <si>
    <t>TÌNH HÌNH THỰC HIỆN KẾ HOẠCH TÀI CHÍNH CÁC QUỸ TÀI CHÍNH NHÀ NƯỚC NGOÀI NGÂN SÁCH DO ĐỊA PHƯƠNG QUẢN LÝ NĂM...</t>
  </si>
  <si>
    <t>Tên quỹ</t>
  </si>
  <si>
    <t>Kế hoạch năm...</t>
  </si>
  <si>
    <t>Tổng nguồn vốn phát sinh trong năm</t>
  </si>
  <si>
    <t>Tổng sử dụng nguồn vốn trong năm</t>
  </si>
  <si>
    <t>Chênh lệch nguồn trong năm</t>
  </si>
  <si>
    <t>Tổng sửdụng nguồn vốn trong năm</t>
  </si>
  <si>
    <t>5=1+2-4</t>
  </si>
  <si>
    <t>9=6-8</t>
  </si>
  <si>
    <t>10= 1+6-8</t>
  </si>
  <si>
    <t>Quỹ A</t>
  </si>
  <si>
    <t>Quỹ B</t>
  </si>
  <si>
    <t>Quỹ C</t>
  </si>
  <si>
    <t>Biểu mẫu số 29</t>
  </si>
  <si>
    <t>ĐÁNH GIÁ THỰC HIỆN THU DỊCH VỤ CỦA ĐƠN VỊ SỰ NGHIỆP CÔNG NĂM...</t>
  </si>
  <si>
    <t>(KHÔNG BAO GỒM NGUỒN NSNN)</t>
  </si>
  <si>
    <t>Đơn vị: Triệu đồng</t>
  </si>
  <si>
    <t>Nội dung</t>
  </si>
  <si>
    <t>3=2/1</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</si>
  <si>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</si>
  <si>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</si>
  <si>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</si>
  <si>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</si>
  <si>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</si>
  <si>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</si>
  <si>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</si>
  <si>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</si>
  <si>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t>
  </si>
  <si>
    <t>Chi ngân sách</t>
  </si>
  <si>
    <t>Thu bổ sung từ ngân sách cấp trên</t>
  </si>
  <si>
    <t>Chi bổ sung cho ngân sách cấp dưới (2)</t>
  </si>
  <si>
    <t>(2) Ngân sách xã không có nhiệm vụ chi bổ sung cho ngân sách cấp dưới.</t>
  </si>
  <si>
    <t>Biểu mẫu số 31</t>
  </si>
  <si>
    <t>DỰ TOÁN THU NGÂN SÁCH NHÀ NƯỚC TRÊN ĐỊA BÀN TỪNG HUYỆN (XÃ) NĂM...</t>
  </si>
  <si>
    <t>Tên đơn vị (1)</t>
  </si>
  <si>
    <t>Thu từ hoạt động XNK</t>
  </si>
  <si>
    <t>Thu từ dầu thô</t>
  </si>
  <si>
    <t>TỔNG SỐ (2)</t>
  </si>
  <si>
    <t>….</t>
  </si>
  <si>
    <t>Biểu mẫu số 32</t>
  </si>
  <si>
    <t>Đơn vị: Triệu đồng</t>
  </si>
  <si>
    <t>Trong đó: Chia theo lĩnh vực</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</si>
  <si>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</si>
  <si>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</si>
  <si>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</si>
  <si>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</si>
  <si>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</si>
  <si>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(2) Theo quy định tại Điều 7, Điều 11 và Điều 39 Luật NSNN, ngân sách huyện, xã không có nhiệm vụ chi nghiên cứu khoa học và công nghệ, chi trả lãi vay, chi bổ sung quỹ dự trữ tài chính.</t>
  </si>
  <si>
    <t>Dự toán</t>
  </si>
  <si>
    <t>Chi y tế, dân số và gia đình</t>
  </si>
  <si>
    <t>Chi bảo vệ môi trường</t>
  </si>
  <si>
    <t>Chi đầu tư và hỗ trợ vốn cho các doanh nghiệp cung cấp sản phẩm, dịch vụ công ích do Nhà nước đặt hàng, các tổ chức kinh tế,</t>
  </si>
  <si>
    <t>Chi giáo dục - đào tạo và dạy nghề</t>
  </si>
  <si>
    <t>Chi an ninh và trật tự an toàn xã hội</t>
  </si>
  <si>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</si>
  <si>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</si>
  <si>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Chi dự phòng ngân sách</t>
  </si>
  <si>
    <t>Chi chuyển nguồn sang ngân sách năm sau</t>
  </si>
  <si>
    <t>…..</t>
  </si>
  <si>
    <t>CHI DỰ PHÒNG NGÂN SÁCH</t>
  </si>
  <si>
    <t>CHI TẠO NGUỒN, ĐIỀU CHỈNH TIỀN LƯƠNG</t>
  </si>
  <si>
    <t>VII</t>
  </si>
  <si>
    <t>(2) Ngân sách xã không có nhiệm vụ chi bổ sung cân đối cho ngân sách cấp.</t>
  </si>
  <si>
    <t>Biểu mẫu số 36</t>
  </si>
  <si>
    <t>DỰ TOÁN CHI ĐẦU TƯ PHÁT TRIỂN CỦA NGÂN SÁCH CẤP TỈNH (HUYỆN, XÃ) CHO TỪNG CƠ QUAN, TỔ CHỨC THEO LĨNH VỰC NĂM...</t>
  </si>
  <si>
    <t>Chi an ninh và trật tự an toàn xã hội</t>
  </si>
  <si>
    <t>Chi văn hóa thông tin</t>
  </si>
  <si>
    <t>Chi hoạt động của cơ quan quảnlý nhà nước, đảng, đoàn thể</t>
  </si>
  <si>
    <t>Chi bảo đảm xãhội</t>
  </si>
  <si>
    <t>Chi đầu tư khác</t>
  </si>
  <si>
    <t>Chi nông nghiệp, lâm nghiệp, thủy lợi, thủy sản</t>
  </si>
  <si>
    <t>Chi an ninh và trật tự an toàn xã hội</t>
  </si>
  <si>
    <t>Chi y tế, dân số và gia đình</t>
  </si>
  <si>
    <t>Chi thể dục thể thao</t>
  </si>
  <si>
    <t>Vốn ngoài nước</t>
  </si>
  <si>
    <t>Vốn trong nước</t>
  </si>
  <si>
    <t>Thu NSĐP được hưởng theo phân cấp</t>
  </si>
  <si>
    <t>Chia ra</t>
  </si>
  <si>
    <t>Số bổ sung cân đối từ ngân sách cấp trên</t>
  </si>
  <si>
    <t>Số bổ sung thực hiện cải cách tiền lương</t>
  </si>
  <si>
    <t>Tổng chi cân đối NSĐP</t>
  </si>
  <si>
    <t>Thu NSĐP hưởng 100%</t>
  </si>
  <si>
    <t>Trong đó: Phần NSĐP được hưởng</t>
  </si>
  <si>
    <t>…….</t>
  </si>
  <si>
    <t>Tổng chi ngân sách địa phương</t>
  </si>
  <si>
    <t>Tổng chi cân đối ngân sách địa phương</t>
  </si>
  <si>
    <t>Chi chương trình mục tiêu</t>
  </si>
  <si>
    <t>Chi tạo nguồn điều chỉnh tiền lương</t>
  </si>
  <si>
    <t>Bổ sung vốn đầu tư để thực hiện các chương trình mục tiêu, nhiệm vụ</t>
  </si>
  <si>
    <t>Bổ sung vốn sự nghiệp thực hiện các chế độ, chính sách</t>
  </si>
  <si>
    <t>Bổ sung thực hiện các chương trình mục tiêu quốc gia</t>
  </si>
  <si>
    <t>3=6+7+8</t>
  </si>
  <si>
    <t>…………</t>
  </si>
  <si>
    <t>(2) Theo quy định tại Điều 7, Điều 11 và Điều 39 Luật NSNN, ngân sách huyện, xã không có nhiệm vụ chi nghiên cứu khoa học và công nghệ.</t>
  </si>
  <si>
    <t>Ghi chú: (1) Bổ sung có mục tiêu từ ngân sách cấp tỉnh chi tiết đến từng huyện. Bổ sung có mục tiêu từ ngân sách huyện chi tiết đến từng xã.</t>
  </si>
  <si>
    <t>Biểu mẫu số 43</t>
  </si>
  <si>
    <t>DỰ TOÁN BỔ SUNG CÓ MỤC TIÊU VỐN ĐẦU TƯ TỪ NGÂN SÁCH CẤP TỈNH (HUYỆN) CHO NGÂN SÁCH TỪNG HUYỆN (XÃ) ĐỂ THỰC HIỆN CÁC CHƯƠNG TRÌNH MỤC TIÊU NĂM...</t>
  </si>
  <si>
    <t>Chương trình...</t>
  </si>
  <si>
    <t>7=8+9</t>
  </si>
  <si>
    <t>Biểu mẫu số 44</t>
  </si>
  <si>
    <t>Chính sách ….</t>
  </si>
  <si>
    <t>....</t>
  </si>
  <si>
    <t>Biểu mẫu số 45</t>
  </si>
  <si>
    <t>KẾ HOẠCH TÀI CHÍNH CỦA CÁC QUỸ TÀI CHÍNH NHÀ NƯỚC NGOÀI NGÂN SÁCH DO ĐỊA PHƯƠNG QUẢN LÝ NĂM ...</t>
  </si>
  <si>
    <t>Kế hoạch năm…..</t>
  </si>
  <si>
    <t>Tổng sử dụng nguồn vốn trong năm</t>
  </si>
  <si>
    <t>Trong đó: Hỗ trợ từ NSĐP (nếu có)</t>
  </si>
  <si>
    <t>5=2-4</t>
  </si>
  <si>
    <t>6=1+2-4</t>
  </si>
  <si>
    <t>10=7-9</t>
  </si>
  <si>
    <t>11=6+7-9</t>
  </si>
  <si>
    <t>Biểu mẫu số 46</t>
  </si>
  <si>
    <t>DANH MỤC CÁC CHƯƠNG TRÌNH, DỰ ÁN SỬ DỤNG VỐN NGÂN SÁCH NHÀ NƯỚC NĂM ...</t>
  </si>
  <si>
    <t>Danh mục dự án</t>
  </si>
  <si>
    <t>Địa điểm xây dựng</t>
  </si>
  <si>
    <t>Năng lực thiết kế</t>
  </si>
  <si>
    <t>Thời gian khởi công - hoàn thành</t>
  </si>
  <si>
    <t>Quyết định đầu tư</t>
  </si>
  <si>
    <t>Giá trị khối lượng thực hiện từ khởi công đến 31/12/…</t>
  </si>
  <si>
    <t>Lũy kế vốn đã bố trí đến 31/12/….</t>
  </si>
  <si>
    <t>Kế hoạch vốn năm….</t>
  </si>
  <si>
    <t>Số Quyết định, ngày tháng, năm ban hành</t>
  </si>
  <si>
    <t>Tổng mức đầu tư được duyệt</t>
  </si>
  <si>
    <t>Tổng số (tất cả các nguồn vốn)</t>
  </si>
  <si>
    <t>Chia theo nguồn vốn</t>
  </si>
  <si>
    <t>Ngoài nước</t>
  </si>
  <si>
    <t>Ngân sách trung ương</t>
  </si>
  <si>
    <t>NGÀNH, LĨNH VỰC, CHƯƠNG TRÌNH…..</t>
  </si>
  <si>
    <t>CƠ QUAN, ĐƠN VỊ, HUYỆN (XÃ)….</t>
  </si>
  <si>
    <t>Chuẩn bị đầu tư</t>
  </si>
  <si>
    <t>Dự án A</t>
  </si>
  <si>
    <t>Thực hiện dự án</t>
  </si>
  <si>
    <t>a</t>
  </si>
  <si>
    <t>Dự án chuyển tiếp từ giai đoạn 5 năm … sang giai đoạn 5 năm ….</t>
  </si>
  <si>
    <t>Dự án B</t>
  </si>
  <si>
    <t>b</t>
  </si>
  <si>
    <t>Dự án khởi công mới trong giai đoạn 5 năm ….</t>
  </si>
  <si>
    <t>Dự án C</t>
  </si>
  <si>
    <t>…………….</t>
  </si>
  <si>
    <t>Phân loại như trên</t>
  </si>
  <si>
    <t>NGÀNH, LĨNH VỰC, CHƯƠNG TRÌNH…</t>
  </si>
  <si>
    <t>Phân loại như mục A nêu trên</t>
  </si>
  <si>
    <t>DỰ TOÁN BỔ SUNG CÓ MỤC TIÊU VỐN SỰ NGHIỆP TỪ NGÂN SÁCH CẤP TỈNH (HUYỆN) CHO NGÂN SÁCH TỪNG HUYỆN (XÃ) ĐỂ THỰC HIỆN CÁC CHẾ ĐỘ, NHIỆM VỤ VÀ CHÍNH SÁCH THEO QUY ĐỊNH NĂM…</t>
  </si>
  <si>
    <t>I- Thu nội địa (2)</t>
  </si>
  <si>
    <t>II- Thu từ dầu thô (3)</t>
  </si>
  <si>
    <t>III- Thu từ hoạt động xuất nhập khẩu (3)</t>
  </si>
  <si>
    <r>
      <t>Ghi chú: </t>
    </r>
    <r>
      <rPr>
        <i/>
        <sz val="10"/>
        <color rgb="FF000000"/>
        <rFont val="Times New Roman"/>
        <family val="1"/>
      </rPr>
      <t>(1) Theo quy định tại Điều 7, Điều 11 Luật NSNN, ngân sách huyện, xã không có nhiệm vụ chi trả lãi vay, chi bổ sung quỹ dự trữ tài chính.</t>
    </r>
  </si>
  <si>
    <r>
      <t>Ghi chú:</t>
    </r>
    <r>
      <rPr>
        <i/>
        <sz val="10"/>
        <color rgb="FF000000"/>
        <rFont val="Times New Roman"/>
        <family val="1"/>
      </rPr>
      <t> (1) Theo quy định tại Điều 7, Điều 11 Luật NSNN, ngân sách huyện không có thu từ quỹ dự trữ tài chính, bội chi NSĐP.</t>
    </r>
  </si>
  <si>
    <r>
      <t>Ghi chú:</t>
    </r>
    <r>
      <rPr>
        <i/>
        <sz val="10"/>
        <color rgb="FF000000"/>
        <rFont val="Times New Roman"/>
        <family val="1"/>
      </rPr>
      <t> (1) Thu ngân sách nhà nước trên địa bàn tỉnh chi tiết đến từng huyện; thu ngân sách nhà nước trên địa bàn huyện chi tiết đến từng xã.</t>
    </r>
  </si>
  <si>
    <r>
      <t>Ghi chú: </t>
    </r>
    <r>
      <rPr>
        <i/>
        <sz val="10"/>
        <color rgb="FF000000"/>
        <rFont val="Times New Roman"/>
        <family val="1"/>
      </rPr>
      <t>(1) Thu ngân sách nhà nước trên địa bàn tỉnh chi tiết đến từng huyện; thu ngân sách nhà nước trên địa bàn huyện chi tiết đến từng xã.</t>
    </r>
  </si>
  <si>
    <r>
      <t>Ghi chú: </t>
    </r>
    <r>
      <rPr>
        <i/>
        <sz val="10"/>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</si>
  <si>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0"/>
        <color rgb="FF000000"/>
        <rFont val="Times New Roman"/>
        <family val="1"/>
      </rPr>
      <t>(1) Chi ngân sách tỉnh chi tiết đến từng huyện; chi ngân sách huyện chi tiết đến từng xã</t>
    </r>
  </si>
  <si>
    <r>
      <t>Số dưnguồn đến ngày 31/12/ … </t>
    </r>
    <r>
      <rPr>
        <sz val="10"/>
        <color theme="1"/>
        <rFont val="Times New Roman"/>
        <family val="1"/>
      </rPr>
      <t>(năm trước)</t>
    </r>
  </si>
  <si>
    <r>
      <t>Số dư nguồn đến 31/12/…</t>
    </r>
    <r>
      <rPr>
        <sz val="10"/>
        <color theme="1"/>
        <rFont val="Times New Roman"/>
        <family val="1"/>
      </rPr>
      <t>(năm hiện hành)</t>
    </r>
  </si>
  <si>
    <r>
      <t>Trong đó: Hỗ trợ từ NSĐP </t>
    </r>
    <r>
      <rPr>
        <sz val="10"/>
        <color theme="1"/>
        <rFont val="Times New Roman"/>
        <family val="1"/>
      </rPr>
      <t>(nếu có)</t>
    </r>
  </si>
  <si>
    <r>
      <t>Ghi chú:</t>
    </r>
    <r>
      <rPr>
        <i/>
        <sz val="10"/>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</si>
  <si>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r>
      <t>Chi đầu tư phát triển </t>
    </r>
    <r>
      <rPr>
        <sz val="10"/>
        <color theme="1"/>
        <rFont val="Times New Roman"/>
        <family val="1"/>
      </rPr>
      <t>(Không kể chương trình MTQG)</t>
    </r>
  </si>
  <si>
    <r>
      <t>Chi thường xuyên</t>
    </r>
    <r>
      <rPr>
        <sz val="10"/>
        <color theme="1"/>
        <rFont val="Times New Roman"/>
        <family val="1"/>
      </rPr>
      <t>(Không kể chương trình MTQG)</t>
    </r>
  </si>
  <si>
    <r>
      <t>Ghi chú:</t>
    </r>
    <r>
      <rPr>
        <i/>
        <sz val="10"/>
        <color rgb="FF000000"/>
        <rFont val="Times New Roman"/>
        <family val="1"/>
      </rPr>
      <t> (1) Theo quy định tại Điều 7, Điều 11 Luật NSNN, ngân sách huyện, xã không có nhiệm vụ chi trả lãi vay, chi bổ sung quỹ dự trữ tài chính.</t>
    </r>
  </si>
  <si>
    <r>
      <t>Ghi chú:</t>
    </r>
    <r>
      <rPr>
        <i/>
        <sz val="10"/>
        <color rgb="FF000000"/>
        <rFont val="Times New Roman"/>
        <family val="1"/>
      </rPr>
      <t> (1) Chi bổ sung có mục tiêu từ ngân sách tỉnh chi tiết đến từng huyện; chi bổsung có mục  tiêu từ ngân sách huyện chi tiết đến từng xã.</t>
    </r>
  </si>
  <si>
    <r>
      <t>Ghi chú: </t>
    </r>
    <r>
      <rPr>
        <i/>
        <sz val="10"/>
        <color rgb="FF000000"/>
        <rFont val="Times New Roman"/>
        <family val="1"/>
      </rPr>
      <t>(1) Chi bổ sung có mục tiêu từ ngân sách tỉnh chi tiết đến từng huyện; Chi bổ sung có mục tiêu từ ngân sách huyện chi tiết đến từng xã.</t>
    </r>
  </si>
  <si>
    <r>
      <t>Dư nguồn đến ngày 31/12/… </t>
    </r>
    <r>
      <rPr>
        <sz val="8"/>
        <color theme="1"/>
        <rFont val="Times New Roman"/>
        <family val="1"/>
      </rPr>
      <t>(năm trước)</t>
    </r>
  </si>
  <si>
    <r>
      <t>Số dư nguồn đến ngày 31/12/… </t>
    </r>
    <r>
      <rPr>
        <sz val="8"/>
        <color theme="1"/>
        <rFont val="Times New Roman"/>
        <family val="1"/>
      </rPr>
      <t>(năm hiện hành)</t>
    </r>
  </si>
  <si>
    <r>
      <t>Dự kiến dư nguồn đến ngày 31/12/…</t>
    </r>
    <r>
      <rPr>
        <sz val="8"/>
        <color theme="1"/>
        <rFont val="Times New Roman"/>
        <family val="1"/>
      </rPr>
      <t>(năm sau)</t>
    </r>
  </si>
  <si>
    <r>
      <t>Trong đó: Hỗ trợ từ NSĐP </t>
    </r>
    <r>
      <rPr>
        <sz val="8"/>
        <color theme="1"/>
        <rFont val="Times New Roman"/>
        <family val="1"/>
      </rPr>
      <t>(nếu có)</t>
    </r>
  </si>
  <si>
    <t xml:space="preserve">NGÂN SÁCH CẤP TỈNH </t>
  </si>
  <si>
    <t xml:space="preserve">NGÂN SÁCH HUYỆN </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</si>
  <si>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</si>
  <si>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</si>
  <si>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</si>
  <si>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</si>
  <si>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</si>
  <si>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</si>
  <si>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</si>
  <si>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</si>
  <si>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</si>
  <si>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</si>
  <si>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</si>
  <si>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KHU VỰC HUYỆN</t>
  </si>
  <si>
    <t xml:space="preserve">KHU VỰC TỈNH </t>
  </si>
  <si>
    <t>3. Thu từ khu vực doanh nghiệp có vốn đầu tư nước ngoài</t>
  </si>
  <si>
    <t>4. Thu từ khu vực kinh tế ngoài quốc doanh</t>
  </si>
  <si>
    <t>5. Lệ phí trước bạ</t>
  </si>
  <si>
    <t>6. Thuế sử dụng đất phi nông nghiệp</t>
  </si>
  <si>
    <t>7. Thuế thu nhập cá nhân</t>
  </si>
  <si>
    <t>8. Thuế bảo vệ môi trường</t>
  </si>
  <si>
    <t>9. Phí, lệ phí</t>
  </si>
  <si>
    <t>10. Tiền sử dụng đất</t>
  </si>
  <si>
    <t>11. Thu tiền thuê dất, mặt nước</t>
  </si>
  <si>
    <t>12. Thu tiền cho thuê, ban nhà thuộc sở hữu nhà nước</t>
  </si>
  <si>
    <t>13. Thu khác ngân sách</t>
  </si>
  <si>
    <t>14. Thu tại xã</t>
  </si>
  <si>
    <t>15. Thu cấp quyền khai thác khoáng sản</t>
  </si>
  <si>
    <t>16. Thu từ hoạt động xổ số kiến thiết</t>
  </si>
  <si>
    <t xml:space="preserve">Chi thuộc nhiệm vụ của ngân sách cấp tỉnh </t>
  </si>
  <si>
    <t xml:space="preserve">Chi thuộc nhiệm vụ của ngân sách huyện </t>
  </si>
  <si>
    <t>Ngân sách cấp tỉnh</t>
  </si>
  <si>
    <t>Ngân sách huyện</t>
  </si>
  <si>
    <t>Chi đầu tư XDCB vốn trong nước</t>
  </si>
  <si>
    <t>Vốn đầu tư để thực hiện các chương trình mục tiêu, nhiệm vụ</t>
  </si>
  <si>
    <t>Vốn sự nghiệp để thực hiện các chính sách theo quy định và một số CTMT</t>
  </si>
  <si>
    <t>Chương trình MTQG Nông thôn mới</t>
  </si>
  <si>
    <t xml:space="preserve"> - Chi đầu tư phát triển</t>
  </si>
  <si>
    <t xml:space="preserve"> - Chi sự nghiệp</t>
  </si>
  <si>
    <t>Chương trình MTQG Giảm nghèo bền vững</t>
  </si>
  <si>
    <t>Số bổ sung vốn đầu tư phân cấp huyện, xã</t>
  </si>
  <si>
    <t xml:space="preserve">Sở Nông nghiệp và Phát triển nông thôn </t>
  </si>
  <si>
    <t xml:space="preserve">Sở Kế hoạch và Đầu tư </t>
  </si>
  <si>
    <t xml:space="preserve">Sở Tư pháp </t>
  </si>
  <si>
    <t xml:space="preserve">Sở Khoa học và Công nghệ </t>
  </si>
  <si>
    <t xml:space="preserve">Sở Tài chính </t>
  </si>
  <si>
    <t xml:space="preserve">Sở Xây dựng </t>
  </si>
  <si>
    <t xml:space="preserve">Sở Tài nguyên và Môi trường </t>
  </si>
  <si>
    <t>Sở Thông tin và Truyền thông</t>
  </si>
  <si>
    <t xml:space="preserve">Sở Nội vụ </t>
  </si>
  <si>
    <t>Sở Ngoại vụ</t>
  </si>
  <si>
    <t xml:space="preserve">Thanh tra tỉnh </t>
  </si>
  <si>
    <t xml:space="preserve">Đài Phát thanh và Truyền hình </t>
  </si>
  <si>
    <t>Văn phòng Tỉnh uỷ</t>
  </si>
  <si>
    <t>Trường Đại học Tiền Giang</t>
  </si>
  <si>
    <t xml:space="preserve">Trường Cao đẳng Y tế </t>
  </si>
  <si>
    <t xml:space="preserve">Trường Chính trị </t>
  </si>
  <si>
    <t xml:space="preserve">Trung tâm Phát triễn quỹ đất và ĐTXD hạ tầng </t>
  </si>
  <si>
    <t>Liên hiệp các Hội  KH&amp;KT</t>
  </si>
  <si>
    <t xml:space="preserve">LH các tổ chức Hữu nghị </t>
  </si>
  <si>
    <t>Hội Người mù</t>
  </si>
  <si>
    <t>Hội Bảo vệ quyền lợi người tiêu dùng</t>
  </si>
  <si>
    <t>Hội Luật gia</t>
  </si>
  <si>
    <t>Hội Nhà báo</t>
  </si>
  <si>
    <t>Hội Văn học Nghệ thuật</t>
  </si>
  <si>
    <t>Hội Chữ thập đỏ</t>
  </si>
  <si>
    <t>Liên minh Hợp tác xã</t>
  </si>
  <si>
    <t>Hội Đông y</t>
  </si>
  <si>
    <t>Hội nạn nhân chất độc da cam/dioxin</t>
  </si>
  <si>
    <t>Hội Người cao tuổi</t>
  </si>
  <si>
    <t>Hội Khuyến học</t>
  </si>
  <si>
    <t>Hội Bảo trợ Bệnh nhân nghèo</t>
  </si>
  <si>
    <t>Câu lạc bộ Hưu trí</t>
  </si>
  <si>
    <t>Hội Cựu thanh niên xung phong</t>
  </si>
  <si>
    <t>Ban liên lạc Cựu tù kháng chiến</t>
  </si>
  <si>
    <t>BCH Quân sự tỉnh</t>
  </si>
  <si>
    <t>BCH Bộ đội biên phòng</t>
  </si>
  <si>
    <t>Công an tỉnh</t>
  </si>
  <si>
    <t>Quỹ Phát triển KHCN</t>
  </si>
  <si>
    <t>Kinh phí mua BHYT trẻ em dưới 6 tuổi và hộ nghèo, người đang sinh sống tại vùng ĐBKK, học sinh, sinh viên</t>
  </si>
  <si>
    <t>Quỹ Bão trì đường bộ</t>
  </si>
  <si>
    <t>Chi hỗ trợ các tổ chức chính trị xã hội - nghề nghiệp, xã hội, xã hội - nghề nghiệp</t>
  </si>
  <si>
    <t>Các Sở, cơ quan Tỉnh</t>
  </si>
  <si>
    <t>Kinh phí cấp bù thủy lợi phí</t>
  </si>
  <si>
    <t>Kinh phí thực hiện công tác qui hoạch</t>
  </si>
  <si>
    <t xml:space="preserve"> - KP hỗ trợ đơn vị Trung ương</t>
  </si>
  <si>
    <t xml:space="preserve"> - KP mua xe ô tô chuyên dùng và phục vụ công tác</t>
  </si>
  <si>
    <t xml:space="preserve"> - Kinh phí giảm trừ ngành y tế</t>
  </si>
  <si>
    <t xml:space="preserve">Chi thực hiện các nhiệm vụ khác </t>
  </si>
  <si>
    <t>VIII</t>
  </si>
  <si>
    <t>Chi đầu tư phát triển</t>
  </si>
  <si>
    <t>Chi từ nguồn TWBS có mục tiêu để thực hiện các nhiệm vụ</t>
  </si>
  <si>
    <t xml:space="preserve">Thu từ quỹ dự trữ tài chính </t>
  </si>
  <si>
    <t>(1) Đối với các chỉ tiêu thu NSĐP, so sánh dự toán năm kế hoạch với ước thực hiện năm hiện hành. Đối với các chỉ tiêu chi NSĐP, so sánh dự toán năm kế hoạch với dự toán năm hiện hành.</t>
  </si>
  <si>
    <t>I- Thu nội địa</t>
  </si>
  <si>
    <t xml:space="preserve">II- Thu từ hoạt động xuất nhập khẩu </t>
  </si>
  <si>
    <t xml:space="preserve"> - Dự kiến đối ứng CTMTQG giảm nghèo bền vững (15% vốn SN)</t>
  </si>
  <si>
    <t>Bổ sung vốn đầu tư XDCB</t>
  </si>
  <si>
    <t xml:space="preserve">Tổng </t>
  </si>
  <si>
    <t xml:space="preserve"> Kinh phí thực hiện nhiệm vụ đảm bảo trật tự ATGT</t>
  </si>
  <si>
    <t>Kinh phí nâng cấp đô thị</t>
  </si>
  <si>
    <t>Số bổ sung do NSĐP đảm bảo chi nhưng không đủ nguồn</t>
  </si>
  <si>
    <t>Biểu mẫu số 02</t>
  </si>
  <si>
    <t>Biểu mẫu số 03</t>
  </si>
  <si>
    <t>Biểu mẫu số 08</t>
  </si>
  <si>
    <r>
      <t>Ghi chú: </t>
    </r>
    <r>
      <rPr>
        <i/>
        <sz val="11"/>
        <color rgb="FF000000"/>
        <rFont val="Times New Roman"/>
        <family val="1"/>
      </rPr>
      <t>(1) Chi ngân sách tỉnh chi tiết đến từng huyện; chi ngân sách huyện chi tiết đến từng xã.</t>
    </r>
  </si>
  <si>
    <t>Biểu mẫu số 09</t>
  </si>
  <si>
    <t>Bổ sung để thực hiện cải cách tiền lương</t>
  </si>
  <si>
    <t>Chi trả nợ lãi do chính quyền địa phương vay</t>
  </si>
  <si>
    <t>Chi bổ sung quỹ dự trữ tài chính</t>
  </si>
  <si>
    <t xml:space="preserve">CHI TRẢ NỢ LÃI CÁC KHOẢN DO CHÍNH QUYỀN ĐỊA PHƯƠNG VAY </t>
  </si>
  <si>
    <t xml:space="preserve">CHI BỔ SUNG QUỸ DỰ TRỮ TÀI CHÍNH </t>
  </si>
  <si>
    <t>CHI BỔ SUNG CÓ MỤC TIÊU CHO NGÂN SÁCH CẤP DƯỚI</t>
  </si>
  <si>
    <t xml:space="preserve">Chi bổ sung quỹ dự trữ tài chính </t>
  </si>
  <si>
    <t xml:space="preserve">Chi đầu tư phát triển </t>
  </si>
  <si>
    <t>Chi khoa học và công nghệ</t>
  </si>
  <si>
    <t>Chi trả nợ lãi các khoản do chính quyền địa phương vay</t>
  </si>
  <si>
    <t xml:space="preserve">Tên đơn vị </t>
  </si>
  <si>
    <t xml:space="preserve">Chi khoa học và công nghệ </t>
  </si>
  <si>
    <t>Bổ sung do NSĐP đảm bảo chi nhưng không đủ nguồn</t>
  </si>
  <si>
    <t>DỰ TOÁN THU NGÂN SÁCH NHÀ NƯỚC TRÊN ĐỊA BÀN TỪNG HUYỆN THEO LĨNH VỰC NĂM 2019</t>
  </si>
  <si>
    <t>DỰ TOÁN CHI NGÂN SÁCH ĐỊA PHƯƠNG, CHI NGÂN SÁCH CẤP TỈNH VÀ CHI NGÂN SÁCH HUYỆN THEO CƠ CẤU CHI NĂM 2019</t>
  </si>
  <si>
    <t xml:space="preserve">Kinh phí thực hiện chính sách đối với đối tượng bảo trợ xã hội; </t>
  </si>
  <si>
    <t>Bổ sung vốn sự nghiệp thực hiện các chế độ, chính sách, nhiệm vụ (từ nguồn TWBS)</t>
  </si>
  <si>
    <t xml:space="preserve">Bổ sung kinh phí thực hiện chính sách đối với đối tượng bảo trợ xã hội (từ nguồn CCTL) </t>
  </si>
  <si>
    <t>Số bổ sung từ nguồn CCTL để thực hiện chính sách ASXH</t>
  </si>
  <si>
    <t xml:space="preserve"> - Dự kiến hoàn thuế và chuyển Ngân hàng Chính sách Xã hội NHCS để cho hộ nghèo và hộ chính sách khác vay</t>
  </si>
  <si>
    <t>14=15+6+17</t>
  </si>
  <si>
    <t>1=2+14 +18</t>
  </si>
  <si>
    <t>2=3+9+12+13</t>
  </si>
  <si>
    <t>4=5+6+7</t>
  </si>
  <si>
    <t>1=2+3+4+8+9</t>
  </si>
  <si>
    <t>DỰ TOÁN CHI NGÂN SÁCH ĐỊA PHƯƠNG TỪNG HUYỆN NĂM 2019</t>
  </si>
  <si>
    <t>DỰ TOÁN BỔ SUNG CÓ MỤC TIÊU TỪ NGÂN SÁCH CẤP TỈNH CHO NGÂN SÁCH TỪNG HUYỆN NĂM 2019</t>
  </si>
  <si>
    <t>UBND TỈNH TIỀN GIANG</t>
  </si>
  <si>
    <t>Biểu số 47/CK-NSNN</t>
  </si>
  <si>
    <t>Biểu số 50/CK-NSNN</t>
  </si>
  <si>
    <t>Biểu số 51/CK-NSNN</t>
  </si>
  <si>
    <t>Biểu số 55/CK-NSNN</t>
  </si>
  <si>
    <t>Biểu số 53/CK-NSNN</t>
  </si>
  <si>
    <t>CHI BỔ SUNG CÂN ĐỐI CHO NGÂN SÁCH HUYỆN</t>
  </si>
  <si>
    <t>CHI NGÂN SÁCH CẤP TỈNH THEO LĨNH VỰC</t>
  </si>
  <si>
    <r>
      <t>Ghi chú:</t>
    </r>
    <r>
      <rPr>
        <i/>
        <sz val="14"/>
        <color rgb="FF000000"/>
        <rFont val="Times New Roman"/>
        <family val="1"/>
      </rPr>
      <t> </t>
    </r>
  </si>
  <si>
    <t>Dự toán</t>
  </si>
  <si>
    <r>
      <t>Ghi chú:</t>
    </r>
    <r>
      <rPr>
        <i/>
        <sz val="14"/>
        <color rgb="FF000000"/>
        <rFont val="Times New Roman"/>
        <family val="1"/>
      </rPr>
      <t> (1) Ngân sách xã không có nhiệm vụ chi bổ sung cân đối cho ngân sách cấp dưới.</t>
    </r>
  </si>
  <si>
    <t>Biểu số 46/CK-NSNN</t>
  </si>
  <si>
    <t>TỔNG NGUỒN THU NSĐP</t>
  </si>
  <si>
    <t>Thu NSĐP được hưởng theo phân cấp</t>
  </si>
  <si>
    <t>Thu NSĐP hưởng từ các khoản thu phân chia</t>
  </si>
  <si>
    <t>Thu từ quỹ dự trữ tài chính</t>
  </si>
  <si>
    <t>Thu chuyển nguồn từ năm trước chuyển sang</t>
  </si>
  <si>
    <t>TỔNG CHI NSĐP</t>
  </si>
  <si>
    <t xml:space="preserve">Chi đầu tư phát triển </t>
  </si>
  <si>
    <t>Chi trả nợ lãi các khoản do chính quyền địa phương vay (2)</t>
  </si>
  <si>
    <t>Chi từ nguồn bổ sung có mục tiêu</t>
  </si>
  <si>
    <t>Chi chuyển nguồn sang năm sau</t>
  </si>
  <si>
    <t>D</t>
  </si>
  <si>
    <t xml:space="preserve">CHI TRẢ NỢ GỐC CỦA NSĐP </t>
  </si>
  <si>
    <t>Từ nguồn vay để trả nợ gốc</t>
  </si>
  <si>
    <t>Từ nguồn bội thu, tăng thu, tiết kiệm chi, kết dư ngân sách cấp tỉnh</t>
  </si>
  <si>
    <t>Đ</t>
  </si>
  <si>
    <t xml:space="preserve">TỔNG MỨC VAY CỦA NSĐP </t>
  </si>
  <si>
    <t>Vay để bù đắp bội chi</t>
  </si>
  <si>
    <t>Vay để trả nợ gốc</t>
  </si>
  <si>
    <t>(2) Theo quy định tại Điều 7, Điều 11 Luật NSNN, ngân sách huyện, xã không có nhiệm vụ chi trả nợ lãi vay, thu - chi quỹ dự trữ tài chính, bội chi NSĐP, vay và chi trả nợ gốc.</t>
  </si>
  <si>
    <t>(3) Đối với các chỉ tiêu thu NSĐP, so sánh dự toán năm kế hoạch với ước thực hiện năm hiện hành. Đối với các chỉ tiêu chi NSĐP, so sánh dự toán năm kế hoạch với dự toán năm hiện hành.</t>
  </si>
  <si>
    <t>Biểu số 48/CK-NSNN</t>
  </si>
  <si>
    <t>Tổng thu NSNN</t>
  </si>
  <si>
    <t>Thu NSĐP</t>
  </si>
  <si>
    <t>TỔNG THU NSNN</t>
  </si>
  <si>
    <t xml:space="preserve">Thu từ khu vực DNNN do trung ương quản lý </t>
  </si>
  <si>
    <t>(Chi tiết theo sắc thuế)</t>
  </si>
  <si>
    <t xml:space="preserve">Thu từ khu vực DNNN do địa phương quản lý </t>
  </si>
  <si>
    <t>(Chi tiết theo sắc thuế)</t>
  </si>
  <si>
    <t xml:space="preserve">Thu từ khu vực doanh nghiệp có vốn đầu tư nước ngoài </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</si>
  <si>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</si>
  <si>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</si>
  <si>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</si>
  <si>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</si>
  <si>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</si>
  <si>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</si>
  <si>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</si>
  <si>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</si>
  <si>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</si>
  <si>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</si>
  <si>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</si>
  <si>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</si>
  <si>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</si>
  <si>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</si>
  <si>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</si>
  <si>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</si>
  <si>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</si>
  <si>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</si>
  <si>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</si>
  <si>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</si>
  <si>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</si>
  <si>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hoạt động xuất, nhập khẩu</t>
  </si>
  <si>
    <t>Thuế GTGT thu từ hàng hóa nhập khẩu</t>
  </si>
  <si>
    <t>Thuế xuất khẩu</t>
  </si>
  <si>
    <t>Thuế nhập khẩu</t>
  </si>
  <si>
    <t>Thuế TTĐB thu từ hàng hóa nhập khẩu</t>
  </si>
  <si>
    <t>Thuế BVMT thu từ hàng hóa nhập khẩu</t>
  </si>
  <si>
    <t>Thu khác</t>
  </si>
  <si>
    <t>Thu viện trợ</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</si>
  <si>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</si>
  <si>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</si>
  <si>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</si>
  <si>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</si>
  <si>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</si>
  <si>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</si>
  <si>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số 49/CK-NSNN</t>
  </si>
  <si>
    <t>Chi đầu tư phát triển (1)</t>
  </si>
  <si>
    <t>Trong đó: Chia theo lĩnh vực</t>
  </si>
  <si>
    <t>Chi đầu tư từ nguồn thu tiền sử dụng đất</t>
  </si>
  <si>
    <t xml:space="preserve">Chi trả nợ lãi các khoản do chính quyền địa phương vay </t>
  </si>
  <si>
    <t>CHI TỪ NGUỒN BỔ SUNG CÓ MỤC TIÊU</t>
  </si>
  <si>
    <t>(2) Theo quy định tại Điều 7, Điều 11 và Điều 39 Luật NSNN, ngân sách huyện, xã không có nhiệm vụ chi nghiên cứu khoa học và công nghệ, chi trả lãi vay, chi bổ sung quỹ dự trữ tài chính.</t>
  </si>
  <si>
    <t>Báo Ấp Bắc</t>
  </si>
  <si>
    <t>IX</t>
  </si>
  <si>
    <r>
      <t>Ghi chú: </t>
    </r>
    <r>
      <rPr>
        <i/>
        <sz val="14"/>
        <color rgb="FF000000"/>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</si>
  <si>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Thuế sử dụng đất nông nghiệp</t>
  </si>
  <si>
    <t>Thuế sử dụng đất phi nông nghiệp</t>
  </si>
  <si>
    <t xml:space="preserve">Dự toán </t>
  </si>
  <si>
    <r>
      <t>Ghi chú:</t>
    </r>
    <r>
      <rPr>
        <i/>
        <sz val="14"/>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</si>
  <si>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2=3+4</t>
  </si>
  <si>
    <t>10=2+5+6+7+8+9</t>
  </si>
  <si>
    <t>Biểu số 56/CK-NSNN</t>
  </si>
  <si>
    <t>CÂN ĐỐI NGÂN SÁCH ĐỊA PHƯƠNG NĂM 2020</t>
  </si>
  <si>
    <t>(Kèm theo Quyết định số ………../QĐ-UBND ngày    /01/2020 của Ủy ban nhân dân tỉnh Tiền Giang)</t>
  </si>
  <si>
    <t>CÂN ĐỐI NGUỒN THU, CHI DỰ TOÁN NGÂN SÁCH CẤP TỈNH VÀ NGÂN SÁCH HUYỆN NĂM 2020</t>
  </si>
  <si>
    <t>DỰ TOÁN THU NGÂN SÁCH NHÀ NƯỚC NĂM 2020</t>
  </si>
  <si>
    <t>DỰ TOÁN CHI NGÂN SÁCH ĐỊA PHƯƠNG, CHI NGÂN SÁCH CẤP TỈNH VÀ CHI NGÂN SÁCH HUYỆN THEO CƠ CẤU CHI NĂM 2020</t>
  </si>
  <si>
    <t>DỰ TOÁN CHI NGÂN SÁCH CẤP TỈNH THEO LĨNH VỰC NĂM 2020</t>
  </si>
  <si>
    <t>DỰ TOÁN CHI NGÂN SÁCH CẤP TỈNH CHO TỪNG CƠ QUAN, TỔ CHỨC NĂM 2020</t>
  </si>
  <si>
    <t>DỰ TOÁN CHI THƯỜNG XUYÊN CỦA NGÂN SÁCH CẤP TỈNH CHO TỪNG CƠ QUAN, TỔ CHỨC THEO LĨNH VỰC NĂM 2020</t>
  </si>
  <si>
    <t>DỰ TOÁN THU, SỐ BỔ SUNG VÀ DỰ TOÁN CHI CÂN ĐỐI NGÂN SÁCH TỪNG HUYỆN NĂM 2020</t>
  </si>
  <si>
    <t>DỰ TOÁN BỔ SUNG CÓ MỤC TIÊU TỪ NGÂN SÁCH CẤP TỈNH CHO NGÂN SÁCH TỪNG HUYỆN NĂM 2020</t>
  </si>
  <si>
    <t>BỘI CHI NSĐP</t>
  </si>
  <si>
    <t>Bội chi NSĐP</t>
  </si>
  <si>
    <t>1.1</t>
  </si>
  <si>
    <t>Văn phòng Đoàn Đại biểu Quốc hội, Hội đồng nhân và UBND tỉnh</t>
  </si>
  <si>
    <t>1.2</t>
  </si>
  <si>
    <t>1.3</t>
  </si>
  <si>
    <t>1.4</t>
  </si>
  <si>
    <t>1.5</t>
  </si>
  <si>
    <t xml:space="preserve">Sở Công Thương </t>
  </si>
  <si>
    <t>1.6</t>
  </si>
  <si>
    <t>1.7</t>
  </si>
  <si>
    <t>1.8</t>
  </si>
  <si>
    <t>1.9</t>
  </si>
  <si>
    <t>Sở Giao thông và Vận tải</t>
  </si>
  <si>
    <t>1.10</t>
  </si>
  <si>
    <t>Sở Giáo dục và Đào tạo</t>
  </si>
  <si>
    <t>1.11</t>
  </si>
  <si>
    <t>Sở Y tế</t>
  </si>
  <si>
    <t>1.12</t>
  </si>
  <si>
    <t xml:space="preserve">Sở Lao động - Thương binh và Xã hội </t>
  </si>
  <si>
    <t>1.13</t>
  </si>
  <si>
    <t xml:space="preserve">Sở Văn hóa, Thể thao và Du lịch </t>
  </si>
  <si>
    <t>1.14</t>
  </si>
  <si>
    <t>1.15</t>
  </si>
  <si>
    <t>1.16</t>
  </si>
  <si>
    <t>1.17</t>
  </si>
  <si>
    <t>1.18</t>
  </si>
  <si>
    <t>1.19</t>
  </si>
  <si>
    <t>1.20</t>
  </si>
  <si>
    <t>Ban Quản lý các Khu công nghiệp</t>
  </si>
  <si>
    <t>1.21</t>
  </si>
  <si>
    <t>1.22</t>
  </si>
  <si>
    <t>Ủy ban Mặt trận Tổ quốc  Việt Nam tỉnh</t>
  </si>
  <si>
    <t>1.23</t>
  </si>
  <si>
    <t>Tỉnh đoàn Tiền Giang</t>
  </si>
  <si>
    <t>1.24</t>
  </si>
  <si>
    <t>Hội Liên hiệp Phụ nữ tỉnh</t>
  </si>
  <si>
    <t>1.25</t>
  </si>
  <si>
    <t>Hội Nông dân tỉnh</t>
  </si>
  <si>
    <t>1.26</t>
  </si>
  <si>
    <t>Hội Cựu chiến binh tỉnh</t>
  </si>
  <si>
    <t>1.27</t>
  </si>
  <si>
    <t>1.28</t>
  </si>
  <si>
    <t>1.29</t>
  </si>
  <si>
    <t>Trường Cao đẳng Tiền Giang</t>
  </si>
  <si>
    <t>1.30</t>
  </si>
  <si>
    <t>1.31</t>
  </si>
  <si>
    <t>1.32</t>
  </si>
  <si>
    <t>1.33</t>
  </si>
  <si>
    <t>1.34</t>
  </si>
  <si>
    <t>1.35</t>
  </si>
  <si>
    <t>1.36</t>
  </si>
  <si>
    <t>Ủy ban Mặt trận Tổ quốc Việt Nam tỉnh</t>
  </si>
  <si>
    <t xml:space="preserve">Trong đó: </t>
  </si>
  <si>
    <t>- Quỹ Thi đua - Khen thưởng tỉnh</t>
  </si>
  <si>
    <t>- Chi khác còn lại</t>
  </si>
  <si>
    <t>Chi bổ sung Quỹ dự trữ tài chính</t>
  </si>
  <si>
    <t>Chi tạo nguồn CCTL</t>
  </si>
</sst>
</file>

<file path=xl/styles.xml><?xml version="1.0" encoding="utf-8"?>
<styleSheet xmlns="http://schemas.openxmlformats.org/spreadsheetml/2006/main">
  <numFmts count="1">
    <numFmt numFmtId="43" formatCode="_(* #,##0.00_);_(* \(#,##0.00\);_(* &quot;-&quot;??_);_(@_)"/>
  </numFmts>
  <fonts count="54">
    <font>
      <sz val="11"/>
      <color theme="1"/>
      <name val="Calibri"/>
      <family val="2"/>
      <scheme val="minor"/>
    </font>
    <font>
      <b/>
      <sz val="10"/>
      <color rgb="FF000000"/>
      <name val="Times New Roman"/>
      <family val="1"/>
    </font>
    <font>
      <sz val="11"/>
      <color theme="1"/>
      <name val="Times New Roman"/>
      <family val="1"/>
    </font>
    <font>
      <i/>
      <sz val="10"/>
      <color rgb="FF000000"/>
      <name val="Times New Roman"/>
      <family val="1"/>
    </font>
    <font>
      <b/>
      <sz val="10"/>
      <color theme="1"/>
      <name val="Times New Roman"/>
      <family val="1"/>
    </font>
    <font>
      <sz val="10"/>
      <color theme="1"/>
      <name val="Times New Roman"/>
      <family val="1"/>
    </font>
    <font>
      <b/>
      <i/>
      <sz val="10"/>
      <color rgb="FF000000"/>
      <name val="Times New Roman"/>
      <family val="1"/>
    </font>
    <font>
      <sz val="10"/>
      <color rgb="FF000000"/>
      <name val="Times New Roman"/>
      <family val="1"/>
    </font>
    <font>
      <b/>
      <sz val="8"/>
      <color theme="1"/>
      <name val="Times New Roman"/>
      <family val="1"/>
    </font>
    <font>
      <sz val="8"/>
      <color theme="1"/>
      <name val="Times New Roman"/>
      <family val="1"/>
    </font>
    <font>
      <i/>
      <sz val="10"/>
      <color theme="1"/>
      <name val="Times New Roman"/>
      <family val="1"/>
    </font>
    <font>
      <b/>
      <sz val="6"/>
      <color theme="1"/>
      <name val="Times New Roman"/>
      <family val="1"/>
    </font>
    <font>
      <sz val="6"/>
      <color theme="1"/>
      <name val="Times New Roman"/>
      <family val="1"/>
    </font>
    <font>
      <b/>
      <sz val="11"/>
      <color theme="1"/>
      <name val="Times New Roman"/>
      <family val="1"/>
    </font>
    <font>
      <sz val="10"/>
      <name val="Times New Roman"/>
      <family val="1"/>
    </font>
    <font>
      <b/>
      <u/>
      <sz val="10"/>
      <color theme="1"/>
      <name val="Times New Roman"/>
      <family val="1"/>
    </font>
    <font>
      <b/>
      <u/>
      <sz val="11"/>
      <color theme="1"/>
      <name val="Times New Roman"/>
      <family val="1"/>
    </font>
    <font>
      <b/>
      <i/>
      <sz val="10"/>
      <color theme="1"/>
      <name val="Times New Roman"/>
      <family val="1"/>
    </font>
    <font>
      <i/>
      <sz val="11"/>
      <color theme="1"/>
      <name val="Times New Roman"/>
      <family val="1"/>
    </font>
    <font>
      <b/>
      <i/>
      <sz val="10"/>
      <color rgb="FFFF0000"/>
      <name val="Times New Roman"/>
      <family val="1"/>
    </font>
    <font>
      <b/>
      <i/>
      <sz val="11"/>
      <color theme="1"/>
      <name val="Times New Roman"/>
      <family val="1"/>
    </font>
    <font>
      <sz val="12"/>
      <name val=".VnTime"/>
      <family val="2"/>
    </font>
    <font>
      <i/>
      <sz val="10"/>
      <name val="Times New Roman"/>
      <family val="1"/>
    </font>
    <font>
      <i/>
      <sz val="10"/>
      <color rgb="FFFF0000"/>
      <name val="Times New Roman"/>
      <family val="1"/>
    </font>
    <font>
      <b/>
      <sz val="10"/>
      <color indexed="8"/>
      <name val="Times New Roman"/>
      <family val="1"/>
    </font>
    <font>
      <b/>
      <sz val="10"/>
      <name val="Times New Roman"/>
      <family val="1"/>
    </font>
    <font>
      <b/>
      <i/>
      <sz val="10"/>
      <color indexed="8"/>
      <name val="Times New Roman"/>
      <family val="1"/>
    </font>
    <font>
      <b/>
      <i/>
      <sz val="10"/>
      <name val="Times New Roman"/>
      <family val="1"/>
    </font>
    <font>
      <b/>
      <sz val="11"/>
      <color rgb="FF000000"/>
      <name val="Times New Roman"/>
      <family val="1"/>
    </font>
    <font>
      <i/>
      <sz val="11"/>
      <color rgb="FF000000"/>
      <name val="Times New Roman"/>
      <family val="1"/>
    </font>
    <font>
      <sz val="11"/>
      <name val="Times New Roman"/>
      <family val="1"/>
    </font>
    <font>
      <sz val="11"/>
      <color rgb="FF000000"/>
      <name val="Times New Roman"/>
      <family val="1"/>
    </font>
    <font>
      <b/>
      <i/>
      <sz val="11"/>
      <color rgb="FF000000"/>
      <name val="Times New Roman"/>
      <family val="1"/>
    </font>
    <font>
      <sz val="11"/>
      <color theme="1"/>
      <name val="Calibri"/>
      <family val="2"/>
      <scheme val="minor"/>
    </font>
    <font>
      <b/>
      <sz val="14"/>
      <color rgb="FF000000"/>
      <name val="Times New Roman"/>
      <family val="1"/>
    </font>
    <font>
      <b/>
      <sz val="12"/>
      <color rgb="FF000000"/>
      <name val="Times New Roman"/>
      <family val="1"/>
    </font>
    <font>
      <i/>
      <sz val="12"/>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b/>
      <u/>
      <sz val="14"/>
      <color theme="1"/>
      <name val="Times New Roman"/>
      <family val="1"/>
    </font>
    <font>
      <b/>
      <sz val="14"/>
      <name val="Times New Roman"/>
      <family val="1"/>
    </font>
    <font>
      <b/>
      <sz val="9"/>
      <color indexed="81"/>
      <name val="Tahoma"/>
      <family val="2"/>
    </font>
    <font>
      <sz val="9"/>
      <color indexed="81"/>
      <name val="Tahoma"/>
      <family val="2"/>
    </font>
    <font>
      <sz val="10"/>
      <name val="Arial"/>
      <family val="2"/>
    </font>
    <font>
      <sz val="12"/>
      <name val="Times New Roman"/>
      <family val="1"/>
    </font>
    <font>
      <sz val="11"/>
      <color indexed="8"/>
      <name val="Calibri"/>
      <family val="2"/>
    </font>
    <font>
      <sz val="14"/>
      <name val="Times New Roman"/>
      <family val="1"/>
    </font>
    <font>
      <b/>
      <i/>
      <sz val="14"/>
      <color theme="1"/>
      <name val="Times New Roman"/>
      <family val="1"/>
    </font>
    <font>
      <i/>
      <sz val="14"/>
      <name val="Times New Roman"/>
      <family val="1"/>
    </font>
    <font>
      <i/>
      <sz val="14"/>
      <color theme="1"/>
      <name val="Times New Roman"/>
      <family val="1"/>
    </font>
    <font>
      <sz val="11"/>
      <color indexed="8"/>
      <name val="Arial"/>
      <family val="2"/>
    </font>
  </fonts>
  <fills count="3">
    <fill>
      <patternFill patternType="none"/>
    </fill>
    <fill>
      <patternFill patternType="gray125"/>
    </fill>
    <fill>
      <patternFill patternType="solid">
        <fgColor rgb="FFFFFFFF"/>
        <bgColor indexed="64"/>
      </patternFill>
    </fill>
  </fills>
  <borders count="25">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hair">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rgb="FF000000"/>
      </right>
      <top style="hair">
        <color indexed="64"/>
      </top>
      <bottom style="hair">
        <color rgb="FF000000"/>
      </bottom>
      <diagonal/>
    </border>
    <border>
      <left/>
      <right style="thin">
        <color rgb="FF000000"/>
      </right>
      <top/>
      <bottom style="hair">
        <color rgb="FF000000"/>
      </bottom>
      <diagonal/>
    </border>
    <border>
      <left style="thin">
        <color rgb="FF000000"/>
      </left>
      <right style="thin">
        <color rgb="FF000000"/>
      </right>
      <top style="hair">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hair">
        <color rgb="FF000000"/>
      </top>
      <bottom style="hair">
        <color rgb="FF000000"/>
      </bottom>
      <diagonal/>
    </border>
    <border>
      <left style="thin">
        <color indexed="64"/>
      </left>
      <right style="thin">
        <color indexed="64"/>
      </right>
      <top style="hair">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rgb="FF000000"/>
      </right>
      <top style="hair">
        <color indexed="64"/>
      </top>
      <bottom style="hair">
        <color indexed="64"/>
      </bottom>
      <diagonal/>
    </border>
  </borders>
  <cellStyleXfs count="18">
    <xf numFmtId="0" fontId="0" fillId="0" borderId="0"/>
    <xf numFmtId="0" fontId="21" fillId="0" borderId="0"/>
    <xf numFmtId="0" fontId="21" fillId="0" borderId="0"/>
    <xf numFmtId="0" fontId="48" fillId="0" borderId="0"/>
    <xf numFmtId="0" fontId="48" fillId="0" borderId="0"/>
    <xf numFmtId="0" fontId="46" fillId="0" borderId="0"/>
    <xf numFmtId="0" fontId="48" fillId="0" borderId="0" applyFont="0" applyFill="0" applyBorder="0" applyAlignment="0" applyProtection="0"/>
    <xf numFmtId="43" fontId="49" fillId="0" borderId="0" applyFont="0" applyFill="0" applyBorder="0" applyAlignment="0" applyProtection="0"/>
    <xf numFmtId="43" fontId="47" fillId="0" borderId="0" applyFont="0" applyFill="0" applyBorder="0" applyAlignment="0" applyProtection="0"/>
    <xf numFmtId="0" fontId="47" fillId="0" borderId="0"/>
    <xf numFmtId="0" fontId="33" fillId="0" borderId="0"/>
    <xf numFmtId="9" fontId="48" fillId="0" borderId="0" applyFont="0" applyFill="0" applyBorder="0" applyAlignment="0" applyProtection="0"/>
    <xf numFmtId="0" fontId="49" fillId="0" borderId="0"/>
    <xf numFmtId="0" fontId="46" fillId="0" borderId="0"/>
    <xf numFmtId="0" fontId="49" fillId="0" borderId="0"/>
    <xf numFmtId="0" fontId="48" fillId="0" borderId="0"/>
    <xf numFmtId="43" fontId="53" fillId="0" borderId="0" applyFont="0" applyFill="0" applyBorder="0" applyAlignment="0" applyProtection="0"/>
    <xf numFmtId="9" fontId="49" fillId="0" borderId="0" applyFont="0" applyFill="0" applyBorder="0" applyAlignment="0" applyProtection="0"/>
  </cellStyleXfs>
  <cellXfs count="399">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4" fillId="0" borderId="3" xfId="0" applyFont="1" applyBorder="1" applyAlignment="1">
      <alignment horizontal="center" wrapText="1"/>
    </xf>
    <xf numFmtId="0" fontId="4" fillId="0" borderId="9" xfId="0" applyFont="1" applyBorder="1" applyAlignment="1">
      <alignment horizontal="center" wrapText="1"/>
    </xf>
    <xf numFmtId="0" fontId="4" fillId="0" borderId="9" xfId="0" applyFont="1" applyBorder="1" applyAlignment="1">
      <alignment wrapText="1"/>
    </xf>
    <xf numFmtId="0" fontId="5" fillId="0" borderId="9" xfId="0" applyFont="1" applyBorder="1" applyAlignment="1">
      <alignment horizontal="center" wrapText="1"/>
    </xf>
    <xf numFmtId="0" fontId="4" fillId="0" borderId="5" xfId="0" applyFont="1" applyBorder="1" applyAlignment="1">
      <alignment horizontal="center" wrapText="1"/>
    </xf>
    <xf numFmtId="0" fontId="4" fillId="0" borderId="5" xfId="0" applyFont="1" applyBorder="1" applyAlignment="1">
      <alignment wrapText="1"/>
    </xf>
    <xf numFmtId="0" fontId="5" fillId="0" borderId="5" xfId="0" applyFont="1" applyBorder="1" applyAlignment="1">
      <alignment horizontal="center" wrapText="1"/>
    </xf>
    <xf numFmtId="0" fontId="4" fillId="0" borderId="6" xfId="0" applyFont="1" applyBorder="1" applyAlignment="1">
      <alignment horizontal="center" wrapText="1"/>
    </xf>
    <xf numFmtId="0" fontId="4" fillId="0" borderId="6" xfId="0" applyFont="1" applyBorder="1" applyAlignment="1">
      <alignment wrapText="1"/>
    </xf>
    <xf numFmtId="0" fontId="5" fillId="0" borderId="6" xfId="0" applyFont="1" applyBorder="1" applyAlignment="1">
      <alignment horizontal="center" wrapText="1"/>
    </xf>
    <xf numFmtId="0" fontId="7" fillId="0" borderId="0" xfId="0" applyFont="1" applyAlignment="1">
      <alignment horizontal="left" wrapText="1"/>
    </xf>
    <xf numFmtId="0" fontId="4" fillId="0" borderId="3" xfId="0" applyFont="1" applyBorder="1" applyAlignment="1">
      <alignment horizontal="center" vertical="center" wrapText="1"/>
    </xf>
    <xf numFmtId="0" fontId="2" fillId="0" borderId="0" xfId="0" applyFont="1" applyAlignment="1">
      <alignment vertical="center" wrapText="1"/>
    </xf>
    <xf numFmtId="0" fontId="5" fillId="0" borderId="5" xfId="0" applyFont="1" applyBorder="1" applyAlignment="1">
      <alignment wrapText="1"/>
    </xf>
    <xf numFmtId="0" fontId="5" fillId="0" borderId="6" xfId="0" applyFont="1" applyBorder="1" applyAlignment="1">
      <alignment wrapText="1"/>
    </xf>
    <xf numFmtId="0" fontId="2" fillId="0" borderId="0" xfId="0" applyFont="1" applyAlignment="1">
      <alignment horizontal="left" wrapText="1"/>
    </xf>
    <xf numFmtId="0" fontId="8" fillId="0" borderId="3" xfId="0" applyFont="1" applyBorder="1" applyAlignment="1">
      <alignment horizontal="center" vertical="center" wrapText="1"/>
    </xf>
    <xf numFmtId="0" fontId="9" fillId="0" borderId="3" xfId="0" applyFont="1" applyBorder="1" applyAlignment="1">
      <alignment horizontal="center" wrapText="1"/>
    </xf>
    <xf numFmtId="0" fontId="9" fillId="0" borderId="4" xfId="0" applyFont="1" applyBorder="1" applyAlignment="1">
      <alignment horizontal="center" wrapText="1"/>
    </xf>
    <xf numFmtId="0" fontId="8" fillId="0" borderId="4" xfId="0" applyFont="1" applyBorder="1" applyAlignment="1">
      <alignment vertical="top" wrapText="1"/>
    </xf>
    <xf numFmtId="0" fontId="9" fillId="0" borderId="4" xfId="0" applyFont="1" applyBorder="1" applyAlignment="1">
      <alignment wrapText="1"/>
    </xf>
    <xf numFmtId="0" fontId="9" fillId="0" borderId="5" xfId="0" applyFont="1" applyBorder="1" applyAlignment="1">
      <alignment horizontal="center" wrapText="1"/>
    </xf>
    <xf numFmtId="0" fontId="9" fillId="0" borderId="5" xfId="0" applyFont="1" applyBorder="1" applyAlignment="1">
      <alignment vertical="top" wrapText="1"/>
    </xf>
    <xf numFmtId="0" fontId="9" fillId="0" borderId="5" xfId="0" applyFont="1" applyBorder="1" applyAlignment="1">
      <alignment wrapText="1"/>
    </xf>
    <xf numFmtId="0" fontId="2" fillId="0" borderId="5" xfId="0" applyFont="1" applyBorder="1" applyAlignment="1">
      <alignment vertical="top" wrapText="1"/>
    </xf>
    <xf numFmtId="0" fontId="9" fillId="0" borderId="6" xfId="0" applyFont="1" applyBorder="1" applyAlignment="1">
      <alignment horizontal="center" wrapText="1"/>
    </xf>
    <xf numFmtId="0" fontId="2" fillId="0" borderId="6" xfId="0" applyFont="1" applyBorder="1" applyAlignment="1">
      <alignment vertical="top" wrapText="1"/>
    </xf>
    <xf numFmtId="0" fontId="9" fillId="0" borderId="6" xfId="0" applyFont="1" applyBorder="1" applyAlignment="1">
      <alignment wrapText="1"/>
    </xf>
    <xf numFmtId="0" fontId="9" fillId="0" borderId="9" xfId="0" applyFont="1" applyBorder="1" applyAlignment="1">
      <alignment horizontal="center" wrapText="1"/>
    </xf>
    <xf numFmtId="0" fontId="8" fillId="0" borderId="9" xfId="0" applyFont="1" applyBorder="1" applyAlignment="1">
      <alignment vertical="top" wrapText="1"/>
    </xf>
    <xf numFmtId="0" fontId="9" fillId="0" borderId="10" xfId="0" applyFont="1" applyBorder="1" applyAlignment="1">
      <alignment wrapText="1"/>
    </xf>
    <xf numFmtId="0" fontId="9" fillId="0" borderId="10" xfId="0" applyFont="1" applyBorder="1" applyAlignment="1">
      <alignment vertical="top" wrapText="1"/>
    </xf>
    <xf numFmtId="0" fontId="9" fillId="0" borderId="7" xfId="0" applyFont="1" applyBorder="1" applyAlignment="1">
      <alignment wrapText="1"/>
    </xf>
    <xf numFmtId="0" fontId="9" fillId="0" borderId="7" xfId="0" applyFont="1" applyBorder="1" applyAlignment="1">
      <alignment vertical="top" wrapText="1"/>
    </xf>
    <xf numFmtId="0" fontId="9" fillId="0" borderId="8" xfId="0" applyFont="1" applyBorder="1" applyAlignment="1">
      <alignment wrapText="1"/>
    </xf>
    <xf numFmtId="0" fontId="9" fillId="0" borderId="8" xfId="0" applyFont="1" applyBorder="1" applyAlignment="1">
      <alignment vertical="top" wrapText="1"/>
    </xf>
    <xf numFmtId="0" fontId="5" fillId="0" borderId="3" xfId="0" applyFont="1" applyBorder="1" applyAlignment="1">
      <alignment horizontal="center" wrapText="1"/>
    </xf>
    <xf numFmtId="0" fontId="10" fillId="0" borderId="5" xfId="0" applyFont="1" applyBorder="1" applyAlignment="1">
      <alignment wrapText="1"/>
    </xf>
    <xf numFmtId="0" fontId="3" fillId="0" borderId="0" xfId="0" applyFont="1" applyAlignment="1">
      <alignment horizontal="left" wrapText="1"/>
    </xf>
    <xf numFmtId="0" fontId="2" fillId="0" borderId="0" xfId="0" applyFont="1" applyAlignment="1">
      <alignment vertical="center"/>
    </xf>
    <xf numFmtId="0" fontId="1" fillId="0" borderId="0" xfId="0" applyFont="1" applyAlignment="1">
      <alignment horizontal="right" vertical="center" wrapText="1"/>
    </xf>
    <xf numFmtId="0" fontId="3" fillId="0" borderId="0" xfId="0" applyFont="1" applyAlignment="1">
      <alignment horizontal="right" vertical="center" wrapText="1"/>
    </xf>
    <xf numFmtId="0" fontId="4" fillId="0" borderId="9" xfId="0" applyFont="1" applyBorder="1" applyAlignment="1">
      <alignment horizontal="center" vertical="center" wrapText="1"/>
    </xf>
    <xf numFmtId="0" fontId="4" fillId="0" borderId="9" xfId="0" applyFont="1" applyBorder="1" applyAlignment="1">
      <alignment vertical="center" wrapText="1"/>
    </xf>
    <xf numFmtId="0" fontId="5" fillId="0" borderId="9"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5" fillId="0" borderId="6" xfId="0" applyFont="1" applyBorder="1" applyAlignment="1">
      <alignment horizontal="center" vertical="center" wrapText="1"/>
    </xf>
    <xf numFmtId="0" fontId="7" fillId="0" borderId="0" xfId="0" applyFont="1" applyAlignment="1">
      <alignment horizontal="left" vertical="center" wrapText="1"/>
    </xf>
    <xf numFmtId="0" fontId="11" fillId="0" borderId="3" xfId="0" applyFont="1" applyBorder="1" applyAlignment="1">
      <alignment horizontal="center" wrapText="1"/>
    </xf>
    <xf numFmtId="0" fontId="11" fillId="0" borderId="3" xfId="0" applyFont="1" applyBorder="1" applyAlignment="1">
      <alignment horizontal="center" vertical="top" wrapText="1"/>
    </xf>
    <xf numFmtId="0" fontId="12" fillId="0" borderId="9" xfId="0" applyFont="1" applyBorder="1" applyAlignment="1">
      <alignment vertical="top" wrapText="1"/>
    </xf>
    <xf numFmtId="0" fontId="11" fillId="0" borderId="9" xfId="0" applyFont="1" applyBorder="1" applyAlignment="1">
      <alignment vertical="top" wrapText="1"/>
    </xf>
    <xf numFmtId="0" fontId="12" fillId="0" borderId="5" xfId="0" applyFont="1" applyBorder="1" applyAlignment="1">
      <alignment horizontal="center" vertical="top" wrapText="1"/>
    </xf>
    <xf numFmtId="0" fontId="12" fillId="0" borderId="5" xfId="0" applyFont="1" applyBorder="1" applyAlignment="1">
      <alignment vertical="top" wrapText="1"/>
    </xf>
    <xf numFmtId="0" fontId="12" fillId="0" borderId="6" xfId="0" applyFont="1" applyBorder="1" applyAlignment="1">
      <alignment horizontal="center" vertical="top" wrapText="1"/>
    </xf>
    <xf numFmtId="0" fontId="12" fillId="0" borderId="6" xfId="0" applyFont="1" applyBorder="1" applyAlignment="1">
      <alignment vertical="top" wrapText="1"/>
    </xf>
    <xf numFmtId="0" fontId="6" fillId="0" borderId="0" xfId="0" applyFont="1" applyAlignment="1">
      <alignment horizontal="left" wrapText="1"/>
    </xf>
    <xf numFmtId="0" fontId="5" fillId="0" borderId="9" xfId="0" applyFont="1" applyBorder="1" applyAlignment="1">
      <alignment horizontal="center" vertical="top" wrapText="1"/>
    </xf>
    <xf numFmtId="0" fontId="5" fillId="0" borderId="9" xfId="0" applyFont="1" applyBorder="1" applyAlignment="1">
      <alignment vertical="top" wrapText="1"/>
    </xf>
    <xf numFmtId="0" fontId="5" fillId="0" borderId="5" xfId="0" applyFont="1" applyBorder="1" applyAlignment="1">
      <alignment horizontal="center" vertical="top" wrapText="1"/>
    </xf>
    <xf numFmtId="0" fontId="5" fillId="0" borderId="5" xfId="0" applyFont="1" applyBorder="1" applyAlignment="1">
      <alignment vertical="top" wrapText="1"/>
    </xf>
    <xf numFmtId="0" fontId="5" fillId="0" borderId="6" xfId="0" applyFont="1" applyBorder="1" applyAlignment="1">
      <alignment horizontal="center" vertical="top" wrapText="1"/>
    </xf>
    <xf numFmtId="0" fontId="5" fillId="0" borderId="6" xfId="0" applyFont="1" applyBorder="1" applyAlignment="1">
      <alignment vertical="top" wrapText="1"/>
    </xf>
    <xf numFmtId="0" fontId="4" fillId="0" borderId="3" xfId="0" applyNumberFormat="1" applyFont="1" applyBorder="1" applyAlignment="1">
      <alignment horizontal="center" vertical="center" wrapText="1"/>
    </xf>
    <xf numFmtId="0" fontId="4" fillId="0" borderId="9" xfId="0" applyNumberFormat="1" applyFont="1" applyBorder="1" applyAlignment="1">
      <alignment horizontal="center" wrapText="1"/>
    </xf>
    <xf numFmtId="0" fontId="4" fillId="0" borderId="9" xfId="0" applyNumberFormat="1" applyFont="1" applyBorder="1" applyAlignment="1">
      <alignment wrapText="1"/>
    </xf>
    <xf numFmtId="0" fontId="5" fillId="0" borderId="9" xfId="0" applyNumberFormat="1" applyFont="1" applyBorder="1" applyAlignment="1">
      <alignment horizontal="center" wrapText="1"/>
    </xf>
    <xf numFmtId="0" fontId="5" fillId="0" borderId="5" xfId="0" applyNumberFormat="1" applyFont="1" applyBorder="1" applyAlignment="1">
      <alignment horizontal="center" wrapText="1"/>
    </xf>
    <xf numFmtId="0" fontId="5" fillId="0" borderId="5" xfId="0" applyNumberFormat="1" applyFont="1" applyBorder="1" applyAlignment="1">
      <alignment wrapText="1"/>
    </xf>
    <xf numFmtId="0" fontId="10" fillId="0" borderId="5" xfId="0" applyNumberFormat="1" applyFont="1" applyBorder="1" applyAlignment="1">
      <alignment wrapText="1"/>
    </xf>
    <xf numFmtId="0" fontId="5" fillId="0" borderId="6" xfId="0" applyNumberFormat="1" applyFont="1" applyBorder="1" applyAlignment="1">
      <alignment horizontal="center" wrapText="1"/>
    </xf>
    <xf numFmtId="0" fontId="5" fillId="0" borderId="6" xfId="0" applyNumberFormat="1" applyFont="1" applyBorder="1" applyAlignment="1">
      <alignment wrapText="1"/>
    </xf>
    <xf numFmtId="0" fontId="5" fillId="0" borderId="4" xfId="0" applyFont="1" applyBorder="1" applyAlignment="1">
      <alignment horizontal="center" vertical="top" wrapText="1"/>
    </xf>
    <xf numFmtId="0" fontId="5" fillId="0" borderId="4" xfId="0" applyFont="1" applyBorder="1" applyAlignment="1">
      <alignment vertical="top" wrapText="1"/>
    </xf>
    <xf numFmtId="0" fontId="5" fillId="0" borderId="4" xfId="0" applyFont="1" applyBorder="1" applyAlignment="1">
      <alignment wrapText="1"/>
    </xf>
    <xf numFmtId="0" fontId="7" fillId="0" borderId="0" xfId="0" applyFont="1" applyAlignment="1">
      <alignment horizontal="right" wrapText="1"/>
    </xf>
    <xf numFmtId="0" fontId="9" fillId="0" borderId="9" xfId="0" applyFont="1" applyBorder="1" applyAlignment="1">
      <alignment vertical="top" wrapText="1"/>
    </xf>
    <xf numFmtId="0" fontId="9" fillId="0" borderId="6" xfId="0" applyFont="1" applyBorder="1" applyAlignment="1">
      <alignment vertical="top" wrapText="1"/>
    </xf>
    <xf numFmtId="0" fontId="8" fillId="0" borderId="3" xfId="0" applyFont="1" applyBorder="1" applyAlignment="1">
      <alignment horizont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9" fillId="0" borderId="9"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8" fillId="0" borderId="9" xfId="0" applyFont="1" applyBorder="1" applyAlignment="1">
      <alignment horizontal="center" vertical="center" wrapText="1"/>
    </xf>
    <xf numFmtId="0" fontId="9" fillId="0" borderId="9" xfId="0" applyFont="1" applyBorder="1" applyAlignment="1">
      <alignment horizontal="center"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horizontal="center" vertical="center" wrapText="1"/>
    </xf>
    <xf numFmtId="0" fontId="9" fillId="0" borderId="6" xfId="0" applyFont="1" applyBorder="1" applyAlignment="1">
      <alignment vertical="center" wrapText="1"/>
    </xf>
    <xf numFmtId="3" fontId="14" fillId="0" borderId="13" xfId="0" applyNumberFormat="1" applyFont="1" applyBorder="1"/>
    <xf numFmtId="3" fontId="14" fillId="0" borderId="14" xfId="0" applyNumberFormat="1" applyFont="1" applyBorder="1"/>
    <xf numFmtId="3" fontId="14" fillId="0" borderId="15" xfId="0" applyNumberFormat="1" applyFont="1" applyBorder="1"/>
    <xf numFmtId="3" fontId="1" fillId="0" borderId="0" xfId="0" applyNumberFormat="1" applyFont="1" applyAlignment="1">
      <alignment horizontal="right" wrapText="1"/>
    </xf>
    <xf numFmtId="3" fontId="5"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4" fillId="0" borderId="9" xfId="0" applyNumberFormat="1" applyFont="1" applyBorder="1" applyAlignment="1">
      <alignment horizontal="center" wrapText="1"/>
    </xf>
    <xf numFmtId="3" fontId="4" fillId="0" borderId="9" xfId="0" applyNumberFormat="1" applyFont="1" applyBorder="1" applyAlignment="1">
      <alignment vertical="top" wrapText="1"/>
    </xf>
    <xf numFmtId="3" fontId="4" fillId="0" borderId="9" xfId="0" applyNumberFormat="1" applyFont="1" applyBorder="1" applyAlignment="1">
      <alignment wrapText="1"/>
    </xf>
    <xf numFmtId="3" fontId="4" fillId="0" borderId="0" xfId="0" applyNumberFormat="1" applyFont="1"/>
    <xf numFmtId="3" fontId="4" fillId="0" borderId="0" xfId="0" applyNumberFormat="1" applyFont="1" applyBorder="1" applyAlignment="1">
      <alignment vertical="top" wrapText="1"/>
    </xf>
    <xf numFmtId="3" fontId="5" fillId="0" borderId="5" xfId="0" applyNumberFormat="1" applyFont="1" applyBorder="1" applyAlignment="1">
      <alignment horizontal="center" wrapText="1"/>
    </xf>
    <xf numFmtId="3" fontId="5" fillId="0" borderId="9" xfId="0" applyNumberFormat="1" applyFont="1" applyBorder="1" applyAlignment="1">
      <alignment wrapText="1"/>
    </xf>
    <xf numFmtId="3" fontId="5" fillId="0" borderId="5" xfId="0" applyNumberFormat="1" applyFont="1" applyBorder="1" applyAlignment="1">
      <alignment wrapText="1"/>
    </xf>
    <xf numFmtId="3" fontId="5" fillId="0" borderId="5" xfId="0" applyNumberFormat="1" applyFont="1" applyBorder="1" applyAlignment="1">
      <alignment vertical="top" wrapText="1"/>
    </xf>
    <xf numFmtId="3" fontId="5" fillId="0" borderId="9" xfId="0" applyNumberFormat="1" applyFont="1" applyBorder="1" applyAlignment="1">
      <alignment horizontal="center" wrapText="1"/>
    </xf>
    <xf numFmtId="3" fontId="5" fillId="0" borderId="6" xfId="0" applyNumberFormat="1" applyFont="1" applyBorder="1" applyAlignment="1">
      <alignment horizontal="center" wrapText="1"/>
    </xf>
    <xf numFmtId="3" fontId="5" fillId="0" borderId="6" xfId="0" applyNumberFormat="1" applyFont="1" applyBorder="1" applyAlignment="1">
      <alignment vertical="top" wrapText="1"/>
    </xf>
    <xf numFmtId="3" fontId="5" fillId="0" borderId="6" xfId="0" applyNumberFormat="1" applyFont="1" applyBorder="1" applyAlignment="1">
      <alignment wrapText="1"/>
    </xf>
    <xf numFmtId="3" fontId="3" fillId="0" borderId="0" xfId="0" applyNumberFormat="1" applyFont="1" applyAlignment="1">
      <alignment horizontal="left" wrapText="1"/>
    </xf>
    <xf numFmtId="3" fontId="7" fillId="0" borderId="0" xfId="0" applyNumberFormat="1" applyFont="1" applyAlignment="1">
      <alignment horizontal="left" wrapText="1"/>
    </xf>
    <xf numFmtId="3" fontId="2" fillId="0" borderId="0" xfId="0" applyNumberFormat="1" applyFont="1"/>
    <xf numFmtId="3" fontId="4" fillId="0" borderId="5" xfId="0" applyNumberFormat="1" applyFont="1" applyBorder="1" applyAlignment="1">
      <alignment horizontal="center" wrapText="1"/>
    </xf>
    <xf numFmtId="3" fontId="4" fillId="0" borderId="5" xfId="0" applyNumberFormat="1" applyFont="1" applyBorder="1" applyAlignment="1">
      <alignment wrapText="1"/>
    </xf>
    <xf numFmtId="3" fontId="13" fillId="0" borderId="0" xfId="0" applyNumberFormat="1" applyFont="1"/>
    <xf numFmtId="3" fontId="1" fillId="0" borderId="0" xfId="0" applyNumberFormat="1" applyFont="1" applyAlignment="1">
      <alignment wrapText="1"/>
    </xf>
    <xf numFmtId="3" fontId="4" fillId="0" borderId="3" xfId="0" applyNumberFormat="1" applyFont="1" applyBorder="1" applyAlignment="1">
      <alignment horizontal="center" wrapText="1"/>
    </xf>
    <xf numFmtId="3" fontId="15" fillId="0" borderId="9" xfId="0" applyNumberFormat="1" applyFont="1" applyBorder="1" applyAlignment="1">
      <alignment horizontal="center" wrapText="1"/>
    </xf>
    <xf numFmtId="3" fontId="15" fillId="0" borderId="9" xfId="0" applyNumberFormat="1" applyFont="1" applyBorder="1" applyAlignment="1">
      <alignment wrapText="1"/>
    </xf>
    <xf numFmtId="3" fontId="15" fillId="0" borderId="9" xfId="0" applyNumberFormat="1" applyFont="1" applyBorder="1" applyAlignment="1">
      <alignment horizontal="right" wrapText="1"/>
    </xf>
    <xf numFmtId="3" fontId="16" fillId="0" borderId="0" xfId="0" applyNumberFormat="1" applyFont="1"/>
    <xf numFmtId="3" fontId="4" fillId="0" borderId="5" xfId="0" applyNumberFormat="1" applyFont="1" applyBorder="1" applyAlignment="1">
      <alignment horizontal="right" wrapText="1"/>
    </xf>
    <xf numFmtId="3" fontId="17" fillId="0" borderId="5" xfId="0" applyNumberFormat="1" applyFont="1" applyBorder="1" applyAlignment="1">
      <alignment horizontal="center" wrapText="1"/>
    </xf>
    <xf numFmtId="3" fontId="17" fillId="0" borderId="5" xfId="0" applyNumberFormat="1" applyFont="1" applyBorder="1" applyAlignment="1">
      <alignment wrapText="1"/>
    </xf>
    <xf numFmtId="3" fontId="19" fillId="0" borderId="5" xfId="0" applyNumberFormat="1" applyFont="1" applyBorder="1" applyAlignment="1">
      <alignment horizontal="right" wrapText="1"/>
    </xf>
    <xf numFmtId="3" fontId="20" fillId="0" borderId="0" xfId="0" applyNumberFormat="1" applyFont="1"/>
    <xf numFmtId="3" fontId="5" fillId="0" borderId="5" xfId="0" applyNumberFormat="1" applyFont="1" applyBorder="1" applyAlignment="1">
      <alignment horizontal="right" wrapText="1"/>
    </xf>
    <xf numFmtId="3" fontId="10" fillId="0" borderId="5" xfId="0" applyNumberFormat="1" applyFont="1" applyBorder="1" applyAlignment="1">
      <alignment wrapText="1"/>
    </xf>
    <xf numFmtId="3" fontId="10" fillId="0" borderId="5" xfId="0" applyNumberFormat="1" applyFont="1" applyBorder="1" applyAlignment="1">
      <alignment horizontal="center" wrapText="1"/>
    </xf>
    <xf numFmtId="3" fontId="10" fillId="0" borderId="5" xfId="0" applyNumberFormat="1" applyFont="1" applyBorder="1" applyAlignment="1">
      <alignment horizontal="right" wrapText="1"/>
    </xf>
    <xf numFmtId="3" fontId="18" fillId="0" borderId="0" xfId="0" applyNumberFormat="1" applyFont="1"/>
    <xf numFmtId="3" fontId="17" fillId="0" borderId="5" xfId="0" applyNumberFormat="1" applyFont="1" applyBorder="1" applyAlignment="1">
      <alignment horizontal="right" wrapText="1"/>
    </xf>
    <xf numFmtId="3" fontId="4" fillId="0" borderId="6" xfId="0" applyNumberFormat="1" applyFont="1" applyBorder="1" applyAlignment="1">
      <alignment horizontal="center" wrapText="1"/>
    </xf>
    <xf numFmtId="3" fontId="4" fillId="0" borderId="6" xfId="0" applyNumberFormat="1" applyFont="1" applyBorder="1" applyAlignment="1">
      <alignment wrapText="1"/>
    </xf>
    <xf numFmtId="3" fontId="5" fillId="0" borderId="6" xfId="0" applyNumberFormat="1" applyFont="1" applyBorder="1" applyAlignment="1">
      <alignment horizontal="right" wrapText="1"/>
    </xf>
    <xf numFmtId="3" fontId="15" fillId="0" borderId="9" xfId="0" applyNumberFormat="1" applyFont="1" applyBorder="1" applyAlignment="1">
      <alignment vertical="top" wrapText="1"/>
    </xf>
    <xf numFmtId="3" fontId="15" fillId="0" borderId="0" xfId="0" applyNumberFormat="1" applyFont="1"/>
    <xf numFmtId="3" fontId="2" fillId="0" borderId="0" xfId="0" applyNumberFormat="1" applyFont="1" applyAlignment="1">
      <alignment horizontal="left" wrapText="1"/>
    </xf>
    <xf numFmtId="3" fontId="4" fillId="0" borderId="7" xfId="0" applyNumberFormat="1" applyFont="1" applyBorder="1" applyAlignment="1">
      <alignment horizontal="center" vertical="center" wrapText="1"/>
    </xf>
    <xf numFmtId="3" fontId="17" fillId="0" borderId="9" xfId="0" applyNumberFormat="1" applyFont="1" applyBorder="1" applyAlignment="1">
      <alignment wrapText="1"/>
    </xf>
    <xf numFmtId="3" fontId="5" fillId="0" borderId="0" xfId="0" applyNumberFormat="1" applyFont="1" applyAlignment="1">
      <alignment vertical="center" wrapText="1"/>
    </xf>
    <xf numFmtId="3" fontId="10" fillId="0" borderId="0" xfId="0" applyNumberFormat="1" applyFont="1"/>
    <xf numFmtId="3" fontId="4" fillId="0" borderId="4" xfId="0" applyNumberFormat="1" applyFont="1" applyBorder="1" applyAlignment="1">
      <alignment horizontal="center" wrapText="1"/>
    </xf>
    <xf numFmtId="3" fontId="4" fillId="0" borderId="4" xfId="0" applyNumberFormat="1" applyFont="1" applyBorder="1" applyAlignment="1">
      <alignment wrapText="1"/>
    </xf>
    <xf numFmtId="0" fontId="24" fillId="0" borderId="5" xfId="0" applyFont="1" applyBorder="1" applyAlignment="1">
      <alignment wrapText="1"/>
    </xf>
    <xf numFmtId="3" fontId="14" fillId="0" borderId="5" xfId="1" applyNumberFormat="1" applyFont="1" applyFill="1" applyBorder="1" applyAlignment="1">
      <alignment horizontal="center"/>
    </xf>
    <xf numFmtId="3" fontId="14" fillId="0" borderId="5" xfId="1" applyNumberFormat="1" applyFont="1" applyFill="1" applyBorder="1" applyAlignment="1">
      <alignment horizontal="left" vertical="center" wrapText="1"/>
    </xf>
    <xf numFmtId="3" fontId="14" fillId="0" borderId="5" xfId="1" applyNumberFormat="1" applyFont="1" applyFill="1" applyBorder="1" applyAlignment="1">
      <alignment vertical="center" wrapText="1"/>
    </xf>
    <xf numFmtId="3" fontId="14" fillId="0" borderId="5" xfId="1" applyNumberFormat="1" applyFont="1" applyFill="1" applyBorder="1" applyAlignment="1">
      <alignment horizontal="left"/>
    </xf>
    <xf numFmtId="3" fontId="14" fillId="0" borderId="5" xfId="1" applyNumberFormat="1" applyFont="1" applyFill="1" applyBorder="1" applyAlignment="1"/>
    <xf numFmtId="3" fontId="25" fillId="0" borderId="5" xfId="1" applyNumberFormat="1" applyFont="1" applyFill="1" applyBorder="1" applyAlignment="1">
      <alignment horizontal="center"/>
    </xf>
    <xf numFmtId="3" fontId="25" fillId="0" borderId="5" xfId="1" applyNumberFormat="1" applyFont="1" applyFill="1" applyBorder="1" applyAlignment="1">
      <alignment horizontal="left" vertical="center" wrapText="1"/>
    </xf>
    <xf numFmtId="3" fontId="14" fillId="0" borderId="5" xfId="0" applyNumberFormat="1" applyFont="1" applyFill="1" applyBorder="1"/>
    <xf numFmtId="3" fontId="14" fillId="0" borderId="5" xfId="0" applyNumberFormat="1" applyFont="1" applyFill="1" applyBorder="1" applyAlignment="1">
      <alignment horizontal="left"/>
    </xf>
    <xf numFmtId="3" fontId="22" fillId="0" borderId="5" xfId="1" applyNumberFormat="1" applyFont="1" applyFill="1" applyBorder="1" applyAlignment="1">
      <alignment horizontal="center"/>
    </xf>
    <xf numFmtId="3" fontId="22" fillId="0" borderId="5" xfId="1" applyNumberFormat="1" applyFont="1" applyFill="1" applyBorder="1" applyAlignment="1">
      <alignment horizontal="left" vertical="center" wrapText="1"/>
    </xf>
    <xf numFmtId="3" fontId="26" fillId="0" borderId="5" xfId="0" applyNumberFormat="1" applyFont="1" applyBorder="1" applyAlignment="1">
      <alignment wrapText="1"/>
    </xf>
    <xf numFmtId="3" fontId="27" fillId="0" borderId="5" xfId="1" applyNumberFormat="1" applyFont="1" applyFill="1" applyBorder="1" applyAlignment="1">
      <alignment horizontal="center"/>
    </xf>
    <xf numFmtId="3" fontId="27" fillId="0" borderId="5" xfId="1" applyNumberFormat="1" applyFont="1" applyFill="1" applyBorder="1" applyAlignment="1">
      <alignment horizontal="left" vertical="center" wrapText="1"/>
    </xf>
    <xf numFmtId="3" fontId="3" fillId="0" borderId="0" xfId="0" applyNumberFormat="1" applyFont="1" applyAlignment="1">
      <alignment horizontal="center" wrapText="1"/>
    </xf>
    <xf numFmtId="3" fontId="22" fillId="0" borderId="5" xfId="1" applyNumberFormat="1" applyFont="1" applyFill="1" applyBorder="1" applyAlignment="1">
      <alignment horizontal="center" vertical="center" wrapText="1"/>
    </xf>
    <xf numFmtId="3" fontId="23" fillId="0" borderId="5" xfId="0" applyNumberFormat="1" applyFont="1" applyFill="1" applyBorder="1" applyAlignment="1">
      <alignment horizontal="left" vertical="center" wrapText="1"/>
    </xf>
    <xf numFmtId="3" fontId="17" fillId="0" borderId="5" xfId="0" applyNumberFormat="1" applyFont="1" applyBorder="1" applyAlignment="1">
      <alignment vertical="center" wrapText="1"/>
    </xf>
    <xf numFmtId="3" fontId="10" fillId="0" borderId="5" xfId="0" applyNumberFormat="1" applyFont="1" applyBorder="1" applyAlignment="1">
      <alignment vertical="center" wrapText="1"/>
    </xf>
    <xf numFmtId="3" fontId="10" fillId="0" borderId="0" xfId="0" applyNumberFormat="1" applyFont="1" applyAlignment="1">
      <alignment vertical="center" wrapText="1"/>
    </xf>
    <xf numFmtId="3" fontId="27" fillId="0" borderId="13" xfId="0" applyNumberFormat="1" applyFont="1" applyFill="1" applyBorder="1" applyAlignment="1">
      <alignment vertical="center" wrapText="1"/>
    </xf>
    <xf numFmtId="3" fontId="4" fillId="0" borderId="3" xfId="0" applyNumberFormat="1" applyFont="1" applyBorder="1" applyAlignment="1">
      <alignment horizontal="center" vertical="center" wrapText="1"/>
    </xf>
    <xf numFmtId="3" fontId="4" fillId="0" borderId="17" xfId="0" applyNumberFormat="1" applyFont="1" applyBorder="1" applyAlignment="1">
      <alignment wrapText="1"/>
    </xf>
    <xf numFmtId="3" fontId="2" fillId="0" borderId="0" xfId="0" applyNumberFormat="1" applyFont="1" applyAlignment="1">
      <alignment vertical="center" wrapText="1"/>
    </xf>
    <xf numFmtId="3" fontId="13" fillId="0" borderId="0" xfId="0" applyNumberFormat="1" applyFont="1" applyAlignment="1">
      <alignment horizontal="center" vertical="center" wrapText="1"/>
    </xf>
    <xf numFmtId="3" fontId="2" fillId="0" borderId="5" xfId="0" applyNumberFormat="1" applyFont="1" applyBorder="1"/>
    <xf numFmtId="3" fontId="2" fillId="0" borderId="6" xfId="0" applyNumberFormat="1" applyFont="1" applyBorder="1"/>
    <xf numFmtId="3" fontId="28" fillId="0" borderId="0" xfId="0" applyNumberFormat="1" applyFont="1" applyAlignment="1">
      <alignment horizontal="right" wrapText="1"/>
    </xf>
    <xf numFmtId="3" fontId="29" fillId="0" borderId="0" xfId="0" applyNumberFormat="1" applyFont="1" applyAlignment="1">
      <alignment horizontal="right" wrapText="1"/>
    </xf>
    <xf numFmtId="3" fontId="13" fillId="0" borderId="0"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13" fillId="0" borderId="9" xfId="0" applyNumberFormat="1" applyFont="1" applyBorder="1" applyAlignment="1">
      <alignment horizontal="center" wrapText="1"/>
    </xf>
    <xf numFmtId="3" fontId="13" fillId="0" borderId="9" xfId="0" applyNumberFormat="1" applyFont="1" applyBorder="1" applyAlignment="1">
      <alignment wrapText="1"/>
    </xf>
    <xf numFmtId="3" fontId="2" fillId="0" borderId="5" xfId="0" applyNumberFormat="1" applyFont="1" applyBorder="1" applyAlignment="1">
      <alignment horizontal="center" wrapText="1"/>
    </xf>
    <xf numFmtId="3" fontId="30" fillId="0" borderId="5" xfId="0" applyNumberFormat="1" applyFont="1" applyBorder="1"/>
    <xf numFmtId="3" fontId="2" fillId="0" borderId="5" xfId="0" applyNumberFormat="1" applyFont="1" applyBorder="1" applyAlignment="1">
      <alignment wrapText="1"/>
    </xf>
    <xf numFmtId="3" fontId="2" fillId="0" borderId="6" xfId="0" applyNumberFormat="1" applyFont="1" applyBorder="1" applyAlignment="1">
      <alignment horizontal="center" wrapText="1"/>
    </xf>
    <xf numFmtId="3" fontId="2" fillId="0" borderId="6" xfId="0" applyNumberFormat="1" applyFont="1" applyBorder="1" applyAlignment="1">
      <alignment wrapText="1"/>
    </xf>
    <xf numFmtId="3" fontId="31" fillId="0" borderId="0" xfId="0" applyNumberFormat="1" applyFont="1" applyAlignment="1">
      <alignment horizontal="left" wrapText="1"/>
    </xf>
    <xf numFmtId="3" fontId="13" fillId="0" borderId="9" xfId="0" applyNumberFormat="1" applyFont="1" applyBorder="1" applyAlignment="1">
      <alignment horizontal="right" wrapText="1"/>
    </xf>
    <xf numFmtId="3" fontId="30" fillId="0" borderId="15" xfId="0" applyNumberFormat="1" applyFont="1" applyBorder="1"/>
    <xf numFmtId="3" fontId="30" fillId="0" borderId="16" xfId="0" applyNumberFormat="1" applyFont="1" applyBorder="1"/>
    <xf numFmtId="3" fontId="2" fillId="0" borderId="9" xfId="0" applyNumberFormat="1" applyFont="1" applyBorder="1" applyAlignment="1">
      <alignment horizontal="right" wrapText="1"/>
    </xf>
    <xf numFmtId="3" fontId="30" fillId="0" borderId="14" xfId="0" applyNumberFormat="1" applyFont="1" applyBorder="1"/>
    <xf numFmtId="3" fontId="30" fillId="0" borderId="13" xfId="0" applyNumberFormat="1" applyFont="1" applyBorder="1"/>
    <xf numFmtId="3" fontId="2" fillId="0" borderId="5" xfId="0" applyNumberFormat="1" applyFont="1" applyBorder="1" applyAlignment="1">
      <alignment horizontal="right" wrapText="1"/>
    </xf>
    <xf numFmtId="3" fontId="17" fillId="0" borderId="17" xfId="0" applyNumberFormat="1" applyFont="1" applyBorder="1" applyAlignment="1">
      <alignment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center" wrapText="1"/>
    </xf>
    <xf numFmtId="3" fontId="13" fillId="0" borderId="3"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5" fillId="0" borderId="5" xfId="0" applyNumberFormat="1" applyFont="1" applyFill="1" applyBorder="1" applyAlignment="1">
      <alignmen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right"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right" wrapText="1"/>
    </xf>
    <xf numFmtId="3" fontId="37" fillId="0" borderId="0" xfId="0" applyNumberFormat="1" applyFont="1"/>
    <xf numFmtId="3" fontId="38" fillId="0" borderId="0" xfId="0" applyNumberFormat="1" applyFont="1" applyAlignment="1">
      <alignment horizontal="right" wrapText="1"/>
    </xf>
    <xf numFmtId="3" fontId="39" fillId="0" borderId="3" xfId="0" applyNumberFormat="1" applyFont="1" applyBorder="1" applyAlignment="1">
      <alignment horizontal="center" vertical="center" wrapText="1"/>
    </xf>
    <xf numFmtId="3" fontId="39" fillId="0" borderId="9" xfId="0" applyNumberFormat="1" applyFont="1" applyBorder="1" applyAlignment="1">
      <alignment horizontal="center" wrapText="1"/>
    </xf>
    <xf numFmtId="3" fontId="39" fillId="0" borderId="9" xfId="0" applyNumberFormat="1" applyFont="1" applyBorder="1" applyAlignment="1">
      <alignment wrapText="1"/>
    </xf>
    <xf numFmtId="3" fontId="39" fillId="0" borderId="0" xfId="0" applyNumberFormat="1" applyFont="1"/>
    <xf numFmtId="3" fontId="39" fillId="0" borderId="5" xfId="0" applyNumberFormat="1" applyFont="1" applyBorder="1" applyAlignment="1">
      <alignment horizontal="center" wrapText="1"/>
    </xf>
    <xf numFmtId="3" fontId="39" fillId="0" borderId="5" xfId="0" applyNumberFormat="1" applyFont="1" applyBorder="1" applyAlignment="1">
      <alignment wrapText="1"/>
    </xf>
    <xf numFmtId="3" fontId="37" fillId="0" borderId="5" xfId="0" applyNumberFormat="1" applyFont="1" applyBorder="1" applyAlignment="1">
      <alignment horizontal="center" wrapText="1"/>
    </xf>
    <xf numFmtId="3" fontId="37" fillId="0" borderId="5" xfId="0" applyNumberFormat="1" applyFont="1" applyBorder="1" applyAlignment="1">
      <alignment wrapText="1"/>
    </xf>
    <xf numFmtId="3" fontId="37" fillId="0" borderId="6" xfId="0" applyNumberFormat="1" applyFont="1" applyBorder="1" applyAlignment="1">
      <alignment horizontal="center" wrapText="1"/>
    </xf>
    <xf numFmtId="3" fontId="37" fillId="0" borderId="6" xfId="0" applyNumberFormat="1" applyFont="1" applyBorder="1" applyAlignment="1">
      <alignment wrapText="1"/>
    </xf>
    <xf numFmtId="3" fontId="41" fillId="0" borderId="0" xfId="0" applyNumberFormat="1" applyFont="1" applyAlignment="1">
      <alignment horizontal="left" wrapText="1"/>
    </xf>
    <xf numFmtId="3" fontId="37" fillId="0" borderId="0" xfId="0" applyNumberFormat="1" applyFont="1" applyAlignment="1">
      <alignment horizontal="center"/>
    </xf>
    <xf numFmtId="3" fontId="38" fillId="0" borderId="2" xfId="0" applyNumberFormat="1" applyFont="1" applyBorder="1" applyAlignment="1">
      <alignment horizontal="right" wrapText="1"/>
    </xf>
    <xf numFmtId="3" fontId="39" fillId="0" borderId="3" xfId="0" applyNumberFormat="1" applyFont="1" applyBorder="1" applyAlignment="1">
      <alignment horizontal="center" wrapText="1"/>
    </xf>
    <xf numFmtId="3" fontId="42" fillId="0" borderId="9" xfId="0" applyNumberFormat="1" applyFont="1" applyBorder="1" applyAlignment="1">
      <alignment horizontal="center" wrapText="1"/>
    </xf>
    <xf numFmtId="3" fontId="42" fillId="0" borderId="9" xfId="0" applyNumberFormat="1" applyFont="1" applyBorder="1" applyAlignment="1">
      <alignment wrapText="1"/>
    </xf>
    <xf numFmtId="3" fontId="42" fillId="0" borderId="9" xfId="0" applyNumberFormat="1" applyFont="1" applyBorder="1" applyAlignment="1">
      <alignment horizontal="right" wrapText="1"/>
    </xf>
    <xf numFmtId="3" fontId="42" fillId="0" borderId="0" xfId="0" applyNumberFormat="1" applyFont="1"/>
    <xf numFmtId="3" fontId="39" fillId="0" borderId="5" xfId="0" applyNumberFormat="1" applyFont="1" applyBorder="1" applyAlignment="1">
      <alignment horizontal="right" wrapText="1"/>
    </xf>
    <xf numFmtId="3" fontId="37" fillId="0" borderId="5" xfId="0" applyNumberFormat="1" applyFont="1" applyBorder="1" applyAlignment="1">
      <alignment horizontal="right" wrapText="1"/>
    </xf>
    <xf numFmtId="3" fontId="39" fillId="0" borderId="6" xfId="0" applyNumberFormat="1" applyFont="1" applyBorder="1" applyAlignment="1">
      <alignment horizontal="center" wrapText="1"/>
    </xf>
    <xf numFmtId="3" fontId="39" fillId="0" borderId="6" xfId="0" applyNumberFormat="1" applyFont="1" applyBorder="1" applyAlignment="1">
      <alignment wrapText="1"/>
    </xf>
    <xf numFmtId="3" fontId="37" fillId="0" borderId="6" xfId="0" applyNumberFormat="1" applyFont="1" applyBorder="1" applyAlignment="1">
      <alignment horizontal="right" wrapText="1"/>
    </xf>
    <xf numFmtId="3" fontId="37" fillId="0" borderId="0" xfId="0" applyNumberFormat="1" applyFont="1" applyAlignment="1">
      <alignment horizontal="left" wrapText="1"/>
    </xf>
    <xf numFmtId="0" fontId="34" fillId="0" borderId="0" xfId="0" applyFont="1" applyAlignment="1">
      <alignment vertical="center" wrapText="1"/>
    </xf>
    <xf numFmtId="0" fontId="43" fillId="0" borderId="0" xfId="0" applyFont="1" applyAlignment="1">
      <alignment vertical="center" wrapText="1"/>
    </xf>
    <xf numFmtId="0" fontId="37" fillId="0" borderId="0" xfId="0" applyFont="1" applyFill="1" applyAlignment="1">
      <alignment vertical="center"/>
    </xf>
    <xf numFmtId="0" fontId="39" fillId="0" borderId="0" xfId="0" applyFont="1" applyFill="1" applyAlignment="1">
      <alignment vertical="center"/>
    </xf>
    <xf numFmtId="0" fontId="38" fillId="0" borderId="0" xfId="0" applyFont="1" applyFill="1" applyAlignment="1">
      <alignment vertical="center" wrapText="1"/>
    </xf>
    <xf numFmtId="0" fontId="34" fillId="0" borderId="19" xfId="0" applyFont="1" applyFill="1" applyBorder="1" applyAlignment="1">
      <alignment horizontal="center" vertical="center" wrapText="1"/>
    </xf>
    <xf numFmtId="0" fontId="34" fillId="0" borderId="9" xfId="0" applyFont="1" applyFill="1" applyBorder="1" applyAlignment="1">
      <alignment horizontal="center" vertical="center" wrapText="1"/>
    </xf>
    <xf numFmtId="0" fontId="34" fillId="0" borderId="9" xfId="0" applyFont="1" applyFill="1" applyBorder="1" applyAlignment="1">
      <alignment vertical="center" wrapText="1"/>
    </xf>
    <xf numFmtId="3" fontId="34" fillId="0" borderId="9" xfId="0" applyNumberFormat="1" applyFont="1" applyFill="1" applyBorder="1" applyAlignment="1">
      <alignment vertical="center" wrapText="1"/>
    </xf>
    <xf numFmtId="3" fontId="37" fillId="0" borderId="0" xfId="0" applyNumberFormat="1" applyFont="1" applyFill="1" applyAlignment="1">
      <alignment vertical="center"/>
    </xf>
    <xf numFmtId="0" fontId="34" fillId="0" borderId="5" xfId="0" applyFont="1" applyFill="1" applyBorder="1" applyAlignment="1">
      <alignment horizontal="center" vertical="center" wrapText="1"/>
    </xf>
    <xf numFmtId="0" fontId="34" fillId="0" borderId="5" xfId="0" applyFont="1" applyFill="1" applyBorder="1" applyAlignment="1">
      <alignment vertical="center" wrapText="1"/>
    </xf>
    <xf numFmtId="3" fontId="34" fillId="0" borderId="5" xfId="0" applyNumberFormat="1" applyFont="1" applyFill="1" applyBorder="1" applyAlignment="1">
      <alignment vertical="center" wrapText="1"/>
    </xf>
    <xf numFmtId="0" fontId="41" fillId="0" borderId="5" xfId="0" applyFont="1" applyFill="1" applyBorder="1" applyAlignment="1">
      <alignment horizontal="center" vertical="center" wrapText="1"/>
    </xf>
    <xf numFmtId="0" fontId="41" fillId="0" borderId="5" xfId="0" applyFont="1" applyFill="1" applyBorder="1" applyAlignment="1">
      <alignment vertical="center" wrapText="1"/>
    </xf>
    <xf numFmtId="3" fontId="41" fillId="0" borderId="5" xfId="0" applyNumberFormat="1" applyFont="1" applyFill="1" applyBorder="1" applyAlignment="1">
      <alignment vertical="center" wrapText="1"/>
    </xf>
    <xf numFmtId="3" fontId="39" fillId="0" borderId="0" xfId="0" applyNumberFormat="1" applyFont="1" applyFill="1" applyAlignment="1">
      <alignment vertical="center"/>
    </xf>
    <xf numFmtId="3" fontId="50" fillId="0" borderId="5" xfId="0" applyNumberFormat="1" applyFont="1" applyFill="1" applyBorder="1" applyAlignment="1">
      <alignment horizontal="center" wrapText="1"/>
    </xf>
    <xf numFmtId="3" fontId="50" fillId="0" borderId="5" xfId="0" applyNumberFormat="1" applyFont="1" applyFill="1" applyBorder="1" applyAlignment="1">
      <alignment wrapText="1"/>
    </xf>
    <xf numFmtId="3" fontId="50" fillId="0" borderId="5" xfId="0" applyNumberFormat="1" applyFont="1" applyFill="1" applyBorder="1" applyAlignment="1">
      <alignment horizontal="right" wrapText="1"/>
    </xf>
    <xf numFmtId="0" fontId="34" fillId="0" borderId="6" xfId="0" applyFont="1" applyFill="1" applyBorder="1" applyAlignment="1">
      <alignment horizontal="center" vertical="center" wrapText="1"/>
    </xf>
    <xf numFmtId="0" fontId="34" fillId="0" borderId="6" xfId="0" applyFont="1" applyFill="1" applyBorder="1" applyAlignment="1">
      <alignment vertical="center" wrapText="1"/>
    </xf>
    <xf numFmtId="3" fontId="41" fillId="0" borderId="8" xfId="0" applyNumberFormat="1" applyFont="1" applyFill="1" applyBorder="1" applyAlignment="1">
      <alignment vertical="center" wrapText="1"/>
    </xf>
    <xf numFmtId="0" fontId="40" fillId="0" borderId="0" xfId="0" applyFont="1" applyFill="1" applyAlignment="1">
      <alignment vertical="center" wrapText="1"/>
    </xf>
    <xf numFmtId="0" fontId="37" fillId="0" borderId="0" xfId="0" applyFont="1" applyFill="1" applyAlignment="1">
      <alignment horizontal="left" vertical="center"/>
    </xf>
    <xf numFmtId="0" fontId="37" fillId="0" borderId="0" xfId="0" applyFont="1" applyAlignment="1">
      <alignment vertical="center"/>
    </xf>
    <xf numFmtId="0" fontId="39" fillId="0" borderId="0" xfId="0" applyFont="1" applyAlignment="1">
      <alignment vertical="center"/>
    </xf>
    <xf numFmtId="0" fontId="38" fillId="0" borderId="0" xfId="0" applyFont="1" applyAlignment="1">
      <alignment vertical="center" wrapText="1"/>
    </xf>
    <xf numFmtId="0" fontId="34" fillId="2" borderId="19" xfId="0" applyFont="1" applyFill="1" applyBorder="1" applyAlignment="1">
      <alignment horizontal="center" vertical="center" wrapText="1"/>
    </xf>
    <xf numFmtId="0" fontId="34" fillId="2" borderId="9" xfId="0" applyFont="1" applyFill="1" applyBorder="1" applyAlignment="1">
      <alignment horizontal="center" vertical="center" wrapText="1"/>
    </xf>
    <xf numFmtId="0" fontId="34" fillId="2" borderId="9" xfId="0" applyFont="1" applyFill="1" applyBorder="1" applyAlignment="1">
      <alignment vertical="center" wrapText="1"/>
    </xf>
    <xf numFmtId="3" fontId="34" fillId="2" borderId="9" xfId="0" applyNumberFormat="1" applyFont="1" applyFill="1" applyBorder="1" applyAlignment="1">
      <alignment horizontal="right" vertical="center" wrapText="1"/>
    </xf>
    <xf numFmtId="3" fontId="37" fillId="0" borderId="0" xfId="0" applyNumberFormat="1" applyFont="1" applyAlignment="1">
      <alignment vertical="center"/>
    </xf>
    <xf numFmtId="0" fontId="34" fillId="2" borderId="5" xfId="0" applyFont="1" applyFill="1" applyBorder="1" applyAlignment="1">
      <alignment horizontal="center" vertical="center" wrapText="1"/>
    </xf>
    <xf numFmtId="0" fontId="34" fillId="2" borderId="5" xfId="0" applyFont="1" applyFill="1" applyBorder="1" applyAlignment="1">
      <alignment vertical="center" wrapText="1"/>
    </xf>
    <xf numFmtId="3" fontId="34" fillId="2" borderId="5" xfId="0" applyNumberFormat="1" applyFont="1" applyFill="1" applyBorder="1" applyAlignment="1">
      <alignment horizontal="right" vertical="center" wrapText="1"/>
    </xf>
    <xf numFmtId="0" fontId="41" fillId="2" borderId="5" xfId="0" applyFont="1" applyFill="1" applyBorder="1" applyAlignment="1">
      <alignment horizontal="center" vertical="center" wrapText="1"/>
    </xf>
    <xf numFmtId="0" fontId="41" fillId="2" borderId="5" xfId="0" applyFont="1" applyFill="1" applyBorder="1" applyAlignment="1">
      <alignment vertical="center" wrapText="1"/>
    </xf>
    <xf numFmtId="3" fontId="41" fillId="2" borderId="5" xfId="0" applyNumberFormat="1" applyFont="1" applyFill="1" applyBorder="1" applyAlignment="1">
      <alignment horizontal="right" vertical="center" wrapText="1"/>
    </xf>
    <xf numFmtId="0" fontId="38" fillId="2" borderId="5" xfId="0" applyFont="1" applyFill="1" applyBorder="1" applyAlignment="1">
      <alignment vertical="center" wrapText="1"/>
    </xf>
    <xf numFmtId="3" fontId="41" fillId="2" borderId="11" xfId="0" applyNumberFormat="1" applyFont="1" applyFill="1" applyBorder="1" applyAlignment="1">
      <alignment horizontal="right" vertical="center" wrapText="1"/>
    </xf>
    <xf numFmtId="0" fontId="41" fillId="2" borderId="20" xfId="0" applyFont="1" applyFill="1" applyBorder="1" applyAlignment="1">
      <alignment vertical="center" wrapText="1"/>
    </xf>
    <xf numFmtId="0" fontId="34" fillId="2" borderId="6" xfId="0" applyFont="1" applyFill="1" applyBorder="1" applyAlignment="1">
      <alignment horizontal="center" vertical="center" wrapText="1"/>
    </xf>
    <xf numFmtId="0" fontId="34" fillId="2" borderId="6" xfId="0" applyFont="1" applyFill="1" applyBorder="1" applyAlignment="1">
      <alignment vertical="center" wrapText="1"/>
    </xf>
    <xf numFmtId="3" fontId="41" fillId="2" borderId="6" xfId="0" applyNumberFormat="1" applyFont="1" applyFill="1" applyBorder="1" applyAlignment="1">
      <alignment horizontal="right" vertical="center" wrapText="1"/>
    </xf>
    <xf numFmtId="0" fontId="37" fillId="0" borderId="0" xfId="0" applyFont="1" applyAlignment="1">
      <alignment horizontal="left" vertical="center"/>
    </xf>
    <xf numFmtId="0" fontId="41" fillId="0" borderId="0" xfId="0" applyFont="1" applyAlignment="1">
      <alignment horizontal="left" vertical="center" wrapText="1"/>
    </xf>
    <xf numFmtId="0" fontId="43" fillId="0" borderId="0" xfId="0" applyFont="1" applyAlignment="1">
      <alignment horizontal="right" vertical="center" wrapText="1"/>
    </xf>
    <xf numFmtId="0" fontId="51" fillId="0" borderId="0" xfId="0" applyFont="1" applyAlignment="1">
      <alignment vertical="center" wrapText="1"/>
    </xf>
    <xf numFmtId="0" fontId="51" fillId="0" borderId="0" xfId="0" applyFont="1" applyAlignment="1">
      <alignment horizontal="right" vertical="center" wrapText="1"/>
    </xf>
    <xf numFmtId="3" fontId="34" fillId="0" borderId="9" xfId="0" applyNumberFormat="1" applyFont="1" applyFill="1" applyBorder="1" applyAlignment="1">
      <alignment horizontal="right" vertical="center" wrapText="1"/>
    </xf>
    <xf numFmtId="3" fontId="34" fillId="0" borderId="5" xfId="0" applyNumberFormat="1" applyFont="1" applyFill="1" applyBorder="1" applyAlignment="1">
      <alignment horizontal="right" vertical="center" wrapText="1"/>
    </xf>
    <xf numFmtId="3" fontId="41" fillId="0" borderId="5" xfId="0" applyNumberFormat="1" applyFont="1" applyFill="1" applyBorder="1" applyAlignment="1">
      <alignment horizontal="right" vertical="center" wrapText="1"/>
    </xf>
    <xf numFmtId="3" fontId="52" fillId="0" borderId="5" xfId="0" applyNumberFormat="1" applyFont="1" applyBorder="1" applyAlignment="1">
      <alignment wrapText="1"/>
    </xf>
    <xf numFmtId="3" fontId="34" fillId="0" borderId="5" xfId="0" applyNumberFormat="1" applyFont="1" applyFill="1" applyBorder="1" applyAlignment="1">
      <alignment horizontal="right" wrapText="1"/>
    </xf>
    <xf numFmtId="3" fontId="41" fillId="0" borderId="5" xfId="0" applyNumberFormat="1" applyFont="1" applyFill="1" applyBorder="1" applyAlignment="1">
      <alignment horizontal="right" wrapText="1"/>
    </xf>
    <xf numFmtId="3" fontId="37" fillId="0" borderId="5" xfId="0" applyNumberFormat="1" applyFont="1" applyFill="1" applyBorder="1" applyAlignment="1">
      <alignment horizontal="center" wrapText="1"/>
    </xf>
    <xf numFmtId="3" fontId="37" fillId="0" borderId="5" xfId="0" applyNumberFormat="1" applyFont="1" applyFill="1" applyBorder="1" applyAlignment="1">
      <alignment wrapText="1"/>
    </xf>
    <xf numFmtId="3" fontId="37" fillId="0" borderId="5" xfId="0" applyNumberFormat="1" applyFont="1" applyFill="1" applyBorder="1" applyAlignment="1">
      <alignment horizontal="right" wrapText="1"/>
    </xf>
    <xf numFmtId="3" fontId="52" fillId="0" borderId="5" xfId="0" applyNumberFormat="1" applyFont="1" applyFill="1" applyBorder="1" applyAlignment="1">
      <alignment horizontal="center" wrapText="1"/>
    </xf>
    <xf numFmtId="3" fontId="52" fillId="0" borderId="5" xfId="0" applyNumberFormat="1" applyFont="1" applyFill="1" applyBorder="1" applyAlignment="1">
      <alignment wrapText="1"/>
    </xf>
    <xf numFmtId="3" fontId="52" fillId="0" borderId="5" xfId="0" applyNumberFormat="1" applyFont="1" applyFill="1" applyBorder="1" applyAlignment="1">
      <alignment horizontal="right" wrapText="1"/>
    </xf>
    <xf numFmtId="0" fontId="52" fillId="0" borderId="0" xfId="0" applyFont="1" applyFill="1" applyAlignment="1">
      <alignment vertical="center"/>
    </xf>
    <xf numFmtId="3" fontId="41" fillId="0" borderId="6" xfId="0" applyNumberFormat="1" applyFont="1" applyFill="1" applyBorder="1" applyAlignment="1">
      <alignment horizontal="center" vertical="center" wrapText="1"/>
    </xf>
    <xf numFmtId="0" fontId="40" fillId="0" borderId="0" xfId="0" applyFont="1" applyAlignment="1">
      <alignment vertical="center" wrapText="1"/>
    </xf>
    <xf numFmtId="3" fontId="14" fillId="0" borderId="5" xfId="0" applyNumberFormat="1" applyFont="1" applyBorder="1" applyAlignment="1">
      <alignment vertical="center" wrapText="1"/>
    </xf>
    <xf numFmtId="3" fontId="27" fillId="0" borderId="5" xfId="1" applyNumberFormat="1" applyFont="1" applyFill="1" applyBorder="1" applyAlignment="1">
      <alignment horizontal="center" vertical="center"/>
    </xf>
    <xf numFmtId="3" fontId="4" fillId="0" borderId="5" xfId="0" applyNumberFormat="1" applyFont="1" applyBorder="1" applyAlignment="1">
      <alignment horizontal="center" vertical="center" wrapText="1"/>
    </xf>
    <xf numFmtId="3" fontId="14" fillId="0" borderId="5" xfId="1" applyNumberFormat="1" applyFont="1" applyFill="1" applyBorder="1" applyAlignment="1">
      <alignment horizontal="center" vertical="center"/>
    </xf>
    <xf numFmtId="3" fontId="25" fillId="0" borderId="5" xfId="1" applyNumberFormat="1" applyFont="1" applyFill="1" applyBorder="1" applyAlignment="1">
      <alignment horizontal="center" vertical="center"/>
    </xf>
    <xf numFmtId="3" fontId="27" fillId="0" borderId="5" xfId="1" applyNumberFormat="1" applyFont="1" applyFill="1" applyBorder="1" applyAlignment="1">
      <alignment horizontal="center" vertical="center" wrapText="1"/>
    </xf>
    <xf numFmtId="3" fontId="27" fillId="0" borderId="24" xfId="0" applyNumberFormat="1" applyFont="1" applyFill="1" applyBorder="1" applyAlignment="1">
      <alignment vertical="center" wrapText="1"/>
    </xf>
    <xf numFmtId="3" fontId="27" fillId="0" borderId="16" xfId="0" quotePrefix="1" applyNumberFormat="1" applyFont="1" applyFill="1" applyBorder="1" applyAlignment="1">
      <alignment vertical="center" wrapText="1"/>
    </xf>
    <xf numFmtId="3" fontId="17" fillId="0" borderId="11" xfId="0" applyNumberFormat="1" applyFont="1" applyBorder="1" applyAlignment="1">
      <alignment vertical="center" wrapText="1"/>
    </xf>
    <xf numFmtId="3" fontId="27" fillId="0" borderId="7" xfId="1" applyNumberFormat="1" applyFont="1" applyFill="1" applyBorder="1" applyAlignment="1">
      <alignment horizontal="center" vertical="center" wrapText="1"/>
    </xf>
    <xf numFmtId="3" fontId="27" fillId="0" borderId="0" xfId="0" quotePrefix="1" applyNumberFormat="1" applyFont="1" applyFill="1" applyBorder="1" applyAlignment="1">
      <alignment vertical="center" wrapText="1"/>
    </xf>
    <xf numFmtId="3" fontId="25" fillId="0" borderId="11" xfId="1" applyNumberFormat="1" applyFont="1" applyFill="1" applyBorder="1" applyAlignment="1">
      <alignment horizontal="center" vertical="center" wrapText="1"/>
    </xf>
    <xf numFmtId="3" fontId="25" fillId="0" borderId="5" xfId="0" applyNumberFormat="1" applyFont="1" applyFill="1" applyBorder="1" applyAlignment="1">
      <alignment vertical="center" wrapText="1"/>
    </xf>
    <xf numFmtId="3" fontId="4" fillId="0" borderId="11" xfId="0" applyNumberFormat="1" applyFont="1" applyBorder="1" applyAlignment="1">
      <alignment vertical="center" wrapText="1"/>
    </xf>
    <xf numFmtId="3" fontId="25" fillId="0" borderId="11" xfId="0" applyNumberFormat="1" applyFont="1" applyFill="1" applyBorder="1" applyAlignment="1">
      <alignment vertical="center" wrapText="1"/>
    </xf>
    <xf numFmtId="3" fontId="5" fillId="0" borderId="21" xfId="0" applyNumberFormat="1" applyFont="1" applyBorder="1"/>
    <xf numFmtId="0" fontId="3" fillId="0" borderId="0" xfId="0" applyFont="1" applyAlignment="1">
      <alignment horizontal="center" wrapText="1"/>
    </xf>
    <xf numFmtId="0" fontId="1" fillId="0" borderId="0" xfId="0" applyFont="1" applyAlignment="1">
      <alignment horizontal="right" wrapText="1"/>
    </xf>
    <xf numFmtId="0" fontId="1" fillId="0" borderId="0" xfId="0" applyFont="1" applyAlignment="1">
      <alignment horizontal="center" wrapText="1"/>
    </xf>
    <xf numFmtId="0" fontId="3" fillId="0" borderId="2" xfId="0" applyFont="1" applyBorder="1" applyAlignment="1">
      <alignment horizontal="center" wrapText="1"/>
    </xf>
    <xf numFmtId="0" fontId="6" fillId="0" borderId="1" xfId="0" applyFont="1" applyBorder="1" applyAlignment="1">
      <alignment horizontal="center" wrapText="1"/>
    </xf>
    <xf numFmtId="0" fontId="4" fillId="0" borderId="3" xfId="0" applyFont="1" applyBorder="1" applyAlignment="1">
      <alignment horizontal="center" vertical="center" wrapText="1"/>
    </xf>
    <xf numFmtId="0" fontId="8" fillId="0" borderId="3" xfId="0" applyFont="1" applyBorder="1" applyAlignment="1">
      <alignment horizontal="center" vertical="center" wrapText="1"/>
    </xf>
    <xf numFmtId="0" fontId="6" fillId="0" borderId="1" xfId="0" applyFont="1" applyBorder="1" applyAlignment="1">
      <alignment horizontal="left" wrapText="1"/>
    </xf>
    <xf numFmtId="0" fontId="3" fillId="0" borderId="0" xfId="0" applyFont="1" applyAlignment="1">
      <alignment horizontal="left" wrapText="1"/>
    </xf>
    <xf numFmtId="0" fontId="8" fillId="0" borderId="10" xfId="0" applyFont="1" applyBorder="1" applyAlignment="1">
      <alignment horizontal="center" vertical="center" wrapText="1"/>
    </xf>
    <xf numFmtId="0" fontId="8" fillId="0" borderId="8" xfId="0" applyFont="1" applyBorder="1" applyAlignment="1">
      <alignment horizontal="center" vertical="center" wrapText="1"/>
    </xf>
    <xf numFmtId="0" fontId="5" fillId="0" borderId="3" xfId="0" applyFont="1" applyBorder="1" applyAlignment="1">
      <alignment horizontal="center" wrapText="1"/>
    </xf>
    <xf numFmtId="0" fontId="3" fillId="0" borderId="1" xfId="0" applyFont="1" applyBorder="1" applyAlignment="1">
      <alignment horizontal="left" wrapText="1"/>
    </xf>
    <xf numFmtId="0" fontId="4"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0" fontId="11" fillId="0" borderId="3" xfId="0" applyFont="1" applyBorder="1" applyAlignment="1">
      <alignment horizontal="center" wrapText="1"/>
    </xf>
    <xf numFmtId="0" fontId="4" fillId="0" borderId="3" xfId="0" applyFont="1" applyBorder="1" applyAlignment="1">
      <alignment horizontal="center" wrapText="1"/>
    </xf>
    <xf numFmtId="0" fontId="38" fillId="0" borderId="0" xfId="0" applyFont="1" applyFill="1" applyAlignment="1">
      <alignment horizontal="left" vertical="center" wrapText="1"/>
    </xf>
    <xf numFmtId="0" fontId="35" fillId="0" borderId="0" xfId="0" applyFont="1" applyFill="1" applyAlignment="1">
      <alignment horizontal="right" vertical="center" wrapText="1"/>
    </xf>
    <xf numFmtId="0" fontId="34" fillId="0" borderId="0" xfId="0" applyFont="1" applyFill="1" applyAlignment="1">
      <alignment horizontal="center" vertical="center" wrapText="1"/>
    </xf>
    <xf numFmtId="0" fontId="3" fillId="0" borderId="0" xfId="0" applyFont="1" applyFill="1" applyAlignment="1">
      <alignment horizontal="center" vertical="center" wrapText="1"/>
    </xf>
    <xf numFmtId="0" fontId="38" fillId="0" borderId="18" xfId="0" applyFont="1" applyFill="1" applyBorder="1" applyAlignment="1">
      <alignment horizontal="right" vertical="center" wrapText="1"/>
    </xf>
    <xf numFmtId="0" fontId="34" fillId="0" borderId="19" xfId="0" applyFont="1" applyFill="1" applyBorder="1" applyAlignment="1">
      <alignment horizontal="center" vertical="center" wrapText="1"/>
    </xf>
    <xf numFmtId="0" fontId="40" fillId="0" borderId="0" xfId="0" applyFont="1" applyFill="1" applyAlignment="1">
      <alignment horizontal="left" vertical="center" wrapText="1"/>
    </xf>
    <xf numFmtId="3" fontId="34" fillId="0" borderId="0" xfId="0" applyNumberFormat="1" applyFont="1" applyAlignment="1">
      <alignment horizontal="left" wrapText="1"/>
    </xf>
    <xf numFmtId="3" fontId="38" fillId="0" borderId="0" xfId="0" applyNumberFormat="1" applyFont="1" applyBorder="1" applyAlignment="1">
      <alignment horizontal="right" wrapText="1"/>
    </xf>
    <xf numFmtId="3" fontId="40" fillId="0" borderId="1" xfId="0" applyNumberFormat="1" applyFont="1" applyBorder="1" applyAlignment="1">
      <alignment horizontal="left" wrapText="1"/>
    </xf>
    <xf numFmtId="3" fontId="38" fillId="0" borderId="0" xfId="0" applyNumberFormat="1" applyFont="1" applyAlignment="1">
      <alignment horizontal="left" wrapText="1"/>
    </xf>
    <xf numFmtId="3" fontId="34" fillId="0" borderId="0" xfId="0" applyNumberFormat="1" applyFont="1" applyAlignment="1">
      <alignment horizontal="center" wrapText="1"/>
    </xf>
    <xf numFmtId="3" fontId="36" fillId="0" borderId="0" xfId="0" applyNumberFormat="1" applyFont="1" applyAlignment="1">
      <alignment horizontal="center" vertical="center" wrapText="1"/>
    </xf>
    <xf numFmtId="3" fontId="39" fillId="0" borderId="3" xfId="0" applyNumberFormat="1" applyFont="1" applyBorder="1" applyAlignment="1">
      <alignment horizontal="center" vertical="center" wrapText="1"/>
    </xf>
    <xf numFmtId="3" fontId="3" fillId="0" borderId="0" xfId="0" applyNumberFormat="1" applyFont="1" applyAlignment="1">
      <alignment horizontal="left" wrapText="1"/>
    </xf>
    <xf numFmtId="3" fontId="1" fillId="0" borderId="0" xfId="0" applyNumberFormat="1" applyFont="1" applyAlignment="1">
      <alignment horizontal="center" wrapText="1"/>
    </xf>
    <xf numFmtId="3" fontId="3" fillId="0" borderId="2" xfId="0" applyNumberFormat="1" applyFont="1" applyBorder="1" applyAlignment="1">
      <alignment horizontal="center" wrapText="1"/>
    </xf>
    <xf numFmtId="3" fontId="3" fillId="0" borderId="0" xfId="0" applyNumberFormat="1" applyFont="1" applyAlignment="1">
      <alignment horizontal="center" wrapText="1"/>
    </xf>
    <xf numFmtId="3" fontId="4" fillId="0" borderId="3" xfId="0" applyNumberFormat="1" applyFont="1" applyBorder="1" applyAlignment="1">
      <alignment horizontal="center" vertical="center" wrapText="1"/>
    </xf>
    <xf numFmtId="3" fontId="4" fillId="0" borderId="10" xfId="0" applyNumberFormat="1" applyFont="1" applyBorder="1" applyAlignment="1">
      <alignment horizontal="center" vertical="center" wrapText="1"/>
    </xf>
    <xf numFmtId="3" fontId="4" fillId="0" borderId="8" xfId="0" applyNumberFormat="1" applyFont="1" applyBorder="1" applyAlignment="1">
      <alignment horizontal="center" vertical="center" wrapText="1"/>
    </xf>
    <xf numFmtId="3" fontId="6" fillId="0" borderId="1" xfId="0" applyNumberFormat="1" applyFont="1" applyBorder="1" applyAlignment="1">
      <alignment horizontal="left" wrapText="1"/>
    </xf>
    <xf numFmtId="3" fontId="1" fillId="0" borderId="0" xfId="0" applyNumberFormat="1" applyFont="1" applyAlignment="1">
      <alignment horizontal="right" wrapText="1"/>
    </xf>
    <xf numFmtId="3" fontId="3" fillId="0" borderId="2" xfId="0" applyNumberFormat="1" applyFont="1" applyBorder="1" applyAlignment="1">
      <alignment horizontal="right" wrapText="1"/>
    </xf>
    <xf numFmtId="0" fontId="38" fillId="0" borderId="0" xfId="0" applyFont="1" applyAlignment="1">
      <alignment horizontal="left" vertical="center" wrapText="1"/>
    </xf>
    <xf numFmtId="0" fontId="34" fillId="0" borderId="0" xfId="0" applyFont="1" applyAlignment="1">
      <alignment horizontal="center" vertical="center" wrapText="1"/>
    </xf>
    <xf numFmtId="0" fontId="3" fillId="0" borderId="0" xfId="0" applyFont="1" applyAlignment="1">
      <alignment horizontal="center" vertical="center" wrapText="1"/>
    </xf>
    <xf numFmtId="0" fontId="38" fillId="0" borderId="0" xfId="0" applyFont="1" applyBorder="1" applyAlignment="1">
      <alignment horizontal="center" vertical="center" wrapText="1"/>
    </xf>
    <xf numFmtId="0" fontId="34" fillId="2" borderId="19" xfId="0" applyFont="1" applyFill="1" applyBorder="1" applyAlignment="1">
      <alignment horizontal="center" vertical="center" wrapText="1"/>
    </xf>
    <xf numFmtId="0" fontId="40" fillId="0" borderId="1" xfId="0" applyFont="1" applyBorder="1" applyAlignment="1">
      <alignment horizontal="left" vertical="center" wrapText="1"/>
    </xf>
    <xf numFmtId="0" fontId="40" fillId="0" borderId="0" xfId="0" applyFont="1" applyAlignment="1">
      <alignment horizontal="left" vertical="center" wrapText="1"/>
    </xf>
    <xf numFmtId="0" fontId="43" fillId="0" borderId="0" xfId="0" applyFont="1" applyAlignment="1">
      <alignment horizontal="center" vertical="center" wrapText="1"/>
    </xf>
    <xf numFmtId="0" fontId="22" fillId="0" borderId="0" xfId="0" applyFont="1" applyAlignment="1">
      <alignment horizontal="center" vertical="center" wrapText="1"/>
    </xf>
    <xf numFmtId="3" fontId="35" fillId="0" borderId="0" xfId="0" applyNumberFormat="1" applyFont="1" applyAlignment="1">
      <alignment horizontal="right" wrapText="1"/>
    </xf>
    <xf numFmtId="3" fontId="1" fillId="0" borderId="0" xfId="0" applyNumberFormat="1" applyFont="1" applyAlignment="1">
      <alignment horizontal="left" wrapText="1"/>
    </xf>
    <xf numFmtId="3" fontId="35" fillId="0" borderId="0" xfId="0" applyNumberFormat="1" applyFont="1" applyAlignment="1">
      <alignment horizontal="center" wrapText="1"/>
    </xf>
    <xf numFmtId="3" fontId="6" fillId="0" borderId="0" xfId="0" applyNumberFormat="1" applyFont="1" applyBorder="1" applyAlignment="1">
      <alignment horizontal="left" wrapText="1"/>
    </xf>
    <xf numFmtId="3" fontId="4" fillId="0" borderId="4" xfId="0" applyNumberFormat="1" applyFont="1" applyBorder="1" applyAlignment="1">
      <alignment horizontal="center" vertical="center" wrapText="1"/>
    </xf>
    <xf numFmtId="3" fontId="4" fillId="0" borderId="11"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22" xfId="0" applyNumberFormat="1" applyFont="1" applyBorder="1" applyAlignment="1">
      <alignment horizontal="center" vertical="center" wrapText="1"/>
    </xf>
    <xf numFmtId="3" fontId="4" fillId="0" borderId="23" xfId="0" applyNumberFormat="1" applyFont="1" applyBorder="1" applyAlignment="1">
      <alignment horizontal="center" vertical="center" wrapText="1"/>
    </xf>
    <xf numFmtId="3" fontId="28" fillId="0" borderId="0" xfId="0" applyNumberFormat="1" applyFont="1" applyAlignment="1">
      <alignment horizontal="center" wrapText="1"/>
    </xf>
    <xf numFmtId="3" fontId="29" fillId="0" borderId="0" xfId="0" applyNumberFormat="1" applyFont="1" applyAlignment="1">
      <alignment horizontal="center" wrapText="1"/>
    </xf>
    <xf numFmtId="3" fontId="29" fillId="0" borderId="2" xfId="0" applyNumberFormat="1" applyFont="1" applyBorder="1" applyAlignment="1">
      <alignment horizontal="center" wrapText="1"/>
    </xf>
    <xf numFmtId="3" fontId="29" fillId="0" borderId="0" xfId="0" applyNumberFormat="1" applyFont="1" applyAlignment="1">
      <alignment horizontal="left" wrapText="1"/>
    </xf>
    <xf numFmtId="3" fontId="32" fillId="0" borderId="1" xfId="0" applyNumberFormat="1" applyFont="1" applyBorder="1" applyAlignment="1">
      <alignment horizontal="left" wrapText="1"/>
    </xf>
    <xf numFmtId="3" fontId="13" fillId="0" borderId="3" xfId="0" applyNumberFormat="1" applyFont="1" applyBorder="1" applyAlignment="1">
      <alignment horizontal="center" vertical="center" wrapText="1"/>
    </xf>
    <xf numFmtId="3" fontId="13" fillId="0" borderId="10" xfId="0" applyNumberFormat="1" applyFont="1" applyBorder="1" applyAlignment="1">
      <alignment horizontal="center" vertical="center" wrapText="1"/>
    </xf>
    <xf numFmtId="3" fontId="13" fillId="0" borderId="8" xfId="0" applyNumberFormat="1" applyFont="1" applyBorder="1" applyAlignment="1">
      <alignment horizontal="center" vertical="center" wrapText="1"/>
    </xf>
    <xf numFmtId="3" fontId="29" fillId="0" borderId="2" xfId="0" applyNumberFormat="1" applyFont="1" applyBorder="1" applyAlignment="1">
      <alignment horizontal="right" wrapText="1"/>
    </xf>
    <xf numFmtId="3" fontId="28" fillId="0" borderId="0" xfId="0" applyNumberFormat="1" applyFont="1" applyAlignment="1">
      <alignment horizontal="right" wrapText="1"/>
    </xf>
    <xf numFmtId="3" fontId="29" fillId="0" borderId="0" xfId="0" applyNumberFormat="1" applyFont="1" applyBorder="1" applyAlignment="1">
      <alignment horizontal="center" wrapText="1"/>
    </xf>
    <xf numFmtId="3" fontId="29" fillId="0" borderId="0" xfId="0" applyNumberFormat="1" applyFont="1" applyBorder="1" applyAlignment="1">
      <alignment horizontal="left" wrapText="1"/>
    </xf>
    <xf numFmtId="0" fontId="8" fillId="0" borderId="5" xfId="0" applyFont="1" applyBorder="1" applyAlignment="1">
      <alignment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8" fillId="0" borderId="3" xfId="0" applyFont="1" applyBorder="1" applyAlignment="1">
      <alignment horizontal="center" wrapText="1"/>
    </xf>
  </cellXfs>
  <cellStyles count="18">
    <cellStyle name="Comma 10 10 2" xfId="6"/>
    <cellStyle name="Comma 17 2" xfId="7"/>
    <cellStyle name="Comma 18" xfId="8"/>
    <cellStyle name="Comma 3" xfId="16"/>
    <cellStyle name="Normal" xfId="0" builtinId="0"/>
    <cellStyle name="Normal 10" xfId="2"/>
    <cellStyle name="Normal 10 3" xfId="12"/>
    <cellStyle name="Normal 14 2 2" xfId="3"/>
    <cellStyle name="Normal 14_KẾ HOẠCH VỐN NSNN NĂM 2014-CT CHUYEN TIEP VA MOI - LAN I -18-11-2013 2 2" xfId="4"/>
    <cellStyle name="Normal 15" xfId="5"/>
    <cellStyle name="Normal 17" xfId="9"/>
    <cellStyle name="Normal 2" xfId="14"/>
    <cellStyle name="Normal 2 2" xfId="15"/>
    <cellStyle name="Normal 3_TIỀN GIANG - BIỂU TỔNG HỢP KẾ HOẠCH 2016-2020 (16 BIỂU - DC LAN II) - 11-6-2015" xfId="13"/>
    <cellStyle name="Normal 5 2" xfId="10"/>
    <cellStyle name="Normal_Sheet1" xfId="1"/>
    <cellStyle name="Percent 2 2 2 2" xfId="11"/>
    <cellStyle name="Percent 3" xfId="1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am2020/UBND%20TRINH%20HDND/PHAN%20BO%20DU%20TOAN%202020/PHAN%20BO%20NS&#272;P%202020%20(kem%20NQ%20HDND).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9"/>
      <sheetName val="20"/>
      <sheetName val="21"/>
      <sheetName val="22"/>
      <sheetName val="23"/>
      <sheetName val="24"/>
      <sheetName val="25"/>
      <sheetName val="26"/>
      <sheetName val="27"/>
      <sheetName val="28"/>
      <sheetName val="29"/>
      <sheetName val="31"/>
      <sheetName val="01"/>
      <sheetName val="02"/>
      <sheetName val="03"/>
      <sheetName val="04"/>
      <sheetName val="05"/>
      <sheetName val="06"/>
      <sheetName val="07"/>
      <sheetName val="08"/>
      <sheetName val="09"/>
      <sheetName val="36"/>
      <sheetName val="38"/>
      <sheetName val="46"/>
      <sheetName val="40"/>
      <sheetName val="43"/>
      <sheetName val="44"/>
      <sheetName val="45"/>
      <sheetName val="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
          <cell r="C11">
            <v>822400</v>
          </cell>
        </row>
      </sheetData>
      <sheetData sheetId="14">
        <row r="8">
          <cell r="D8">
            <v>7849897.3440000005</v>
          </cell>
        </row>
        <row r="11">
          <cell r="D11">
            <v>2185696</v>
          </cell>
        </row>
        <row r="31">
          <cell r="D31">
            <v>121212</v>
          </cell>
        </row>
        <row r="32">
          <cell r="E32">
            <v>0</v>
          </cell>
        </row>
        <row r="35">
          <cell r="D35">
            <v>69400</v>
          </cell>
        </row>
        <row r="38">
          <cell r="D38">
            <v>17774</v>
          </cell>
        </row>
      </sheetData>
      <sheetData sheetId="15"/>
      <sheetData sheetId="16">
        <row r="74">
          <cell r="C74">
            <v>149707</v>
          </cell>
        </row>
      </sheetData>
      <sheetData sheetId="17">
        <row r="9">
          <cell r="D9">
            <v>945723.58700000006</v>
          </cell>
        </row>
        <row r="12">
          <cell r="C12">
            <v>75287.649999999994</v>
          </cell>
        </row>
        <row r="13">
          <cell r="C13">
            <v>7387.4279999999999</v>
          </cell>
        </row>
        <row r="14">
          <cell r="C14">
            <v>8933.7099999999991</v>
          </cell>
        </row>
        <row r="15">
          <cell r="C15">
            <v>23232.612999999998</v>
          </cell>
        </row>
        <row r="16">
          <cell r="C16">
            <v>15565.832</v>
          </cell>
        </row>
        <row r="17">
          <cell r="C17">
            <v>12757.948</v>
          </cell>
        </row>
        <row r="18">
          <cell r="C18">
            <v>6701.6350000000002</v>
          </cell>
        </row>
        <row r="19">
          <cell r="C19">
            <v>66900.339000000007</v>
          </cell>
        </row>
        <row r="20">
          <cell r="C20">
            <v>396546.92800000001</v>
          </cell>
        </row>
        <row r="21">
          <cell r="C21">
            <v>392542.26</v>
          </cell>
        </row>
        <row r="22">
          <cell r="C22">
            <v>91901.062999999995</v>
          </cell>
        </row>
        <row r="23">
          <cell r="C23">
            <v>100002.726</v>
          </cell>
        </row>
        <row r="24">
          <cell r="C24">
            <v>26918.342000000001</v>
          </cell>
        </row>
        <row r="25">
          <cell r="C25">
            <v>24151.620999999999</v>
          </cell>
        </row>
        <row r="26">
          <cell r="C26">
            <v>40467.902000000002</v>
          </cell>
        </row>
        <row r="27">
          <cell r="C27">
            <v>6718.7280000000001</v>
          </cell>
        </row>
        <row r="28">
          <cell r="C28">
            <v>8114.6049999999996</v>
          </cell>
        </row>
        <row r="29">
          <cell r="C29">
            <v>1660</v>
          </cell>
        </row>
        <row r="30">
          <cell r="C30">
            <v>3600.0529999999999</v>
          </cell>
        </row>
        <row r="31">
          <cell r="C31">
            <v>76953.157999999996</v>
          </cell>
        </row>
        <row r="32">
          <cell r="C32">
            <v>5596.93</v>
          </cell>
        </row>
        <row r="33">
          <cell r="C33">
            <v>6286.8440000000001</v>
          </cell>
        </row>
        <row r="34">
          <cell r="C34">
            <v>4866.7259999999997</v>
          </cell>
        </row>
        <row r="35">
          <cell r="C35">
            <v>4691.2789999999995</v>
          </cell>
        </row>
        <row r="36">
          <cell r="C36">
            <v>2034.694</v>
          </cell>
        </row>
        <row r="37">
          <cell r="C37">
            <v>32602</v>
          </cell>
        </row>
        <row r="38">
          <cell r="C38">
            <v>2000</v>
          </cell>
        </row>
        <row r="39">
          <cell r="C39">
            <v>18658.939999999999</v>
          </cell>
        </row>
        <row r="40">
          <cell r="C40">
            <v>22917.26</v>
          </cell>
        </row>
        <row r="41">
          <cell r="C41">
            <v>1253.153</v>
          </cell>
        </row>
        <row r="42">
          <cell r="C42">
            <v>3332.6550000000002</v>
          </cell>
        </row>
        <row r="43">
          <cell r="C43">
            <v>46952.413999999997</v>
          </cell>
        </row>
        <row r="44">
          <cell r="C44">
            <v>8915.1919999999991</v>
          </cell>
        </row>
        <row r="45">
          <cell r="C45">
            <v>27646.771000000001</v>
          </cell>
        </row>
        <row r="46">
          <cell r="C46">
            <v>23618.300999999999</v>
          </cell>
        </row>
        <row r="47">
          <cell r="C47">
            <v>0</v>
          </cell>
        </row>
        <row r="48">
          <cell r="C48">
            <v>19531.928999999996</v>
          </cell>
        </row>
        <row r="50">
          <cell r="C50">
            <v>741.08100000000002</v>
          </cell>
        </row>
        <row r="51">
          <cell r="C51">
            <v>837.94600000000003</v>
          </cell>
        </row>
        <row r="52">
          <cell r="C52">
            <v>680</v>
          </cell>
        </row>
        <row r="53">
          <cell r="C53">
            <v>557.303</v>
          </cell>
        </row>
        <row r="54">
          <cell r="C54">
            <v>974.24199999999996</v>
          </cell>
        </row>
        <row r="55">
          <cell r="C55">
            <v>2679.8679999999999</v>
          </cell>
        </row>
        <row r="56">
          <cell r="C56">
            <v>2234.2370000000001</v>
          </cell>
        </row>
        <row r="57">
          <cell r="C57">
            <v>1277.8130000000001</v>
          </cell>
        </row>
        <row r="58">
          <cell r="C58">
            <v>542.64499999999998</v>
          </cell>
        </row>
        <row r="59">
          <cell r="C59">
            <v>827.71</v>
          </cell>
        </row>
        <row r="60">
          <cell r="C60">
            <v>1096.52</v>
          </cell>
        </row>
        <row r="61">
          <cell r="C61">
            <v>855.86599999999999</v>
          </cell>
        </row>
        <row r="62">
          <cell r="C62">
            <v>632.90800000000002</v>
          </cell>
        </row>
        <row r="63">
          <cell r="C63">
            <v>419.53</v>
          </cell>
        </row>
        <row r="64">
          <cell r="C64">
            <v>681.58399999999995</v>
          </cell>
        </row>
        <row r="65">
          <cell r="C65">
            <v>445.142</v>
          </cell>
        </row>
        <row r="66">
          <cell r="C66">
            <v>41615</v>
          </cell>
        </row>
        <row r="67">
          <cell r="C67">
            <v>15000</v>
          </cell>
        </row>
        <row r="68">
          <cell r="C68">
            <v>246238.364</v>
          </cell>
        </row>
        <row r="69">
          <cell r="C69">
            <v>900843.473</v>
          </cell>
        </row>
        <row r="70">
          <cell r="C70">
            <v>0</v>
          </cell>
        </row>
      </sheetData>
      <sheetData sheetId="18">
        <row r="9">
          <cell r="D9">
            <v>1756254</v>
          </cell>
        </row>
        <row r="10">
          <cell r="I10">
            <v>0</v>
          </cell>
          <cell r="J10">
            <v>28043</v>
          </cell>
          <cell r="L10">
            <v>10192</v>
          </cell>
        </row>
      </sheetData>
      <sheetData sheetId="19"/>
      <sheetData sheetId="20">
        <row r="8">
          <cell r="C8">
            <v>1065992</v>
          </cell>
        </row>
        <row r="9">
          <cell r="J9">
            <v>988</v>
          </cell>
        </row>
      </sheetData>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795"/>
  <sheetViews>
    <sheetView workbookViewId="0">
      <selection activeCell="A2" sqref="A1:XFD1048576"/>
    </sheetView>
  </sheetViews>
  <sheetFormatPr defaultColWidth="9.140625" defaultRowHeight="15"/>
  <cols>
    <col min="1" max="1" width="6.5703125" style="2" bestFit="1" customWidth="1"/>
    <col min="2" max="2" width="33.85546875" style="2" customWidth="1"/>
    <col min="3" max="5" width="13" style="2" customWidth="1"/>
    <col min="6" max="6" width="15.140625" style="2" customWidth="1"/>
    <col min="7" max="16384" width="9.140625" style="2"/>
  </cols>
  <sheetData>
    <row r="1" spans="1:6">
      <c r="A1" s="1"/>
      <c r="E1" s="321" t="s">
        <v>0</v>
      </c>
      <c r="F1" s="321"/>
    </row>
    <row r="2" spans="1:6" ht="29.25" customHeight="1">
      <c r="A2" s="322" t="s">
        <v>1</v>
      </c>
      <c r="B2" s="322"/>
      <c r="C2" s="322"/>
      <c r="D2" s="322"/>
      <c r="E2" s="322"/>
      <c r="F2" s="322"/>
    </row>
    <row r="3" spans="1:6">
      <c r="A3" s="322" t="s">
        <v>2</v>
      </c>
      <c r="B3" s="322"/>
      <c r="C3" s="322"/>
      <c r="D3" s="322"/>
      <c r="E3" s="322"/>
      <c r="F3" s="322"/>
    </row>
    <row r="4" spans="1:6">
      <c r="A4" s="3"/>
      <c r="E4" s="323" t="s">
        <v>3</v>
      </c>
      <c r="F4" s="323"/>
    </row>
    <row r="5" spans="1:6" s="16" customFormat="1">
      <c r="A5" s="325" t="s">
        <v>4</v>
      </c>
      <c r="B5" s="325" t="s">
        <v>5</v>
      </c>
      <c r="C5" s="325" t="s">
        <v>6</v>
      </c>
      <c r="D5" s="325" t="s">
        <v>7</v>
      </c>
      <c r="E5" s="325" t="s">
        <v>8</v>
      </c>
      <c r="F5" s="325"/>
    </row>
    <row r="6" spans="1:6" s="16" customFormat="1">
      <c r="A6" s="325"/>
      <c r="B6" s="325"/>
      <c r="C6" s="325"/>
      <c r="D6" s="325"/>
      <c r="E6" s="15" t="s">
        <v>9</v>
      </c>
      <c r="F6" s="15" t="s">
        <v>10</v>
      </c>
    </row>
    <row r="7" spans="1:6">
      <c r="A7" s="5" t="s">
        <v>11</v>
      </c>
      <c r="B7" s="5" t="s">
        <v>12</v>
      </c>
      <c r="C7" s="5">
        <v>1</v>
      </c>
      <c r="D7" s="5">
        <v>2</v>
      </c>
      <c r="E7" s="5" t="s">
        <v>13</v>
      </c>
      <c r="F7" s="5" t="s">
        <v>14</v>
      </c>
    </row>
    <row r="8" spans="1:6">
      <c r="A8" s="8" t="s">
        <v>11</v>
      </c>
      <c r="B8" s="9" t="s">
        <v>15</v>
      </c>
      <c r="C8" s="10"/>
      <c r="D8" s="10"/>
      <c r="E8" s="10"/>
      <c r="F8" s="10"/>
    </row>
    <row r="9" spans="1:6">
      <c r="A9" s="8" t="s">
        <v>16</v>
      </c>
      <c r="B9" s="9" t="s">
        <v>17</v>
      </c>
      <c r="C9" s="10"/>
      <c r="D9" s="10"/>
      <c r="E9" s="10"/>
      <c r="F9" s="10"/>
    </row>
    <row r="10" spans="1:6" ht="26.25">
      <c r="A10" s="10">
        <v>1</v>
      </c>
      <c r="B10" s="17" t="s">
        <v>18</v>
      </c>
      <c r="C10" s="10"/>
      <c r="D10" s="10"/>
      <c r="E10" s="10"/>
      <c r="F10" s="10"/>
    </row>
    <row r="11" spans="1:6">
      <c r="A11" s="10">
        <v>2</v>
      </c>
      <c r="B11" s="17" t="s">
        <v>19</v>
      </c>
      <c r="C11" s="10"/>
      <c r="D11" s="10"/>
      <c r="E11" s="10"/>
      <c r="F11" s="10"/>
    </row>
    <row r="12" spans="1:6">
      <c r="A12" s="10" t="s">
        <v>20</v>
      </c>
      <c r="B12" s="17" t="s">
        <v>21</v>
      </c>
      <c r="C12" s="10"/>
      <c r="D12" s="10"/>
      <c r="E12" s="10"/>
      <c r="F12" s="10"/>
    </row>
    <row r="13" spans="1:6">
      <c r="A13" s="10" t="s">
        <v>20</v>
      </c>
      <c r="B13" s="17" t="s">
        <v>22</v>
      </c>
      <c r="C13" s="10"/>
      <c r="D13" s="10"/>
      <c r="E13" s="10"/>
      <c r="F13" s="10"/>
    </row>
    <row r="14" spans="1:6">
      <c r="A14" s="10">
        <v>3</v>
      </c>
      <c r="B14" s="17" t="s">
        <v>23</v>
      </c>
      <c r="C14" s="10"/>
      <c r="D14" s="10"/>
      <c r="E14" s="10"/>
      <c r="F14" s="10"/>
    </row>
    <row r="15" spans="1:6">
      <c r="A15" s="10">
        <v>4</v>
      </c>
      <c r="B15" s="17" t="s">
        <v>24</v>
      </c>
      <c r="C15" s="10"/>
      <c r="D15" s="10"/>
      <c r="E15" s="10"/>
      <c r="F15" s="10"/>
    </row>
    <row r="16" spans="1:6" ht="26.25">
      <c r="A16" s="10">
        <v>5</v>
      </c>
      <c r="B16" s="17" t="s">
        <v>25</v>
      </c>
      <c r="C16" s="10"/>
      <c r="D16" s="10"/>
      <c r="E16" s="10"/>
      <c r="F16" s="10"/>
    </row>
    <row r="17" spans="1:6">
      <c r="A17" s="8" t="s">
        <v>26</v>
      </c>
      <c r="B17" s="9" t="s">
        <v>27</v>
      </c>
      <c r="C17" s="10"/>
      <c r="D17" s="10"/>
      <c r="E17" s="10"/>
      <c r="F17" s="10"/>
    </row>
    <row r="18" spans="1:6" ht="26.25">
      <c r="A18" s="10">
        <v>1</v>
      </c>
      <c r="B18" s="17" t="s">
        <v>28</v>
      </c>
      <c r="C18" s="10"/>
      <c r="D18" s="10"/>
      <c r="E18" s="10"/>
      <c r="F18" s="10"/>
    </row>
    <row r="19" spans="1:6">
      <c r="A19" s="10">
        <v>2</v>
      </c>
      <c r="B19" s="17" t="s">
        <v>29</v>
      </c>
      <c r="C19" s="10"/>
      <c r="D19" s="10"/>
      <c r="E19" s="10"/>
      <c r="F19" s="10"/>
    </row>
    <row r="20" spans="1:6">
      <c r="A20" s="10" t="s">
        <v>20</v>
      </c>
      <c r="B20" s="17" t="s">
        <v>30</v>
      </c>
      <c r="C20" s="10"/>
      <c r="D20" s="10"/>
      <c r="E20" s="10"/>
      <c r="F20" s="10"/>
    </row>
    <row r="21" spans="1:6">
      <c r="A21" s="10" t="s">
        <v>20</v>
      </c>
      <c r="B21" s="17" t="s">
        <v>31</v>
      </c>
      <c r="C21" s="10"/>
      <c r="D21" s="10"/>
      <c r="E21" s="10"/>
      <c r="F21" s="10"/>
    </row>
    <row r="22" spans="1:6">
      <c r="A22" s="10">
        <v>3</v>
      </c>
      <c r="B22" s="17" t="s">
        <v>32</v>
      </c>
      <c r="C22" s="10"/>
      <c r="D22" s="10"/>
      <c r="E22" s="10"/>
      <c r="F22" s="10"/>
    </row>
    <row r="23" spans="1:6">
      <c r="A23" s="8" t="s">
        <v>33</v>
      </c>
      <c r="B23" s="9" t="s">
        <v>34</v>
      </c>
      <c r="C23" s="10"/>
      <c r="D23" s="10"/>
      <c r="E23" s="10"/>
      <c r="F23" s="10"/>
    </row>
    <row r="24" spans="1:6">
      <c r="A24" s="8" t="s">
        <v>12</v>
      </c>
      <c r="B24" s="9" t="s">
        <v>35</v>
      </c>
      <c r="C24" s="10"/>
      <c r="D24" s="10"/>
      <c r="E24" s="10"/>
      <c r="F24" s="10"/>
    </row>
    <row r="25" spans="1:6">
      <c r="A25" s="8" t="s">
        <v>16</v>
      </c>
      <c r="B25" s="9" t="s">
        <v>17</v>
      </c>
      <c r="C25" s="10"/>
      <c r="D25" s="10"/>
      <c r="E25" s="10"/>
      <c r="F25" s="10"/>
    </row>
    <row r="26" spans="1:6" ht="26.25">
      <c r="A26" s="10">
        <v>1</v>
      </c>
      <c r="B26" s="17" t="s">
        <v>18</v>
      </c>
      <c r="C26" s="10"/>
      <c r="D26" s="10"/>
      <c r="E26" s="10"/>
      <c r="F26" s="10"/>
    </row>
    <row r="27" spans="1:6">
      <c r="A27" s="10">
        <v>2</v>
      </c>
      <c r="B27" s="17" t="s">
        <v>19</v>
      </c>
      <c r="C27" s="10"/>
      <c r="D27" s="10"/>
      <c r="E27" s="10"/>
      <c r="F27" s="10"/>
    </row>
    <row r="28" spans="1:6">
      <c r="A28" s="10" t="s">
        <v>20</v>
      </c>
      <c r="B28" s="17" t="s">
        <v>21</v>
      </c>
      <c r="C28" s="10"/>
      <c r="D28" s="10"/>
      <c r="E28" s="10"/>
      <c r="F28" s="10"/>
    </row>
    <row r="29" spans="1:6">
      <c r="A29" s="10" t="s">
        <v>20</v>
      </c>
      <c r="B29" s="17" t="s">
        <v>22</v>
      </c>
      <c r="C29" s="10"/>
      <c r="D29" s="10"/>
      <c r="E29" s="10"/>
      <c r="F29" s="10"/>
    </row>
    <row r="30" spans="1:6">
      <c r="A30" s="10">
        <v>3</v>
      </c>
      <c r="B30" s="17" t="s">
        <v>36</v>
      </c>
      <c r="C30" s="10"/>
      <c r="D30" s="10"/>
      <c r="E30" s="10"/>
      <c r="F30" s="10"/>
    </row>
    <row r="31" spans="1:6" ht="26.25">
      <c r="A31" s="10">
        <v>4</v>
      </c>
      <c r="B31" s="17" t="s">
        <v>25</v>
      </c>
      <c r="C31" s="10"/>
      <c r="D31" s="10"/>
      <c r="E31" s="10"/>
      <c r="F31" s="10"/>
    </row>
    <row r="32" spans="1:6">
      <c r="A32" s="8" t="s">
        <v>26</v>
      </c>
      <c r="B32" s="9" t="s">
        <v>27</v>
      </c>
      <c r="C32" s="10"/>
      <c r="D32" s="10"/>
      <c r="E32" s="10"/>
      <c r="F32" s="10"/>
    </row>
    <row r="33" spans="1:6" ht="26.25">
      <c r="A33" s="10">
        <v>1</v>
      </c>
      <c r="B33" s="17" t="s">
        <v>37</v>
      </c>
      <c r="C33" s="10"/>
      <c r="D33" s="10"/>
      <c r="E33" s="10"/>
      <c r="F33" s="10"/>
    </row>
    <row r="34" spans="1:6">
      <c r="A34" s="10">
        <v>2</v>
      </c>
      <c r="B34" s="17" t="s">
        <v>38</v>
      </c>
      <c r="C34" s="10"/>
      <c r="D34" s="10"/>
      <c r="E34" s="10"/>
      <c r="F34" s="10"/>
    </row>
    <row r="35" spans="1:6">
      <c r="A35" s="10" t="s">
        <v>20</v>
      </c>
      <c r="B35" s="17" t="s">
        <v>30</v>
      </c>
      <c r="C35" s="10"/>
      <c r="D35" s="10"/>
      <c r="E35" s="10"/>
      <c r="F35" s="10"/>
    </row>
    <row r="36" spans="1:6">
      <c r="A36" s="10" t="s">
        <v>20</v>
      </c>
      <c r="B36" s="17" t="s">
        <v>31</v>
      </c>
      <c r="C36" s="10"/>
      <c r="D36" s="10"/>
      <c r="E36" s="10"/>
      <c r="F36" s="10"/>
    </row>
    <row r="37" spans="1:6">
      <c r="A37" s="13">
        <v>3</v>
      </c>
      <c r="B37" s="18" t="s">
        <v>32</v>
      </c>
      <c r="C37" s="13"/>
      <c r="D37" s="13"/>
      <c r="E37" s="13"/>
      <c r="F37" s="13"/>
    </row>
    <row r="38" spans="1:6" ht="28.5" customHeight="1">
      <c r="A38" s="324" t="s">
        <v>352</v>
      </c>
      <c r="B38" s="324"/>
      <c r="C38" s="324"/>
      <c r="D38" s="324"/>
      <c r="E38" s="324"/>
      <c r="F38" s="324"/>
    </row>
    <row r="39" spans="1:6">
      <c r="A39" s="320" t="s">
        <v>39</v>
      </c>
      <c r="B39" s="320"/>
      <c r="C39" s="320"/>
      <c r="D39" s="320"/>
      <c r="E39" s="320"/>
      <c r="F39" s="320"/>
    </row>
    <row r="40" spans="1:6">
      <c r="A40" s="14"/>
    </row>
    <row r="740" spans="1:1">
      <c r="A740" s="14"/>
    </row>
    <row r="741" spans="1:1">
      <c r="A741" s="19"/>
    </row>
    <row r="794" spans="1:1">
      <c r="A794" s="14"/>
    </row>
    <row r="795" spans="1:1">
      <c r="A795" s="19"/>
    </row>
  </sheetData>
  <mergeCells count="11">
    <mergeCell ref="A39:F39"/>
    <mergeCell ref="E1:F1"/>
    <mergeCell ref="A2:F2"/>
    <mergeCell ref="A3:F3"/>
    <mergeCell ref="E4:F4"/>
    <mergeCell ref="A38:F38"/>
    <mergeCell ref="A5:A6"/>
    <mergeCell ref="B5:B6"/>
    <mergeCell ref="C5:C6"/>
    <mergeCell ref="D5:D6"/>
    <mergeCell ref="E5:F5"/>
  </mergeCells>
  <pageMargins left="0.7" right="0.7" top="0.75" bottom="0.75" header="0.3" footer="0.3"/>
  <pageSetup paperSize="9" scale="90" orientation="portrait" r:id="rId1"/>
</worksheet>
</file>

<file path=xl/worksheets/sheet10.xml><?xml version="1.0" encoding="utf-8"?>
<worksheet xmlns="http://schemas.openxmlformats.org/spreadsheetml/2006/main" xmlns:r="http://schemas.openxmlformats.org/officeDocument/2006/relationships">
  <dimension ref="A1:L24"/>
  <sheetViews>
    <sheetView workbookViewId="0">
      <selection activeCell="A2" sqref="A1:XFD1048576"/>
    </sheetView>
  </sheetViews>
  <sheetFormatPr defaultColWidth="10.85546875" defaultRowHeight="15"/>
  <cols>
    <col min="1" max="1" width="5.7109375" style="2" customWidth="1"/>
    <col min="2" max="2" width="10.85546875" style="2"/>
    <col min="3" max="3" width="13" style="2" customWidth="1"/>
    <col min="4" max="11" width="10.85546875" style="2"/>
    <col min="12" max="12" width="11.7109375" style="2" customWidth="1"/>
    <col min="13" max="16384" width="10.85546875" style="2"/>
  </cols>
  <sheetData>
    <row r="1" spans="1:12">
      <c r="A1" s="1"/>
      <c r="K1" s="322" t="s">
        <v>204</v>
      </c>
      <c r="L1" s="322"/>
    </row>
    <row r="2" spans="1:12" ht="38.25" customHeight="1">
      <c r="A2" s="322" t="s">
        <v>205</v>
      </c>
      <c r="B2" s="322"/>
      <c r="C2" s="322"/>
      <c r="D2" s="322"/>
      <c r="E2" s="322"/>
      <c r="F2" s="322"/>
      <c r="G2" s="322"/>
      <c r="H2" s="322"/>
      <c r="I2" s="322"/>
      <c r="J2" s="322"/>
      <c r="K2" s="322"/>
      <c r="L2" s="322"/>
    </row>
    <row r="3" spans="1:12">
      <c r="A3" s="322" t="s">
        <v>125</v>
      </c>
      <c r="B3" s="322"/>
      <c r="C3" s="322"/>
      <c r="D3" s="322"/>
      <c r="E3" s="322"/>
      <c r="F3" s="322"/>
      <c r="G3" s="322"/>
      <c r="H3" s="322"/>
      <c r="I3" s="322"/>
      <c r="J3" s="322"/>
      <c r="K3" s="322"/>
      <c r="L3" s="322"/>
    </row>
    <row r="4" spans="1:12">
      <c r="A4" s="3"/>
      <c r="K4" s="323" t="s">
        <v>3</v>
      </c>
      <c r="L4" s="323"/>
    </row>
    <row r="5" spans="1:12">
      <c r="A5" s="325" t="s">
        <v>4</v>
      </c>
      <c r="B5" s="325" t="s">
        <v>206</v>
      </c>
      <c r="C5" s="325" t="s">
        <v>357</v>
      </c>
      <c r="D5" s="325" t="s">
        <v>207</v>
      </c>
      <c r="E5" s="325"/>
      <c r="F5" s="325"/>
      <c r="G5" s="325"/>
      <c r="H5" s="325" t="s">
        <v>7</v>
      </c>
      <c r="I5" s="325"/>
      <c r="J5" s="325"/>
      <c r="K5" s="325"/>
      <c r="L5" s="325" t="s">
        <v>358</v>
      </c>
    </row>
    <row r="6" spans="1:12" ht="38.25" customHeight="1">
      <c r="A6" s="325"/>
      <c r="B6" s="325"/>
      <c r="C6" s="325"/>
      <c r="D6" s="325" t="s">
        <v>208</v>
      </c>
      <c r="E6" s="325"/>
      <c r="F6" s="325" t="s">
        <v>209</v>
      </c>
      <c r="G6" s="325" t="s">
        <v>210</v>
      </c>
      <c r="H6" s="325" t="s">
        <v>208</v>
      </c>
      <c r="I6" s="325"/>
      <c r="J6" s="325" t="s">
        <v>211</v>
      </c>
      <c r="K6" s="325" t="s">
        <v>210</v>
      </c>
      <c r="L6" s="325"/>
    </row>
    <row r="7" spans="1:12" ht="51">
      <c r="A7" s="325"/>
      <c r="B7" s="325"/>
      <c r="C7" s="325"/>
      <c r="D7" s="15" t="s">
        <v>45</v>
      </c>
      <c r="E7" s="15" t="s">
        <v>359</v>
      </c>
      <c r="F7" s="325"/>
      <c r="G7" s="325"/>
      <c r="H7" s="15" t="s">
        <v>45</v>
      </c>
      <c r="I7" s="15" t="s">
        <v>359</v>
      </c>
      <c r="J7" s="325"/>
      <c r="K7" s="325"/>
      <c r="L7" s="325"/>
    </row>
    <row r="8" spans="1:12">
      <c r="A8" s="15" t="s">
        <v>11</v>
      </c>
      <c r="B8" s="15" t="s">
        <v>12</v>
      </c>
      <c r="C8" s="15">
        <v>1</v>
      </c>
      <c r="D8" s="15">
        <v>2</v>
      </c>
      <c r="E8" s="15">
        <v>3</v>
      </c>
      <c r="F8" s="15">
        <v>4</v>
      </c>
      <c r="G8" s="15" t="s">
        <v>212</v>
      </c>
      <c r="H8" s="15">
        <v>6</v>
      </c>
      <c r="I8" s="15">
        <v>7</v>
      </c>
      <c r="J8" s="15">
        <v>8</v>
      </c>
      <c r="K8" s="15" t="s">
        <v>213</v>
      </c>
      <c r="L8" s="15" t="s">
        <v>214</v>
      </c>
    </row>
    <row r="9" spans="1:12">
      <c r="A9" s="65">
        <v>1</v>
      </c>
      <c r="B9" s="66" t="s">
        <v>215</v>
      </c>
      <c r="C9" s="66"/>
      <c r="D9" s="66"/>
      <c r="E9" s="66"/>
      <c r="F9" s="66"/>
      <c r="G9" s="66"/>
      <c r="H9" s="66"/>
      <c r="I9" s="66"/>
      <c r="J9" s="66"/>
      <c r="K9" s="66"/>
      <c r="L9" s="66"/>
    </row>
    <row r="10" spans="1:12">
      <c r="A10" s="67">
        <v>2</v>
      </c>
      <c r="B10" s="68" t="s">
        <v>216</v>
      </c>
      <c r="C10" s="68"/>
      <c r="D10" s="68"/>
      <c r="E10" s="68"/>
      <c r="F10" s="68"/>
      <c r="G10" s="68"/>
      <c r="H10" s="68"/>
      <c r="I10" s="68"/>
      <c r="J10" s="68"/>
      <c r="K10" s="68"/>
      <c r="L10" s="68"/>
    </row>
    <row r="11" spans="1:12">
      <c r="A11" s="67">
        <v>3</v>
      </c>
      <c r="B11" s="68" t="s">
        <v>217</v>
      </c>
      <c r="C11" s="68"/>
      <c r="D11" s="68"/>
      <c r="E11" s="68"/>
      <c r="F11" s="68"/>
      <c r="G11" s="68"/>
      <c r="H11" s="68"/>
      <c r="I11" s="68"/>
      <c r="J11" s="68"/>
      <c r="K11" s="68"/>
      <c r="L11" s="68"/>
    </row>
    <row r="12" spans="1:12">
      <c r="A12" s="67">
        <v>4</v>
      </c>
      <c r="B12" s="68" t="s">
        <v>61</v>
      </c>
      <c r="C12" s="68"/>
      <c r="D12" s="68"/>
      <c r="E12" s="68"/>
      <c r="F12" s="68"/>
      <c r="G12" s="68"/>
      <c r="H12" s="68"/>
      <c r="I12" s="68"/>
      <c r="J12" s="68"/>
      <c r="K12" s="68"/>
      <c r="L12" s="68"/>
    </row>
    <row r="13" spans="1:12">
      <c r="A13" s="67">
        <v>5</v>
      </c>
      <c r="B13" s="28"/>
      <c r="C13" s="68"/>
      <c r="D13" s="68"/>
      <c r="E13" s="68"/>
      <c r="F13" s="68"/>
      <c r="G13" s="68"/>
      <c r="H13" s="68"/>
      <c r="I13" s="68"/>
      <c r="J13" s="68"/>
      <c r="K13" s="68"/>
      <c r="L13" s="68"/>
    </row>
    <row r="14" spans="1:12">
      <c r="A14" s="67">
        <v>6</v>
      </c>
      <c r="B14" s="28"/>
      <c r="C14" s="68"/>
      <c r="D14" s="68"/>
      <c r="E14" s="68"/>
      <c r="F14" s="68"/>
      <c r="G14" s="68"/>
      <c r="H14" s="68"/>
      <c r="I14" s="68"/>
      <c r="J14" s="68"/>
      <c r="K14" s="68"/>
      <c r="L14" s="68"/>
    </row>
    <row r="15" spans="1:12">
      <c r="A15" s="67">
        <v>7</v>
      </c>
      <c r="B15" s="28"/>
      <c r="C15" s="68"/>
      <c r="D15" s="68"/>
      <c r="E15" s="68"/>
      <c r="F15" s="68"/>
      <c r="G15" s="68"/>
      <c r="H15" s="68"/>
      <c r="I15" s="68"/>
      <c r="J15" s="68"/>
      <c r="K15" s="68"/>
      <c r="L15" s="68"/>
    </row>
    <row r="16" spans="1:12">
      <c r="A16" s="67">
        <v>8</v>
      </c>
      <c r="B16" s="28"/>
      <c r="C16" s="68"/>
      <c r="D16" s="68"/>
      <c r="E16" s="68"/>
      <c r="F16" s="68"/>
      <c r="G16" s="68"/>
      <c r="H16" s="68"/>
      <c r="I16" s="68"/>
      <c r="J16" s="68"/>
      <c r="K16" s="68"/>
      <c r="L16" s="68"/>
    </row>
    <row r="17" spans="1:12">
      <c r="A17" s="67">
        <v>9</v>
      </c>
      <c r="B17" s="28"/>
      <c r="C17" s="68"/>
      <c r="D17" s="68"/>
      <c r="E17" s="68"/>
      <c r="F17" s="68"/>
      <c r="G17" s="68"/>
      <c r="H17" s="68"/>
      <c r="I17" s="68"/>
      <c r="J17" s="68"/>
      <c r="K17" s="68"/>
      <c r="L17" s="68"/>
    </row>
    <row r="18" spans="1:12">
      <c r="A18" s="67">
        <v>10</v>
      </c>
      <c r="B18" s="28"/>
      <c r="C18" s="68"/>
      <c r="D18" s="68"/>
      <c r="E18" s="68"/>
      <c r="F18" s="68"/>
      <c r="G18" s="68"/>
      <c r="H18" s="68"/>
      <c r="I18" s="68"/>
      <c r="J18" s="68"/>
      <c r="K18" s="68"/>
      <c r="L18" s="68"/>
    </row>
    <row r="19" spans="1:12">
      <c r="A19" s="67">
        <v>11</v>
      </c>
      <c r="B19" s="28"/>
      <c r="C19" s="68"/>
      <c r="D19" s="68"/>
      <c r="E19" s="68"/>
      <c r="F19" s="68"/>
      <c r="G19" s="68"/>
      <c r="H19" s="68"/>
      <c r="I19" s="68"/>
      <c r="J19" s="68"/>
      <c r="K19" s="68"/>
      <c r="L19" s="68"/>
    </row>
    <row r="20" spans="1:12">
      <c r="A20" s="67">
        <v>12</v>
      </c>
      <c r="B20" s="28"/>
      <c r="C20" s="68"/>
      <c r="D20" s="68"/>
      <c r="E20" s="68"/>
      <c r="F20" s="68"/>
      <c r="G20" s="68"/>
      <c r="H20" s="68"/>
      <c r="I20" s="68"/>
      <c r="J20" s="68"/>
      <c r="K20" s="68"/>
      <c r="L20" s="68"/>
    </row>
    <row r="21" spans="1:12">
      <c r="A21" s="67">
        <v>13</v>
      </c>
      <c r="B21" s="28"/>
      <c r="C21" s="68"/>
      <c r="D21" s="68"/>
      <c r="E21" s="68"/>
      <c r="F21" s="68"/>
      <c r="G21" s="68"/>
      <c r="H21" s="68"/>
      <c r="I21" s="68"/>
      <c r="J21" s="68"/>
      <c r="K21" s="68"/>
      <c r="L21" s="68"/>
    </row>
    <row r="22" spans="1:12">
      <c r="A22" s="67">
        <v>14</v>
      </c>
      <c r="B22" s="28"/>
      <c r="C22" s="68"/>
      <c r="D22" s="68"/>
      <c r="E22" s="68"/>
      <c r="F22" s="68"/>
      <c r="G22" s="68"/>
      <c r="H22" s="68"/>
      <c r="I22" s="68"/>
      <c r="J22" s="68"/>
      <c r="K22" s="68"/>
      <c r="L22" s="68"/>
    </row>
    <row r="23" spans="1:12">
      <c r="A23" s="69">
        <v>15</v>
      </c>
      <c r="B23" s="30"/>
      <c r="C23" s="70"/>
      <c r="D23" s="70"/>
      <c r="E23" s="70"/>
      <c r="F23" s="70"/>
      <c r="G23" s="70"/>
      <c r="H23" s="70"/>
      <c r="I23" s="70"/>
      <c r="J23" s="70"/>
      <c r="K23" s="70"/>
      <c r="L23" s="70"/>
    </row>
    <row r="24" spans="1:12">
      <c r="A24" s="14"/>
    </row>
  </sheetData>
  <mergeCells count="16">
    <mergeCell ref="A2:L2"/>
    <mergeCell ref="A3:L3"/>
    <mergeCell ref="K1:L1"/>
    <mergeCell ref="K4:L4"/>
    <mergeCell ref="L5:L7"/>
    <mergeCell ref="D6:E6"/>
    <mergeCell ref="F6:F7"/>
    <mergeCell ref="G6:G7"/>
    <mergeCell ref="H6:I6"/>
    <mergeCell ref="J6:J7"/>
    <mergeCell ref="K6:K7"/>
    <mergeCell ref="A5:A7"/>
    <mergeCell ref="B5:B7"/>
    <mergeCell ref="C5:C7"/>
    <mergeCell ref="D5:G5"/>
    <mergeCell ref="H5:K5"/>
  </mergeCells>
  <pageMargins left="0.7" right="0.49" top="0.75" bottom="0.75" header="0.3" footer="0.3"/>
  <pageSetup paperSize="9" scale="90" orientation="landscape" r:id="rId1"/>
</worksheet>
</file>

<file path=xl/worksheets/sheet11.xml><?xml version="1.0" encoding="utf-8"?>
<worksheet xmlns="http://schemas.openxmlformats.org/spreadsheetml/2006/main" xmlns:r="http://schemas.openxmlformats.org/officeDocument/2006/relationships">
  <dimension ref="A1:E28"/>
  <sheetViews>
    <sheetView workbookViewId="0">
      <selection activeCell="A2" sqref="A1:XFD1048576"/>
    </sheetView>
  </sheetViews>
  <sheetFormatPr defaultColWidth="9.140625" defaultRowHeight="15"/>
  <cols>
    <col min="1" max="1" width="6.28515625" style="2" customWidth="1"/>
    <col min="2" max="2" width="46.28515625" style="2" customWidth="1"/>
    <col min="3" max="5" width="11.140625" style="2" customWidth="1"/>
    <col min="6" max="16384" width="9.140625" style="2"/>
  </cols>
  <sheetData>
    <row r="1" spans="1:5">
      <c r="A1" s="1"/>
      <c r="D1" s="322" t="s">
        <v>218</v>
      </c>
      <c r="E1" s="322"/>
    </row>
    <row r="2" spans="1:5">
      <c r="A2" s="322" t="s">
        <v>219</v>
      </c>
      <c r="B2" s="322"/>
      <c r="C2" s="322"/>
      <c r="D2" s="322"/>
      <c r="E2" s="322"/>
    </row>
    <row r="3" spans="1:5">
      <c r="A3" s="322" t="s">
        <v>220</v>
      </c>
      <c r="B3" s="322"/>
      <c r="C3" s="322"/>
      <c r="D3" s="322"/>
      <c r="E3" s="322"/>
    </row>
    <row r="4" spans="1:5">
      <c r="A4" s="322" t="s">
        <v>125</v>
      </c>
      <c r="B4" s="322"/>
      <c r="C4" s="322"/>
      <c r="D4" s="322"/>
      <c r="E4" s="322"/>
    </row>
    <row r="5" spans="1:5">
      <c r="A5" s="3"/>
      <c r="D5" s="323" t="s">
        <v>221</v>
      </c>
      <c r="E5" s="323"/>
    </row>
    <row r="6" spans="1:5" ht="60" customHeight="1">
      <c r="A6" s="71" t="s">
        <v>4</v>
      </c>
      <c r="B6" s="71" t="s">
        <v>222</v>
      </c>
      <c r="C6" s="71" t="s">
        <v>207</v>
      </c>
      <c r="D6" s="71" t="s">
        <v>85</v>
      </c>
      <c r="E6" s="71" t="s">
        <v>44</v>
      </c>
    </row>
    <row r="7" spans="1:5">
      <c r="A7" s="71" t="s">
        <v>11</v>
      </c>
      <c r="B7" s="71" t="s">
        <v>12</v>
      </c>
      <c r="C7" s="71">
        <v>1</v>
      </c>
      <c r="D7" s="71">
        <v>2</v>
      </c>
      <c r="E7" s="71" t="s">
        <v>223</v>
      </c>
    </row>
    <row r="8" spans="1:5">
      <c r="A8" s="72"/>
      <c r="B8" s="73" t="s">
        <v>159</v>
      </c>
      <c r="C8" s="74"/>
      <c r="D8" s="74"/>
      <c r="E8" s="74"/>
    </row>
    <row r="9" spans="1:5">
      <c r="A9" s="75">
        <v>1</v>
      </c>
      <c r="B9" s="76" t="s">
        <v>224</v>
      </c>
      <c r="C9" s="75"/>
      <c r="D9" s="75"/>
      <c r="E9" s="75"/>
    </row>
    <row r="10" spans="1:5">
      <c r="A10" s="75" t="s">
        <v>20</v>
      </c>
      <c r="B10" s="77" t="s">
        <v>225</v>
      </c>
      <c r="C10" s="75"/>
      <c r="D10" s="75"/>
      <c r="E10" s="75"/>
    </row>
    <row r="11" spans="1:5">
      <c r="A11" s="75" t="s">
        <v>20</v>
      </c>
      <c r="B11" s="77" t="s">
        <v>226</v>
      </c>
      <c r="C11" s="75"/>
      <c r="D11" s="75"/>
      <c r="E11" s="75"/>
    </row>
    <row r="12" spans="1:5">
      <c r="A12" s="75">
        <v>2</v>
      </c>
      <c r="B12" s="76" t="s">
        <v>227</v>
      </c>
      <c r="C12" s="75"/>
      <c r="D12" s="75"/>
      <c r="E12" s="75"/>
    </row>
    <row r="13" spans="1:5">
      <c r="A13" s="75">
        <v>3</v>
      </c>
      <c r="B13" s="76" t="s">
        <v>228</v>
      </c>
      <c r="C13" s="75"/>
      <c r="D13" s="75"/>
      <c r="E13" s="75"/>
    </row>
    <row r="14" spans="1:5">
      <c r="A14" s="75">
        <v>4</v>
      </c>
      <c r="B14" s="76" t="s">
        <v>229</v>
      </c>
      <c r="C14" s="75"/>
      <c r="D14" s="75"/>
      <c r="E14" s="75"/>
    </row>
    <row r="15" spans="1:5">
      <c r="A15" s="75">
        <v>5</v>
      </c>
      <c r="B15" s="76" t="s">
        <v>230</v>
      </c>
      <c r="C15" s="75"/>
      <c r="D15" s="75"/>
      <c r="E15" s="75"/>
    </row>
    <row r="16" spans="1:5">
      <c r="A16" s="75">
        <v>6</v>
      </c>
      <c r="B16" s="76" t="s">
        <v>231</v>
      </c>
      <c r="C16" s="75"/>
      <c r="D16" s="75"/>
      <c r="E16" s="75"/>
    </row>
    <row r="17" spans="1:5">
      <c r="A17" s="75">
        <v>7</v>
      </c>
      <c r="B17" s="76" t="s">
        <v>232</v>
      </c>
      <c r="C17" s="75"/>
      <c r="D17" s="75"/>
      <c r="E17" s="75"/>
    </row>
    <row r="18" spans="1:5">
      <c r="A18" s="75">
        <v>8</v>
      </c>
      <c r="B18" s="76"/>
      <c r="C18" s="75"/>
      <c r="D18" s="75"/>
      <c r="E18" s="75"/>
    </row>
    <row r="19" spans="1:5">
      <c r="A19" s="75">
        <v>9</v>
      </c>
      <c r="B19" s="76"/>
      <c r="C19" s="75"/>
      <c r="D19" s="75"/>
      <c r="E19" s="75"/>
    </row>
    <row r="20" spans="1:5">
      <c r="A20" s="75">
        <v>10</v>
      </c>
      <c r="B20" s="76"/>
      <c r="C20" s="75"/>
      <c r="D20" s="75"/>
      <c r="E20" s="75"/>
    </row>
    <row r="21" spans="1:5">
      <c r="A21" s="75">
        <v>11</v>
      </c>
      <c r="B21" s="76"/>
      <c r="C21" s="75"/>
      <c r="D21" s="75"/>
      <c r="E21" s="75"/>
    </row>
    <row r="22" spans="1:5">
      <c r="A22" s="75">
        <v>12</v>
      </c>
      <c r="B22" s="76"/>
      <c r="C22" s="75"/>
      <c r="D22" s="75"/>
      <c r="E22" s="75"/>
    </row>
    <row r="23" spans="1:5">
      <c r="A23" s="75">
        <v>13</v>
      </c>
      <c r="B23" s="76"/>
      <c r="C23" s="75"/>
      <c r="D23" s="75"/>
      <c r="E23" s="75"/>
    </row>
    <row r="24" spans="1:5">
      <c r="A24" s="75">
        <v>14</v>
      </c>
      <c r="B24" s="76"/>
      <c r="C24" s="75"/>
      <c r="D24" s="75"/>
      <c r="E24" s="75"/>
    </row>
    <row r="25" spans="1:5">
      <c r="A25" s="75">
        <v>15</v>
      </c>
      <c r="B25" s="76"/>
      <c r="C25" s="75"/>
      <c r="D25" s="75"/>
      <c r="E25" s="75"/>
    </row>
    <row r="26" spans="1:5">
      <c r="A26" s="75">
        <v>16</v>
      </c>
      <c r="B26" s="76"/>
      <c r="C26" s="75"/>
      <c r="D26" s="75"/>
      <c r="E26" s="75"/>
    </row>
    <row r="27" spans="1:5">
      <c r="A27" s="78">
        <v>17</v>
      </c>
      <c r="B27" s="79"/>
      <c r="C27" s="78"/>
      <c r="D27" s="78"/>
      <c r="E27" s="78"/>
    </row>
    <row r="28" spans="1:5">
      <c r="A28" s="14"/>
    </row>
  </sheetData>
  <mergeCells count="5">
    <mergeCell ref="A2:E2"/>
    <mergeCell ref="A3:E3"/>
    <mergeCell ref="A4:E4"/>
    <mergeCell ref="D5:E5"/>
    <mergeCell ref="D1:E1"/>
  </mergeCells>
  <pageMargins left="0.61" right="0.5699999999999999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26"/>
  <sheetViews>
    <sheetView topLeftCell="A7" workbookViewId="0">
      <selection activeCell="A2" sqref="A1:XFD1048576"/>
    </sheetView>
  </sheetViews>
  <sheetFormatPr defaultColWidth="9.140625" defaultRowHeight="15"/>
  <cols>
    <col min="1" max="1" width="9.140625" style="2"/>
    <col min="2" max="2" width="15.85546875" style="2" customWidth="1"/>
    <col min="3" max="16384" width="9.140625" style="2"/>
  </cols>
  <sheetData>
    <row r="1" spans="1:14">
      <c r="A1" s="1"/>
      <c r="M1" s="322" t="s">
        <v>237</v>
      </c>
      <c r="N1" s="322"/>
    </row>
    <row r="2" spans="1:14">
      <c r="A2" s="322" t="s">
        <v>238</v>
      </c>
      <c r="B2" s="322"/>
      <c r="C2" s="322"/>
      <c r="D2" s="322"/>
      <c r="E2" s="322"/>
      <c r="F2" s="322"/>
      <c r="G2" s="322"/>
      <c r="H2" s="322"/>
      <c r="I2" s="322"/>
      <c r="J2" s="322"/>
      <c r="K2" s="322"/>
      <c r="L2" s="322"/>
      <c r="M2" s="322"/>
      <c r="N2" s="322"/>
    </row>
    <row r="3" spans="1:14">
      <c r="A3" s="322" t="s">
        <v>2</v>
      </c>
      <c r="B3" s="322"/>
      <c r="C3" s="322"/>
      <c r="D3" s="322"/>
      <c r="E3" s="322"/>
      <c r="F3" s="322"/>
      <c r="G3" s="322"/>
      <c r="H3" s="322"/>
      <c r="I3" s="322"/>
      <c r="J3" s="322"/>
      <c r="K3" s="322"/>
      <c r="L3" s="322"/>
      <c r="M3" s="322"/>
      <c r="N3" s="322"/>
    </row>
    <row r="4" spans="1:14">
      <c r="A4" s="3"/>
      <c r="M4" s="323" t="s">
        <v>3</v>
      </c>
      <c r="N4" s="323"/>
    </row>
    <row r="5" spans="1:14">
      <c r="A5" s="338" t="s">
        <v>4</v>
      </c>
      <c r="B5" s="338" t="s">
        <v>239</v>
      </c>
      <c r="C5" s="338" t="s">
        <v>85</v>
      </c>
      <c r="D5" s="338"/>
      <c r="E5" s="338"/>
      <c r="F5" s="338"/>
      <c r="G5" s="338" t="s">
        <v>6</v>
      </c>
      <c r="H5" s="338"/>
      <c r="I5" s="338"/>
      <c r="J5" s="338"/>
      <c r="K5" s="338" t="s">
        <v>44</v>
      </c>
      <c r="L5" s="338"/>
      <c r="M5" s="338"/>
      <c r="N5" s="338"/>
    </row>
    <row r="6" spans="1:14">
      <c r="A6" s="338"/>
      <c r="B6" s="338"/>
      <c r="C6" s="338" t="s">
        <v>45</v>
      </c>
      <c r="D6" s="338" t="s">
        <v>46</v>
      </c>
      <c r="E6" s="338"/>
      <c r="F6" s="338"/>
      <c r="G6" s="338" t="s">
        <v>47</v>
      </c>
      <c r="H6" s="338" t="s">
        <v>46</v>
      </c>
      <c r="I6" s="338"/>
      <c r="J6" s="338"/>
      <c r="K6" s="338" t="s">
        <v>45</v>
      </c>
      <c r="L6" s="338" t="s">
        <v>46</v>
      </c>
      <c r="M6" s="338"/>
      <c r="N6" s="338"/>
    </row>
    <row r="7" spans="1:14" ht="39">
      <c r="A7" s="338"/>
      <c r="B7" s="338"/>
      <c r="C7" s="338"/>
      <c r="D7" s="4" t="s">
        <v>48</v>
      </c>
      <c r="E7" s="4" t="s">
        <v>49</v>
      </c>
      <c r="F7" s="4" t="s">
        <v>240</v>
      </c>
      <c r="G7" s="338"/>
      <c r="H7" s="4" t="s">
        <v>48</v>
      </c>
      <c r="I7" s="4" t="s">
        <v>241</v>
      </c>
      <c r="J7" s="4" t="s">
        <v>50</v>
      </c>
      <c r="K7" s="338"/>
      <c r="L7" s="4" t="s">
        <v>48</v>
      </c>
      <c r="M7" s="4" t="s">
        <v>241</v>
      </c>
      <c r="N7" s="4" t="s">
        <v>50</v>
      </c>
    </row>
    <row r="8" spans="1:14">
      <c r="A8" s="4" t="s">
        <v>11</v>
      </c>
      <c r="B8" s="4" t="s">
        <v>12</v>
      </c>
      <c r="C8" s="4">
        <v>1</v>
      </c>
      <c r="D8" s="4">
        <v>1</v>
      </c>
      <c r="E8" s="4">
        <v>3</v>
      </c>
      <c r="F8" s="4">
        <v>4</v>
      </c>
      <c r="G8" s="4">
        <v>5</v>
      </c>
      <c r="H8" s="4">
        <v>6</v>
      </c>
      <c r="I8" s="4">
        <v>7</v>
      </c>
      <c r="J8" s="4">
        <v>8</v>
      </c>
      <c r="K8" s="4" t="s">
        <v>52</v>
      </c>
      <c r="L8" s="4" t="s">
        <v>53</v>
      </c>
      <c r="M8" s="4" t="s">
        <v>54</v>
      </c>
      <c r="N8" s="4" t="s">
        <v>55</v>
      </c>
    </row>
    <row r="9" spans="1:14">
      <c r="A9" s="80"/>
      <c r="B9" s="81" t="s">
        <v>242</v>
      </c>
      <c r="C9" s="82"/>
      <c r="D9" s="82"/>
      <c r="E9" s="82"/>
      <c r="F9" s="82"/>
      <c r="G9" s="82"/>
      <c r="H9" s="82"/>
      <c r="I9" s="82"/>
      <c r="J9" s="82"/>
      <c r="K9" s="82"/>
      <c r="L9" s="82"/>
      <c r="M9" s="82"/>
      <c r="N9" s="82"/>
    </row>
    <row r="10" spans="1:14">
      <c r="A10" s="67">
        <v>1</v>
      </c>
      <c r="B10" s="68" t="s">
        <v>57</v>
      </c>
      <c r="C10" s="17"/>
      <c r="D10" s="17"/>
      <c r="E10" s="17"/>
      <c r="F10" s="17"/>
      <c r="G10" s="17"/>
      <c r="H10" s="17"/>
      <c r="I10" s="17"/>
      <c r="J10" s="17"/>
      <c r="K10" s="17"/>
      <c r="L10" s="17"/>
      <c r="M10" s="17"/>
      <c r="N10" s="17"/>
    </row>
    <row r="11" spans="1:14">
      <c r="A11" s="67">
        <v>2</v>
      </c>
      <c r="B11" s="68" t="s">
        <v>58</v>
      </c>
      <c r="C11" s="17"/>
      <c r="D11" s="17"/>
      <c r="E11" s="17"/>
      <c r="F11" s="17"/>
      <c r="G11" s="17"/>
      <c r="H11" s="17"/>
      <c r="I11" s="17"/>
      <c r="J11" s="17"/>
      <c r="K11" s="17"/>
      <c r="L11" s="17"/>
      <c r="M11" s="17"/>
      <c r="N11" s="17"/>
    </row>
    <row r="12" spans="1:14">
      <c r="A12" s="67">
        <v>3</v>
      </c>
      <c r="B12" s="68" t="s">
        <v>59</v>
      </c>
      <c r="C12" s="17"/>
      <c r="D12" s="17"/>
      <c r="E12" s="17"/>
      <c r="F12" s="17"/>
      <c r="G12" s="17"/>
      <c r="H12" s="17"/>
      <c r="I12" s="17"/>
      <c r="J12" s="17"/>
      <c r="K12" s="17"/>
      <c r="L12" s="17"/>
      <c r="M12" s="17"/>
      <c r="N12" s="17"/>
    </row>
    <row r="13" spans="1:14">
      <c r="A13" s="67">
        <v>4</v>
      </c>
      <c r="B13" s="68" t="s">
        <v>60</v>
      </c>
      <c r="C13" s="17"/>
      <c r="D13" s="17"/>
      <c r="E13" s="17"/>
      <c r="F13" s="17"/>
      <c r="G13" s="17"/>
      <c r="H13" s="17"/>
      <c r="I13" s="17"/>
      <c r="J13" s="17"/>
      <c r="K13" s="17"/>
      <c r="L13" s="17"/>
      <c r="M13" s="17"/>
      <c r="N13" s="17"/>
    </row>
    <row r="14" spans="1:14">
      <c r="A14" s="67">
        <v>5</v>
      </c>
      <c r="B14" s="68" t="s">
        <v>243</v>
      </c>
      <c r="C14" s="17"/>
      <c r="D14" s="17"/>
      <c r="E14" s="17"/>
      <c r="F14" s="17"/>
      <c r="G14" s="17"/>
      <c r="H14" s="17"/>
      <c r="I14" s="17"/>
      <c r="J14" s="17"/>
      <c r="K14" s="17"/>
      <c r="L14" s="17"/>
      <c r="M14" s="17"/>
      <c r="N14" s="17"/>
    </row>
    <row r="15" spans="1:14">
      <c r="A15" s="67">
        <v>10</v>
      </c>
      <c r="B15" s="28"/>
      <c r="C15" s="17"/>
      <c r="D15" s="17"/>
      <c r="E15" s="17"/>
      <c r="F15" s="17"/>
      <c r="G15" s="17"/>
      <c r="H15" s="17"/>
      <c r="I15" s="17"/>
      <c r="J15" s="17"/>
      <c r="K15" s="17"/>
      <c r="L15" s="17"/>
      <c r="M15" s="17"/>
      <c r="N15" s="17"/>
    </row>
    <row r="16" spans="1:14">
      <c r="A16" s="67">
        <v>11</v>
      </c>
      <c r="B16" s="28"/>
      <c r="C16" s="17"/>
      <c r="D16" s="17"/>
      <c r="E16" s="17"/>
      <c r="F16" s="17"/>
      <c r="G16" s="17"/>
      <c r="H16" s="17"/>
      <c r="I16" s="17"/>
      <c r="J16" s="17"/>
      <c r="K16" s="17"/>
      <c r="L16" s="17"/>
      <c r="M16" s="17"/>
      <c r="N16" s="17"/>
    </row>
    <row r="17" spans="1:14">
      <c r="A17" s="67">
        <v>12</v>
      </c>
      <c r="B17" s="28"/>
      <c r="C17" s="17"/>
      <c r="D17" s="17"/>
      <c r="E17" s="17"/>
      <c r="F17" s="17"/>
      <c r="G17" s="17"/>
      <c r="H17" s="17"/>
      <c r="I17" s="17"/>
      <c r="J17" s="17"/>
      <c r="K17" s="17"/>
      <c r="L17" s="17"/>
      <c r="M17" s="17"/>
      <c r="N17" s="17"/>
    </row>
    <row r="18" spans="1:14">
      <c r="A18" s="67">
        <v>13</v>
      </c>
      <c r="B18" s="28"/>
      <c r="C18" s="17"/>
      <c r="D18" s="17"/>
      <c r="E18" s="17"/>
      <c r="F18" s="17"/>
      <c r="G18" s="17"/>
      <c r="H18" s="17"/>
      <c r="I18" s="17"/>
      <c r="J18" s="17"/>
      <c r="K18" s="17"/>
      <c r="L18" s="17"/>
      <c r="M18" s="17"/>
      <c r="N18" s="17"/>
    </row>
    <row r="19" spans="1:14">
      <c r="A19" s="67">
        <v>14</v>
      </c>
      <c r="B19" s="28"/>
      <c r="C19" s="17"/>
      <c r="D19" s="17"/>
      <c r="E19" s="17"/>
      <c r="F19" s="17"/>
      <c r="G19" s="17"/>
      <c r="H19" s="17"/>
      <c r="I19" s="17"/>
      <c r="J19" s="17"/>
      <c r="K19" s="17"/>
      <c r="L19" s="17"/>
      <c r="M19" s="17"/>
      <c r="N19" s="17"/>
    </row>
    <row r="20" spans="1:14">
      <c r="A20" s="67">
        <v>15</v>
      </c>
      <c r="B20" s="28"/>
      <c r="C20" s="17"/>
      <c r="D20" s="17"/>
      <c r="E20" s="17"/>
      <c r="F20" s="17"/>
      <c r="G20" s="17"/>
      <c r="H20" s="17"/>
      <c r="I20" s="17"/>
      <c r="J20" s="17"/>
      <c r="K20" s="17"/>
      <c r="L20" s="17"/>
      <c r="M20" s="17"/>
      <c r="N20" s="17"/>
    </row>
    <row r="21" spans="1:14">
      <c r="A21" s="67">
        <v>16</v>
      </c>
      <c r="B21" s="28"/>
      <c r="C21" s="17"/>
      <c r="D21" s="17"/>
      <c r="E21" s="17"/>
      <c r="F21" s="17"/>
      <c r="G21" s="17"/>
      <c r="H21" s="17"/>
      <c r="I21" s="17"/>
      <c r="J21" s="17"/>
      <c r="K21" s="17"/>
      <c r="L21" s="17"/>
      <c r="M21" s="17"/>
      <c r="N21" s="17"/>
    </row>
    <row r="22" spans="1:14">
      <c r="A22" s="67">
        <v>17</v>
      </c>
      <c r="B22" s="28"/>
      <c r="C22" s="17"/>
      <c r="D22" s="17"/>
      <c r="E22" s="17"/>
      <c r="F22" s="17"/>
      <c r="G22" s="17"/>
      <c r="H22" s="17"/>
      <c r="I22" s="17"/>
      <c r="J22" s="17"/>
      <c r="K22" s="17"/>
      <c r="L22" s="17"/>
      <c r="M22" s="17"/>
      <c r="N22" s="17"/>
    </row>
    <row r="23" spans="1:14">
      <c r="A23" s="69">
        <v>18</v>
      </c>
      <c r="B23" s="30"/>
      <c r="C23" s="18"/>
      <c r="D23" s="18"/>
      <c r="E23" s="18"/>
      <c r="F23" s="18"/>
      <c r="G23" s="18"/>
      <c r="H23" s="18"/>
      <c r="I23" s="18"/>
      <c r="J23" s="18"/>
      <c r="K23" s="18"/>
      <c r="L23" s="18"/>
      <c r="M23" s="18"/>
      <c r="N23" s="18"/>
    </row>
    <row r="24" spans="1:14">
      <c r="A24" s="327" t="s">
        <v>354</v>
      </c>
      <c r="B24" s="327"/>
      <c r="C24" s="327"/>
      <c r="D24" s="327"/>
      <c r="E24" s="327"/>
      <c r="F24" s="327"/>
      <c r="G24" s="327"/>
      <c r="H24" s="327"/>
      <c r="I24" s="327"/>
      <c r="J24" s="327"/>
      <c r="K24" s="327"/>
      <c r="L24" s="327"/>
      <c r="M24" s="327"/>
      <c r="N24" s="327"/>
    </row>
    <row r="25" spans="1:14">
      <c r="A25" s="328" t="s">
        <v>66</v>
      </c>
      <c r="B25" s="328"/>
      <c r="C25" s="328"/>
      <c r="D25" s="328"/>
      <c r="E25" s="328"/>
      <c r="F25" s="328"/>
      <c r="G25" s="328"/>
      <c r="H25" s="328"/>
      <c r="I25" s="328"/>
      <c r="J25" s="328"/>
      <c r="K25" s="328"/>
      <c r="L25" s="328"/>
      <c r="M25" s="328"/>
      <c r="N25" s="328"/>
    </row>
    <row r="26" spans="1:14">
      <c r="A26" s="83"/>
    </row>
  </sheetData>
  <mergeCells count="17">
    <mergeCell ref="H6:J6"/>
    <mergeCell ref="K6:K7"/>
    <mergeCell ref="A25:N25"/>
    <mergeCell ref="M1:N1"/>
    <mergeCell ref="M4:N4"/>
    <mergeCell ref="A2:N2"/>
    <mergeCell ref="A3:N3"/>
    <mergeCell ref="A24:N24"/>
    <mergeCell ref="L6:N6"/>
    <mergeCell ref="A5:A7"/>
    <mergeCell ref="B5:B7"/>
    <mergeCell ref="C5:F5"/>
    <mergeCell ref="G5:J5"/>
    <mergeCell ref="K5:N5"/>
    <mergeCell ref="C6:C7"/>
    <mergeCell ref="D6:F6"/>
    <mergeCell ref="G6:G7"/>
  </mergeCells>
  <pageMargins left="0.6" right="0.7" top="0.75" bottom="0.75" header="0.3" footer="0.3"/>
  <pageSetup paperSize="9" scale="95" orientation="landscape" r:id="rId1"/>
</worksheet>
</file>

<file path=xl/worksheets/sheet13.xml><?xml version="1.0" encoding="utf-8"?>
<worksheet xmlns="http://schemas.openxmlformats.org/spreadsheetml/2006/main" xmlns:r="http://schemas.openxmlformats.org/officeDocument/2006/relationships">
  <dimension ref="A1:J43"/>
  <sheetViews>
    <sheetView workbookViewId="0">
      <selection activeCell="C44" sqref="C44"/>
    </sheetView>
  </sheetViews>
  <sheetFormatPr defaultColWidth="9.140625" defaultRowHeight="18.75"/>
  <cols>
    <col min="1" max="1" width="7.140625" style="241" customWidth="1"/>
    <col min="2" max="2" width="62.28515625" style="241" customWidth="1"/>
    <col min="3" max="3" width="18.7109375" style="241" customWidth="1"/>
    <col min="4" max="4" width="10.140625" style="241" bestFit="1" customWidth="1"/>
    <col min="5" max="5" width="12.28515625" style="241" bestFit="1" customWidth="1"/>
    <col min="6" max="16384" width="9.140625" style="241"/>
  </cols>
  <sheetData>
    <row r="1" spans="1:5">
      <c r="B1" s="340" t="s">
        <v>515</v>
      </c>
      <c r="C1" s="340"/>
    </row>
    <row r="2" spans="1:5">
      <c r="A2" s="242" t="s">
        <v>504</v>
      </c>
    </row>
    <row r="3" spans="1:5">
      <c r="A3" s="341" t="s">
        <v>597</v>
      </c>
      <c r="B3" s="341"/>
      <c r="C3" s="341"/>
      <c r="D3" s="341"/>
    </row>
    <row r="4" spans="1:5">
      <c r="A4" s="342" t="s">
        <v>598</v>
      </c>
      <c r="B4" s="342"/>
      <c r="C4" s="342"/>
      <c r="D4" s="243"/>
    </row>
    <row r="5" spans="1:5">
      <c r="B5" s="343" t="s">
        <v>3</v>
      </c>
      <c r="C5" s="343"/>
    </row>
    <row r="6" spans="1:5">
      <c r="A6" s="344" t="s">
        <v>4</v>
      </c>
      <c r="B6" s="344" t="s">
        <v>222</v>
      </c>
      <c r="C6" s="344" t="s">
        <v>592</v>
      </c>
    </row>
    <row r="7" spans="1:5">
      <c r="A7" s="344"/>
      <c r="B7" s="344"/>
      <c r="C7" s="344"/>
    </row>
    <row r="8" spans="1:5">
      <c r="A8" s="244" t="s">
        <v>11</v>
      </c>
      <c r="B8" s="244" t="s">
        <v>12</v>
      </c>
      <c r="C8" s="244">
        <v>3</v>
      </c>
    </row>
    <row r="9" spans="1:5">
      <c r="A9" s="245" t="s">
        <v>11</v>
      </c>
      <c r="B9" s="246" t="s">
        <v>516</v>
      </c>
      <c r="C9" s="247">
        <v>13759543</v>
      </c>
      <c r="E9" s="248"/>
    </row>
    <row r="10" spans="1:5">
      <c r="A10" s="249" t="s">
        <v>16</v>
      </c>
      <c r="B10" s="250" t="s">
        <v>517</v>
      </c>
      <c r="C10" s="251">
        <v>10005950</v>
      </c>
      <c r="E10" s="248"/>
    </row>
    <row r="11" spans="1:5">
      <c r="A11" s="252" t="s">
        <v>20</v>
      </c>
      <c r="B11" s="253" t="s">
        <v>286</v>
      </c>
      <c r="C11" s="254">
        <v>2908750</v>
      </c>
      <c r="E11" s="248"/>
    </row>
    <row r="12" spans="1:5">
      <c r="A12" s="252" t="s">
        <v>20</v>
      </c>
      <c r="B12" s="253" t="s">
        <v>518</v>
      </c>
      <c r="C12" s="254">
        <v>7097200</v>
      </c>
      <c r="E12" s="248"/>
    </row>
    <row r="13" spans="1:5">
      <c r="A13" s="249" t="s">
        <v>26</v>
      </c>
      <c r="B13" s="250" t="s">
        <v>19</v>
      </c>
      <c r="C13" s="251">
        <v>3753593</v>
      </c>
    </row>
    <row r="14" spans="1:5">
      <c r="A14" s="252">
        <v>1</v>
      </c>
      <c r="B14" s="253" t="s">
        <v>21</v>
      </c>
      <c r="C14" s="254">
        <v>1981237</v>
      </c>
    </row>
    <row r="15" spans="1:5">
      <c r="A15" s="252">
        <v>2</v>
      </c>
      <c r="B15" s="253" t="s">
        <v>22</v>
      </c>
      <c r="C15" s="254">
        <v>1772356</v>
      </c>
      <c r="E15" s="248"/>
    </row>
    <row r="16" spans="1:5" s="242" customFormat="1">
      <c r="A16" s="249" t="s">
        <v>33</v>
      </c>
      <c r="B16" s="250" t="s">
        <v>519</v>
      </c>
      <c r="C16" s="251"/>
    </row>
    <row r="17" spans="1:7" s="242" customFormat="1">
      <c r="A17" s="249" t="s">
        <v>110</v>
      </c>
      <c r="B17" s="250" t="s">
        <v>36</v>
      </c>
      <c r="C17" s="251"/>
      <c r="E17" s="255"/>
      <c r="G17" s="255"/>
    </row>
    <row r="18" spans="1:7" s="242" customFormat="1">
      <c r="A18" s="249" t="s">
        <v>112</v>
      </c>
      <c r="B18" s="250" t="s">
        <v>520</v>
      </c>
      <c r="C18" s="251"/>
    </row>
    <row r="19" spans="1:7">
      <c r="A19" s="249" t="s">
        <v>12</v>
      </c>
      <c r="B19" s="250" t="s">
        <v>521</v>
      </c>
      <c r="C19" s="251">
        <v>13761643</v>
      </c>
      <c r="E19" s="248"/>
    </row>
    <row r="20" spans="1:7">
      <c r="A20" s="249" t="s">
        <v>16</v>
      </c>
      <c r="B20" s="250" t="s">
        <v>285</v>
      </c>
      <c r="C20" s="251">
        <v>11989287</v>
      </c>
      <c r="D20" s="248"/>
      <c r="E20" s="248"/>
    </row>
    <row r="21" spans="1:7">
      <c r="A21" s="252">
        <v>1</v>
      </c>
      <c r="B21" s="253" t="s">
        <v>522</v>
      </c>
      <c r="C21" s="254">
        <v>2951091</v>
      </c>
      <c r="D21" s="248"/>
      <c r="E21" s="248"/>
    </row>
    <row r="22" spans="1:7">
      <c r="A22" s="252">
        <v>2</v>
      </c>
      <c r="B22" s="253" t="s">
        <v>107</v>
      </c>
      <c r="C22" s="254">
        <v>7748766</v>
      </c>
    </row>
    <row r="23" spans="1:7" ht="37.5">
      <c r="A23" s="252">
        <v>3</v>
      </c>
      <c r="B23" s="253" t="s">
        <v>523</v>
      </c>
      <c r="C23" s="254">
        <v>200</v>
      </c>
    </row>
    <row r="24" spans="1:7">
      <c r="A24" s="252">
        <v>4</v>
      </c>
      <c r="B24" s="253" t="s">
        <v>483</v>
      </c>
      <c r="C24" s="254">
        <v>1000</v>
      </c>
    </row>
    <row r="25" spans="1:7">
      <c r="A25" s="252">
        <v>5</v>
      </c>
      <c r="B25" s="253" t="s">
        <v>113</v>
      </c>
      <c r="C25" s="254">
        <v>261031</v>
      </c>
    </row>
    <row r="26" spans="1:7">
      <c r="A26" s="252">
        <v>6</v>
      </c>
      <c r="B26" s="253" t="s">
        <v>115</v>
      </c>
      <c r="C26" s="254">
        <v>1027199</v>
      </c>
    </row>
    <row r="27" spans="1:7" s="242" customFormat="1">
      <c r="A27" s="249" t="s">
        <v>26</v>
      </c>
      <c r="B27" s="250" t="s">
        <v>524</v>
      </c>
      <c r="C27" s="251">
        <f>C28+C29</f>
        <v>1772356</v>
      </c>
      <c r="E27" s="255"/>
    </row>
    <row r="28" spans="1:7" ht="19.5">
      <c r="A28" s="256">
        <v>1</v>
      </c>
      <c r="B28" s="257" t="s">
        <v>117</v>
      </c>
      <c r="C28" s="258">
        <v>387496</v>
      </c>
      <c r="E28" s="248"/>
    </row>
    <row r="29" spans="1:7" ht="19.5">
      <c r="A29" s="256">
        <v>2</v>
      </c>
      <c r="B29" s="257" t="s">
        <v>119</v>
      </c>
      <c r="C29" s="258">
        <f>1253700+131160</f>
        <v>1384860</v>
      </c>
      <c r="E29" s="248"/>
    </row>
    <row r="30" spans="1:7">
      <c r="A30" s="249" t="s">
        <v>33</v>
      </c>
      <c r="B30" s="250" t="s">
        <v>525</v>
      </c>
      <c r="C30" s="254"/>
    </row>
    <row r="31" spans="1:7">
      <c r="A31" s="249" t="s">
        <v>121</v>
      </c>
      <c r="B31" s="250" t="s">
        <v>607</v>
      </c>
      <c r="C31" s="251">
        <f>-(C9-C19)</f>
        <v>2100</v>
      </c>
      <c r="F31" s="248"/>
    </row>
    <row r="32" spans="1:7">
      <c r="A32" s="249" t="s">
        <v>526</v>
      </c>
      <c r="B32" s="250" t="s">
        <v>527</v>
      </c>
      <c r="C32" s="251">
        <f>SUM(C33:C34)</f>
        <v>3200</v>
      </c>
    </row>
    <row r="33" spans="1:10">
      <c r="A33" s="249" t="s">
        <v>16</v>
      </c>
      <c r="B33" s="250" t="s">
        <v>528</v>
      </c>
      <c r="C33" s="254">
        <v>3200</v>
      </c>
    </row>
    <row r="34" spans="1:10" ht="37.5">
      <c r="A34" s="249" t="s">
        <v>26</v>
      </c>
      <c r="B34" s="250" t="s">
        <v>529</v>
      </c>
      <c r="C34" s="254">
        <v>0</v>
      </c>
    </row>
    <row r="35" spans="1:10" s="242" customFormat="1">
      <c r="A35" s="249" t="s">
        <v>530</v>
      </c>
      <c r="B35" s="250" t="s">
        <v>531</v>
      </c>
      <c r="C35" s="251">
        <f t="shared" ref="C35" si="0">C36+C37</f>
        <v>5300</v>
      </c>
    </row>
    <row r="36" spans="1:10">
      <c r="A36" s="249" t="s">
        <v>16</v>
      </c>
      <c r="B36" s="250" t="s">
        <v>532</v>
      </c>
      <c r="C36" s="254">
        <v>2100</v>
      </c>
    </row>
    <row r="37" spans="1:10">
      <c r="A37" s="259" t="s">
        <v>26</v>
      </c>
      <c r="B37" s="260" t="s">
        <v>533</v>
      </c>
      <c r="C37" s="261">
        <v>3200</v>
      </c>
    </row>
    <row r="38" spans="1:10" ht="19.5" hidden="1">
      <c r="A38" s="345" t="s">
        <v>589</v>
      </c>
      <c r="B38" s="345"/>
      <c r="C38" s="345"/>
      <c r="D38" s="262"/>
      <c r="E38" s="262"/>
      <c r="F38" s="262"/>
      <c r="G38" s="262"/>
      <c r="H38" s="262"/>
      <c r="I38" s="262"/>
      <c r="J38" s="262"/>
    </row>
    <row r="39" spans="1:10" hidden="1">
      <c r="A39" s="339" t="s">
        <v>534</v>
      </c>
      <c r="B39" s="339"/>
      <c r="C39" s="339"/>
      <c r="D39" s="243"/>
      <c r="E39" s="243"/>
      <c r="F39" s="243"/>
      <c r="G39" s="243"/>
      <c r="H39" s="243"/>
      <c r="I39" s="243"/>
      <c r="J39" s="243"/>
    </row>
    <row r="40" spans="1:10" hidden="1">
      <c r="A40" s="339" t="s">
        <v>535</v>
      </c>
      <c r="B40" s="339"/>
      <c r="C40" s="339"/>
      <c r="D40" s="243"/>
      <c r="E40" s="243"/>
      <c r="F40" s="243"/>
      <c r="G40" s="243"/>
      <c r="H40" s="243"/>
      <c r="I40" s="243"/>
      <c r="J40" s="263"/>
    </row>
    <row r="41" spans="1:10" ht="19.5" hidden="1">
      <c r="A41" s="345" t="s">
        <v>589</v>
      </c>
      <c r="B41" s="345"/>
      <c r="C41" s="345"/>
      <c r="D41" s="262"/>
      <c r="E41" s="262"/>
      <c r="F41" s="262"/>
      <c r="G41" s="262"/>
      <c r="H41" s="262"/>
      <c r="I41" s="262"/>
      <c r="J41" s="262"/>
    </row>
    <row r="42" spans="1:10" hidden="1">
      <c r="A42" s="339" t="s">
        <v>534</v>
      </c>
      <c r="B42" s="339"/>
      <c r="C42" s="339"/>
      <c r="D42" s="243"/>
      <c r="E42" s="243"/>
      <c r="F42" s="243"/>
      <c r="G42" s="243"/>
      <c r="H42" s="243"/>
      <c r="I42" s="243"/>
      <c r="J42" s="243"/>
    </row>
    <row r="43" spans="1:10" hidden="1">
      <c r="A43" s="339" t="s">
        <v>535</v>
      </c>
      <c r="B43" s="339"/>
      <c r="C43" s="339"/>
      <c r="D43" s="243"/>
      <c r="E43" s="243"/>
      <c r="F43" s="243"/>
      <c r="G43" s="243"/>
      <c r="H43" s="243"/>
      <c r="I43" s="243"/>
      <c r="J43" s="263"/>
    </row>
  </sheetData>
  <mergeCells count="13">
    <mergeCell ref="A43:C43"/>
    <mergeCell ref="B1:C1"/>
    <mergeCell ref="A3:D3"/>
    <mergeCell ref="A4:C4"/>
    <mergeCell ref="B5:C5"/>
    <mergeCell ref="A6:A7"/>
    <mergeCell ref="B6:B7"/>
    <mergeCell ref="C6:C7"/>
    <mergeCell ref="A38:C38"/>
    <mergeCell ref="A39:C39"/>
    <mergeCell ref="A40:C40"/>
    <mergeCell ref="A41:C41"/>
    <mergeCell ref="A42:C42"/>
  </mergeCells>
  <pageMargins left="0.75" right="0.5"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tabColor rgb="FFFF0000"/>
  </sheetPr>
  <dimension ref="A1:C42"/>
  <sheetViews>
    <sheetView workbookViewId="0">
      <selection activeCell="C44" sqref="C44"/>
    </sheetView>
  </sheetViews>
  <sheetFormatPr defaultColWidth="9.140625" defaultRowHeight="18.75"/>
  <cols>
    <col min="1" max="1" width="6.28515625" style="213" customWidth="1"/>
    <col min="2" max="2" width="62.28515625" style="213" customWidth="1"/>
    <col min="3" max="3" width="27.42578125" style="213" customWidth="1"/>
    <col min="4" max="16384" width="9.140625" style="213"/>
  </cols>
  <sheetData>
    <row r="1" spans="1:3" ht="28.5" customHeight="1">
      <c r="A1" s="346" t="s">
        <v>504</v>
      </c>
      <c r="B1" s="346"/>
      <c r="C1" s="210" t="s">
        <v>505</v>
      </c>
    </row>
    <row r="2" spans="1:3" ht="49.5" customHeight="1">
      <c r="A2" s="350" t="s">
        <v>599</v>
      </c>
      <c r="B2" s="350"/>
      <c r="C2" s="350"/>
    </row>
    <row r="3" spans="1:3" ht="23.25" customHeight="1">
      <c r="A3" s="351" t="str">
        <f>'46,'!A4:C4</f>
        <v>(Kèm theo Quyết định số ………../QĐ-UBND ngày    /01/2020 của Ủy ban nhân dân tỉnh Tiền Giang)</v>
      </c>
      <c r="B3" s="351"/>
      <c r="C3" s="351"/>
    </row>
    <row r="4" spans="1:3">
      <c r="A4" s="214"/>
      <c r="B4" s="347" t="s">
        <v>221</v>
      </c>
      <c r="C4" s="347"/>
    </row>
    <row r="5" spans="1:3">
      <c r="A5" s="214"/>
      <c r="B5" s="227"/>
      <c r="C5" s="227"/>
    </row>
    <row r="6" spans="1:3">
      <c r="A6" s="352" t="s">
        <v>4</v>
      </c>
      <c r="B6" s="352" t="s">
        <v>5</v>
      </c>
      <c r="C6" s="352" t="s">
        <v>513</v>
      </c>
    </row>
    <row r="7" spans="1:3">
      <c r="A7" s="352"/>
      <c r="B7" s="352"/>
      <c r="C7" s="352"/>
    </row>
    <row r="8" spans="1:3" hidden="1">
      <c r="A8" s="215" t="s">
        <v>11</v>
      </c>
      <c r="B8" s="215" t="s">
        <v>12</v>
      </c>
      <c r="C8" s="215">
        <v>3</v>
      </c>
    </row>
    <row r="9" spans="1:3" s="218" customFormat="1">
      <c r="A9" s="216" t="s">
        <v>11</v>
      </c>
      <c r="B9" s="217" t="s">
        <v>370</v>
      </c>
      <c r="C9" s="217"/>
    </row>
    <row r="10" spans="1:3" s="218" customFormat="1">
      <c r="A10" s="219" t="s">
        <v>16</v>
      </c>
      <c r="B10" s="220" t="s">
        <v>17</v>
      </c>
      <c r="C10" s="220">
        <f t="shared" ref="C10" si="0">C11+C12+C15+C16+C17</f>
        <v>12003289</v>
      </c>
    </row>
    <row r="11" spans="1:3">
      <c r="A11" s="221">
        <v>1</v>
      </c>
      <c r="B11" s="222" t="s">
        <v>18</v>
      </c>
      <c r="C11" s="222">
        <v>8249696</v>
      </c>
    </row>
    <row r="12" spans="1:3">
      <c r="A12" s="221">
        <v>2</v>
      </c>
      <c r="B12" s="222" t="s">
        <v>19</v>
      </c>
      <c r="C12" s="222">
        <v>3753593</v>
      </c>
    </row>
    <row r="13" spans="1:3">
      <c r="A13" s="221" t="s">
        <v>20</v>
      </c>
      <c r="B13" s="222" t="s">
        <v>21</v>
      </c>
      <c r="C13" s="222">
        <v>1981237</v>
      </c>
    </row>
    <row r="14" spans="1:3">
      <c r="A14" s="221" t="s">
        <v>20</v>
      </c>
      <c r="B14" s="222" t="s">
        <v>22</v>
      </c>
      <c r="C14" s="222">
        <v>1772356</v>
      </c>
    </row>
    <row r="15" spans="1:3">
      <c r="A15" s="221">
        <v>3</v>
      </c>
      <c r="B15" s="222" t="s">
        <v>462</v>
      </c>
      <c r="C15" s="222"/>
    </row>
    <row r="16" spans="1:3">
      <c r="A16" s="221">
        <v>4</v>
      </c>
      <c r="B16" s="222" t="s">
        <v>36</v>
      </c>
      <c r="C16" s="222"/>
    </row>
    <row r="17" spans="1:3">
      <c r="A17" s="221">
        <v>5</v>
      </c>
      <c r="B17" s="222" t="s">
        <v>25</v>
      </c>
      <c r="C17" s="222"/>
    </row>
    <row r="18" spans="1:3" s="218" customFormat="1">
      <c r="A18" s="219" t="s">
        <v>26</v>
      </c>
      <c r="B18" s="220" t="s">
        <v>233</v>
      </c>
      <c r="C18" s="220">
        <f t="shared" ref="C18" si="1">C19+C20+C23</f>
        <v>12005389.344000001</v>
      </c>
    </row>
    <row r="19" spans="1:3">
      <c r="A19" s="221">
        <v>1</v>
      </c>
      <c r="B19" s="222" t="s">
        <v>399</v>
      </c>
      <c r="C19" s="222">
        <v>7849897.3440000005</v>
      </c>
    </row>
    <row r="20" spans="1:3">
      <c r="A20" s="221">
        <v>2</v>
      </c>
      <c r="B20" s="222" t="s">
        <v>29</v>
      </c>
      <c r="C20" s="222">
        <v>4155492</v>
      </c>
    </row>
    <row r="21" spans="1:3">
      <c r="A21" s="221" t="s">
        <v>20</v>
      </c>
      <c r="B21" s="222" t="s">
        <v>30</v>
      </c>
      <c r="C21" s="222">
        <v>3089500</v>
      </c>
    </row>
    <row r="22" spans="1:3">
      <c r="A22" s="221" t="s">
        <v>20</v>
      </c>
      <c r="B22" s="222" t="s">
        <v>31</v>
      </c>
      <c r="C22" s="222">
        <v>1065992</v>
      </c>
    </row>
    <row r="23" spans="1:3">
      <c r="A23" s="221">
        <v>3</v>
      </c>
      <c r="B23" s="222" t="s">
        <v>32</v>
      </c>
      <c r="C23" s="222"/>
    </row>
    <row r="24" spans="1:3" s="218" customFormat="1">
      <c r="A24" s="219" t="s">
        <v>33</v>
      </c>
      <c r="B24" s="220" t="s">
        <v>608</v>
      </c>
      <c r="C24" s="220">
        <f>-(C10-C18)</f>
        <v>2100.3440000005066</v>
      </c>
    </row>
    <row r="25" spans="1:3" s="218" customFormat="1">
      <c r="A25" s="219" t="s">
        <v>12</v>
      </c>
      <c r="B25" s="220" t="s">
        <v>371</v>
      </c>
      <c r="C25" s="220"/>
    </row>
    <row r="26" spans="1:3" s="218" customFormat="1">
      <c r="A26" s="219" t="s">
        <v>16</v>
      </c>
      <c r="B26" s="220" t="s">
        <v>17</v>
      </c>
      <c r="C26" s="220">
        <f t="shared" ref="C26" si="2">C27+C28+C31+C32</f>
        <v>5911746</v>
      </c>
    </row>
    <row r="27" spans="1:3">
      <c r="A27" s="221">
        <v>1</v>
      </c>
      <c r="B27" s="222" t="s">
        <v>18</v>
      </c>
      <c r="C27" s="222">
        <v>1756254</v>
      </c>
    </row>
    <row r="28" spans="1:3">
      <c r="A28" s="221">
        <v>2</v>
      </c>
      <c r="B28" s="222" t="s">
        <v>234</v>
      </c>
      <c r="C28" s="222">
        <v>4155492</v>
      </c>
    </row>
    <row r="29" spans="1:3">
      <c r="A29" s="221" t="s">
        <v>20</v>
      </c>
      <c r="B29" s="222" t="s">
        <v>21</v>
      </c>
      <c r="C29" s="222">
        <v>3089500</v>
      </c>
    </row>
    <row r="30" spans="1:3">
      <c r="A30" s="221" t="s">
        <v>20</v>
      </c>
      <c r="B30" s="222" t="s">
        <v>22</v>
      </c>
      <c r="C30" s="222">
        <v>1065992</v>
      </c>
    </row>
    <row r="31" spans="1:3">
      <c r="A31" s="221">
        <v>3</v>
      </c>
      <c r="B31" s="222" t="s">
        <v>24</v>
      </c>
      <c r="C31" s="222"/>
    </row>
    <row r="32" spans="1:3">
      <c r="A32" s="221">
        <v>4</v>
      </c>
      <c r="B32" s="222" t="s">
        <v>25</v>
      </c>
      <c r="C32" s="222"/>
    </row>
    <row r="33" spans="1:3" s="218" customFormat="1">
      <c r="A33" s="219" t="s">
        <v>26</v>
      </c>
      <c r="B33" s="220" t="s">
        <v>233</v>
      </c>
      <c r="C33" s="220">
        <f t="shared" ref="C33" si="3">C34+C35+C38</f>
        <v>5911746</v>
      </c>
    </row>
    <row r="34" spans="1:3">
      <c r="A34" s="221">
        <v>1</v>
      </c>
      <c r="B34" s="222" t="s">
        <v>400</v>
      </c>
      <c r="C34" s="222">
        <v>5911746</v>
      </c>
    </row>
    <row r="35" spans="1:3" hidden="1">
      <c r="A35" s="221">
        <v>2</v>
      </c>
      <c r="B35" s="222" t="s">
        <v>235</v>
      </c>
      <c r="C35" s="222">
        <f t="shared" ref="C35" si="4">SUM(C36:C37)</f>
        <v>0</v>
      </c>
    </row>
    <row r="36" spans="1:3" hidden="1">
      <c r="A36" s="221" t="s">
        <v>20</v>
      </c>
      <c r="B36" s="222" t="s">
        <v>30</v>
      </c>
      <c r="C36" s="222"/>
    </row>
    <row r="37" spans="1:3" hidden="1">
      <c r="A37" s="221" t="s">
        <v>20</v>
      </c>
      <c r="B37" s="222" t="s">
        <v>31</v>
      </c>
      <c r="C37" s="222"/>
    </row>
    <row r="38" spans="1:3">
      <c r="A38" s="223">
        <v>2</v>
      </c>
      <c r="B38" s="224" t="s">
        <v>32</v>
      </c>
      <c r="C38" s="224"/>
    </row>
    <row r="39" spans="1:3" ht="19.5" hidden="1">
      <c r="A39" s="348" t="s">
        <v>512</v>
      </c>
      <c r="B39" s="348"/>
      <c r="C39" s="348"/>
    </row>
    <row r="40" spans="1:3" hidden="1">
      <c r="A40" s="349" t="s">
        <v>236</v>
      </c>
      <c r="B40" s="349"/>
      <c r="C40" s="349"/>
    </row>
    <row r="41" spans="1:3" hidden="1">
      <c r="A41" s="349" t="s">
        <v>463</v>
      </c>
      <c r="B41" s="349"/>
      <c r="C41" s="349"/>
    </row>
    <row r="42" spans="1:3">
      <c r="A42" s="225"/>
    </row>
  </sheetData>
  <mergeCells count="10">
    <mergeCell ref="A1:B1"/>
    <mergeCell ref="B4:C4"/>
    <mergeCell ref="A39:C39"/>
    <mergeCell ref="A40:C40"/>
    <mergeCell ref="A41:C41"/>
    <mergeCell ref="A2:C2"/>
    <mergeCell ref="A3:C3"/>
    <mergeCell ref="A6:A7"/>
    <mergeCell ref="B6:B7"/>
    <mergeCell ref="C6:C7"/>
  </mergeCells>
  <pageMargins left="0" right="0" top="0.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tabColor rgb="FFFFFF00"/>
  </sheetPr>
  <dimension ref="A1:AB62"/>
  <sheetViews>
    <sheetView workbookViewId="0">
      <selection activeCell="H10" sqref="H10"/>
    </sheetView>
  </sheetViews>
  <sheetFormatPr defaultColWidth="9.140625" defaultRowHeight="12.75"/>
  <cols>
    <col min="1" max="1" width="4.42578125" style="104" customWidth="1"/>
    <col min="2" max="2" width="17" style="104" customWidth="1"/>
    <col min="3" max="3" width="9.140625" style="104"/>
    <col min="4" max="4" width="9.5703125" style="104" customWidth="1"/>
    <col min="5" max="6" width="8" style="104" customWidth="1"/>
    <col min="7" max="8" width="8.85546875" style="104" customWidth="1"/>
    <col min="9" max="11" width="8" style="104" customWidth="1"/>
    <col min="12" max="12" width="9" style="104" customWidth="1"/>
    <col min="13" max="13" width="7.28515625" style="104" customWidth="1"/>
    <col min="14" max="14" width="7.42578125" style="104" customWidth="1"/>
    <col min="15" max="17" width="8" style="104" customWidth="1"/>
    <col min="18" max="18" width="7.28515625" style="104" customWidth="1"/>
    <col min="19" max="19" width="8" style="104" customWidth="1"/>
    <col min="20" max="20" width="9.140625" style="104" customWidth="1"/>
    <col min="21" max="21" width="0" style="104" hidden="1" customWidth="1"/>
    <col min="22" max="22" width="7.42578125" style="104" customWidth="1"/>
    <col min="23" max="28" width="0" style="104" hidden="1" customWidth="1"/>
    <col min="29" max="16384" width="9.140625" style="104"/>
  </cols>
  <sheetData>
    <row r="1" spans="1:28" ht="12.75" customHeight="1">
      <c r="A1" s="103"/>
      <c r="R1" s="354"/>
      <c r="S1" s="354"/>
      <c r="T1" s="354" t="s">
        <v>472</v>
      </c>
      <c r="U1" s="354"/>
      <c r="V1" s="354"/>
      <c r="AA1" s="354" t="s">
        <v>244</v>
      </c>
      <c r="AB1" s="354"/>
    </row>
    <row r="2" spans="1:28" ht="18.75" customHeight="1">
      <c r="A2" s="354" t="s">
        <v>490</v>
      </c>
      <c r="B2" s="354"/>
      <c r="C2" s="354"/>
      <c r="D2" s="354"/>
      <c r="E2" s="354"/>
      <c r="F2" s="354"/>
      <c r="G2" s="354"/>
      <c r="H2" s="354"/>
      <c r="I2" s="354"/>
      <c r="J2" s="354"/>
      <c r="K2" s="354"/>
      <c r="L2" s="354"/>
      <c r="M2" s="354"/>
      <c r="N2" s="354"/>
      <c r="O2" s="354"/>
      <c r="P2" s="354"/>
      <c r="Q2" s="354"/>
      <c r="R2" s="354"/>
      <c r="S2" s="354"/>
      <c r="T2" s="354"/>
      <c r="U2" s="354"/>
      <c r="V2" s="354"/>
      <c r="W2" s="354"/>
      <c r="X2" s="354"/>
      <c r="Y2" s="354"/>
      <c r="Z2" s="354"/>
      <c r="AA2" s="354"/>
      <c r="AB2" s="354"/>
    </row>
    <row r="3" spans="1:28">
      <c r="A3" s="356" t="str">
        <f>'47'!A3:C3</f>
        <v>(Kèm theo Quyết định số ………../QĐ-UBND ngày    /01/2020 của Ủy ban nhân dân tỉnh Tiền Giang)</v>
      </c>
      <c r="B3" s="356"/>
      <c r="C3" s="356"/>
      <c r="D3" s="356"/>
      <c r="E3" s="356"/>
      <c r="F3" s="356"/>
      <c r="G3" s="356"/>
      <c r="H3" s="356"/>
      <c r="I3" s="356"/>
      <c r="J3" s="356"/>
      <c r="K3" s="356"/>
      <c r="L3" s="356"/>
      <c r="M3" s="356"/>
      <c r="N3" s="356"/>
      <c r="O3" s="356"/>
      <c r="P3" s="356"/>
      <c r="Q3" s="356"/>
      <c r="R3" s="356"/>
      <c r="S3" s="356"/>
      <c r="T3" s="356"/>
      <c r="U3" s="356"/>
      <c r="V3" s="356"/>
      <c r="W3" s="356"/>
      <c r="X3" s="356"/>
      <c r="Y3" s="356"/>
      <c r="Z3" s="356"/>
      <c r="AA3" s="356"/>
      <c r="AB3" s="356"/>
    </row>
    <row r="4" spans="1:28">
      <c r="A4" s="105"/>
      <c r="R4" s="355" t="s">
        <v>245</v>
      </c>
      <c r="S4" s="355"/>
      <c r="T4" s="355"/>
      <c r="U4" s="355"/>
      <c r="AA4" s="355" t="s">
        <v>245</v>
      </c>
      <c r="AB4" s="355"/>
    </row>
    <row r="5" spans="1:28">
      <c r="A5" s="357" t="s">
        <v>4</v>
      </c>
      <c r="B5" s="358" t="s">
        <v>487</v>
      </c>
      <c r="C5" s="357" t="s">
        <v>70</v>
      </c>
      <c r="D5" s="358" t="s">
        <v>464</v>
      </c>
      <c r="E5" s="357" t="s">
        <v>46</v>
      </c>
      <c r="F5" s="357"/>
      <c r="G5" s="357"/>
      <c r="H5" s="357"/>
      <c r="I5" s="357"/>
      <c r="J5" s="357"/>
      <c r="K5" s="357"/>
      <c r="L5" s="357"/>
      <c r="M5" s="357"/>
      <c r="N5" s="357"/>
      <c r="O5" s="357"/>
      <c r="P5" s="357"/>
      <c r="Q5" s="357"/>
      <c r="R5" s="357"/>
      <c r="S5" s="357"/>
      <c r="T5" s="357"/>
      <c r="U5" s="358" t="s">
        <v>349</v>
      </c>
      <c r="V5" s="358" t="s">
        <v>465</v>
      </c>
      <c r="W5" s="357" t="s">
        <v>46</v>
      </c>
      <c r="X5" s="357"/>
      <c r="Y5" s="357"/>
      <c r="Z5" s="357"/>
      <c r="AA5" s="357"/>
      <c r="AB5" s="357"/>
    </row>
    <row r="6" spans="1:28" ht="126" customHeight="1">
      <c r="A6" s="357"/>
      <c r="B6" s="359"/>
      <c r="C6" s="357"/>
      <c r="D6" s="359"/>
      <c r="E6" s="106" t="s">
        <v>71</v>
      </c>
      <c r="F6" s="106" t="s">
        <v>72</v>
      </c>
      <c r="G6" s="106" t="s">
        <v>385</v>
      </c>
      <c r="H6" s="106" t="s">
        <v>386</v>
      </c>
      <c r="I6" s="106" t="s">
        <v>387</v>
      </c>
      <c r="J6" s="106" t="s">
        <v>388</v>
      </c>
      <c r="K6" s="106" t="s">
        <v>389</v>
      </c>
      <c r="L6" s="106" t="s">
        <v>390</v>
      </c>
      <c r="M6" s="106" t="s">
        <v>391</v>
      </c>
      <c r="N6" s="106" t="s">
        <v>392</v>
      </c>
      <c r="O6" s="106" t="s">
        <v>393</v>
      </c>
      <c r="P6" s="106" t="s">
        <v>394</v>
      </c>
      <c r="Q6" s="106" t="s">
        <v>395</v>
      </c>
      <c r="R6" s="106" t="s">
        <v>396</v>
      </c>
      <c r="S6" s="106" t="s">
        <v>397</v>
      </c>
      <c r="T6" s="106" t="s">
        <v>398</v>
      </c>
      <c r="U6" s="359"/>
      <c r="V6" s="359"/>
      <c r="W6" s="106" t="s">
        <v>74</v>
      </c>
      <c r="X6" s="106" t="s">
        <v>75</v>
      </c>
      <c r="Y6" s="106" t="s">
        <v>76</v>
      </c>
      <c r="Z6" s="106" t="s">
        <v>77</v>
      </c>
      <c r="AA6" s="106" t="s">
        <v>78</v>
      </c>
      <c r="AB6" s="106" t="s">
        <v>79</v>
      </c>
    </row>
    <row r="7" spans="1:28">
      <c r="A7" s="106" t="s">
        <v>11</v>
      </c>
      <c r="B7" s="106" t="s">
        <v>12</v>
      </c>
      <c r="C7" s="106">
        <v>1</v>
      </c>
      <c r="D7" s="106">
        <v>2</v>
      </c>
      <c r="E7" s="106">
        <v>3</v>
      </c>
      <c r="F7" s="106">
        <v>4</v>
      </c>
      <c r="G7" s="106">
        <v>5</v>
      </c>
      <c r="H7" s="106">
        <v>6</v>
      </c>
      <c r="I7" s="106">
        <v>7</v>
      </c>
      <c r="J7" s="106">
        <v>8</v>
      </c>
      <c r="K7" s="106">
        <v>9</v>
      </c>
      <c r="L7" s="106">
        <v>10</v>
      </c>
      <c r="M7" s="106">
        <v>11</v>
      </c>
      <c r="N7" s="106">
        <v>12</v>
      </c>
      <c r="O7" s="106">
        <v>13</v>
      </c>
      <c r="P7" s="106">
        <v>14</v>
      </c>
      <c r="Q7" s="106">
        <v>15</v>
      </c>
      <c r="R7" s="106">
        <v>16</v>
      </c>
      <c r="S7" s="106">
        <v>17</v>
      </c>
      <c r="T7" s="106">
        <v>18</v>
      </c>
      <c r="U7" s="106">
        <v>19</v>
      </c>
      <c r="V7" s="106">
        <v>20</v>
      </c>
      <c r="W7" s="106"/>
      <c r="X7" s="106"/>
      <c r="Y7" s="106"/>
      <c r="Z7" s="106"/>
      <c r="AA7" s="106"/>
      <c r="AB7" s="106"/>
    </row>
    <row r="8" spans="1:28" s="147" customFormat="1">
      <c r="A8" s="128"/>
      <c r="B8" s="146" t="s">
        <v>159</v>
      </c>
      <c r="C8" s="129">
        <f>C9+C10</f>
        <v>9305500</v>
      </c>
      <c r="D8" s="129">
        <f t="shared" ref="D8:AB8" si="0">D9+D10</f>
        <v>8925000</v>
      </c>
      <c r="E8" s="129">
        <f t="shared" si="0"/>
        <v>155000</v>
      </c>
      <c r="F8" s="129">
        <f t="shared" si="0"/>
        <v>140000</v>
      </c>
      <c r="G8" s="129">
        <f t="shared" si="0"/>
        <v>2715000</v>
      </c>
      <c r="H8" s="129">
        <f t="shared" si="0"/>
        <v>1290000</v>
      </c>
      <c r="I8" s="129">
        <f t="shared" si="0"/>
        <v>295000</v>
      </c>
      <c r="J8" s="129">
        <f t="shared" si="0"/>
        <v>16000</v>
      </c>
      <c r="K8" s="129">
        <f t="shared" si="0"/>
        <v>700000</v>
      </c>
      <c r="L8" s="129">
        <f t="shared" si="0"/>
        <v>1150000</v>
      </c>
      <c r="M8" s="129">
        <f t="shared" si="0"/>
        <v>130000</v>
      </c>
      <c r="N8" s="129">
        <f t="shared" si="0"/>
        <v>360000</v>
      </c>
      <c r="O8" s="129">
        <f t="shared" si="0"/>
        <v>70000</v>
      </c>
      <c r="P8" s="129">
        <f t="shared" si="0"/>
        <v>2000</v>
      </c>
      <c r="Q8" s="129">
        <f t="shared" si="0"/>
        <v>248000</v>
      </c>
      <c r="R8" s="129">
        <f t="shared" si="0"/>
        <v>2000</v>
      </c>
      <c r="S8" s="129">
        <f t="shared" si="0"/>
        <v>2000</v>
      </c>
      <c r="T8" s="129">
        <f t="shared" si="0"/>
        <v>1650000</v>
      </c>
      <c r="U8" s="129">
        <f t="shared" si="0"/>
        <v>0</v>
      </c>
      <c r="V8" s="129">
        <f t="shared" si="0"/>
        <v>380500</v>
      </c>
      <c r="W8" s="129">
        <f t="shared" si="0"/>
        <v>0</v>
      </c>
      <c r="X8" s="129">
        <f t="shared" si="0"/>
        <v>0</v>
      </c>
      <c r="Y8" s="129">
        <f t="shared" si="0"/>
        <v>0</v>
      </c>
      <c r="Z8" s="129">
        <f t="shared" si="0"/>
        <v>0</v>
      </c>
      <c r="AA8" s="129">
        <f t="shared" si="0"/>
        <v>0</v>
      </c>
      <c r="AB8" s="129">
        <f t="shared" si="0"/>
        <v>0</v>
      </c>
    </row>
    <row r="9" spans="1:28" s="110" customFormat="1">
      <c r="A9" s="107" t="s">
        <v>16</v>
      </c>
      <c r="B9" s="111" t="s">
        <v>384</v>
      </c>
      <c r="C9" s="109">
        <f>D9+U8+V8</f>
        <v>7677000</v>
      </c>
      <c r="D9" s="109">
        <f>SUM(E9:T9)</f>
        <v>7296500</v>
      </c>
      <c r="E9" s="109">
        <v>155000</v>
      </c>
      <c r="F9" s="109">
        <v>127210</v>
      </c>
      <c r="G9" s="109">
        <v>2715000</v>
      </c>
      <c r="H9" s="109">
        <v>720000</v>
      </c>
      <c r="I9" s="109"/>
      <c r="J9" s="109"/>
      <c r="K9" s="109">
        <v>470000</v>
      </c>
      <c r="L9" s="109">
        <v>1150000</v>
      </c>
      <c r="M9" s="109">
        <v>55000</v>
      </c>
      <c r="N9" s="109">
        <v>51910</v>
      </c>
      <c r="O9" s="109">
        <v>67885</v>
      </c>
      <c r="P9" s="109">
        <v>1650</v>
      </c>
      <c r="Q9" s="109">
        <f>129345+1500</f>
        <v>130845</v>
      </c>
      <c r="R9" s="109"/>
      <c r="S9" s="109">
        <v>2000</v>
      </c>
      <c r="T9" s="109">
        <v>1650000</v>
      </c>
      <c r="U9" s="109"/>
      <c r="V9" s="109">
        <v>380500</v>
      </c>
      <c r="W9" s="109"/>
      <c r="X9" s="109"/>
      <c r="Y9" s="109"/>
      <c r="Z9" s="109"/>
      <c r="AA9" s="108"/>
      <c r="AB9" s="109"/>
    </row>
    <row r="10" spans="1:28" s="110" customFormat="1">
      <c r="A10" s="107" t="s">
        <v>26</v>
      </c>
      <c r="B10" s="111" t="s">
        <v>383</v>
      </c>
      <c r="C10" s="109">
        <f>SUM(C11:C21)</f>
        <v>1628500</v>
      </c>
      <c r="D10" s="109">
        <f t="shared" ref="D10:AB10" si="1">SUM(D11:D21)</f>
        <v>1628500</v>
      </c>
      <c r="E10" s="109">
        <f t="shared" si="1"/>
        <v>0</v>
      </c>
      <c r="F10" s="109">
        <f t="shared" si="1"/>
        <v>12790</v>
      </c>
      <c r="G10" s="109">
        <f t="shared" si="1"/>
        <v>0</v>
      </c>
      <c r="H10" s="109">
        <f t="shared" si="1"/>
        <v>570000</v>
      </c>
      <c r="I10" s="109">
        <f t="shared" si="1"/>
        <v>295000</v>
      </c>
      <c r="J10" s="109">
        <f t="shared" si="1"/>
        <v>16000</v>
      </c>
      <c r="K10" s="109">
        <f t="shared" si="1"/>
        <v>230000</v>
      </c>
      <c r="L10" s="109">
        <f t="shared" si="1"/>
        <v>0</v>
      </c>
      <c r="M10" s="109">
        <f t="shared" si="1"/>
        <v>75000</v>
      </c>
      <c r="N10" s="109">
        <f t="shared" si="1"/>
        <v>308090</v>
      </c>
      <c r="O10" s="109">
        <f t="shared" si="1"/>
        <v>2115</v>
      </c>
      <c r="P10" s="109">
        <f t="shared" si="1"/>
        <v>350</v>
      </c>
      <c r="Q10" s="109">
        <f t="shared" si="1"/>
        <v>117155</v>
      </c>
      <c r="R10" s="109">
        <f t="shared" si="1"/>
        <v>2000</v>
      </c>
      <c r="S10" s="109">
        <f t="shared" si="1"/>
        <v>0</v>
      </c>
      <c r="T10" s="109">
        <f t="shared" si="1"/>
        <v>0</v>
      </c>
      <c r="U10" s="109">
        <f t="shared" si="1"/>
        <v>0</v>
      </c>
      <c r="V10" s="109">
        <f t="shared" si="1"/>
        <v>0</v>
      </c>
      <c r="W10" s="109">
        <f t="shared" si="1"/>
        <v>0</v>
      </c>
      <c r="X10" s="109">
        <f t="shared" si="1"/>
        <v>0</v>
      </c>
      <c r="Y10" s="109">
        <f t="shared" si="1"/>
        <v>0</v>
      </c>
      <c r="Z10" s="109">
        <f t="shared" si="1"/>
        <v>0</v>
      </c>
      <c r="AA10" s="109">
        <f t="shared" si="1"/>
        <v>0</v>
      </c>
      <c r="AB10" s="109">
        <f t="shared" si="1"/>
        <v>0</v>
      </c>
    </row>
    <row r="11" spans="1:28">
      <c r="A11" s="112">
        <v>1</v>
      </c>
      <c r="B11" s="102" t="s">
        <v>382</v>
      </c>
      <c r="C11" s="113">
        <f t="shared" ref="C11:C21" si="2">D11+U10+V10</f>
        <v>754600</v>
      </c>
      <c r="D11" s="113">
        <f t="shared" ref="D11:D21" si="3">SUM(E11:T11)</f>
        <v>754600</v>
      </c>
      <c r="E11" s="114"/>
      <c r="F11" s="114">
        <v>1000</v>
      </c>
      <c r="G11" s="114"/>
      <c r="H11" s="114">
        <v>211600</v>
      </c>
      <c r="I11" s="114">
        <v>223000</v>
      </c>
      <c r="J11" s="114">
        <v>9400</v>
      </c>
      <c r="K11" s="114">
        <v>75700</v>
      </c>
      <c r="L11" s="114"/>
      <c r="M11" s="114">
        <v>15350</v>
      </c>
      <c r="N11" s="114">
        <v>205000</v>
      </c>
      <c r="O11" s="114">
        <v>1000</v>
      </c>
      <c r="P11" s="114">
        <v>300</v>
      </c>
      <c r="Q11" s="114">
        <v>12250</v>
      </c>
      <c r="R11" s="114"/>
      <c r="S11" s="114"/>
      <c r="T11" s="114"/>
      <c r="U11" s="114"/>
      <c r="V11" s="114"/>
      <c r="W11" s="114"/>
      <c r="X11" s="114"/>
      <c r="Y11" s="114"/>
      <c r="Z11" s="114"/>
      <c r="AA11" s="115"/>
      <c r="AB11" s="114"/>
    </row>
    <row r="12" spans="1:28">
      <c r="A12" s="116">
        <v>2</v>
      </c>
      <c r="B12" s="101" t="s">
        <v>380</v>
      </c>
      <c r="C12" s="113">
        <f t="shared" si="2"/>
        <v>95000</v>
      </c>
      <c r="D12" s="113">
        <f t="shared" si="3"/>
        <v>95000</v>
      </c>
      <c r="E12" s="114"/>
      <c r="F12" s="114">
        <v>2400</v>
      </c>
      <c r="G12" s="114"/>
      <c r="H12" s="114">
        <v>35000</v>
      </c>
      <c r="I12" s="114">
        <v>6200</v>
      </c>
      <c r="J12" s="114">
        <v>800</v>
      </c>
      <c r="K12" s="114">
        <v>16000</v>
      </c>
      <c r="L12" s="114"/>
      <c r="M12" s="114">
        <v>8320</v>
      </c>
      <c r="N12" s="114">
        <v>15000</v>
      </c>
      <c r="O12" s="114">
        <v>80</v>
      </c>
      <c r="P12" s="114"/>
      <c r="Q12" s="114">
        <v>11050</v>
      </c>
      <c r="R12" s="114">
        <v>150</v>
      </c>
      <c r="S12" s="114"/>
      <c r="T12" s="114"/>
      <c r="U12" s="114"/>
      <c r="V12" s="114"/>
      <c r="W12" s="114"/>
      <c r="X12" s="114"/>
      <c r="Y12" s="114"/>
      <c r="Z12" s="114"/>
      <c r="AA12" s="115"/>
      <c r="AB12" s="114"/>
    </row>
    <row r="13" spans="1:28">
      <c r="A13" s="112">
        <v>3</v>
      </c>
      <c r="B13" s="100" t="s">
        <v>381</v>
      </c>
      <c r="C13" s="113">
        <f t="shared" si="2"/>
        <v>100200</v>
      </c>
      <c r="D13" s="113">
        <f t="shared" si="3"/>
        <v>100200</v>
      </c>
      <c r="E13" s="114"/>
      <c r="F13" s="114">
        <v>1500</v>
      </c>
      <c r="G13" s="114"/>
      <c r="H13" s="114">
        <v>46300</v>
      </c>
      <c r="I13" s="114">
        <v>6200</v>
      </c>
      <c r="J13" s="114">
        <v>900</v>
      </c>
      <c r="K13" s="114">
        <v>15500</v>
      </c>
      <c r="L13" s="114"/>
      <c r="M13" s="114">
        <v>8800</v>
      </c>
      <c r="N13" s="114">
        <v>10500</v>
      </c>
      <c r="O13" s="114">
        <v>0</v>
      </c>
      <c r="P13" s="114"/>
      <c r="Q13" s="114">
        <v>10500</v>
      </c>
      <c r="R13" s="114"/>
      <c r="S13" s="114"/>
      <c r="T13" s="114"/>
      <c r="U13" s="114"/>
      <c r="V13" s="114"/>
      <c r="W13" s="114"/>
      <c r="X13" s="114"/>
      <c r="Y13" s="114"/>
      <c r="Z13" s="114"/>
      <c r="AA13" s="115"/>
      <c r="AB13" s="114"/>
    </row>
    <row r="14" spans="1:28">
      <c r="A14" s="112">
        <v>4</v>
      </c>
      <c r="B14" s="100" t="s">
        <v>372</v>
      </c>
      <c r="C14" s="113">
        <f t="shared" si="2"/>
        <v>163300</v>
      </c>
      <c r="D14" s="113">
        <f t="shared" si="3"/>
        <v>163300</v>
      </c>
      <c r="E14" s="114"/>
      <c r="F14" s="114">
        <v>1000</v>
      </c>
      <c r="G14" s="114"/>
      <c r="H14" s="114">
        <v>69000</v>
      </c>
      <c r="I14" s="114">
        <v>12500</v>
      </c>
      <c r="J14" s="114">
        <v>1500</v>
      </c>
      <c r="K14" s="114">
        <v>32500</v>
      </c>
      <c r="L14" s="114"/>
      <c r="M14" s="114">
        <v>9500</v>
      </c>
      <c r="N14" s="114">
        <v>17500</v>
      </c>
      <c r="O14" s="114">
        <v>400</v>
      </c>
      <c r="P14" s="114">
        <v>50</v>
      </c>
      <c r="Q14" s="114">
        <v>19350</v>
      </c>
      <c r="R14" s="114"/>
      <c r="S14" s="114"/>
      <c r="T14" s="114"/>
      <c r="U14" s="114"/>
      <c r="V14" s="114"/>
      <c r="W14" s="114"/>
      <c r="X14" s="114"/>
      <c r="Y14" s="114"/>
      <c r="Z14" s="114"/>
      <c r="AA14" s="115"/>
      <c r="AB14" s="114"/>
    </row>
    <row r="15" spans="1:28">
      <c r="A15" s="112">
        <v>5</v>
      </c>
      <c r="B15" s="100" t="s">
        <v>373</v>
      </c>
      <c r="C15" s="113">
        <f t="shared" si="2"/>
        <v>81300</v>
      </c>
      <c r="D15" s="113">
        <f t="shared" si="3"/>
        <v>81300</v>
      </c>
      <c r="E15" s="114"/>
      <c r="F15" s="114">
        <v>650</v>
      </c>
      <c r="G15" s="114"/>
      <c r="H15" s="114">
        <v>34600</v>
      </c>
      <c r="I15" s="114">
        <v>8600</v>
      </c>
      <c r="J15" s="114">
        <v>450</v>
      </c>
      <c r="K15" s="114">
        <v>14000</v>
      </c>
      <c r="L15" s="114"/>
      <c r="M15" s="114">
        <v>5900</v>
      </c>
      <c r="N15" s="114">
        <v>6200</v>
      </c>
      <c r="O15" s="114">
        <v>80</v>
      </c>
      <c r="P15" s="114"/>
      <c r="Q15" s="114">
        <v>10820</v>
      </c>
      <c r="R15" s="114"/>
      <c r="S15" s="114"/>
      <c r="T15" s="114"/>
      <c r="U15" s="114"/>
      <c r="V15" s="114"/>
      <c r="W15" s="114"/>
      <c r="X15" s="114"/>
      <c r="Y15" s="114"/>
      <c r="Z15" s="114"/>
      <c r="AA15" s="115"/>
      <c r="AB15" s="114"/>
    </row>
    <row r="16" spans="1:28">
      <c r="A16" s="112">
        <v>6</v>
      </c>
      <c r="B16" s="100" t="s">
        <v>374</v>
      </c>
      <c r="C16" s="113">
        <f t="shared" si="2"/>
        <v>158000</v>
      </c>
      <c r="D16" s="113">
        <f t="shared" si="3"/>
        <v>158000</v>
      </c>
      <c r="E16" s="114"/>
      <c r="F16" s="114">
        <v>1300</v>
      </c>
      <c r="G16" s="114"/>
      <c r="H16" s="114">
        <v>75800</v>
      </c>
      <c r="I16" s="114">
        <v>11400</v>
      </c>
      <c r="J16" s="114">
        <v>1900</v>
      </c>
      <c r="K16" s="114">
        <v>24000</v>
      </c>
      <c r="L16" s="114"/>
      <c r="M16" s="114">
        <v>8300</v>
      </c>
      <c r="N16" s="114">
        <v>17000</v>
      </c>
      <c r="O16" s="114">
        <v>70</v>
      </c>
      <c r="P16" s="114"/>
      <c r="Q16" s="114">
        <f>18230-200</f>
        <v>18030</v>
      </c>
      <c r="R16" s="114">
        <v>200</v>
      </c>
      <c r="S16" s="114"/>
      <c r="T16" s="114"/>
      <c r="U16" s="114"/>
      <c r="V16" s="114"/>
      <c r="W16" s="114"/>
      <c r="X16" s="114"/>
      <c r="Y16" s="114"/>
      <c r="Z16" s="114"/>
      <c r="AA16" s="115"/>
      <c r="AB16" s="114"/>
    </row>
    <row r="17" spans="1:28">
      <c r="A17" s="112">
        <v>7</v>
      </c>
      <c r="B17" s="100" t="s">
        <v>375</v>
      </c>
      <c r="C17" s="113">
        <f t="shared" si="2"/>
        <v>87500</v>
      </c>
      <c r="D17" s="113">
        <f t="shared" si="3"/>
        <v>87500</v>
      </c>
      <c r="E17" s="114"/>
      <c r="F17" s="114">
        <v>1200</v>
      </c>
      <c r="G17" s="114"/>
      <c r="H17" s="114">
        <v>35000</v>
      </c>
      <c r="I17" s="114">
        <v>8500</v>
      </c>
      <c r="J17" s="114">
        <v>550</v>
      </c>
      <c r="K17" s="114">
        <v>16000</v>
      </c>
      <c r="L17" s="114"/>
      <c r="M17" s="114">
        <v>6650</v>
      </c>
      <c r="N17" s="114">
        <v>9000</v>
      </c>
      <c r="O17" s="114">
        <v>200</v>
      </c>
      <c r="P17" s="114"/>
      <c r="Q17" s="114">
        <v>10200</v>
      </c>
      <c r="R17" s="114">
        <v>200</v>
      </c>
      <c r="S17" s="114"/>
      <c r="T17" s="114"/>
      <c r="U17" s="114"/>
      <c r="V17" s="114"/>
      <c r="W17" s="114"/>
      <c r="X17" s="114"/>
      <c r="Y17" s="114"/>
      <c r="Z17" s="114"/>
      <c r="AA17" s="115"/>
      <c r="AB17" s="114"/>
    </row>
    <row r="18" spans="1:28">
      <c r="A18" s="112">
        <v>8</v>
      </c>
      <c r="B18" s="100" t="s">
        <v>376</v>
      </c>
      <c r="C18" s="113">
        <f t="shared" si="2"/>
        <v>60600</v>
      </c>
      <c r="D18" s="113">
        <f t="shared" si="3"/>
        <v>60600</v>
      </c>
      <c r="E18" s="114"/>
      <c r="F18" s="114">
        <v>500</v>
      </c>
      <c r="G18" s="114"/>
      <c r="H18" s="114">
        <v>22200</v>
      </c>
      <c r="I18" s="114">
        <v>5500</v>
      </c>
      <c r="J18" s="114">
        <v>200</v>
      </c>
      <c r="K18" s="114">
        <v>11000</v>
      </c>
      <c r="L18" s="114"/>
      <c r="M18" s="114">
        <v>3880</v>
      </c>
      <c r="N18" s="114">
        <v>5000</v>
      </c>
      <c r="O18" s="114">
        <v>200</v>
      </c>
      <c r="P18" s="114"/>
      <c r="Q18" s="114">
        <f>12120-900</f>
        <v>11220</v>
      </c>
      <c r="R18" s="114">
        <v>900</v>
      </c>
      <c r="S18" s="114"/>
      <c r="T18" s="114"/>
      <c r="U18" s="114"/>
      <c r="V18" s="114"/>
      <c r="W18" s="114"/>
      <c r="X18" s="114"/>
      <c r="Y18" s="114"/>
      <c r="Z18" s="114"/>
      <c r="AA18" s="115"/>
      <c r="AB18" s="114"/>
    </row>
    <row r="19" spans="1:28">
      <c r="A19" s="112">
        <v>9</v>
      </c>
      <c r="B19" s="100" t="s">
        <v>377</v>
      </c>
      <c r="C19" s="113">
        <f t="shared" si="2"/>
        <v>55700</v>
      </c>
      <c r="D19" s="113">
        <f t="shared" si="3"/>
        <v>55700</v>
      </c>
      <c r="E19" s="114"/>
      <c r="F19" s="114">
        <v>400</v>
      </c>
      <c r="G19" s="114"/>
      <c r="H19" s="114">
        <v>19800</v>
      </c>
      <c r="I19" s="114">
        <v>6600</v>
      </c>
      <c r="J19" s="114">
        <v>70</v>
      </c>
      <c r="K19" s="114">
        <v>9500</v>
      </c>
      <c r="L19" s="114"/>
      <c r="M19" s="114">
        <v>3700</v>
      </c>
      <c r="N19" s="114">
        <v>9000</v>
      </c>
      <c r="O19" s="114">
        <v>30</v>
      </c>
      <c r="P19" s="114"/>
      <c r="Q19" s="114">
        <f>8100-1500</f>
        <v>6600</v>
      </c>
      <c r="R19" s="114">
        <v>0</v>
      </c>
      <c r="S19" s="114"/>
      <c r="T19" s="114"/>
      <c r="U19" s="114"/>
      <c r="V19" s="114"/>
      <c r="W19" s="114"/>
      <c r="X19" s="114"/>
      <c r="Y19" s="114"/>
      <c r="Z19" s="114"/>
      <c r="AA19" s="115"/>
      <c r="AB19" s="114"/>
    </row>
    <row r="20" spans="1:28">
      <c r="A20" s="112">
        <v>10</v>
      </c>
      <c r="B20" s="100" t="s">
        <v>378</v>
      </c>
      <c r="C20" s="113">
        <f t="shared" si="2"/>
        <v>51400</v>
      </c>
      <c r="D20" s="113">
        <f t="shared" si="3"/>
        <v>51400</v>
      </c>
      <c r="E20" s="114"/>
      <c r="F20" s="114">
        <v>330</v>
      </c>
      <c r="G20" s="114"/>
      <c r="H20" s="114">
        <v>15000</v>
      </c>
      <c r="I20" s="114">
        <v>4800</v>
      </c>
      <c r="J20" s="114">
        <v>180</v>
      </c>
      <c r="K20" s="114">
        <v>11800</v>
      </c>
      <c r="L20" s="114"/>
      <c r="M20" s="114">
        <v>3000</v>
      </c>
      <c r="N20" s="114">
        <v>12290</v>
      </c>
      <c r="O20" s="114">
        <v>50</v>
      </c>
      <c r="P20" s="114"/>
      <c r="Q20" s="114">
        <f>3950-300</f>
        <v>3650</v>
      </c>
      <c r="R20" s="114">
        <v>300</v>
      </c>
      <c r="S20" s="114"/>
      <c r="T20" s="114"/>
      <c r="U20" s="114"/>
      <c r="V20" s="114"/>
      <c r="W20" s="114"/>
      <c r="X20" s="114"/>
      <c r="Y20" s="114"/>
      <c r="Z20" s="114"/>
      <c r="AA20" s="115"/>
      <c r="AB20" s="114"/>
    </row>
    <row r="21" spans="1:28">
      <c r="A21" s="112">
        <v>11</v>
      </c>
      <c r="B21" s="100" t="s">
        <v>379</v>
      </c>
      <c r="C21" s="113">
        <f t="shared" si="2"/>
        <v>20900</v>
      </c>
      <c r="D21" s="113">
        <f t="shared" si="3"/>
        <v>20900</v>
      </c>
      <c r="E21" s="114"/>
      <c r="F21" s="114">
        <v>2510</v>
      </c>
      <c r="G21" s="114"/>
      <c r="H21" s="114">
        <v>5700</v>
      </c>
      <c r="I21" s="114">
        <v>1700</v>
      </c>
      <c r="J21" s="114">
        <v>50</v>
      </c>
      <c r="K21" s="114">
        <v>4000</v>
      </c>
      <c r="L21" s="114"/>
      <c r="M21" s="114">
        <v>1600</v>
      </c>
      <c r="N21" s="114">
        <v>1600</v>
      </c>
      <c r="O21" s="114">
        <v>5</v>
      </c>
      <c r="P21" s="114"/>
      <c r="Q21" s="114">
        <f>3735-250</f>
        <v>3485</v>
      </c>
      <c r="R21" s="114">
        <v>250</v>
      </c>
      <c r="S21" s="114"/>
      <c r="T21" s="114"/>
      <c r="U21" s="114"/>
      <c r="V21" s="114"/>
      <c r="W21" s="114"/>
      <c r="X21" s="114"/>
      <c r="Y21" s="114"/>
      <c r="Z21" s="114"/>
      <c r="AA21" s="115"/>
      <c r="AB21" s="114"/>
    </row>
    <row r="22" spans="1:28">
      <c r="A22" s="117"/>
      <c r="B22" s="118"/>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8"/>
      <c r="AB22" s="119"/>
    </row>
    <row r="23" spans="1:28" ht="13.5" hidden="1">
      <c r="A23" s="360" t="s">
        <v>354</v>
      </c>
      <c r="B23" s="360"/>
      <c r="C23" s="360"/>
      <c r="D23" s="360"/>
      <c r="E23" s="360"/>
      <c r="F23" s="360"/>
      <c r="G23" s="360"/>
      <c r="H23" s="360"/>
      <c r="I23" s="360"/>
      <c r="J23" s="360"/>
      <c r="K23" s="360"/>
      <c r="L23" s="360"/>
      <c r="M23" s="360"/>
      <c r="N23" s="360"/>
      <c r="O23" s="360"/>
      <c r="P23" s="360"/>
      <c r="Q23" s="360"/>
      <c r="R23" s="360"/>
      <c r="S23" s="360"/>
      <c r="T23" s="360"/>
      <c r="U23" s="360"/>
      <c r="V23" s="360"/>
      <c r="W23" s="360"/>
      <c r="X23" s="360"/>
      <c r="Y23" s="360"/>
      <c r="Z23" s="360"/>
      <c r="AA23" s="360"/>
      <c r="AB23" s="360"/>
    </row>
    <row r="24" spans="1:28" hidden="1">
      <c r="A24" s="353" t="s">
        <v>80</v>
      </c>
      <c r="B24" s="353"/>
      <c r="C24" s="353"/>
      <c r="D24" s="353"/>
      <c r="E24" s="353"/>
      <c r="F24" s="353"/>
      <c r="G24" s="353"/>
      <c r="H24" s="353"/>
      <c r="I24" s="353"/>
      <c r="J24" s="353"/>
      <c r="K24" s="353"/>
      <c r="L24" s="353"/>
      <c r="M24" s="353"/>
      <c r="N24" s="353"/>
      <c r="O24" s="353"/>
      <c r="P24" s="353"/>
      <c r="Q24" s="353"/>
      <c r="R24" s="353"/>
      <c r="S24" s="353"/>
      <c r="T24" s="353"/>
      <c r="U24" s="353"/>
      <c r="V24" s="353"/>
      <c r="W24" s="353"/>
      <c r="X24" s="353"/>
      <c r="Y24" s="353"/>
      <c r="Z24" s="353"/>
      <c r="AA24" s="353"/>
      <c r="AB24" s="353"/>
    </row>
    <row r="25" spans="1:28" hidden="1">
      <c r="A25" s="353" t="s">
        <v>81</v>
      </c>
      <c r="B25" s="353"/>
      <c r="C25" s="353"/>
      <c r="D25" s="353"/>
      <c r="E25" s="353"/>
      <c r="F25" s="353"/>
      <c r="G25" s="353"/>
      <c r="H25" s="353"/>
      <c r="I25" s="353"/>
      <c r="J25" s="353"/>
      <c r="K25" s="353"/>
      <c r="L25" s="353"/>
      <c r="M25" s="353"/>
      <c r="N25" s="353"/>
      <c r="O25" s="353"/>
      <c r="P25" s="353"/>
      <c r="Q25" s="353"/>
      <c r="R25" s="353"/>
      <c r="S25" s="353"/>
      <c r="T25" s="353"/>
      <c r="U25" s="353"/>
      <c r="V25" s="353"/>
      <c r="W25" s="353"/>
      <c r="X25" s="353"/>
      <c r="Y25" s="353"/>
      <c r="Z25" s="353"/>
      <c r="AA25" s="353"/>
      <c r="AB25" s="353"/>
    </row>
    <row r="26" spans="1:28">
      <c r="A26" s="121"/>
    </row>
    <row r="62" spans="1:1">
      <c r="A62" s="121"/>
    </row>
  </sheetData>
  <mergeCells count="19">
    <mergeCell ref="R4:S4"/>
    <mergeCell ref="A23:AB23"/>
    <mergeCell ref="A24:AB24"/>
    <mergeCell ref="A25:AB25"/>
    <mergeCell ref="A2:AB2"/>
    <mergeCell ref="T1:V1"/>
    <mergeCell ref="AA1:AB1"/>
    <mergeCell ref="AA4:AB4"/>
    <mergeCell ref="A3:AB3"/>
    <mergeCell ref="A5:A6"/>
    <mergeCell ref="C5:C6"/>
    <mergeCell ref="E5:T5"/>
    <mergeCell ref="W5:AB5"/>
    <mergeCell ref="B5:B6"/>
    <mergeCell ref="D5:D6"/>
    <mergeCell ref="U5:U6"/>
    <mergeCell ref="V5:V6"/>
    <mergeCell ref="T4:U4"/>
    <mergeCell ref="R1:S1"/>
  </mergeCells>
  <pageMargins left="0.36" right="0.17" top="0.75" bottom="0.75" header="0.3" footer="0.3"/>
  <pageSetup paperSize="9" scale="75" orientation="landscape" r:id="rId1"/>
</worksheet>
</file>

<file path=xl/worksheets/sheet16.xml><?xml version="1.0" encoding="utf-8"?>
<worksheet xmlns="http://schemas.openxmlformats.org/spreadsheetml/2006/main" xmlns:r="http://schemas.openxmlformats.org/officeDocument/2006/relationships">
  <sheetPr>
    <tabColor rgb="FFFFFF00"/>
  </sheetPr>
  <dimension ref="A1:G41"/>
  <sheetViews>
    <sheetView topLeftCell="A5" workbookViewId="0">
      <selection activeCell="E22" sqref="E22"/>
    </sheetView>
  </sheetViews>
  <sheetFormatPr defaultColWidth="9.140625" defaultRowHeight="15"/>
  <cols>
    <col min="1" max="1" width="4.42578125" style="122" bestFit="1" customWidth="1"/>
    <col min="2" max="2" width="43.42578125" style="122" customWidth="1"/>
    <col min="3" max="3" width="12.5703125" style="122" customWidth="1"/>
    <col min="4" max="4" width="12.42578125" style="122" customWidth="1"/>
    <col min="5" max="5" width="12" style="122" customWidth="1"/>
    <col min="6" max="6" width="9.140625" style="122"/>
    <col min="7" max="7" width="9.140625" style="122" hidden="1" customWidth="1"/>
    <col min="8" max="8" width="9.140625" style="122"/>
    <col min="9" max="10" width="10.7109375" style="122" bestFit="1" customWidth="1"/>
    <col min="11" max="16384" width="9.140625" style="122"/>
  </cols>
  <sheetData>
    <row r="1" spans="1:7">
      <c r="A1" s="103"/>
      <c r="D1" s="361" t="s">
        <v>473</v>
      </c>
      <c r="E1" s="361"/>
      <c r="F1" s="126"/>
    </row>
    <row r="2" spans="1:7" ht="36" customHeight="1">
      <c r="A2" s="354" t="s">
        <v>491</v>
      </c>
      <c r="B2" s="354"/>
      <c r="C2" s="354"/>
      <c r="D2" s="354"/>
      <c r="E2" s="354"/>
    </row>
    <row r="3" spans="1:7">
      <c r="A3" s="356" t="str">
        <f>'47'!A3:C3</f>
        <v>(Kèm theo Quyết định số ………../QĐ-UBND ngày    /01/2020 của Ủy ban nhân dân tỉnh Tiền Giang)</v>
      </c>
      <c r="B3" s="356"/>
      <c r="C3" s="356"/>
      <c r="D3" s="356"/>
      <c r="E3" s="356"/>
    </row>
    <row r="4" spans="1:7">
      <c r="A4" s="105"/>
      <c r="D4" s="362" t="s">
        <v>3</v>
      </c>
      <c r="E4" s="362"/>
    </row>
    <row r="5" spans="1:7" s="179" customFormat="1">
      <c r="A5" s="357" t="s">
        <v>4</v>
      </c>
      <c r="B5" s="357" t="s">
        <v>222</v>
      </c>
      <c r="C5" s="357" t="s">
        <v>88</v>
      </c>
      <c r="D5" s="357" t="s">
        <v>46</v>
      </c>
      <c r="E5" s="357"/>
    </row>
    <row r="6" spans="1:7" s="179" customFormat="1" ht="25.5">
      <c r="A6" s="357"/>
      <c r="B6" s="357"/>
      <c r="C6" s="357"/>
      <c r="D6" s="177" t="s">
        <v>401</v>
      </c>
      <c r="E6" s="177" t="s">
        <v>402</v>
      </c>
    </row>
    <row r="7" spans="1:7">
      <c r="A7" s="127" t="s">
        <v>11</v>
      </c>
      <c r="B7" s="127" t="s">
        <v>12</v>
      </c>
      <c r="C7" s="127" t="s">
        <v>90</v>
      </c>
      <c r="D7" s="127">
        <v>2</v>
      </c>
      <c r="E7" s="127">
        <v>3</v>
      </c>
    </row>
    <row r="8" spans="1:7" s="131" customFormat="1" ht="14.25">
      <c r="A8" s="128"/>
      <c r="B8" s="129" t="s">
        <v>95</v>
      </c>
      <c r="C8" s="130">
        <f>C9+C29</f>
        <v>11382578</v>
      </c>
      <c r="D8" s="130">
        <f>D9+D29</f>
        <v>5724711</v>
      </c>
      <c r="E8" s="130">
        <f>E9+E29</f>
        <v>5657867</v>
      </c>
    </row>
    <row r="9" spans="1:7" s="125" customFormat="1" ht="14.25">
      <c r="A9" s="123" t="s">
        <v>11</v>
      </c>
      <c r="B9" s="124" t="s">
        <v>96</v>
      </c>
      <c r="C9" s="132">
        <f>C10+C21+C25+C26+C27+C28</f>
        <v>9991835</v>
      </c>
      <c r="D9" s="132">
        <f>D10+D21+D25+D26+D27+D28</f>
        <v>4364325</v>
      </c>
      <c r="E9" s="132">
        <f>E10+E21+E25+E26+E27+E28</f>
        <v>5627510</v>
      </c>
    </row>
    <row r="10" spans="1:7" s="136" customFormat="1">
      <c r="A10" s="133" t="s">
        <v>16</v>
      </c>
      <c r="B10" s="134" t="s">
        <v>484</v>
      </c>
      <c r="C10" s="135">
        <f>C11+C19+C20</f>
        <v>2660318</v>
      </c>
      <c r="D10" s="135">
        <f>D11+D19+D20</f>
        <v>1938063</v>
      </c>
      <c r="E10" s="135">
        <f>E11+E19+E20</f>
        <v>722255</v>
      </c>
    </row>
    <row r="11" spans="1:7">
      <c r="A11" s="112">
        <v>1</v>
      </c>
      <c r="B11" s="114" t="s">
        <v>98</v>
      </c>
      <c r="C11" s="137">
        <f>SUM(C16:C18)</f>
        <v>2660318</v>
      </c>
      <c r="D11" s="137">
        <f>SUM(D16:D18)</f>
        <v>1938063</v>
      </c>
      <c r="E11" s="137">
        <f>SUM(E16:E18)</f>
        <v>722255</v>
      </c>
      <c r="G11" s="122">
        <f>28718-12500</f>
        <v>16218</v>
      </c>
    </row>
    <row r="12" spans="1:7" hidden="1">
      <c r="A12" s="112"/>
      <c r="B12" s="138" t="s">
        <v>246</v>
      </c>
      <c r="C12" s="137"/>
      <c r="D12" s="137"/>
      <c r="E12" s="137"/>
    </row>
    <row r="13" spans="1:7" hidden="1">
      <c r="A13" s="112" t="s">
        <v>20</v>
      </c>
      <c r="B13" s="138" t="s">
        <v>100</v>
      </c>
      <c r="C13" s="137"/>
      <c r="D13" s="137"/>
      <c r="E13" s="137"/>
    </row>
    <row r="14" spans="1:7" hidden="1">
      <c r="A14" s="112" t="s">
        <v>20</v>
      </c>
      <c r="B14" s="138" t="s">
        <v>101</v>
      </c>
      <c r="C14" s="137"/>
      <c r="D14" s="137"/>
      <c r="E14" s="137"/>
    </row>
    <row r="15" spans="1:7">
      <c r="A15" s="112"/>
      <c r="B15" s="138" t="s">
        <v>102</v>
      </c>
      <c r="C15" s="137"/>
      <c r="D15" s="137"/>
      <c r="E15" s="137"/>
      <c r="G15" s="122">
        <v>17020</v>
      </c>
    </row>
    <row r="16" spans="1:7" s="141" customFormat="1">
      <c r="A16" s="139" t="s">
        <v>20</v>
      </c>
      <c r="B16" s="138" t="s">
        <v>403</v>
      </c>
      <c r="C16" s="140">
        <f t="shared" ref="C16:C21" si="0">D16+E16</f>
        <v>650318</v>
      </c>
      <c r="D16" s="140">
        <v>564303</v>
      </c>
      <c r="E16" s="140">
        <v>86015</v>
      </c>
      <c r="G16" s="141">
        <v>630</v>
      </c>
    </row>
    <row r="17" spans="1:7" s="141" customFormat="1">
      <c r="A17" s="139" t="s">
        <v>20</v>
      </c>
      <c r="B17" s="138" t="s">
        <v>247</v>
      </c>
      <c r="C17" s="140">
        <f t="shared" si="0"/>
        <v>360000</v>
      </c>
      <c r="D17" s="140">
        <v>51910</v>
      </c>
      <c r="E17" s="140">
        <v>308090</v>
      </c>
      <c r="G17" s="141">
        <v>238</v>
      </c>
    </row>
    <row r="18" spans="1:7" s="141" customFormat="1">
      <c r="A18" s="139" t="s">
        <v>20</v>
      </c>
      <c r="B18" s="138" t="s">
        <v>248</v>
      </c>
      <c r="C18" s="140">
        <f t="shared" si="0"/>
        <v>1650000</v>
      </c>
      <c r="D18" s="140">
        <v>1321850</v>
      </c>
      <c r="E18" s="140">
        <v>328150</v>
      </c>
      <c r="G18" s="141">
        <v>13000</v>
      </c>
    </row>
    <row r="19" spans="1:7" ht="51.75">
      <c r="A19" s="112">
        <v>2</v>
      </c>
      <c r="B19" s="114" t="s">
        <v>249</v>
      </c>
      <c r="C19" s="137">
        <f t="shared" si="0"/>
        <v>0</v>
      </c>
      <c r="D19" s="137"/>
      <c r="E19" s="137"/>
      <c r="G19" s="122">
        <f>SUM(G11:G18)</f>
        <v>47106</v>
      </c>
    </row>
    <row r="20" spans="1:7">
      <c r="A20" s="112">
        <v>3</v>
      </c>
      <c r="B20" s="114" t="s">
        <v>250</v>
      </c>
      <c r="C20" s="137">
        <f t="shared" si="0"/>
        <v>0</v>
      </c>
      <c r="D20" s="137"/>
      <c r="E20" s="137"/>
      <c r="G20" s="122">
        <f>12500+60000+4250</f>
        <v>76750</v>
      </c>
    </row>
    <row r="21" spans="1:7" s="136" customFormat="1">
      <c r="A21" s="133" t="s">
        <v>26</v>
      </c>
      <c r="B21" s="134" t="s">
        <v>251</v>
      </c>
      <c r="C21" s="142">
        <f t="shared" si="0"/>
        <v>6793899</v>
      </c>
      <c r="D21" s="142">
        <v>2038074</v>
      </c>
      <c r="E21" s="142">
        <f>'08'!L10</f>
        <v>4755825</v>
      </c>
      <c r="G21" s="136">
        <f>G20+G19</f>
        <v>123856</v>
      </c>
    </row>
    <row r="22" spans="1:7">
      <c r="A22" s="112"/>
      <c r="B22" s="138" t="s">
        <v>108</v>
      </c>
      <c r="C22" s="137"/>
      <c r="D22" s="137"/>
      <c r="E22" s="137"/>
    </row>
    <row r="23" spans="1:7">
      <c r="A23" s="112">
        <v>1</v>
      </c>
      <c r="B23" s="138" t="s">
        <v>100</v>
      </c>
      <c r="C23" s="140">
        <f t="shared" ref="C23:C31" si="1">D23+E23</f>
        <v>2960822</v>
      </c>
      <c r="D23" s="137">
        <f>490605+142984</f>
        <v>633589</v>
      </c>
      <c r="E23" s="137">
        <f>'08'!M10</f>
        <v>2327233</v>
      </c>
    </row>
    <row r="24" spans="1:7">
      <c r="A24" s="112">
        <v>2</v>
      </c>
      <c r="B24" s="138" t="s">
        <v>485</v>
      </c>
      <c r="C24" s="140">
        <f t="shared" si="1"/>
        <v>33624</v>
      </c>
      <c r="D24" s="137">
        <v>33308</v>
      </c>
      <c r="E24" s="137">
        <f>'08'!N10</f>
        <v>316</v>
      </c>
    </row>
    <row r="25" spans="1:7" s="136" customFormat="1" ht="27">
      <c r="A25" s="133" t="s">
        <v>33</v>
      </c>
      <c r="B25" s="134" t="s">
        <v>486</v>
      </c>
      <c r="C25" s="142">
        <f t="shared" si="1"/>
        <v>200</v>
      </c>
      <c r="D25" s="142">
        <v>200</v>
      </c>
      <c r="E25" s="142"/>
    </row>
    <row r="26" spans="1:7" s="136" customFormat="1">
      <c r="A26" s="133" t="s">
        <v>110</v>
      </c>
      <c r="B26" s="134" t="s">
        <v>111</v>
      </c>
      <c r="C26" s="142">
        <f t="shared" si="1"/>
        <v>1000</v>
      </c>
      <c r="D26" s="142">
        <v>1000</v>
      </c>
      <c r="E26" s="142"/>
    </row>
    <row r="27" spans="1:7" s="136" customFormat="1">
      <c r="A27" s="133" t="s">
        <v>112</v>
      </c>
      <c r="B27" s="134" t="s">
        <v>113</v>
      </c>
      <c r="C27" s="142">
        <f t="shared" si="1"/>
        <v>197690</v>
      </c>
      <c r="D27" s="142">
        <v>94573</v>
      </c>
      <c r="E27" s="142">
        <f>'08'!P10</f>
        <v>103117</v>
      </c>
    </row>
    <row r="28" spans="1:7" s="136" customFormat="1">
      <c r="A28" s="133" t="s">
        <v>114</v>
      </c>
      <c r="B28" s="134" t="s">
        <v>115</v>
      </c>
      <c r="C28" s="142">
        <f t="shared" si="1"/>
        <v>338728</v>
      </c>
      <c r="D28" s="142">
        <v>292415</v>
      </c>
      <c r="E28" s="142">
        <v>46313</v>
      </c>
    </row>
    <row r="29" spans="1:7" s="125" customFormat="1" ht="14.25">
      <c r="A29" s="123" t="s">
        <v>12</v>
      </c>
      <c r="B29" s="124" t="s">
        <v>116</v>
      </c>
      <c r="C29" s="132">
        <f>C30+C31+C32</f>
        <v>1390743</v>
      </c>
      <c r="D29" s="132">
        <f>D30+D31+D32</f>
        <v>1360386</v>
      </c>
      <c r="E29" s="132">
        <f>E30+E31+E32</f>
        <v>30357</v>
      </c>
    </row>
    <row r="30" spans="1:7" s="136" customFormat="1" ht="27">
      <c r="A30" s="133" t="s">
        <v>16</v>
      </c>
      <c r="B30" s="134" t="s">
        <v>404</v>
      </c>
      <c r="C30" s="142">
        <f t="shared" si="1"/>
        <v>970256</v>
      </c>
      <c r="D30" s="142">
        <v>970256</v>
      </c>
      <c r="E30" s="142"/>
    </row>
    <row r="31" spans="1:7" s="136" customFormat="1" ht="27">
      <c r="A31" s="133" t="s">
        <v>26</v>
      </c>
      <c r="B31" s="134" t="s">
        <v>405</v>
      </c>
      <c r="C31" s="142">
        <f t="shared" si="1"/>
        <v>138762</v>
      </c>
      <c r="D31" s="142">
        <f>138762-30357</f>
        <v>108405</v>
      </c>
      <c r="E31" s="142">
        <v>30357</v>
      </c>
    </row>
    <row r="32" spans="1:7" s="136" customFormat="1">
      <c r="A32" s="133" t="s">
        <v>33</v>
      </c>
      <c r="B32" s="134" t="s">
        <v>117</v>
      </c>
      <c r="C32" s="142">
        <f>C33+C36</f>
        <v>281725</v>
      </c>
      <c r="D32" s="142">
        <f>D33+D36</f>
        <v>281725</v>
      </c>
      <c r="E32" s="142">
        <f>E33+E36</f>
        <v>0</v>
      </c>
    </row>
    <row r="33" spans="1:5">
      <c r="A33" s="112">
        <v>1</v>
      </c>
      <c r="B33" s="114" t="s">
        <v>406</v>
      </c>
      <c r="C33" s="137">
        <f>C34+C35</f>
        <v>210500</v>
      </c>
      <c r="D33" s="137">
        <f>D34+D35</f>
        <v>210500</v>
      </c>
      <c r="E33" s="137">
        <f>E34+E35</f>
        <v>0</v>
      </c>
    </row>
    <row r="34" spans="1:5" s="141" customFormat="1">
      <c r="A34" s="139"/>
      <c r="B34" s="138" t="s">
        <v>407</v>
      </c>
      <c r="C34" s="140">
        <f t="shared" ref="C34:C35" si="2">D34+E34</f>
        <v>162300</v>
      </c>
      <c r="D34" s="140">
        <v>162300</v>
      </c>
      <c r="E34" s="140"/>
    </row>
    <row r="35" spans="1:5" s="141" customFormat="1">
      <c r="A35" s="139"/>
      <c r="B35" s="138" t="s">
        <v>408</v>
      </c>
      <c r="C35" s="140">
        <f t="shared" si="2"/>
        <v>48200</v>
      </c>
      <c r="D35" s="140">
        <v>48200</v>
      </c>
      <c r="E35" s="140"/>
    </row>
    <row r="36" spans="1:5">
      <c r="A36" s="112">
        <v>2</v>
      </c>
      <c r="B36" s="114" t="s">
        <v>409</v>
      </c>
      <c r="C36" s="137">
        <f>C37+C38</f>
        <v>71225</v>
      </c>
      <c r="D36" s="137">
        <f>D37+D38</f>
        <v>71225</v>
      </c>
      <c r="E36" s="137">
        <f>E37+E38</f>
        <v>0</v>
      </c>
    </row>
    <row r="37" spans="1:5" s="141" customFormat="1">
      <c r="A37" s="139"/>
      <c r="B37" s="138" t="s">
        <v>407</v>
      </c>
      <c r="C37" s="140">
        <f t="shared" ref="C37:C38" si="3">D37+E37</f>
        <v>53409</v>
      </c>
      <c r="D37" s="140">
        <v>53409</v>
      </c>
      <c r="E37" s="140"/>
    </row>
    <row r="38" spans="1:5" s="141" customFormat="1">
      <c r="A38" s="139"/>
      <c r="B38" s="138" t="s">
        <v>408</v>
      </c>
      <c r="C38" s="140">
        <f t="shared" si="3"/>
        <v>17816</v>
      </c>
      <c r="D38" s="140">
        <v>17816</v>
      </c>
      <c r="E38" s="140"/>
    </row>
    <row r="39" spans="1:5">
      <c r="A39" s="143" t="s">
        <v>121</v>
      </c>
      <c r="B39" s="144" t="s">
        <v>122</v>
      </c>
      <c r="C39" s="145">
        <f>D39+E39</f>
        <v>0</v>
      </c>
      <c r="D39" s="145"/>
      <c r="E39" s="145"/>
    </row>
    <row r="40" spans="1:5" ht="48.75" hidden="1" customHeight="1">
      <c r="A40" s="360" t="s">
        <v>360</v>
      </c>
      <c r="B40" s="360"/>
      <c r="C40" s="360"/>
      <c r="D40" s="360"/>
      <c r="E40" s="360"/>
    </row>
    <row r="41" spans="1:5" ht="29.25" hidden="1" customHeight="1">
      <c r="A41" s="353" t="s">
        <v>252</v>
      </c>
      <c r="B41" s="353"/>
      <c r="C41" s="353"/>
      <c r="D41" s="353"/>
      <c r="E41" s="353"/>
    </row>
  </sheetData>
  <mergeCells count="10">
    <mergeCell ref="A41:E41"/>
    <mergeCell ref="D1:E1"/>
    <mergeCell ref="D4:E4"/>
    <mergeCell ref="A2:E2"/>
    <mergeCell ref="A3:E3"/>
    <mergeCell ref="A40:E40"/>
    <mergeCell ref="A5:A6"/>
    <mergeCell ref="B5:B6"/>
    <mergeCell ref="C5:C6"/>
    <mergeCell ref="D5:E5"/>
  </mergeCells>
  <pageMargins left="0.7" right="0.2"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H57"/>
  <sheetViews>
    <sheetView tabSelected="1" workbookViewId="0">
      <selection activeCell="F15" sqref="F15"/>
    </sheetView>
  </sheetViews>
  <sheetFormatPr defaultColWidth="9.140625" defaultRowHeight="18.75"/>
  <cols>
    <col min="1" max="1" width="5.42578125" style="264" customWidth="1"/>
    <col min="2" max="2" width="47" style="264" customWidth="1"/>
    <col min="3" max="4" width="16.5703125" style="264" customWidth="1"/>
    <col min="5" max="5" width="9.140625" style="264"/>
    <col min="6" max="6" width="10.140625" style="264" bestFit="1" customWidth="1"/>
    <col min="7" max="7" width="10.140625" style="241" bestFit="1" customWidth="1"/>
    <col min="8" max="16384" width="9.140625" style="264"/>
  </cols>
  <sheetData>
    <row r="1" spans="1:8">
      <c r="C1" s="340" t="s">
        <v>536</v>
      </c>
      <c r="D1" s="340"/>
    </row>
    <row r="2" spans="1:8">
      <c r="A2" s="265" t="s">
        <v>504</v>
      </c>
    </row>
    <row r="3" spans="1:8">
      <c r="A3" s="364" t="s">
        <v>600</v>
      </c>
      <c r="B3" s="364"/>
      <c r="C3" s="364"/>
      <c r="D3" s="364"/>
      <c r="E3" s="239"/>
      <c r="F3" s="239"/>
    </row>
    <row r="4" spans="1:8">
      <c r="A4" s="365" t="str">
        <f>'46,'!A4:C4</f>
        <v>(Kèm theo Quyết định số ………../QĐ-UBND ngày    /01/2020 của Ủy ban nhân dân tỉnh Tiền Giang)</v>
      </c>
      <c r="B4" s="365"/>
      <c r="C4" s="365"/>
      <c r="D4" s="365"/>
      <c r="E4" s="266"/>
      <c r="F4" s="266"/>
    </row>
    <row r="5" spans="1:8">
      <c r="C5" s="366" t="s">
        <v>3</v>
      </c>
      <c r="D5" s="366"/>
    </row>
    <row r="6" spans="1:8">
      <c r="A6" s="367" t="s">
        <v>4</v>
      </c>
      <c r="B6" s="367" t="s">
        <v>5</v>
      </c>
      <c r="C6" s="367" t="s">
        <v>592</v>
      </c>
      <c r="D6" s="367"/>
    </row>
    <row r="7" spans="1:8" ht="37.5">
      <c r="A7" s="367"/>
      <c r="B7" s="367"/>
      <c r="C7" s="267" t="s">
        <v>537</v>
      </c>
      <c r="D7" s="267" t="s">
        <v>538</v>
      </c>
    </row>
    <row r="8" spans="1:8" hidden="1">
      <c r="A8" s="267" t="s">
        <v>11</v>
      </c>
      <c r="B8" s="267" t="s">
        <v>12</v>
      </c>
      <c r="C8" s="267">
        <v>3</v>
      </c>
      <c r="D8" s="267">
        <v>4</v>
      </c>
    </row>
    <row r="9" spans="1:8">
      <c r="A9" s="268"/>
      <c r="B9" s="269" t="s">
        <v>539</v>
      </c>
      <c r="C9" s="270">
        <f t="shared" ref="C9:D9" si="0">C10+C43</f>
        <v>11125000</v>
      </c>
      <c r="D9" s="270">
        <f t="shared" si="0"/>
        <v>10005950</v>
      </c>
      <c r="F9" s="271"/>
      <c r="G9" s="248"/>
    </row>
    <row r="10" spans="1:8">
      <c r="A10" s="272" t="s">
        <v>16</v>
      </c>
      <c r="B10" s="273" t="s">
        <v>48</v>
      </c>
      <c r="C10" s="274">
        <f t="shared" ref="C10" si="1">SUM(C11:C41)</f>
        <v>10810000</v>
      </c>
      <c r="D10" s="274">
        <f>SUM(D11:D41)</f>
        <v>10005950</v>
      </c>
      <c r="F10" s="271"/>
      <c r="G10" s="248"/>
      <c r="H10" s="271"/>
    </row>
    <row r="11" spans="1:8" ht="37.5">
      <c r="A11" s="275">
        <v>1</v>
      </c>
      <c r="B11" s="276" t="s">
        <v>540</v>
      </c>
      <c r="C11" s="277">
        <v>170000</v>
      </c>
      <c r="D11" s="277">
        <f>C11</f>
        <v>170000</v>
      </c>
      <c r="G11" s="248"/>
    </row>
    <row r="12" spans="1:8" hidden="1">
      <c r="A12" s="275"/>
      <c r="B12" s="276" t="s">
        <v>541</v>
      </c>
      <c r="C12" s="277"/>
      <c r="D12" s="277"/>
      <c r="G12" s="248"/>
    </row>
    <row r="13" spans="1:8" ht="37.5">
      <c r="A13" s="275">
        <v>2</v>
      </c>
      <c r="B13" s="276" t="s">
        <v>542</v>
      </c>
      <c r="C13" s="277">
        <v>160000</v>
      </c>
      <c r="D13" s="277">
        <f t="shared" ref="D13:D34" si="2">C13</f>
        <v>160000</v>
      </c>
      <c r="F13" s="271"/>
      <c r="G13" s="248"/>
    </row>
    <row r="14" spans="1:8" hidden="1">
      <c r="A14" s="275"/>
      <c r="B14" s="276" t="s">
        <v>543</v>
      </c>
      <c r="C14" s="277"/>
      <c r="D14" s="277"/>
      <c r="G14" s="248"/>
    </row>
    <row r="15" spans="1:8" ht="37.5">
      <c r="A15" s="275">
        <v>3</v>
      </c>
      <c r="B15" s="276" t="s">
        <v>544</v>
      </c>
      <c r="C15" s="277">
        <v>4214000</v>
      </c>
      <c r="D15" s="277">
        <f t="shared" si="2"/>
        <v>4214000</v>
      </c>
      <c r="G15" s="248"/>
    </row>
    <row r="16" spans="1:8" hidden="1">
      <c r="A16" s="275"/>
      <c r="B16" s="276" t="s">
        <v>543</v>
      </c>
      <c r="C16" s="277"/>
      <c r="D16" s="277"/>
      <c r="G16" s="248"/>
    </row>
    <row r="17" spans="1:7">
      <c r="A17" s="275">
        <v>4</v>
      </c>
      <c r="B17" s="276" t="s">
        <v>545</v>
      </c>
      <c r="C17" s="277">
        <v>1400000</v>
      </c>
      <c r="D17" s="277">
        <f t="shared" si="2"/>
        <v>1400000</v>
      </c>
      <c r="G17" s="248"/>
    </row>
    <row r="18" spans="1:7" hidden="1">
      <c r="A18" s="275"/>
      <c r="B18" s="276" t="s">
        <v>543</v>
      </c>
      <c r="C18" s="277"/>
      <c r="D18" s="277"/>
      <c r="G18" s="248"/>
    </row>
    <row r="19" spans="1:7">
      <c r="A19" s="275">
        <v>5</v>
      </c>
      <c r="B19" s="276" t="s">
        <v>546</v>
      </c>
      <c r="C19" s="277">
        <v>770000</v>
      </c>
      <c r="D19" s="277">
        <f t="shared" si="2"/>
        <v>770000</v>
      </c>
      <c r="G19" s="248"/>
    </row>
    <row r="20" spans="1:7">
      <c r="A20" s="275">
        <v>6</v>
      </c>
      <c r="B20" s="276" t="s">
        <v>547</v>
      </c>
      <c r="C20" s="277">
        <v>1070000</v>
      </c>
      <c r="D20" s="277">
        <v>398000</v>
      </c>
      <c r="G20" s="248"/>
    </row>
    <row r="21" spans="1:7" ht="37.5">
      <c r="A21" s="275" t="s">
        <v>20</v>
      </c>
      <c r="B21" s="278" t="s">
        <v>548</v>
      </c>
      <c r="C21" s="277"/>
      <c r="D21" s="277"/>
      <c r="G21" s="248"/>
    </row>
    <row r="22" spans="1:7" ht="37.5">
      <c r="A22" s="275" t="s">
        <v>20</v>
      </c>
      <c r="B22" s="278" t="s">
        <v>549</v>
      </c>
      <c r="C22" s="277"/>
      <c r="D22" s="277"/>
      <c r="G22" s="248"/>
    </row>
    <row r="23" spans="1:7">
      <c r="A23" s="275">
        <v>7</v>
      </c>
      <c r="B23" s="276" t="s">
        <v>550</v>
      </c>
      <c r="C23" s="277">
        <v>360000</v>
      </c>
      <c r="D23" s="277">
        <f t="shared" si="2"/>
        <v>360000</v>
      </c>
      <c r="G23" s="248"/>
    </row>
    <row r="24" spans="1:7">
      <c r="A24" s="275">
        <v>8</v>
      </c>
      <c r="B24" s="276" t="s">
        <v>551</v>
      </c>
      <c r="C24" s="277">
        <v>150000</v>
      </c>
      <c r="D24" s="277">
        <v>106000</v>
      </c>
      <c r="G24" s="248"/>
    </row>
    <row r="25" spans="1:7">
      <c r="A25" s="275" t="s">
        <v>20</v>
      </c>
      <c r="B25" s="278" t="s">
        <v>552</v>
      </c>
      <c r="C25" s="277"/>
      <c r="D25" s="277"/>
      <c r="G25" s="248"/>
    </row>
    <row r="26" spans="1:7">
      <c r="A26" s="275" t="s">
        <v>20</v>
      </c>
      <c r="B26" s="278" t="s">
        <v>553</v>
      </c>
      <c r="C26" s="277"/>
      <c r="D26" s="277"/>
      <c r="G26" s="248"/>
    </row>
    <row r="27" spans="1:7">
      <c r="A27" s="275" t="s">
        <v>20</v>
      </c>
      <c r="B27" s="278" t="s">
        <v>554</v>
      </c>
      <c r="C27" s="277"/>
      <c r="D27" s="277"/>
      <c r="G27" s="248"/>
    </row>
    <row r="28" spans="1:7">
      <c r="A28" s="275" t="s">
        <v>20</v>
      </c>
      <c r="B28" s="278" t="s">
        <v>555</v>
      </c>
      <c r="C28" s="277"/>
      <c r="D28" s="277"/>
      <c r="G28" s="248"/>
    </row>
    <row r="29" spans="1:7">
      <c r="A29" s="275">
        <v>9</v>
      </c>
      <c r="B29" s="276" t="s">
        <v>590</v>
      </c>
      <c r="C29" s="277"/>
      <c r="D29" s="277">
        <f t="shared" si="2"/>
        <v>0</v>
      </c>
      <c r="G29" s="248"/>
    </row>
    <row r="30" spans="1:7">
      <c r="A30" s="275">
        <v>10</v>
      </c>
      <c r="B30" s="276" t="s">
        <v>591</v>
      </c>
      <c r="C30" s="277">
        <v>16000</v>
      </c>
      <c r="D30" s="277">
        <f t="shared" ref="D30" si="3">C30</f>
        <v>16000</v>
      </c>
      <c r="G30" s="248"/>
    </row>
    <row r="31" spans="1:7">
      <c r="A31" s="275">
        <v>11</v>
      </c>
      <c r="B31" s="276" t="s">
        <v>556</v>
      </c>
      <c r="C31" s="277">
        <v>70000</v>
      </c>
      <c r="D31" s="277">
        <f t="shared" si="2"/>
        <v>70000</v>
      </c>
      <c r="G31" s="248"/>
    </row>
    <row r="32" spans="1:7">
      <c r="A32" s="275">
        <v>12</v>
      </c>
      <c r="B32" s="276" t="s">
        <v>557</v>
      </c>
      <c r="C32" s="277">
        <v>500000</v>
      </c>
      <c r="D32" s="277">
        <f t="shared" si="2"/>
        <v>500000</v>
      </c>
      <c r="G32" s="248"/>
    </row>
    <row r="33" spans="1:7" ht="37.5">
      <c r="A33" s="275">
        <v>13</v>
      </c>
      <c r="B33" s="276" t="s">
        <v>558</v>
      </c>
      <c r="C33" s="277">
        <v>3000</v>
      </c>
      <c r="D33" s="277">
        <f t="shared" si="2"/>
        <v>3000</v>
      </c>
      <c r="G33" s="248"/>
    </row>
    <row r="34" spans="1:7">
      <c r="A34" s="275">
        <v>14</v>
      </c>
      <c r="B34" s="276" t="s">
        <v>559</v>
      </c>
      <c r="C34" s="277">
        <v>1650000</v>
      </c>
      <c r="D34" s="277">
        <f t="shared" si="2"/>
        <v>1650000</v>
      </c>
      <c r="G34" s="248"/>
    </row>
    <row r="35" spans="1:7" hidden="1">
      <c r="A35" s="275"/>
      <c r="B35" s="276" t="s">
        <v>543</v>
      </c>
      <c r="C35" s="277"/>
      <c r="D35" s="277"/>
      <c r="G35" s="248"/>
    </row>
    <row r="36" spans="1:7">
      <c r="A36" s="275">
        <v>15</v>
      </c>
      <c r="B36" s="276" t="s">
        <v>560</v>
      </c>
      <c r="C36" s="277">
        <v>4000</v>
      </c>
      <c r="D36" s="277">
        <v>2950</v>
      </c>
      <c r="G36" s="248"/>
    </row>
    <row r="37" spans="1:7">
      <c r="A37" s="275">
        <v>16</v>
      </c>
      <c r="B37" s="276" t="s">
        <v>561</v>
      </c>
      <c r="C37" s="277">
        <v>270000</v>
      </c>
      <c r="D37" s="277">
        <v>183000</v>
      </c>
      <c r="G37" s="248"/>
    </row>
    <row r="38" spans="1:7" ht="37.5">
      <c r="A38" s="275">
        <v>17</v>
      </c>
      <c r="B38" s="276" t="s">
        <v>562</v>
      </c>
      <c r="C38" s="277">
        <v>3000</v>
      </c>
      <c r="D38" s="277">
        <v>3000</v>
      </c>
      <c r="G38" s="248"/>
    </row>
    <row r="39" spans="1:7">
      <c r="A39" s="275">
        <v>18</v>
      </c>
      <c r="B39" s="276" t="s">
        <v>563</v>
      </c>
      <c r="C39" s="279"/>
      <c r="D39" s="277"/>
      <c r="G39" s="248"/>
    </row>
    <row r="40" spans="1:7" ht="56.25" hidden="1">
      <c r="A40" s="275">
        <v>19</v>
      </c>
      <c r="B40" s="280" t="s">
        <v>564</v>
      </c>
      <c r="C40" s="279"/>
      <c r="D40" s="277"/>
      <c r="G40" s="248"/>
    </row>
    <row r="41" spans="1:7" ht="37.5" hidden="1">
      <c r="A41" s="275">
        <v>20</v>
      </c>
      <c r="B41" s="276" t="s">
        <v>565</v>
      </c>
      <c r="C41" s="279"/>
      <c r="D41" s="277"/>
      <c r="G41" s="248"/>
    </row>
    <row r="42" spans="1:7">
      <c r="A42" s="272" t="s">
        <v>26</v>
      </c>
      <c r="B42" s="273" t="s">
        <v>49</v>
      </c>
      <c r="C42" s="277"/>
      <c r="D42" s="277"/>
      <c r="G42" s="248"/>
    </row>
    <row r="43" spans="1:7">
      <c r="A43" s="272" t="s">
        <v>33</v>
      </c>
      <c r="B43" s="273" t="s">
        <v>566</v>
      </c>
      <c r="C43" s="274">
        <v>315000</v>
      </c>
      <c r="D43" s="274"/>
      <c r="G43" s="248"/>
    </row>
    <row r="44" spans="1:7">
      <c r="A44" s="275">
        <v>1</v>
      </c>
      <c r="B44" s="276" t="s">
        <v>567</v>
      </c>
      <c r="C44" s="277"/>
      <c r="D44" s="277"/>
      <c r="G44" s="248"/>
    </row>
    <row r="45" spans="1:7">
      <c r="A45" s="275">
        <v>2</v>
      </c>
      <c r="B45" s="276" t="s">
        <v>568</v>
      </c>
      <c r="C45" s="277"/>
      <c r="D45" s="277"/>
      <c r="G45" s="248"/>
    </row>
    <row r="46" spans="1:7">
      <c r="A46" s="275">
        <v>3</v>
      </c>
      <c r="B46" s="276" t="s">
        <v>569</v>
      </c>
      <c r="C46" s="277"/>
      <c r="D46" s="277"/>
      <c r="G46" s="248"/>
    </row>
    <row r="47" spans="1:7">
      <c r="A47" s="275">
        <v>4</v>
      </c>
      <c r="B47" s="276" t="s">
        <v>570</v>
      </c>
      <c r="C47" s="277"/>
      <c r="D47" s="277"/>
      <c r="G47" s="248"/>
    </row>
    <row r="48" spans="1:7">
      <c r="A48" s="275">
        <v>5</v>
      </c>
      <c r="B48" s="276" t="s">
        <v>571</v>
      </c>
      <c r="C48" s="277"/>
      <c r="D48" s="277"/>
      <c r="G48" s="248"/>
    </row>
    <row r="49" spans="1:7">
      <c r="A49" s="275">
        <v>6</v>
      </c>
      <c r="B49" s="276" t="s">
        <v>572</v>
      </c>
      <c r="C49" s="277"/>
      <c r="D49" s="277"/>
      <c r="G49" s="248"/>
    </row>
    <row r="50" spans="1:7">
      <c r="A50" s="281" t="s">
        <v>110</v>
      </c>
      <c r="B50" s="282" t="s">
        <v>573</v>
      </c>
      <c r="C50" s="283"/>
      <c r="D50" s="283"/>
    </row>
    <row r="51" spans="1:7" ht="19.5" hidden="1">
      <c r="A51" s="368" t="s">
        <v>574</v>
      </c>
      <c r="B51" s="368"/>
    </row>
    <row r="52" spans="1:7" hidden="1">
      <c r="A52" s="363" t="s">
        <v>575</v>
      </c>
      <c r="B52" s="363"/>
      <c r="C52" s="363"/>
      <c r="D52" s="363"/>
      <c r="E52" s="266"/>
    </row>
    <row r="53" spans="1:7" hidden="1">
      <c r="A53" s="363" t="s">
        <v>576</v>
      </c>
      <c r="B53" s="363"/>
      <c r="C53" s="363"/>
      <c r="D53" s="363"/>
      <c r="E53" s="266"/>
    </row>
    <row r="54" spans="1:7" hidden="1">
      <c r="A54" s="363" t="s">
        <v>577</v>
      </c>
      <c r="B54" s="363"/>
      <c r="C54" s="363"/>
      <c r="D54" s="363"/>
      <c r="E54" s="284"/>
    </row>
    <row r="55" spans="1:7" hidden="1">
      <c r="A55" s="363" t="s">
        <v>578</v>
      </c>
      <c r="B55" s="363"/>
      <c r="C55" s="363"/>
      <c r="D55" s="363"/>
      <c r="E55" s="284"/>
    </row>
    <row r="56" spans="1:7" hidden="1">
      <c r="A56" s="363" t="s">
        <v>579</v>
      </c>
      <c r="B56" s="363"/>
      <c r="C56" s="363"/>
      <c r="D56" s="363"/>
      <c r="E56" s="284"/>
    </row>
    <row r="57" spans="1:7">
      <c r="A57" s="285"/>
    </row>
  </sheetData>
  <mergeCells count="13">
    <mergeCell ref="A56:D56"/>
    <mergeCell ref="C1:D1"/>
    <mergeCell ref="A3:D3"/>
    <mergeCell ref="A4:D4"/>
    <mergeCell ref="C5:D5"/>
    <mergeCell ref="A6:A7"/>
    <mergeCell ref="B6:B7"/>
    <mergeCell ref="C6:D6"/>
    <mergeCell ref="A51:B51"/>
    <mergeCell ref="A52:D52"/>
    <mergeCell ref="A53:D53"/>
    <mergeCell ref="A54:D54"/>
    <mergeCell ref="A55:D55"/>
  </mergeCells>
  <pageMargins left="0.75" right="0.75"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D44"/>
  <sheetViews>
    <sheetView workbookViewId="0">
      <selection activeCell="C44" sqref="C44"/>
    </sheetView>
  </sheetViews>
  <sheetFormatPr defaultColWidth="9.140625" defaultRowHeight="18.75"/>
  <cols>
    <col min="1" max="1" width="7.28515625" style="264" customWidth="1"/>
    <col min="2" max="2" width="60.140625" style="264" customWidth="1"/>
    <col min="3" max="3" width="20" style="241" customWidth="1"/>
    <col min="4" max="16384" width="9.140625" style="264"/>
  </cols>
  <sheetData>
    <row r="1" spans="1:4">
      <c r="B1" s="340" t="s">
        <v>580</v>
      </c>
      <c r="C1" s="340"/>
    </row>
    <row r="2" spans="1:4">
      <c r="A2" s="265" t="s">
        <v>504</v>
      </c>
      <c r="C2" s="286"/>
    </row>
    <row r="3" spans="1:4" ht="41.25" customHeight="1">
      <c r="A3" s="370" t="s">
        <v>601</v>
      </c>
      <c r="B3" s="370"/>
      <c r="C3" s="370"/>
      <c r="D3" s="240"/>
    </row>
    <row r="4" spans="1:4">
      <c r="A4" s="371" t="str">
        <f>'46,'!A4:C4</f>
        <v>(Kèm theo Quyết định số ………../QĐ-UBND ngày    /01/2020 của Ủy ban nhân dân tỉnh Tiền Giang)</v>
      </c>
      <c r="B4" s="371"/>
      <c r="C4" s="371"/>
      <c r="D4" s="287"/>
    </row>
    <row r="5" spans="1:4">
      <c r="A5" s="288"/>
    </row>
    <row r="6" spans="1:4">
      <c r="A6" s="367" t="s">
        <v>4</v>
      </c>
      <c r="B6" s="367" t="s">
        <v>5</v>
      </c>
      <c r="C6" s="344" t="s">
        <v>513</v>
      </c>
    </row>
    <row r="7" spans="1:4">
      <c r="A7" s="367"/>
      <c r="B7" s="367"/>
      <c r="C7" s="344"/>
    </row>
    <row r="8" spans="1:4">
      <c r="A8" s="268"/>
      <c r="B8" s="269" t="s">
        <v>95</v>
      </c>
      <c r="C8" s="289">
        <f>C9+C30+C41</f>
        <v>13759543</v>
      </c>
    </row>
    <row r="9" spans="1:4">
      <c r="A9" s="272" t="s">
        <v>11</v>
      </c>
      <c r="B9" s="273" t="s">
        <v>96</v>
      </c>
      <c r="C9" s="290">
        <f>C10+C22+C27+C28+C29+C26</f>
        <v>11987187</v>
      </c>
      <c r="D9" s="271"/>
    </row>
    <row r="10" spans="1:4">
      <c r="A10" s="272" t="s">
        <v>16</v>
      </c>
      <c r="B10" s="273" t="s">
        <v>581</v>
      </c>
      <c r="C10" s="290">
        <f>C11</f>
        <v>2948991</v>
      </c>
    </row>
    <row r="11" spans="1:4">
      <c r="A11" s="275">
        <v>1</v>
      </c>
      <c r="B11" s="276" t="s">
        <v>98</v>
      </c>
      <c r="C11" s="291">
        <f>SUM(C16:C18)</f>
        <v>2948991</v>
      </c>
      <c r="D11" s="271"/>
    </row>
    <row r="12" spans="1:4" hidden="1">
      <c r="A12" s="275"/>
      <c r="B12" s="278" t="s">
        <v>582</v>
      </c>
      <c r="C12" s="291"/>
    </row>
    <row r="13" spans="1:4" hidden="1">
      <c r="A13" s="275" t="s">
        <v>20</v>
      </c>
      <c r="B13" s="278" t="s">
        <v>100</v>
      </c>
      <c r="C13" s="291"/>
      <c r="D13" s="271"/>
    </row>
    <row r="14" spans="1:4" hidden="1">
      <c r="A14" s="275" t="s">
        <v>20</v>
      </c>
      <c r="B14" s="278" t="s">
        <v>101</v>
      </c>
      <c r="C14" s="291"/>
    </row>
    <row r="15" spans="1:4">
      <c r="A15" s="275"/>
      <c r="B15" s="278" t="s">
        <v>102</v>
      </c>
      <c r="C15" s="291"/>
    </row>
    <row r="16" spans="1:4">
      <c r="A16" s="275" t="s">
        <v>20</v>
      </c>
      <c r="B16" s="292" t="s">
        <v>403</v>
      </c>
      <c r="C16" s="291">
        <v>798991</v>
      </c>
    </row>
    <row r="17" spans="1:3">
      <c r="A17" s="275" t="s">
        <v>20</v>
      </c>
      <c r="B17" s="278" t="s">
        <v>583</v>
      </c>
      <c r="C17" s="291">
        <v>500000</v>
      </c>
    </row>
    <row r="18" spans="1:3">
      <c r="A18" s="275" t="s">
        <v>20</v>
      </c>
      <c r="B18" s="278" t="s">
        <v>248</v>
      </c>
      <c r="C18" s="291">
        <v>1650000</v>
      </c>
    </row>
    <row r="19" spans="1:3">
      <c r="A19" s="275" t="s">
        <v>20</v>
      </c>
      <c r="B19" s="278" t="s">
        <v>608</v>
      </c>
      <c r="C19" s="291">
        <v>2100</v>
      </c>
    </row>
    <row r="20" spans="1:3" ht="75">
      <c r="A20" s="275">
        <v>2</v>
      </c>
      <c r="B20" s="276" t="s">
        <v>105</v>
      </c>
      <c r="C20" s="291"/>
    </row>
    <row r="21" spans="1:3">
      <c r="A21" s="275">
        <v>3</v>
      </c>
      <c r="B21" s="276" t="s">
        <v>106</v>
      </c>
      <c r="C21" s="291"/>
    </row>
    <row r="22" spans="1:3">
      <c r="A22" s="272" t="s">
        <v>26</v>
      </c>
      <c r="B22" s="273" t="s">
        <v>107</v>
      </c>
      <c r="C22" s="293">
        <v>7748766</v>
      </c>
    </row>
    <row r="23" spans="1:3">
      <c r="A23" s="275"/>
      <c r="B23" s="278" t="s">
        <v>108</v>
      </c>
      <c r="C23" s="294"/>
    </row>
    <row r="24" spans="1:3">
      <c r="A24" s="275">
        <v>1</v>
      </c>
      <c r="B24" s="278" t="s">
        <v>100</v>
      </c>
      <c r="C24" s="294">
        <v>3374378</v>
      </c>
    </row>
    <row r="25" spans="1:3">
      <c r="A25" s="275">
        <v>2</v>
      </c>
      <c r="B25" s="278" t="s">
        <v>488</v>
      </c>
      <c r="C25" s="294">
        <v>35991</v>
      </c>
    </row>
    <row r="26" spans="1:3" ht="37.5">
      <c r="A26" s="272" t="s">
        <v>33</v>
      </c>
      <c r="B26" s="273" t="s">
        <v>584</v>
      </c>
      <c r="C26" s="293">
        <v>200</v>
      </c>
    </row>
    <row r="27" spans="1:3">
      <c r="A27" s="272" t="s">
        <v>110</v>
      </c>
      <c r="B27" s="273" t="s">
        <v>483</v>
      </c>
      <c r="C27" s="293">
        <v>1000</v>
      </c>
    </row>
    <row r="28" spans="1:3">
      <c r="A28" s="272" t="s">
        <v>112</v>
      </c>
      <c r="B28" s="273" t="s">
        <v>113</v>
      </c>
      <c r="C28" s="293">
        <v>261031</v>
      </c>
    </row>
    <row r="29" spans="1:3">
      <c r="A29" s="272" t="s">
        <v>114</v>
      </c>
      <c r="B29" s="273" t="s">
        <v>115</v>
      </c>
      <c r="C29" s="293">
        <v>1027199</v>
      </c>
    </row>
    <row r="30" spans="1:3">
      <c r="A30" s="272" t="s">
        <v>12</v>
      </c>
      <c r="B30" s="273" t="s">
        <v>585</v>
      </c>
      <c r="C30" s="293">
        <f>C31+C38</f>
        <v>1772356</v>
      </c>
    </row>
    <row r="31" spans="1:3" s="241" customFormat="1" ht="19.5">
      <c r="A31" s="256" t="s">
        <v>16</v>
      </c>
      <c r="B31" s="257" t="s">
        <v>117</v>
      </c>
      <c r="C31" s="258">
        <f>C32+C35</f>
        <v>387496</v>
      </c>
    </row>
    <row r="32" spans="1:3" s="241" customFormat="1">
      <c r="A32" s="295">
        <v>1</v>
      </c>
      <c r="B32" s="296" t="s">
        <v>406</v>
      </c>
      <c r="C32" s="297">
        <f>C33+C34</f>
        <v>331120</v>
      </c>
    </row>
    <row r="33" spans="1:4" s="301" customFormat="1">
      <c r="A33" s="298"/>
      <c r="B33" s="299" t="s">
        <v>407</v>
      </c>
      <c r="C33" s="300">
        <v>261720</v>
      </c>
    </row>
    <row r="34" spans="1:4" s="301" customFormat="1">
      <c r="A34" s="298"/>
      <c r="B34" s="299" t="s">
        <v>408</v>
      </c>
      <c r="C34" s="300">
        <v>69400</v>
      </c>
    </row>
    <row r="35" spans="1:4" s="241" customFormat="1">
      <c r="A35" s="295">
        <v>2</v>
      </c>
      <c r="B35" s="296" t="s">
        <v>409</v>
      </c>
      <c r="C35" s="297">
        <f>C36+C37</f>
        <v>56376</v>
      </c>
    </row>
    <row r="36" spans="1:4" s="301" customFormat="1">
      <c r="A36" s="298"/>
      <c r="B36" s="299" t="s">
        <v>407</v>
      </c>
      <c r="C36" s="300">
        <v>38602</v>
      </c>
    </row>
    <row r="37" spans="1:4" s="301" customFormat="1">
      <c r="A37" s="298"/>
      <c r="B37" s="299" t="s">
        <v>408</v>
      </c>
      <c r="C37" s="300">
        <v>17774</v>
      </c>
    </row>
    <row r="38" spans="1:4" s="241" customFormat="1" ht="27.75" customHeight="1">
      <c r="A38" s="256" t="s">
        <v>26</v>
      </c>
      <c r="B38" s="257" t="s">
        <v>119</v>
      </c>
      <c r="C38" s="258">
        <f>C39+C40</f>
        <v>1384860</v>
      </c>
    </row>
    <row r="39" spans="1:4" s="241" customFormat="1" ht="37.5">
      <c r="A39" s="295">
        <v>1</v>
      </c>
      <c r="B39" s="296" t="s">
        <v>404</v>
      </c>
      <c r="C39" s="297">
        <v>1253700</v>
      </c>
    </row>
    <row r="40" spans="1:4" s="241" customFormat="1" ht="37.5">
      <c r="A40" s="295">
        <v>2</v>
      </c>
      <c r="B40" s="296" t="s">
        <v>405</v>
      </c>
      <c r="C40" s="297">
        <v>131160</v>
      </c>
    </row>
    <row r="41" spans="1:4">
      <c r="A41" s="281" t="s">
        <v>121</v>
      </c>
      <c r="B41" s="282" t="s">
        <v>122</v>
      </c>
      <c r="C41" s="302"/>
    </row>
    <row r="42" spans="1:4" ht="19.5" hidden="1">
      <c r="A42" s="369" t="s">
        <v>593</v>
      </c>
      <c r="B42" s="369"/>
      <c r="C42" s="369"/>
      <c r="D42" s="303"/>
    </row>
    <row r="43" spans="1:4" hidden="1">
      <c r="A43" s="363" t="s">
        <v>586</v>
      </c>
      <c r="B43" s="363"/>
      <c r="C43" s="363"/>
      <c r="D43" s="266"/>
    </row>
    <row r="44" spans="1:4">
      <c r="A44" s="285"/>
    </row>
  </sheetData>
  <mergeCells count="8">
    <mergeCell ref="A42:C42"/>
    <mergeCell ref="A43:C43"/>
    <mergeCell ref="B1:C1"/>
    <mergeCell ref="A3:C3"/>
    <mergeCell ref="A4:C4"/>
    <mergeCell ref="A6:A7"/>
    <mergeCell ref="B6:B7"/>
    <mergeCell ref="C6:C7"/>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sheetPr>
    <tabColor rgb="FFFFFF00"/>
  </sheetPr>
  <dimension ref="A1:I53"/>
  <sheetViews>
    <sheetView topLeftCell="A4" workbookViewId="0">
      <selection activeCell="C44" sqref="C44"/>
    </sheetView>
  </sheetViews>
  <sheetFormatPr defaultColWidth="9.140625" defaultRowHeight="18.75"/>
  <cols>
    <col min="1" max="1" width="7.42578125" style="213" customWidth="1"/>
    <col min="2" max="2" width="63.42578125" style="213" customWidth="1"/>
    <col min="3" max="3" width="17.85546875" style="213" customWidth="1"/>
    <col min="4" max="4" width="9.140625" style="213" hidden="1" customWidth="1"/>
    <col min="5" max="5" width="0" style="213" hidden="1" customWidth="1"/>
    <col min="6" max="6" width="10.140625" style="213" hidden="1" customWidth="1"/>
    <col min="7" max="7" width="0" style="213" hidden="1" customWidth="1"/>
    <col min="8" max="8" width="10.140625" style="213" hidden="1" customWidth="1"/>
    <col min="9" max="9" width="0" style="213" hidden="1" customWidth="1"/>
    <col min="10" max="16384" width="9.140625" style="213"/>
  </cols>
  <sheetData>
    <row r="1" spans="1:4" ht="18.75" customHeight="1">
      <c r="B1" s="372" t="s">
        <v>506</v>
      </c>
      <c r="C1" s="372"/>
      <c r="D1" s="372"/>
    </row>
    <row r="2" spans="1:4" ht="21.75" customHeight="1">
      <c r="A2" s="346" t="str">
        <f>'47'!A1:B1</f>
        <v>UBND TỈNH TIỀN GIANG</v>
      </c>
      <c r="B2" s="346"/>
      <c r="C2" s="354"/>
      <c r="D2" s="354"/>
    </row>
    <row r="3" spans="1:4">
      <c r="A3" s="350" t="s">
        <v>602</v>
      </c>
      <c r="B3" s="350"/>
      <c r="C3" s="350"/>
    </row>
    <row r="4" spans="1:4">
      <c r="A4" s="356" t="str">
        <f>'47'!A3:C3</f>
        <v>(Kèm theo Quyết định số ………../QĐ-UBND ngày    /01/2020 của Ủy ban nhân dân tỉnh Tiền Giang)</v>
      </c>
      <c r="B4" s="356"/>
      <c r="C4" s="356"/>
    </row>
    <row r="5" spans="1:4">
      <c r="A5" s="214"/>
      <c r="B5" s="347" t="s">
        <v>3</v>
      </c>
      <c r="C5" s="347"/>
    </row>
    <row r="6" spans="1:4">
      <c r="A6" s="214"/>
      <c r="B6" s="227"/>
      <c r="C6" s="227"/>
    </row>
    <row r="7" spans="1:4" s="271" customFormat="1" ht="27.75" customHeight="1">
      <c r="A7" s="215" t="s">
        <v>4</v>
      </c>
      <c r="B7" s="215" t="s">
        <v>5</v>
      </c>
      <c r="C7" s="215" t="s">
        <v>253</v>
      </c>
    </row>
    <row r="8" spans="1:4" s="226" customFormat="1" hidden="1">
      <c r="A8" s="228" t="s">
        <v>11</v>
      </c>
      <c r="B8" s="228" t="s">
        <v>12</v>
      </c>
      <c r="C8" s="228">
        <v>1</v>
      </c>
    </row>
    <row r="9" spans="1:4" s="232" customFormat="1">
      <c r="A9" s="229"/>
      <c r="B9" s="230" t="s">
        <v>95</v>
      </c>
      <c r="C9" s="231">
        <f>C10+C11+C48</f>
        <v>9176989.3440000005</v>
      </c>
    </row>
    <row r="10" spans="1:4" s="218" customFormat="1" ht="37.5">
      <c r="A10" s="219" t="s">
        <v>11</v>
      </c>
      <c r="B10" s="220" t="s">
        <v>510</v>
      </c>
      <c r="C10" s="233">
        <f>'55'!H9</f>
        <v>3089500</v>
      </c>
    </row>
    <row r="11" spans="1:4" s="218" customFormat="1">
      <c r="A11" s="219" t="s">
        <v>12</v>
      </c>
      <c r="B11" s="220" t="s">
        <v>511</v>
      </c>
      <c r="C11" s="233">
        <f>C12+C30+C44+C45+C46+C47</f>
        <v>6087489.3440000005</v>
      </c>
    </row>
    <row r="12" spans="1:4" s="218" customFormat="1">
      <c r="A12" s="219" t="s">
        <v>16</v>
      </c>
      <c r="B12" s="220" t="s">
        <v>460</v>
      </c>
      <c r="C12" s="233">
        <f>C13+C27+C28+C29</f>
        <v>2187796</v>
      </c>
    </row>
    <row r="13" spans="1:4">
      <c r="A13" s="221">
        <v>1</v>
      </c>
      <c r="B13" s="222" t="s">
        <v>98</v>
      </c>
      <c r="C13" s="234">
        <v>2185696</v>
      </c>
    </row>
    <row r="14" spans="1:4" hidden="1">
      <c r="A14" s="221" t="s">
        <v>20</v>
      </c>
      <c r="B14" s="222" t="s">
        <v>100</v>
      </c>
      <c r="C14" s="234"/>
    </row>
    <row r="15" spans="1:4" hidden="1">
      <c r="A15" s="221" t="s">
        <v>20</v>
      </c>
      <c r="B15" s="222" t="s">
        <v>101</v>
      </c>
      <c r="C15" s="234"/>
    </row>
    <row r="16" spans="1:4" hidden="1">
      <c r="A16" s="221" t="s">
        <v>20</v>
      </c>
      <c r="B16" s="222" t="s">
        <v>132</v>
      </c>
      <c r="C16" s="234"/>
    </row>
    <row r="17" spans="1:9" hidden="1">
      <c r="A17" s="221" t="s">
        <v>20</v>
      </c>
      <c r="B17" s="222" t="s">
        <v>133</v>
      </c>
      <c r="C17" s="234"/>
    </row>
    <row r="18" spans="1:9" hidden="1">
      <c r="A18" s="221" t="s">
        <v>20</v>
      </c>
      <c r="B18" s="222" t="s">
        <v>254</v>
      </c>
      <c r="C18" s="234"/>
    </row>
    <row r="19" spans="1:9" hidden="1">
      <c r="A19" s="221" t="s">
        <v>20</v>
      </c>
      <c r="B19" s="222" t="s">
        <v>135</v>
      </c>
      <c r="C19" s="234"/>
    </row>
    <row r="20" spans="1:9" hidden="1">
      <c r="A20" s="221" t="s">
        <v>20</v>
      </c>
      <c r="B20" s="222" t="s">
        <v>136</v>
      </c>
      <c r="C20" s="234"/>
    </row>
    <row r="21" spans="1:9" hidden="1">
      <c r="A21" s="221" t="s">
        <v>20</v>
      </c>
      <c r="B21" s="222" t="s">
        <v>146</v>
      </c>
      <c r="C21" s="234"/>
    </row>
    <row r="22" spans="1:9" hidden="1">
      <c r="A22" s="221" t="s">
        <v>20</v>
      </c>
      <c r="B22" s="222" t="s">
        <v>255</v>
      </c>
      <c r="C22" s="234"/>
    </row>
    <row r="23" spans="1:9" hidden="1">
      <c r="A23" s="221" t="s">
        <v>20</v>
      </c>
      <c r="B23" s="222" t="s">
        <v>139</v>
      </c>
      <c r="C23" s="234"/>
    </row>
    <row r="24" spans="1:9" ht="37.5" hidden="1">
      <c r="A24" s="221" t="s">
        <v>20</v>
      </c>
      <c r="B24" s="222" t="s">
        <v>173</v>
      </c>
      <c r="C24" s="234"/>
    </row>
    <row r="25" spans="1:9" hidden="1">
      <c r="A25" s="221" t="s">
        <v>20</v>
      </c>
      <c r="B25" s="222" t="s">
        <v>141</v>
      </c>
      <c r="C25" s="234"/>
    </row>
    <row r="26" spans="1:9" hidden="1">
      <c r="A26" s="221" t="s">
        <v>20</v>
      </c>
      <c r="B26" s="222" t="s">
        <v>142</v>
      </c>
      <c r="C26" s="234"/>
    </row>
    <row r="27" spans="1:9" ht="56.25">
      <c r="A27" s="221">
        <v>2</v>
      </c>
      <c r="B27" s="222" t="s">
        <v>256</v>
      </c>
      <c r="C27" s="234"/>
    </row>
    <row r="28" spans="1:9" ht="21.75" customHeight="1">
      <c r="A28" s="221">
        <v>3</v>
      </c>
      <c r="B28" s="222" t="s">
        <v>250</v>
      </c>
      <c r="C28" s="234"/>
    </row>
    <row r="29" spans="1:9" ht="21.75" customHeight="1">
      <c r="A29" s="221">
        <v>4</v>
      </c>
      <c r="B29" s="222" t="s">
        <v>608</v>
      </c>
      <c r="C29" s="234">
        <v>2100</v>
      </c>
    </row>
    <row r="30" spans="1:9" s="218" customFormat="1">
      <c r="A30" s="219" t="s">
        <v>26</v>
      </c>
      <c r="B30" s="220" t="s">
        <v>107</v>
      </c>
      <c r="C30" s="233">
        <f>SUM(C31:C43)</f>
        <v>2871066.344</v>
      </c>
      <c r="D30" s="218">
        <f>C30-'03'!D21</f>
        <v>832992.34400000004</v>
      </c>
      <c r="F30" s="218">
        <f>C30+47106</f>
        <v>2918172.344</v>
      </c>
      <c r="G30" s="218">
        <f>SUM(G31:G34)</f>
        <v>47106</v>
      </c>
      <c r="H30" s="218">
        <f>SUM(H31:H33)</f>
        <v>2424719.6710000001</v>
      </c>
      <c r="I30" s="218">
        <f>C30-'03'!D21</f>
        <v>832992.34400000004</v>
      </c>
    </row>
    <row r="31" spans="1:9">
      <c r="A31" s="221" t="s">
        <v>20</v>
      </c>
      <c r="B31" s="222" t="s">
        <v>257</v>
      </c>
      <c r="C31" s="234">
        <v>945723.58700000006</v>
      </c>
      <c r="F31" s="213">
        <f>SUM(C31:C38)+C42-C33-C34</f>
        <v>1813389.7960000003</v>
      </c>
      <c r="G31" s="213">
        <f>8056+1000+4364</f>
        <v>13420</v>
      </c>
      <c r="H31" s="213">
        <f>F31+G31</f>
        <v>1826809.7960000003</v>
      </c>
    </row>
    <row r="32" spans="1:9">
      <c r="A32" s="221" t="s">
        <v>20</v>
      </c>
      <c r="B32" s="222" t="s">
        <v>488</v>
      </c>
      <c r="C32" s="234">
        <v>35746</v>
      </c>
      <c r="F32" s="213">
        <f>C40+C39</f>
        <v>216175.40299999996</v>
      </c>
      <c r="G32" s="213">
        <f>1500+238+13000+16218</f>
        <v>30956</v>
      </c>
      <c r="H32" s="213">
        <f t="shared" ref="H32:H34" si="0">F32+G32</f>
        <v>247131.40299999996</v>
      </c>
    </row>
    <row r="33" spans="1:8">
      <c r="A33" s="221" t="s">
        <v>20</v>
      </c>
      <c r="B33" s="222" t="s">
        <v>132</v>
      </c>
      <c r="C33" s="234">
        <v>55867.606</v>
      </c>
      <c r="F33" s="213">
        <f>C41</f>
        <v>350148.47200000007</v>
      </c>
      <c r="G33" s="213">
        <v>630</v>
      </c>
      <c r="H33" s="213">
        <f t="shared" si="0"/>
        <v>350778.47200000007</v>
      </c>
    </row>
    <row r="34" spans="1:8">
      <c r="A34" s="221" t="s">
        <v>20</v>
      </c>
      <c r="B34" s="222" t="s">
        <v>258</v>
      </c>
      <c r="C34" s="234">
        <v>27046.771000000001</v>
      </c>
      <c r="F34" s="213">
        <f>C33+C34+C43</f>
        <v>491352.67299999995</v>
      </c>
      <c r="G34" s="213">
        <v>2100</v>
      </c>
      <c r="H34" s="213">
        <f t="shared" si="0"/>
        <v>493452.67299999995</v>
      </c>
    </row>
    <row r="35" spans="1:8">
      <c r="A35" s="221" t="s">
        <v>20</v>
      </c>
      <c r="B35" s="222" t="s">
        <v>145</v>
      </c>
      <c r="C35" s="234">
        <v>450968.15400000004</v>
      </c>
    </row>
    <row r="36" spans="1:8">
      <c r="A36" s="221" t="s">
        <v>20</v>
      </c>
      <c r="B36" s="222" t="s">
        <v>135</v>
      </c>
      <c r="C36" s="234">
        <v>53022.665999999997</v>
      </c>
    </row>
    <row r="37" spans="1:8">
      <c r="A37" s="221" t="s">
        <v>20</v>
      </c>
      <c r="B37" s="222" t="s">
        <v>136</v>
      </c>
      <c r="C37" s="234">
        <v>1660</v>
      </c>
    </row>
    <row r="38" spans="1:8">
      <c r="A38" s="221" t="s">
        <v>20</v>
      </c>
      <c r="B38" s="222" t="s">
        <v>137</v>
      </c>
      <c r="C38" s="234">
        <v>27375.415000000001</v>
      </c>
    </row>
    <row r="39" spans="1:8">
      <c r="A39" s="221" t="s">
        <v>20</v>
      </c>
      <c r="B39" s="222" t="s">
        <v>255</v>
      </c>
      <c r="C39" s="234">
        <v>23221.685000000001</v>
      </c>
    </row>
    <row r="40" spans="1:8">
      <c r="A40" s="221" t="s">
        <v>20</v>
      </c>
      <c r="B40" s="222" t="s">
        <v>139</v>
      </c>
      <c r="C40" s="234">
        <v>192953.71799999996</v>
      </c>
    </row>
    <row r="41" spans="1:8" ht="37.5">
      <c r="A41" s="221" t="s">
        <v>20</v>
      </c>
      <c r="B41" s="222" t="s">
        <v>147</v>
      </c>
      <c r="C41" s="234">
        <v>350148.47200000007</v>
      </c>
    </row>
    <row r="42" spans="1:8">
      <c r="A42" s="221" t="s">
        <v>20</v>
      </c>
      <c r="B42" s="222" t="s">
        <v>141</v>
      </c>
      <c r="C42" s="234">
        <v>298893.97399999999</v>
      </c>
    </row>
    <row r="43" spans="1:8">
      <c r="A43" s="221"/>
      <c r="B43" s="222" t="s">
        <v>148</v>
      </c>
      <c r="C43" s="234">
        <v>408438.29599999997</v>
      </c>
    </row>
    <row r="44" spans="1:8" s="218" customFormat="1" ht="37.5">
      <c r="A44" s="219" t="s">
        <v>33</v>
      </c>
      <c r="B44" s="220" t="s">
        <v>109</v>
      </c>
      <c r="C44" s="233">
        <f>'03'!D25</f>
        <v>200</v>
      </c>
    </row>
    <row r="45" spans="1:8" s="218" customFormat="1">
      <c r="A45" s="219" t="s">
        <v>110</v>
      </c>
      <c r="B45" s="220" t="s">
        <v>483</v>
      </c>
      <c r="C45" s="233">
        <f>'03'!D26</f>
        <v>1000</v>
      </c>
    </row>
    <row r="46" spans="1:8" s="218" customFormat="1">
      <c r="A46" s="219" t="s">
        <v>112</v>
      </c>
      <c r="B46" s="220" t="s">
        <v>113</v>
      </c>
      <c r="C46" s="233">
        <v>149707</v>
      </c>
    </row>
    <row r="47" spans="1:8" s="218" customFormat="1">
      <c r="A47" s="219" t="s">
        <v>114</v>
      </c>
      <c r="B47" s="220" t="s">
        <v>115</v>
      </c>
      <c r="C47" s="233">
        <v>877720</v>
      </c>
    </row>
    <row r="48" spans="1:8">
      <c r="A48" s="235" t="s">
        <v>121</v>
      </c>
      <c r="B48" s="236" t="s">
        <v>122</v>
      </c>
      <c r="C48" s="237"/>
    </row>
    <row r="49" spans="1:3" ht="29.25" hidden="1" customHeight="1">
      <c r="A49" s="348" t="s">
        <v>514</v>
      </c>
      <c r="B49" s="348"/>
      <c r="C49" s="348"/>
    </row>
    <row r="50" spans="1:3" ht="63" hidden="1" customHeight="1">
      <c r="A50" s="349" t="s">
        <v>259</v>
      </c>
      <c r="B50" s="349"/>
      <c r="C50" s="349"/>
    </row>
    <row r="51" spans="1:3" ht="32.25" hidden="1" customHeight="1">
      <c r="A51" s="349" t="s">
        <v>260</v>
      </c>
      <c r="B51" s="349"/>
      <c r="C51" s="349"/>
    </row>
    <row r="52" spans="1:3">
      <c r="A52" s="225"/>
    </row>
    <row r="53" spans="1:3">
      <c r="A53" s="238"/>
    </row>
  </sheetData>
  <mergeCells count="9">
    <mergeCell ref="B1:D1"/>
    <mergeCell ref="A50:C50"/>
    <mergeCell ref="A51:C51"/>
    <mergeCell ref="A2:B2"/>
    <mergeCell ref="C2:D2"/>
    <mergeCell ref="A3:C3"/>
    <mergeCell ref="A4:C4"/>
    <mergeCell ref="A49:C49"/>
    <mergeCell ref="B5:C5"/>
  </mergeCells>
  <pageMargins left="0.95" right="0.33"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N29"/>
  <sheetViews>
    <sheetView workbookViewId="0">
      <selection activeCell="A2" sqref="A1:XFD1048576"/>
    </sheetView>
  </sheetViews>
  <sheetFormatPr defaultColWidth="9.140625" defaultRowHeight="15"/>
  <cols>
    <col min="1" max="1" width="4.140625" style="2" customWidth="1"/>
    <col min="2" max="2" width="12.28515625" style="2" customWidth="1"/>
    <col min="3" max="16384" width="9.140625" style="2"/>
  </cols>
  <sheetData>
    <row r="1" spans="1:14">
      <c r="A1" s="1"/>
      <c r="M1" s="322" t="s">
        <v>40</v>
      </c>
      <c r="N1" s="322"/>
    </row>
    <row r="2" spans="1:14">
      <c r="A2" s="322" t="s">
        <v>41</v>
      </c>
      <c r="B2" s="322"/>
      <c r="C2" s="322"/>
      <c r="D2" s="322"/>
      <c r="E2" s="322"/>
      <c r="F2" s="322"/>
      <c r="G2" s="322"/>
      <c r="H2" s="322"/>
      <c r="I2" s="322"/>
      <c r="J2" s="322"/>
      <c r="K2" s="322"/>
      <c r="L2" s="322"/>
      <c r="M2" s="322"/>
      <c r="N2" s="322"/>
    </row>
    <row r="3" spans="1:14">
      <c r="A3" s="322" t="s">
        <v>2</v>
      </c>
      <c r="B3" s="322"/>
      <c r="C3" s="322"/>
      <c r="D3" s="322"/>
      <c r="E3" s="322"/>
      <c r="F3" s="322"/>
      <c r="G3" s="322"/>
      <c r="H3" s="322"/>
      <c r="I3" s="322"/>
      <c r="J3" s="322"/>
      <c r="K3" s="322"/>
      <c r="L3" s="322"/>
      <c r="M3" s="322"/>
      <c r="N3" s="322"/>
    </row>
    <row r="4" spans="1:14">
      <c r="A4" s="3"/>
      <c r="M4" s="323" t="s">
        <v>3</v>
      </c>
      <c r="N4" s="323"/>
    </row>
    <row r="5" spans="1:14">
      <c r="A5" s="326" t="s">
        <v>4</v>
      </c>
      <c r="B5" s="326" t="s">
        <v>42</v>
      </c>
      <c r="C5" s="326" t="s">
        <v>43</v>
      </c>
      <c r="D5" s="326"/>
      <c r="E5" s="326"/>
      <c r="F5" s="326"/>
      <c r="G5" s="326" t="s">
        <v>7</v>
      </c>
      <c r="H5" s="326"/>
      <c r="I5" s="326"/>
      <c r="J5" s="326"/>
      <c r="K5" s="326" t="s">
        <v>44</v>
      </c>
      <c r="L5" s="326"/>
      <c r="M5" s="326"/>
      <c r="N5" s="326"/>
    </row>
    <row r="6" spans="1:14">
      <c r="A6" s="326"/>
      <c r="B6" s="326"/>
      <c r="C6" s="326" t="s">
        <v>45</v>
      </c>
      <c r="D6" s="326" t="s">
        <v>46</v>
      </c>
      <c r="E6" s="326"/>
      <c r="F6" s="326"/>
      <c r="G6" s="326" t="s">
        <v>47</v>
      </c>
      <c r="H6" s="326" t="s">
        <v>46</v>
      </c>
      <c r="I6" s="326"/>
      <c r="J6" s="326"/>
      <c r="K6" s="326" t="s">
        <v>45</v>
      </c>
      <c r="L6" s="326" t="s">
        <v>46</v>
      </c>
      <c r="M6" s="326"/>
      <c r="N6" s="326"/>
    </row>
    <row r="7" spans="1:14" ht="31.5">
      <c r="A7" s="326"/>
      <c r="B7" s="326"/>
      <c r="C7" s="326"/>
      <c r="D7" s="20" t="s">
        <v>48</v>
      </c>
      <c r="E7" s="20" t="s">
        <v>49</v>
      </c>
      <c r="F7" s="20" t="s">
        <v>50</v>
      </c>
      <c r="G7" s="326"/>
      <c r="H7" s="20" t="s">
        <v>48</v>
      </c>
      <c r="I7" s="20" t="s">
        <v>51</v>
      </c>
      <c r="J7" s="20" t="s">
        <v>50</v>
      </c>
      <c r="K7" s="326"/>
      <c r="L7" s="20" t="s">
        <v>48</v>
      </c>
      <c r="M7" s="20" t="s">
        <v>51</v>
      </c>
      <c r="N7" s="20" t="s">
        <v>50</v>
      </c>
    </row>
    <row r="8" spans="1:14">
      <c r="A8" s="21" t="s">
        <v>11</v>
      </c>
      <c r="B8" s="21" t="s">
        <v>12</v>
      </c>
      <c r="C8" s="21">
        <v>1</v>
      </c>
      <c r="D8" s="21">
        <v>2</v>
      </c>
      <c r="E8" s="21">
        <v>3</v>
      </c>
      <c r="F8" s="21">
        <v>4</v>
      </c>
      <c r="G8" s="21">
        <v>5</v>
      </c>
      <c r="H8" s="21">
        <v>6</v>
      </c>
      <c r="I8" s="21">
        <v>7</v>
      </c>
      <c r="J8" s="21">
        <v>8</v>
      </c>
      <c r="K8" s="21" t="s">
        <v>52</v>
      </c>
      <c r="L8" s="21" t="s">
        <v>53</v>
      </c>
      <c r="M8" s="21" t="s">
        <v>54</v>
      </c>
      <c r="N8" s="21" t="s">
        <v>55</v>
      </c>
    </row>
    <row r="9" spans="1:14">
      <c r="A9" s="22"/>
      <c r="B9" s="23" t="s">
        <v>56</v>
      </c>
      <c r="C9" s="24"/>
      <c r="D9" s="24"/>
      <c r="E9" s="24"/>
      <c r="F9" s="24"/>
      <c r="G9" s="24"/>
      <c r="H9" s="24"/>
      <c r="I9" s="24"/>
      <c r="J9" s="24"/>
      <c r="K9" s="24"/>
      <c r="L9" s="24"/>
      <c r="M9" s="24"/>
      <c r="N9" s="24"/>
    </row>
    <row r="10" spans="1:14">
      <c r="A10" s="25">
        <v>1</v>
      </c>
      <c r="B10" s="26" t="s">
        <v>57</v>
      </c>
      <c r="C10" s="27"/>
      <c r="D10" s="27"/>
      <c r="E10" s="27"/>
      <c r="F10" s="27"/>
      <c r="G10" s="27"/>
      <c r="H10" s="27"/>
      <c r="I10" s="27"/>
      <c r="J10" s="27"/>
      <c r="K10" s="27"/>
      <c r="L10" s="27"/>
      <c r="M10" s="27"/>
      <c r="N10" s="27"/>
    </row>
    <row r="11" spans="1:14">
      <c r="A11" s="25">
        <v>2</v>
      </c>
      <c r="B11" s="26" t="s">
        <v>58</v>
      </c>
      <c r="C11" s="27"/>
      <c r="D11" s="27"/>
      <c r="E11" s="27"/>
      <c r="F11" s="27"/>
      <c r="G11" s="27"/>
      <c r="H11" s="27"/>
      <c r="I11" s="27"/>
      <c r="J11" s="27"/>
      <c r="K11" s="27"/>
      <c r="L11" s="27"/>
      <c r="M11" s="27"/>
      <c r="N11" s="27"/>
    </row>
    <row r="12" spans="1:14">
      <c r="A12" s="25">
        <v>3</v>
      </c>
      <c r="B12" s="26" t="s">
        <v>59</v>
      </c>
      <c r="C12" s="27"/>
      <c r="D12" s="27"/>
      <c r="E12" s="27"/>
      <c r="F12" s="27"/>
      <c r="G12" s="27"/>
      <c r="H12" s="27"/>
      <c r="I12" s="27"/>
      <c r="J12" s="27"/>
      <c r="K12" s="27"/>
      <c r="L12" s="27"/>
      <c r="M12" s="27"/>
      <c r="N12" s="27"/>
    </row>
    <row r="13" spans="1:14">
      <c r="A13" s="25">
        <v>4</v>
      </c>
      <c r="B13" s="26" t="s">
        <v>60</v>
      </c>
      <c r="C13" s="27"/>
      <c r="D13" s="27"/>
      <c r="E13" s="27"/>
      <c r="F13" s="27"/>
      <c r="G13" s="27"/>
      <c r="H13" s="27"/>
      <c r="I13" s="27"/>
      <c r="J13" s="27"/>
      <c r="K13" s="27"/>
      <c r="L13" s="27"/>
      <c r="M13" s="27"/>
      <c r="N13" s="27"/>
    </row>
    <row r="14" spans="1:14">
      <c r="A14" s="25">
        <v>5</v>
      </c>
      <c r="B14" s="26" t="s">
        <v>61</v>
      </c>
      <c r="C14" s="27"/>
      <c r="D14" s="27"/>
      <c r="E14" s="27"/>
      <c r="F14" s="27"/>
      <c r="G14" s="27"/>
      <c r="H14" s="27"/>
      <c r="I14" s="27"/>
      <c r="J14" s="27"/>
      <c r="K14" s="27"/>
      <c r="L14" s="27"/>
      <c r="M14" s="27"/>
      <c r="N14" s="27"/>
    </row>
    <row r="15" spans="1:14">
      <c r="A15" s="25">
        <v>6</v>
      </c>
      <c r="B15" s="26" t="s">
        <v>62</v>
      </c>
      <c r="C15" s="27"/>
      <c r="D15" s="27"/>
      <c r="E15" s="27"/>
      <c r="F15" s="27"/>
      <c r="G15" s="27"/>
      <c r="H15" s="27"/>
      <c r="I15" s="27"/>
      <c r="J15" s="27"/>
      <c r="K15" s="27"/>
      <c r="L15" s="27"/>
      <c r="M15" s="27"/>
      <c r="N15" s="27"/>
    </row>
    <row r="16" spans="1:14">
      <c r="A16" s="25">
        <v>7</v>
      </c>
      <c r="B16" s="26" t="s">
        <v>63</v>
      </c>
      <c r="C16" s="27"/>
      <c r="D16" s="27"/>
      <c r="E16" s="27"/>
      <c r="F16" s="27"/>
      <c r="G16" s="27"/>
      <c r="H16" s="27"/>
      <c r="I16" s="27"/>
      <c r="J16" s="27"/>
      <c r="K16" s="27"/>
      <c r="L16" s="27"/>
      <c r="M16" s="27"/>
      <c r="N16" s="27"/>
    </row>
    <row r="17" spans="1:14">
      <c r="A17" s="25">
        <v>8</v>
      </c>
      <c r="B17" s="26" t="s">
        <v>64</v>
      </c>
      <c r="C17" s="27"/>
      <c r="D17" s="27"/>
      <c r="E17" s="27"/>
      <c r="F17" s="27"/>
      <c r="G17" s="27"/>
      <c r="H17" s="27"/>
      <c r="I17" s="27"/>
      <c r="J17" s="27"/>
      <c r="K17" s="27"/>
      <c r="L17" s="27"/>
      <c r="M17" s="27"/>
      <c r="N17" s="27"/>
    </row>
    <row r="18" spans="1:14">
      <c r="A18" s="25">
        <v>9</v>
      </c>
      <c r="B18" s="26" t="s">
        <v>65</v>
      </c>
      <c r="C18" s="27"/>
      <c r="D18" s="27"/>
      <c r="E18" s="27"/>
      <c r="F18" s="27"/>
      <c r="G18" s="27"/>
      <c r="H18" s="27"/>
      <c r="I18" s="27"/>
      <c r="J18" s="27"/>
      <c r="K18" s="27"/>
      <c r="L18" s="27"/>
      <c r="M18" s="27"/>
      <c r="N18" s="27"/>
    </row>
    <row r="19" spans="1:14">
      <c r="A19" s="25">
        <v>10</v>
      </c>
      <c r="B19" s="28"/>
      <c r="C19" s="27"/>
      <c r="D19" s="27"/>
      <c r="E19" s="27"/>
      <c r="F19" s="27"/>
      <c r="G19" s="27"/>
      <c r="H19" s="27"/>
      <c r="I19" s="27"/>
      <c r="J19" s="27"/>
      <c r="K19" s="27"/>
      <c r="L19" s="27"/>
      <c r="M19" s="27"/>
      <c r="N19" s="27"/>
    </row>
    <row r="20" spans="1:14">
      <c r="A20" s="25">
        <v>11</v>
      </c>
      <c r="B20" s="28"/>
      <c r="C20" s="27"/>
      <c r="D20" s="27"/>
      <c r="E20" s="27"/>
      <c r="F20" s="27"/>
      <c r="G20" s="27"/>
      <c r="H20" s="27"/>
      <c r="I20" s="27"/>
      <c r="J20" s="27"/>
      <c r="K20" s="27"/>
      <c r="L20" s="27"/>
      <c r="M20" s="27"/>
      <c r="N20" s="27"/>
    </row>
    <row r="21" spans="1:14">
      <c r="A21" s="25">
        <v>12</v>
      </c>
      <c r="B21" s="28"/>
      <c r="C21" s="27"/>
      <c r="D21" s="27"/>
      <c r="E21" s="27"/>
      <c r="F21" s="27"/>
      <c r="G21" s="27"/>
      <c r="H21" s="27"/>
      <c r="I21" s="27"/>
      <c r="J21" s="27"/>
      <c r="K21" s="27"/>
      <c r="L21" s="27"/>
      <c r="M21" s="27"/>
      <c r="N21" s="27"/>
    </row>
    <row r="22" spans="1:14">
      <c r="A22" s="25">
        <v>13</v>
      </c>
      <c r="B22" s="28"/>
      <c r="C22" s="27"/>
      <c r="D22" s="27"/>
      <c r="E22" s="27"/>
      <c r="F22" s="27"/>
      <c r="G22" s="27"/>
      <c r="H22" s="27"/>
      <c r="I22" s="27"/>
      <c r="J22" s="27"/>
      <c r="K22" s="27"/>
      <c r="L22" s="27"/>
      <c r="M22" s="27"/>
      <c r="N22" s="27"/>
    </row>
    <row r="23" spans="1:14">
      <c r="A23" s="25">
        <v>14</v>
      </c>
      <c r="B23" s="28"/>
      <c r="C23" s="27"/>
      <c r="D23" s="27"/>
      <c r="E23" s="27"/>
      <c r="F23" s="27"/>
      <c r="G23" s="27"/>
      <c r="H23" s="27"/>
      <c r="I23" s="27"/>
      <c r="J23" s="27"/>
      <c r="K23" s="27"/>
      <c r="L23" s="27"/>
      <c r="M23" s="27"/>
      <c r="N23" s="27"/>
    </row>
    <row r="24" spans="1:14">
      <c r="A24" s="25">
        <v>15</v>
      </c>
      <c r="B24" s="28"/>
      <c r="C24" s="27"/>
      <c r="D24" s="27"/>
      <c r="E24" s="27"/>
      <c r="F24" s="27"/>
      <c r="G24" s="27"/>
      <c r="H24" s="27"/>
      <c r="I24" s="27"/>
      <c r="J24" s="27"/>
      <c r="K24" s="27"/>
      <c r="L24" s="27"/>
      <c r="M24" s="27"/>
      <c r="N24" s="27"/>
    </row>
    <row r="25" spans="1:14">
      <c r="A25" s="25">
        <v>16</v>
      </c>
      <c r="B25" s="28"/>
      <c r="C25" s="27"/>
      <c r="D25" s="27"/>
      <c r="E25" s="27"/>
      <c r="F25" s="27"/>
      <c r="G25" s="27"/>
      <c r="H25" s="27"/>
      <c r="I25" s="27"/>
      <c r="J25" s="27"/>
      <c r="K25" s="27"/>
      <c r="L25" s="27"/>
      <c r="M25" s="27"/>
      <c r="N25" s="27"/>
    </row>
    <row r="26" spans="1:14">
      <c r="A26" s="29">
        <v>17</v>
      </c>
      <c r="B26" s="30"/>
      <c r="C26" s="31"/>
      <c r="D26" s="31"/>
      <c r="E26" s="31"/>
      <c r="F26" s="31"/>
      <c r="G26" s="31"/>
      <c r="H26" s="31"/>
      <c r="I26" s="31"/>
      <c r="J26" s="31"/>
      <c r="K26" s="31"/>
      <c r="L26" s="31"/>
      <c r="M26" s="31"/>
      <c r="N26" s="31"/>
    </row>
    <row r="27" spans="1:14">
      <c r="A27" s="324" t="s">
        <v>353</v>
      </c>
      <c r="B27" s="324"/>
      <c r="C27" s="324"/>
      <c r="D27" s="324"/>
      <c r="E27" s="324"/>
      <c r="F27" s="324"/>
      <c r="G27" s="324"/>
      <c r="H27" s="324"/>
      <c r="I27" s="324"/>
      <c r="J27" s="324"/>
      <c r="K27" s="324"/>
      <c r="L27" s="324"/>
      <c r="M27" s="324"/>
      <c r="N27" s="324"/>
    </row>
    <row r="28" spans="1:14">
      <c r="A28" s="320" t="s">
        <v>66</v>
      </c>
      <c r="B28" s="320"/>
      <c r="C28" s="320"/>
      <c r="D28" s="320"/>
      <c r="E28" s="320"/>
      <c r="F28" s="320"/>
      <c r="G28" s="320"/>
      <c r="H28" s="320"/>
      <c r="I28" s="320"/>
      <c r="J28" s="320"/>
      <c r="K28" s="320"/>
      <c r="L28" s="320"/>
      <c r="M28" s="320"/>
      <c r="N28" s="320"/>
    </row>
    <row r="29" spans="1:14">
      <c r="A29" s="14"/>
    </row>
  </sheetData>
  <mergeCells count="17">
    <mergeCell ref="K6:K7"/>
    <mergeCell ref="L6:N6"/>
    <mergeCell ref="M1:N1"/>
    <mergeCell ref="A27:N27"/>
    <mergeCell ref="A28:N28"/>
    <mergeCell ref="A2:N2"/>
    <mergeCell ref="A3:N3"/>
    <mergeCell ref="M4:N4"/>
    <mergeCell ref="A5:A7"/>
    <mergeCell ref="B5:B7"/>
    <mergeCell ref="C5:F5"/>
    <mergeCell ref="G5:J5"/>
    <mergeCell ref="K5:N5"/>
    <mergeCell ref="C6:C7"/>
    <mergeCell ref="D6:F6"/>
    <mergeCell ref="G6:G7"/>
    <mergeCell ref="H6:J6"/>
  </mergeCells>
  <pageMargins left="0.7" right="0.7" top="0.75" bottom="0.75" header="0.3" footer="0.3"/>
  <pageSetup paperSize="9" orientation="landscape" r:id="rId1"/>
</worksheet>
</file>

<file path=xl/worksheets/sheet20.xml><?xml version="1.0" encoding="utf-8"?>
<worksheet xmlns="http://schemas.openxmlformats.org/spreadsheetml/2006/main" xmlns:r="http://schemas.openxmlformats.org/officeDocument/2006/relationships">
  <sheetPr>
    <tabColor rgb="FFFF0000"/>
  </sheetPr>
  <dimension ref="A1:P82"/>
  <sheetViews>
    <sheetView zoomScale="90" zoomScaleNormal="90" workbookViewId="0">
      <selection activeCell="C44" sqref="C44"/>
    </sheetView>
  </sheetViews>
  <sheetFormatPr defaultColWidth="9.140625" defaultRowHeight="15"/>
  <cols>
    <col min="1" max="1" width="4.85546875" style="122" bestFit="1" customWidth="1"/>
    <col min="2" max="2" width="29" style="122" customWidth="1"/>
    <col min="3" max="3" width="9.42578125" style="122" customWidth="1"/>
    <col min="4" max="6" width="9.140625" style="122"/>
    <col min="7" max="8" width="7.42578125" style="122" customWidth="1"/>
    <col min="9" max="9" width="8.42578125" style="122" customWidth="1"/>
    <col min="10" max="10" width="8.7109375" style="122" customWidth="1"/>
    <col min="11" max="11" width="8.140625" style="122" customWidth="1"/>
    <col min="12" max="12" width="8.42578125" style="122" customWidth="1"/>
    <col min="13" max="13" width="8.28515625" style="122" customWidth="1"/>
    <col min="14" max="14" width="8.42578125" style="122" customWidth="1"/>
    <col min="15" max="15" width="8.140625" style="122" customWidth="1"/>
    <col min="16" max="16" width="9.85546875" style="122" customWidth="1"/>
    <col min="17" max="16384" width="9.140625" style="122"/>
  </cols>
  <sheetData>
    <row r="1" spans="1:16">
      <c r="N1" s="354" t="s">
        <v>507</v>
      </c>
      <c r="O1" s="354"/>
      <c r="P1" s="354"/>
    </row>
    <row r="2" spans="1:16" ht="21" customHeight="1">
      <c r="A2" s="373" t="str">
        <f>'47'!A1:B1</f>
        <v>UBND TỈNH TIỀN GIANG</v>
      </c>
      <c r="B2" s="373"/>
      <c r="C2" s="373"/>
      <c r="N2" s="354"/>
      <c r="O2" s="354"/>
      <c r="P2" s="354"/>
    </row>
    <row r="3" spans="1:16" ht="21.75" customHeight="1">
      <c r="A3" s="374" t="s">
        <v>603</v>
      </c>
      <c r="B3" s="374"/>
      <c r="C3" s="374"/>
      <c r="D3" s="374"/>
      <c r="E3" s="374"/>
      <c r="F3" s="374"/>
      <c r="G3" s="374"/>
      <c r="H3" s="374"/>
      <c r="I3" s="374"/>
      <c r="J3" s="374"/>
      <c r="K3" s="374"/>
      <c r="L3" s="374"/>
      <c r="M3" s="374"/>
      <c r="N3" s="374"/>
      <c r="O3" s="374"/>
      <c r="P3" s="374"/>
    </row>
    <row r="4" spans="1:16">
      <c r="A4" s="356" t="str">
        <f>'47'!A3:C3</f>
        <v>(Kèm theo Quyết định số ………../QĐ-UBND ngày    /01/2020 của Ủy ban nhân dân tỉnh Tiền Giang)</v>
      </c>
      <c r="B4" s="356"/>
      <c r="C4" s="356"/>
      <c r="D4" s="356"/>
      <c r="E4" s="356"/>
      <c r="F4" s="356"/>
      <c r="G4" s="356"/>
      <c r="H4" s="356"/>
      <c r="I4" s="356"/>
      <c r="J4" s="356"/>
      <c r="K4" s="356"/>
      <c r="L4" s="356"/>
      <c r="M4" s="356"/>
      <c r="N4" s="356"/>
      <c r="O4" s="356"/>
      <c r="P4" s="356"/>
    </row>
    <row r="5" spans="1:16" hidden="1">
      <c r="A5" s="170"/>
      <c r="B5" s="170"/>
      <c r="C5" s="170">
        <f>C10-C78-'03'!D8</f>
        <v>782037.86099999957</v>
      </c>
      <c r="D5" s="170"/>
      <c r="E5" s="170"/>
      <c r="F5" s="170"/>
      <c r="G5" s="170"/>
      <c r="H5" s="170"/>
      <c r="I5" s="170"/>
      <c r="J5" s="170"/>
      <c r="K5" s="170"/>
      <c r="L5" s="170"/>
      <c r="M5" s="170"/>
      <c r="N5" s="170"/>
      <c r="O5" s="170"/>
      <c r="P5" s="170"/>
    </row>
    <row r="6" spans="1:16">
      <c r="A6" s="105"/>
      <c r="O6" s="355" t="s">
        <v>3</v>
      </c>
      <c r="P6" s="355"/>
    </row>
    <row r="7" spans="1:16" ht="39.75" customHeight="1">
      <c r="A7" s="357" t="s">
        <v>4</v>
      </c>
      <c r="B7" s="357" t="s">
        <v>69</v>
      </c>
      <c r="C7" s="357" t="s">
        <v>45</v>
      </c>
      <c r="D7" s="357" t="s">
        <v>361</v>
      </c>
      <c r="E7" s="357" t="s">
        <v>362</v>
      </c>
      <c r="F7" s="357" t="s">
        <v>478</v>
      </c>
      <c r="G7" s="357" t="s">
        <v>479</v>
      </c>
      <c r="H7" s="357" t="s">
        <v>261</v>
      </c>
      <c r="I7" s="357" t="s">
        <v>115</v>
      </c>
      <c r="J7" s="357" t="s">
        <v>461</v>
      </c>
      <c r="K7" s="357"/>
      <c r="L7" s="357"/>
      <c r="M7" s="357" t="s">
        <v>157</v>
      </c>
      <c r="N7" s="357"/>
      <c r="O7" s="357"/>
      <c r="P7" s="357" t="s">
        <v>262</v>
      </c>
    </row>
    <row r="8" spans="1:16" ht="51.75" customHeight="1">
      <c r="A8" s="357"/>
      <c r="B8" s="357"/>
      <c r="C8" s="357"/>
      <c r="D8" s="357"/>
      <c r="E8" s="357"/>
      <c r="F8" s="357"/>
      <c r="G8" s="357"/>
      <c r="H8" s="357"/>
      <c r="I8" s="357"/>
      <c r="J8" s="106" t="s">
        <v>45</v>
      </c>
      <c r="K8" s="106" t="s">
        <v>97</v>
      </c>
      <c r="L8" s="106" t="s">
        <v>107</v>
      </c>
      <c r="M8" s="106" t="s">
        <v>45</v>
      </c>
      <c r="N8" s="106" t="s">
        <v>97</v>
      </c>
      <c r="O8" s="106" t="s">
        <v>107</v>
      </c>
      <c r="P8" s="357"/>
    </row>
    <row r="9" spans="1:16">
      <c r="A9" s="106" t="s">
        <v>11</v>
      </c>
      <c r="B9" s="106" t="s">
        <v>12</v>
      </c>
      <c r="C9" s="106">
        <v>1</v>
      </c>
      <c r="D9" s="106">
        <v>2</v>
      </c>
      <c r="E9" s="106">
        <v>3</v>
      </c>
      <c r="F9" s="106">
        <v>4</v>
      </c>
      <c r="G9" s="106">
        <v>5</v>
      </c>
      <c r="H9" s="106">
        <v>6</v>
      </c>
      <c r="I9" s="106">
        <v>7</v>
      </c>
      <c r="J9" s="106">
        <v>8</v>
      </c>
      <c r="K9" s="106">
        <v>9</v>
      </c>
      <c r="L9" s="106">
        <v>10</v>
      </c>
      <c r="M9" s="106">
        <v>11</v>
      </c>
      <c r="N9" s="106">
        <v>12</v>
      </c>
      <c r="O9" s="106">
        <v>13</v>
      </c>
      <c r="P9" s="106">
        <v>14</v>
      </c>
    </row>
    <row r="10" spans="1:16" s="131" customFormat="1" ht="14.25">
      <c r="A10" s="128"/>
      <c r="B10" s="129" t="s">
        <v>159</v>
      </c>
      <c r="C10" s="129">
        <f t="shared" ref="C10:P10" si="0">C11+C12+C73+C74+C75+C76+C77+C78</f>
        <v>6506748.8609999996</v>
      </c>
      <c r="D10" s="129">
        <f t="shared" si="0"/>
        <v>2213739</v>
      </c>
      <c r="E10" s="129">
        <f t="shared" si="0"/>
        <v>2846622.861</v>
      </c>
      <c r="F10" s="129">
        <f t="shared" si="0"/>
        <v>200</v>
      </c>
      <c r="G10" s="129">
        <f t="shared" si="0"/>
        <v>1000</v>
      </c>
      <c r="H10" s="129">
        <f t="shared" si="0"/>
        <v>149707</v>
      </c>
      <c r="I10" s="129">
        <f t="shared" si="0"/>
        <v>878708</v>
      </c>
      <c r="J10" s="129">
        <f t="shared" si="0"/>
        <v>242424</v>
      </c>
      <c r="K10" s="129">
        <f t="shared" si="0"/>
        <v>121212</v>
      </c>
      <c r="L10" s="129">
        <f t="shared" si="0"/>
        <v>121212</v>
      </c>
      <c r="M10" s="129">
        <f t="shared" si="0"/>
        <v>174348</v>
      </c>
      <c r="N10" s="129">
        <f t="shared" si="0"/>
        <v>87174</v>
      </c>
      <c r="O10" s="129">
        <f t="shared" si="0"/>
        <v>87174</v>
      </c>
      <c r="P10" s="129">
        <f t="shared" si="0"/>
        <v>0</v>
      </c>
    </row>
    <row r="11" spans="1:16" s="125" customFormat="1" ht="14.25">
      <c r="A11" s="107" t="s">
        <v>16</v>
      </c>
      <c r="B11" s="124" t="s">
        <v>460</v>
      </c>
      <c r="C11" s="109">
        <f>D11+E11+F11+G11+H11+I11+J11+M11+P11</f>
        <v>2394082</v>
      </c>
      <c r="D11" s="109">
        <f>'[1]03'!D11</f>
        <v>2185696</v>
      </c>
      <c r="E11" s="109"/>
      <c r="F11" s="109"/>
      <c r="G11" s="109"/>
      <c r="H11" s="109"/>
      <c r="I11" s="109"/>
      <c r="J11" s="109">
        <f>K11+L11</f>
        <v>121212</v>
      </c>
      <c r="K11" s="109">
        <f>'[1]03'!D31</f>
        <v>121212</v>
      </c>
      <c r="L11" s="109"/>
      <c r="M11" s="109">
        <f>N11+O11</f>
        <v>87174</v>
      </c>
      <c r="N11" s="109">
        <f>'[1]03'!D35+'[1]03'!D38</f>
        <v>87174</v>
      </c>
      <c r="O11" s="109"/>
      <c r="P11" s="109"/>
    </row>
    <row r="12" spans="1:16" s="125" customFormat="1" ht="14.25">
      <c r="A12" s="107" t="s">
        <v>26</v>
      </c>
      <c r="B12" s="124" t="s">
        <v>107</v>
      </c>
      <c r="C12" s="109">
        <f t="shared" ref="C12:C75" si="1">D12+E12+F12+G12+H12+I12+J12+M12+P12</f>
        <v>3044816.861</v>
      </c>
      <c r="D12" s="109">
        <f t="shared" ref="D12:P12" si="2">D13+D51+D69+D70+D71+D72</f>
        <v>0</v>
      </c>
      <c r="E12" s="109">
        <f t="shared" si="2"/>
        <v>2836430.861</v>
      </c>
      <c r="F12" s="109">
        <f t="shared" si="2"/>
        <v>0</v>
      </c>
      <c r="G12" s="109">
        <f t="shared" si="2"/>
        <v>0</v>
      </c>
      <c r="H12" s="109">
        <f t="shared" si="2"/>
        <v>0</v>
      </c>
      <c r="I12" s="109">
        <f t="shared" si="2"/>
        <v>0</v>
      </c>
      <c r="J12" s="109">
        <f t="shared" si="2"/>
        <v>121212</v>
      </c>
      <c r="K12" s="109">
        <f t="shared" si="2"/>
        <v>0</v>
      </c>
      <c r="L12" s="109">
        <f t="shared" si="2"/>
        <v>121212</v>
      </c>
      <c r="M12" s="109">
        <f t="shared" si="2"/>
        <v>87174</v>
      </c>
      <c r="N12" s="109">
        <f t="shared" si="2"/>
        <v>0</v>
      </c>
      <c r="O12" s="109">
        <f t="shared" si="2"/>
        <v>87174</v>
      </c>
      <c r="P12" s="109">
        <f t="shared" si="2"/>
        <v>0</v>
      </c>
    </row>
    <row r="13" spans="1:16" s="136" customFormat="1">
      <c r="A13" s="133">
        <v>1</v>
      </c>
      <c r="B13" s="167" t="s">
        <v>452</v>
      </c>
      <c r="C13" s="150">
        <f t="shared" si="1"/>
        <v>1737831.629</v>
      </c>
      <c r="D13" s="134">
        <f t="shared" ref="D13:P13" si="3">SUM(D14:D50)</f>
        <v>0</v>
      </c>
      <c r="E13" s="134">
        <f t="shared" si="3"/>
        <v>1617249.629</v>
      </c>
      <c r="F13" s="134">
        <f t="shared" si="3"/>
        <v>0</v>
      </c>
      <c r="G13" s="134">
        <f t="shared" si="3"/>
        <v>0</v>
      </c>
      <c r="H13" s="134">
        <f t="shared" si="3"/>
        <v>0</v>
      </c>
      <c r="I13" s="134">
        <f t="shared" si="3"/>
        <v>0</v>
      </c>
      <c r="J13" s="134">
        <f t="shared" si="3"/>
        <v>120582</v>
      </c>
      <c r="K13" s="134">
        <f t="shared" si="3"/>
        <v>0</v>
      </c>
      <c r="L13" s="134">
        <f t="shared" si="3"/>
        <v>120582</v>
      </c>
      <c r="M13" s="134">
        <f t="shared" si="3"/>
        <v>0</v>
      </c>
      <c r="N13" s="134">
        <f t="shared" si="3"/>
        <v>0</v>
      </c>
      <c r="O13" s="134">
        <f t="shared" si="3"/>
        <v>0</v>
      </c>
      <c r="P13" s="134">
        <f t="shared" si="3"/>
        <v>0</v>
      </c>
    </row>
    <row r="14" spans="1:16" ht="25.5">
      <c r="A14" s="156" t="s">
        <v>609</v>
      </c>
      <c r="B14" s="157" t="s">
        <v>610</v>
      </c>
      <c r="C14" s="113">
        <f t="shared" si="1"/>
        <v>75287.649999999994</v>
      </c>
      <c r="D14" s="114"/>
      <c r="E14" s="114">
        <f>'[1]06'!C12</f>
        <v>75287.649999999994</v>
      </c>
      <c r="F14" s="114"/>
      <c r="G14" s="114"/>
      <c r="H14" s="114"/>
      <c r="I14" s="114"/>
      <c r="J14" s="114">
        <f>SUM(K14:L14)</f>
        <v>0</v>
      </c>
      <c r="K14" s="114"/>
      <c r="L14" s="114"/>
      <c r="M14" s="114">
        <f>SUM(N14:O14)</f>
        <v>0</v>
      </c>
      <c r="N14" s="114"/>
      <c r="O14" s="114"/>
      <c r="P14" s="114"/>
    </row>
    <row r="15" spans="1:16" ht="25.5">
      <c r="A15" s="156" t="s">
        <v>611</v>
      </c>
      <c r="B15" s="158" t="s">
        <v>411</v>
      </c>
      <c r="C15" s="113">
        <f t="shared" si="1"/>
        <v>11887.428</v>
      </c>
      <c r="D15" s="114"/>
      <c r="E15" s="114">
        <f>'[1]06'!C13</f>
        <v>7387.4279999999999</v>
      </c>
      <c r="F15" s="114"/>
      <c r="G15" s="114"/>
      <c r="H15" s="114"/>
      <c r="I15" s="114"/>
      <c r="J15" s="114">
        <f t="shared" ref="J15:J50" si="4">SUM(K15:L15)</f>
        <v>4500</v>
      </c>
      <c r="K15" s="114"/>
      <c r="L15" s="114">
        <v>4500</v>
      </c>
      <c r="M15" s="114">
        <f t="shared" ref="M15:M50" si="5">SUM(N15:O15)</f>
        <v>0</v>
      </c>
      <c r="N15" s="114"/>
      <c r="O15" s="114"/>
      <c r="P15" s="114"/>
    </row>
    <row r="16" spans="1:16">
      <c r="A16" s="156" t="s">
        <v>612</v>
      </c>
      <c r="B16" s="158" t="s">
        <v>412</v>
      </c>
      <c r="C16" s="113">
        <f t="shared" si="1"/>
        <v>8933.7099999999991</v>
      </c>
      <c r="D16" s="114"/>
      <c r="E16" s="114">
        <f>'[1]06'!C14</f>
        <v>8933.7099999999991</v>
      </c>
      <c r="F16" s="114"/>
      <c r="G16" s="114"/>
      <c r="H16" s="114"/>
      <c r="I16" s="114"/>
      <c r="J16" s="114">
        <f t="shared" si="4"/>
        <v>0</v>
      </c>
      <c r="K16" s="114"/>
      <c r="L16" s="114"/>
      <c r="M16" s="114">
        <f t="shared" si="5"/>
        <v>0</v>
      </c>
      <c r="N16" s="114"/>
      <c r="O16" s="114"/>
      <c r="P16" s="114"/>
    </row>
    <row r="17" spans="1:16">
      <c r="A17" s="156" t="s">
        <v>613</v>
      </c>
      <c r="B17" s="158" t="s">
        <v>413</v>
      </c>
      <c r="C17" s="113">
        <f t="shared" si="1"/>
        <v>23273.612999999998</v>
      </c>
      <c r="D17" s="114"/>
      <c r="E17" s="114">
        <f>'[1]06'!C15</f>
        <v>23232.612999999998</v>
      </c>
      <c r="F17" s="114"/>
      <c r="G17" s="114"/>
      <c r="H17" s="114"/>
      <c r="I17" s="114"/>
      <c r="J17" s="114">
        <f t="shared" si="4"/>
        <v>41</v>
      </c>
      <c r="K17" s="114"/>
      <c r="L17" s="114">
        <v>41</v>
      </c>
      <c r="M17" s="114">
        <f t="shared" si="5"/>
        <v>0</v>
      </c>
      <c r="N17" s="114"/>
      <c r="O17" s="114"/>
      <c r="P17" s="114"/>
    </row>
    <row r="18" spans="1:16">
      <c r="A18" s="156" t="s">
        <v>614</v>
      </c>
      <c r="B18" s="158" t="s">
        <v>615</v>
      </c>
      <c r="C18" s="113">
        <f t="shared" si="1"/>
        <v>15565.832</v>
      </c>
      <c r="D18" s="114"/>
      <c r="E18" s="114">
        <f>'[1]06'!C16</f>
        <v>15565.832</v>
      </c>
      <c r="F18" s="114"/>
      <c r="G18" s="114"/>
      <c r="H18" s="114"/>
      <c r="I18" s="114"/>
      <c r="J18" s="114">
        <f t="shared" si="4"/>
        <v>0</v>
      </c>
      <c r="K18" s="114"/>
      <c r="L18" s="114"/>
      <c r="M18" s="114">
        <f t="shared" si="5"/>
        <v>0</v>
      </c>
      <c r="N18" s="114"/>
      <c r="O18" s="114"/>
      <c r="P18" s="114"/>
    </row>
    <row r="19" spans="1:16">
      <c r="A19" s="156" t="s">
        <v>616</v>
      </c>
      <c r="B19" s="158" t="s">
        <v>414</v>
      </c>
      <c r="C19" s="113">
        <f t="shared" si="1"/>
        <v>12757.948</v>
      </c>
      <c r="D19" s="114"/>
      <c r="E19" s="114">
        <f>'[1]06'!C17</f>
        <v>12757.948</v>
      </c>
      <c r="F19" s="114"/>
      <c r="G19" s="114"/>
      <c r="H19" s="114"/>
      <c r="I19" s="114"/>
      <c r="J19" s="114">
        <f t="shared" si="4"/>
        <v>0</v>
      </c>
      <c r="K19" s="114"/>
      <c r="L19" s="114"/>
      <c r="M19" s="114">
        <f t="shared" si="5"/>
        <v>0</v>
      </c>
      <c r="N19" s="114"/>
      <c r="O19" s="114"/>
      <c r="P19" s="114"/>
    </row>
    <row r="20" spans="1:16">
      <c r="A20" s="156" t="s">
        <v>617</v>
      </c>
      <c r="B20" s="157" t="s">
        <v>415</v>
      </c>
      <c r="C20" s="113">
        <f t="shared" si="1"/>
        <v>6701.6350000000002</v>
      </c>
      <c r="D20" s="114"/>
      <c r="E20" s="114">
        <f>'[1]06'!C18</f>
        <v>6701.6350000000002</v>
      </c>
      <c r="F20" s="114"/>
      <c r="G20" s="114"/>
      <c r="H20" s="114"/>
      <c r="I20" s="114"/>
      <c r="J20" s="114">
        <f t="shared" si="4"/>
        <v>0</v>
      </c>
      <c r="K20" s="114"/>
      <c r="L20" s="114"/>
      <c r="M20" s="114">
        <f t="shared" si="5"/>
        <v>0</v>
      </c>
      <c r="N20" s="114"/>
      <c r="O20" s="114"/>
      <c r="P20" s="114"/>
    </row>
    <row r="21" spans="1:16">
      <c r="A21" s="156" t="s">
        <v>618</v>
      </c>
      <c r="B21" s="158" t="s">
        <v>416</v>
      </c>
      <c r="C21" s="113">
        <f t="shared" si="1"/>
        <v>66900.339000000007</v>
      </c>
      <c r="D21" s="114"/>
      <c r="E21" s="114">
        <f>'[1]06'!C19</f>
        <v>66900.339000000007</v>
      </c>
      <c r="F21" s="114"/>
      <c r="G21" s="114"/>
      <c r="H21" s="114"/>
      <c r="I21" s="114"/>
      <c r="J21" s="114">
        <f t="shared" si="4"/>
        <v>0</v>
      </c>
      <c r="K21" s="114"/>
      <c r="L21" s="114"/>
      <c r="M21" s="114">
        <f t="shared" si="5"/>
        <v>0</v>
      </c>
      <c r="N21" s="114"/>
      <c r="O21" s="114"/>
      <c r="P21" s="114"/>
    </row>
    <row r="22" spans="1:16">
      <c r="A22" s="156" t="s">
        <v>619</v>
      </c>
      <c r="B22" s="158" t="s">
        <v>620</v>
      </c>
      <c r="C22" s="113">
        <f t="shared" si="1"/>
        <v>448567.92800000001</v>
      </c>
      <c r="D22" s="114"/>
      <c r="E22" s="114">
        <f>'[1]06'!C20</f>
        <v>396546.92800000001</v>
      </c>
      <c r="F22" s="114"/>
      <c r="G22" s="114"/>
      <c r="H22" s="114"/>
      <c r="I22" s="114"/>
      <c r="J22" s="114">
        <f t="shared" si="4"/>
        <v>52021</v>
      </c>
      <c r="K22" s="114"/>
      <c r="L22" s="114">
        <v>52021</v>
      </c>
      <c r="M22" s="114">
        <f t="shared" si="5"/>
        <v>0</v>
      </c>
      <c r="N22" s="114"/>
      <c r="O22" s="114"/>
      <c r="P22" s="114"/>
    </row>
    <row r="23" spans="1:16">
      <c r="A23" s="156" t="s">
        <v>621</v>
      </c>
      <c r="B23" s="159" t="s">
        <v>622</v>
      </c>
      <c r="C23" s="113">
        <f t="shared" si="1"/>
        <v>392542.26</v>
      </c>
      <c r="D23" s="114"/>
      <c r="E23" s="114">
        <f>'[1]06'!C21</f>
        <v>392542.26</v>
      </c>
      <c r="F23" s="114"/>
      <c r="G23" s="114"/>
      <c r="H23" s="114"/>
      <c r="I23" s="114"/>
      <c r="J23" s="114">
        <f t="shared" si="4"/>
        <v>0</v>
      </c>
      <c r="K23" s="114"/>
      <c r="L23" s="114"/>
      <c r="M23" s="114">
        <f t="shared" si="5"/>
        <v>0</v>
      </c>
      <c r="N23" s="114"/>
      <c r="O23" s="114"/>
      <c r="P23" s="114"/>
    </row>
    <row r="24" spans="1:16">
      <c r="A24" s="156" t="s">
        <v>623</v>
      </c>
      <c r="B24" s="157" t="s">
        <v>624</v>
      </c>
      <c r="C24" s="113">
        <f t="shared" si="1"/>
        <v>98071.062999999995</v>
      </c>
      <c r="D24" s="114"/>
      <c r="E24" s="114">
        <f>'[1]06'!C22</f>
        <v>91901.062999999995</v>
      </c>
      <c r="F24" s="114"/>
      <c r="G24" s="114"/>
      <c r="H24" s="114"/>
      <c r="I24" s="114"/>
      <c r="J24" s="114">
        <f t="shared" si="4"/>
        <v>6170</v>
      </c>
      <c r="K24" s="114"/>
      <c r="L24" s="114">
        <v>6170</v>
      </c>
      <c r="M24" s="114">
        <f t="shared" si="5"/>
        <v>0</v>
      </c>
      <c r="N24" s="114"/>
      <c r="O24" s="114"/>
      <c r="P24" s="114"/>
    </row>
    <row r="25" spans="1:16">
      <c r="A25" s="156" t="s">
        <v>625</v>
      </c>
      <c r="B25" s="160" t="s">
        <v>626</v>
      </c>
      <c r="C25" s="113">
        <f t="shared" si="1"/>
        <v>112750.726</v>
      </c>
      <c r="D25" s="114"/>
      <c r="E25" s="114">
        <f>'[1]06'!C23</f>
        <v>100002.726</v>
      </c>
      <c r="F25" s="114"/>
      <c r="G25" s="114"/>
      <c r="H25" s="114"/>
      <c r="I25" s="114"/>
      <c r="J25" s="114">
        <f t="shared" si="4"/>
        <v>12748</v>
      </c>
      <c r="K25" s="114"/>
      <c r="L25" s="114">
        <v>12748</v>
      </c>
      <c r="M25" s="114">
        <f t="shared" si="5"/>
        <v>0</v>
      </c>
      <c r="N25" s="114"/>
      <c r="O25" s="114"/>
      <c r="P25" s="114"/>
    </row>
    <row r="26" spans="1:16">
      <c r="A26" s="156" t="s">
        <v>627</v>
      </c>
      <c r="B26" s="158" t="s">
        <v>628</v>
      </c>
      <c r="C26" s="113">
        <f t="shared" si="1"/>
        <v>29018.342000000001</v>
      </c>
      <c r="D26" s="114"/>
      <c r="E26" s="114">
        <f>'[1]06'!C24</f>
        <v>26918.342000000001</v>
      </c>
      <c r="F26" s="114"/>
      <c r="G26" s="114"/>
      <c r="H26" s="114"/>
      <c r="I26" s="114"/>
      <c r="J26" s="114">
        <f t="shared" si="4"/>
        <v>2100</v>
      </c>
      <c r="K26" s="114"/>
      <c r="L26" s="114">
        <v>2100</v>
      </c>
      <c r="M26" s="114">
        <f t="shared" si="5"/>
        <v>0</v>
      </c>
      <c r="N26" s="114"/>
      <c r="O26" s="114"/>
      <c r="P26" s="114"/>
    </row>
    <row r="27" spans="1:16">
      <c r="A27" s="156" t="s">
        <v>629</v>
      </c>
      <c r="B27" s="158" t="s">
        <v>417</v>
      </c>
      <c r="C27" s="113">
        <f t="shared" si="1"/>
        <v>24451.620999999999</v>
      </c>
      <c r="D27" s="114"/>
      <c r="E27" s="114">
        <f>'[1]06'!C25</f>
        <v>24151.620999999999</v>
      </c>
      <c r="F27" s="114"/>
      <c r="G27" s="114"/>
      <c r="H27" s="114"/>
      <c r="I27" s="114"/>
      <c r="J27" s="114">
        <f t="shared" si="4"/>
        <v>300</v>
      </c>
      <c r="K27" s="114"/>
      <c r="L27" s="114">
        <v>300</v>
      </c>
      <c r="M27" s="114">
        <f t="shared" si="5"/>
        <v>0</v>
      </c>
      <c r="N27" s="114"/>
      <c r="O27" s="114"/>
      <c r="P27" s="114"/>
    </row>
    <row r="28" spans="1:16">
      <c r="A28" s="156" t="s">
        <v>630</v>
      </c>
      <c r="B28" s="157" t="s">
        <v>418</v>
      </c>
      <c r="C28" s="113">
        <f t="shared" si="1"/>
        <v>40467.902000000002</v>
      </c>
      <c r="D28" s="114"/>
      <c r="E28" s="114">
        <f>'[1]06'!C26</f>
        <v>40467.902000000002</v>
      </c>
      <c r="F28" s="114"/>
      <c r="G28" s="114"/>
      <c r="H28" s="114"/>
      <c r="I28" s="114"/>
      <c r="J28" s="114">
        <f t="shared" si="4"/>
        <v>0</v>
      </c>
      <c r="K28" s="114"/>
      <c r="L28" s="114"/>
      <c r="M28" s="114">
        <f t="shared" si="5"/>
        <v>0</v>
      </c>
      <c r="N28" s="114"/>
      <c r="O28" s="114"/>
      <c r="P28" s="114"/>
    </row>
    <row r="29" spans="1:16">
      <c r="A29" s="156" t="s">
        <v>631</v>
      </c>
      <c r="B29" s="158" t="s">
        <v>419</v>
      </c>
      <c r="C29" s="113">
        <f t="shared" si="1"/>
        <v>7218.7280000000001</v>
      </c>
      <c r="D29" s="114"/>
      <c r="E29" s="114">
        <f>'[1]06'!C27</f>
        <v>6718.7280000000001</v>
      </c>
      <c r="F29" s="114"/>
      <c r="G29" s="114"/>
      <c r="H29" s="114"/>
      <c r="I29" s="114"/>
      <c r="J29" s="114">
        <f t="shared" si="4"/>
        <v>500</v>
      </c>
      <c r="K29" s="114"/>
      <c r="L29" s="114">
        <v>500</v>
      </c>
      <c r="M29" s="114">
        <f t="shared" si="5"/>
        <v>0</v>
      </c>
      <c r="N29" s="114"/>
      <c r="O29" s="114"/>
      <c r="P29" s="114"/>
    </row>
    <row r="30" spans="1:16">
      <c r="A30" s="156" t="s">
        <v>632</v>
      </c>
      <c r="B30" s="158" t="s">
        <v>420</v>
      </c>
      <c r="C30" s="113">
        <f t="shared" si="1"/>
        <v>8114.6049999999996</v>
      </c>
      <c r="D30" s="114"/>
      <c r="E30" s="114">
        <f>'[1]06'!C28</f>
        <v>8114.6049999999996</v>
      </c>
      <c r="F30" s="114"/>
      <c r="G30" s="114"/>
      <c r="H30" s="114"/>
      <c r="I30" s="114"/>
      <c r="J30" s="114">
        <f t="shared" si="4"/>
        <v>0</v>
      </c>
      <c r="K30" s="114"/>
      <c r="L30" s="114"/>
      <c r="M30" s="114">
        <f t="shared" si="5"/>
        <v>0</v>
      </c>
      <c r="N30" s="114"/>
      <c r="O30" s="114"/>
      <c r="P30" s="114"/>
    </row>
    <row r="31" spans="1:16">
      <c r="A31" s="156" t="s">
        <v>633</v>
      </c>
      <c r="B31" s="157" t="s">
        <v>421</v>
      </c>
      <c r="C31" s="113">
        <f t="shared" si="1"/>
        <v>1660</v>
      </c>
      <c r="D31" s="114"/>
      <c r="E31" s="114">
        <f>'[1]06'!C29</f>
        <v>1660</v>
      </c>
      <c r="F31" s="114"/>
      <c r="G31" s="114"/>
      <c r="H31" s="114"/>
      <c r="I31" s="114"/>
      <c r="J31" s="114">
        <f t="shared" si="4"/>
        <v>0</v>
      </c>
      <c r="K31" s="114"/>
      <c r="L31" s="114"/>
      <c r="M31" s="114">
        <f t="shared" si="5"/>
        <v>0</v>
      </c>
      <c r="N31" s="114"/>
      <c r="O31" s="114"/>
      <c r="P31" s="114"/>
    </row>
    <row r="32" spans="1:16">
      <c r="A32" s="156" t="s">
        <v>634</v>
      </c>
      <c r="B32" s="157" t="s">
        <v>422</v>
      </c>
      <c r="C32" s="113">
        <f t="shared" si="1"/>
        <v>3600.0529999999999</v>
      </c>
      <c r="D32" s="114"/>
      <c r="E32" s="114">
        <f>'[1]06'!C30</f>
        <v>3600.0529999999999</v>
      </c>
      <c r="F32" s="114"/>
      <c r="G32" s="114"/>
      <c r="H32" s="114"/>
      <c r="I32" s="114"/>
      <c r="J32" s="114">
        <f t="shared" si="4"/>
        <v>0</v>
      </c>
      <c r="K32" s="114"/>
      <c r="L32" s="114"/>
      <c r="M32" s="114">
        <f t="shared" si="5"/>
        <v>0</v>
      </c>
      <c r="N32" s="114"/>
      <c r="O32" s="114"/>
      <c r="P32" s="114"/>
    </row>
    <row r="33" spans="1:16">
      <c r="A33" s="156" t="s">
        <v>635</v>
      </c>
      <c r="B33" s="158" t="s">
        <v>636</v>
      </c>
      <c r="C33" s="113">
        <f t="shared" si="1"/>
        <v>76953.157999999996</v>
      </c>
      <c r="D33" s="114"/>
      <c r="E33" s="114">
        <f>'[1]06'!C31</f>
        <v>76953.157999999996</v>
      </c>
      <c r="F33" s="114"/>
      <c r="G33" s="114"/>
      <c r="H33" s="114"/>
      <c r="I33" s="114"/>
      <c r="J33" s="114">
        <f t="shared" si="4"/>
        <v>0</v>
      </c>
      <c r="K33" s="114"/>
      <c r="L33" s="114"/>
      <c r="M33" s="114">
        <f t="shared" si="5"/>
        <v>0</v>
      </c>
      <c r="N33" s="114"/>
      <c r="O33" s="114"/>
      <c r="P33" s="114"/>
    </row>
    <row r="34" spans="1:16">
      <c r="A34" s="156" t="s">
        <v>637</v>
      </c>
      <c r="B34" s="158" t="s">
        <v>423</v>
      </c>
      <c r="C34" s="113">
        <f t="shared" si="1"/>
        <v>5596.93</v>
      </c>
      <c r="D34" s="114"/>
      <c r="E34" s="114">
        <f>'[1]06'!C32</f>
        <v>5596.93</v>
      </c>
      <c r="F34" s="114"/>
      <c r="G34" s="114"/>
      <c r="H34" s="114"/>
      <c r="I34" s="114"/>
      <c r="J34" s="114">
        <f t="shared" si="4"/>
        <v>0</v>
      </c>
      <c r="K34" s="114"/>
      <c r="L34" s="114"/>
      <c r="M34" s="114">
        <f t="shared" si="5"/>
        <v>0</v>
      </c>
      <c r="N34" s="114"/>
      <c r="O34" s="114"/>
      <c r="P34" s="114"/>
    </row>
    <row r="35" spans="1:16" ht="25.5">
      <c r="A35" s="156" t="s">
        <v>638</v>
      </c>
      <c r="B35" s="157" t="s">
        <v>639</v>
      </c>
      <c r="C35" s="113">
        <f t="shared" si="1"/>
        <v>6286.8440000000001</v>
      </c>
      <c r="D35" s="114"/>
      <c r="E35" s="114">
        <f>'[1]06'!C33</f>
        <v>6286.8440000000001</v>
      </c>
      <c r="F35" s="114"/>
      <c r="G35" s="114"/>
      <c r="H35" s="114"/>
      <c r="I35" s="114"/>
      <c r="J35" s="114">
        <f t="shared" si="4"/>
        <v>0</v>
      </c>
      <c r="K35" s="114"/>
      <c r="L35" s="114"/>
      <c r="M35" s="114">
        <f t="shared" si="5"/>
        <v>0</v>
      </c>
      <c r="N35" s="114"/>
      <c r="O35" s="114"/>
      <c r="P35" s="114"/>
    </row>
    <row r="36" spans="1:16">
      <c r="A36" s="156" t="s">
        <v>640</v>
      </c>
      <c r="B36" s="157" t="s">
        <v>641</v>
      </c>
      <c r="C36" s="113">
        <f t="shared" si="1"/>
        <v>4866.7259999999997</v>
      </c>
      <c r="D36" s="114"/>
      <c r="E36" s="114">
        <f>'[1]06'!C34</f>
        <v>4866.7259999999997</v>
      </c>
      <c r="F36" s="114"/>
      <c r="G36" s="114"/>
      <c r="H36" s="114"/>
      <c r="I36" s="114"/>
      <c r="J36" s="114">
        <f t="shared" si="4"/>
        <v>0</v>
      </c>
      <c r="K36" s="114"/>
      <c r="L36" s="114"/>
      <c r="M36" s="114">
        <f t="shared" si="5"/>
        <v>0</v>
      </c>
      <c r="N36" s="114"/>
      <c r="O36" s="114"/>
      <c r="P36" s="114"/>
    </row>
    <row r="37" spans="1:16">
      <c r="A37" s="156" t="s">
        <v>642</v>
      </c>
      <c r="B37" s="157" t="s">
        <v>643</v>
      </c>
      <c r="C37" s="113">
        <f t="shared" si="1"/>
        <v>4691.2789999999995</v>
      </c>
      <c r="D37" s="114"/>
      <c r="E37" s="114">
        <f>'[1]06'!C35</f>
        <v>4691.2789999999995</v>
      </c>
      <c r="F37" s="114"/>
      <c r="G37" s="114"/>
      <c r="H37" s="114"/>
      <c r="I37" s="114"/>
      <c r="J37" s="114">
        <f t="shared" si="4"/>
        <v>0</v>
      </c>
      <c r="K37" s="114"/>
      <c r="L37" s="114"/>
      <c r="M37" s="114">
        <f t="shared" si="5"/>
        <v>0</v>
      </c>
      <c r="N37" s="114"/>
      <c r="O37" s="114"/>
      <c r="P37" s="114"/>
    </row>
    <row r="38" spans="1:16">
      <c r="A38" s="156" t="s">
        <v>644</v>
      </c>
      <c r="B38" s="157" t="s">
        <v>645</v>
      </c>
      <c r="C38" s="113">
        <f t="shared" si="1"/>
        <v>2034.694</v>
      </c>
      <c r="D38" s="114"/>
      <c r="E38" s="114">
        <f>'[1]06'!C36</f>
        <v>2034.694</v>
      </c>
      <c r="F38" s="114"/>
      <c r="G38" s="114"/>
      <c r="H38" s="114"/>
      <c r="I38" s="114"/>
      <c r="J38" s="114">
        <f t="shared" si="4"/>
        <v>0</v>
      </c>
      <c r="K38" s="114"/>
      <c r="L38" s="114"/>
      <c r="M38" s="114">
        <f t="shared" si="5"/>
        <v>0</v>
      </c>
      <c r="N38" s="114"/>
      <c r="O38" s="114"/>
      <c r="P38" s="114"/>
    </row>
    <row r="39" spans="1:16">
      <c r="A39" s="156" t="s">
        <v>646</v>
      </c>
      <c r="B39" s="157" t="s">
        <v>647</v>
      </c>
      <c r="C39" s="113">
        <f t="shared" si="1"/>
        <v>32602</v>
      </c>
      <c r="D39" s="114"/>
      <c r="E39" s="114">
        <f>'[1]06'!C37</f>
        <v>32602</v>
      </c>
      <c r="F39" s="114"/>
      <c r="G39" s="114"/>
      <c r="H39" s="114"/>
      <c r="I39" s="114"/>
      <c r="J39" s="114">
        <f t="shared" si="4"/>
        <v>0</v>
      </c>
      <c r="K39" s="114"/>
      <c r="L39" s="114"/>
      <c r="M39" s="114">
        <f t="shared" si="5"/>
        <v>0</v>
      </c>
      <c r="N39" s="114"/>
      <c r="O39" s="114"/>
      <c r="P39" s="114"/>
    </row>
    <row r="40" spans="1:16">
      <c r="A40" s="156" t="s">
        <v>648</v>
      </c>
      <c r="B40" s="157" t="s">
        <v>424</v>
      </c>
      <c r="C40" s="113">
        <f t="shared" si="1"/>
        <v>2000</v>
      </c>
      <c r="D40" s="114"/>
      <c r="E40" s="114">
        <f>'[1]06'!C38</f>
        <v>2000</v>
      </c>
      <c r="F40" s="114"/>
      <c r="G40" s="114"/>
      <c r="H40" s="114"/>
      <c r="I40" s="114"/>
      <c r="J40" s="114">
        <f t="shared" si="4"/>
        <v>0</v>
      </c>
      <c r="K40" s="114"/>
      <c r="L40" s="114"/>
      <c r="M40" s="114">
        <f t="shared" si="5"/>
        <v>0</v>
      </c>
      <c r="N40" s="114"/>
      <c r="O40" s="114"/>
      <c r="P40" s="114"/>
    </row>
    <row r="41" spans="1:16">
      <c r="A41" s="156" t="s">
        <v>649</v>
      </c>
      <c r="B41" s="157" t="s">
        <v>425</v>
      </c>
      <c r="C41" s="113">
        <f t="shared" si="1"/>
        <v>18658.939999999999</v>
      </c>
      <c r="D41" s="114"/>
      <c r="E41" s="114">
        <f>'[1]06'!C39</f>
        <v>18658.939999999999</v>
      </c>
      <c r="F41" s="114"/>
      <c r="G41" s="114"/>
      <c r="H41" s="114"/>
      <c r="I41" s="114"/>
      <c r="J41" s="114">
        <f t="shared" si="4"/>
        <v>0</v>
      </c>
      <c r="K41" s="114"/>
      <c r="L41" s="114"/>
      <c r="M41" s="114">
        <f t="shared" si="5"/>
        <v>0</v>
      </c>
      <c r="N41" s="114"/>
      <c r="O41" s="114"/>
      <c r="P41" s="114"/>
    </row>
    <row r="42" spans="1:16">
      <c r="A42" s="156" t="s">
        <v>650</v>
      </c>
      <c r="B42" s="157" t="s">
        <v>651</v>
      </c>
      <c r="C42" s="113">
        <f t="shared" si="1"/>
        <v>22917.26</v>
      </c>
      <c r="D42" s="114"/>
      <c r="E42" s="114">
        <f>'[1]06'!C40</f>
        <v>22917.26</v>
      </c>
      <c r="F42" s="114"/>
      <c r="G42" s="114"/>
      <c r="H42" s="114"/>
      <c r="I42" s="114"/>
      <c r="J42" s="114">
        <f t="shared" si="4"/>
        <v>0</v>
      </c>
      <c r="K42" s="114"/>
      <c r="L42" s="114"/>
      <c r="M42" s="114">
        <f t="shared" si="5"/>
        <v>0</v>
      </c>
      <c r="N42" s="114"/>
      <c r="O42" s="114"/>
      <c r="P42" s="114"/>
    </row>
    <row r="43" spans="1:16">
      <c r="A43" s="156" t="s">
        <v>652</v>
      </c>
      <c r="B43" s="157" t="s">
        <v>426</v>
      </c>
      <c r="C43" s="113">
        <f t="shared" si="1"/>
        <v>1253.153</v>
      </c>
      <c r="D43" s="114"/>
      <c r="E43" s="114">
        <f>'[1]06'!C41</f>
        <v>1253.153</v>
      </c>
      <c r="F43" s="114"/>
      <c r="G43" s="114"/>
      <c r="H43" s="114"/>
      <c r="I43" s="114"/>
      <c r="J43" s="114">
        <f t="shared" si="4"/>
        <v>0</v>
      </c>
      <c r="K43" s="114"/>
      <c r="L43" s="114"/>
      <c r="M43" s="114">
        <f t="shared" si="5"/>
        <v>0</v>
      </c>
      <c r="N43" s="114"/>
      <c r="O43" s="114"/>
      <c r="P43" s="114"/>
    </row>
    <row r="44" spans="1:16" ht="25.5">
      <c r="A44" s="156" t="s">
        <v>653</v>
      </c>
      <c r="B44" s="157" t="s">
        <v>427</v>
      </c>
      <c r="C44" s="113">
        <f t="shared" si="1"/>
        <v>3332.6550000000002</v>
      </c>
      <c r="D44" s="114"/>
      <c r="E44" s="114">
        <f>'[1]06'!C42</f>
        <v>3332.6550000000002</v>
      </c>
      <c r="F44" s="114"/>
      <c r="G44" s="114"/>
      <c r="H44" s="114"/>
      <c r="I44" s="114"/>
      <c r="J44" s="114">
        <f t="shared" si="4"/>
        <v>0</v>
      </c>
      <c r="K44" s="114"/>
      <c r="L44" s="114"/>
      <c r="M44" s="114">
        <f t="shared" si="5"/>
        <v>0</v>
      </c>
      <c r="N44" s="114"/>
      <c r="O44" s="114"/>
      <c r="P44" s="114"/>
    </row>
    <row r="45" spans="1:16">
      <c r="A45" s="156" t="s">
        <v>654</v>
      </c>
      <c r="B45" s="304" t="s">
        <v>587</v>
      </c>
      <c r="C45" s="113">
        <f t="shared" si="1"/>
        <v>46952.413999999997</v>
      </c>
      <c r="D45" s="114"/>
      <c r="E45" s="114">
        <f>'[1]06'!C43</f>
        <v>46952.413999999997</v>
      </c>
      <c r="F45" s="114"/>
      <c r="G45" s="114"/>
      <c r="H45" s="114"/>
      <c r="I45" s="114"/>
      <c r="J45" s="114">
        <f t="shared" si="4"/>
        <v>0</v>
      </c>
      <c r="K45" s="114"/>
      <c r="L45" s="114"/>
      <c r="M45" s="114">
        <f t="shared" si="5"/>
        <v>0</v>
      </c>
      <c r="N45" s="114"/>
      <c r="O45" s="114"/>
      <c r="P45" s="114"/>
    </row>
    <row r="46" spans="1:16">
      <c r="A46" s="156" t="s">
        <v>655</v>
      </c>
      <c r="B46" s="157" t="s">
        <v>445</v>
      </c>
      <c r="C46" s="113">
        <f t="shared" si="1"/>
        <v>19545.191999999999</v>
      </c>
      <c r="D46" s="114"/>
      <c r="E46" s="114">
        <f>'[1]06'!C44</f>
        <v>8915.1919999999991</v>
      </c>
      <c r="F46" s="114"/>
      <c r="G46" s="114"/>
      <c r="H46" s="114"/>
      <c r="I46" s="114"/>
      <c r="J46" s="114">
        <f t="shared" si="4"/>
        <v>10630</v>
      </c>
      <c r="K46" s="114"/>
      <c r="L46" s="114">
        <v>10630</v>
      </c>
      <c r="M46" s="114">
        <f t="shared" si="5"/>
        <v>0</v>
      </c>
      <c r="N46" s="114"/>
      <c r="O46" s="114"/>
      <c r="P46" s="114"/>
    </row>
    <row r="47" spans="1:16">
      <c r="A47" s="156" t="s">
        <v>656</v>
      </c>
      <c r="B47" s="157" t="s">
        <v>446</v>
      </c>
      <c r="C47" s="113">
        <f t="shared" si="1"/>
        <v>27646.771000000001</v>
      </c>
      <c r="D47" s="114"/>
      <c r="E47" s="114">
        <f>'[1]06'!C45</f>
        <v>27646.771000000001</v>
      </c>
      <c r="F47" s="114"/>
      <c r="G47" s="114"/>
      <c r="H47" s="114"/>
      <c r="I47" s="114"/>
      <c r="J47" s="114">
        <f t="shared" si="4"/>
        <v>0</v>
      </c>
      <c r="K47" s="114"/>
      <c r="L47" s="114"/>
      <c r="M47" s="114">
        <f t="shared" si="5"/>
        <v>0</v>
      </c>
      <c r="N47" s="114"/>
      <c r="O47" s="114"/>
      <c r="P47" s="114"/>
    </row>
    <row r="48" spans="1:16">
      <c r="A48" s="156" t="s">
        <v>657</v>
      </c>
      <c r="B48" s="157" t="s">
        <v>447</v>
      </c>
      <c r="C48" s="113">
        <f t="shared" si="1"/>
        <v>55190.300999999999</v>
      </c>
      <c r="D48" s="114"/>
      <c r="E48" s="114">
        <f>'[1]06'!C46</f>
        <v>23618.300999999999</v>
      </c>
      <c r="F48" s="114"/>
      <c r="G48" s="114"/>
      <c r="H48" s="114"/>
      <c r="I48" s="114"/>
      <c r="J48" s="114">
        <f t="shared" si="4"/>
        <v>31572</v>
      </c>
      <c r="K48" s="114"/>
      <c r="L48" s="114">
        <v>31572</v>
      </c>
      <c r="M48" s="114">
        <f t="shared" si="5"/>
        <v>0</v>
      </c>
      <c r="N48" s="114"/>
      <c r="O48" s="114"/>
      <c r="P48" s="114"/>
    </row>
    <row r="49" spans="1:16">
      <c r="A49" s="156" t="s">
        <v>658</v>
      </c>
      <c r="B49" s="157" t="s">
        <v>448</v>
      </c>
      <c r="C49" s="113">
        <f t="shared" si="1"/>
        <v>0</v>
      </c>
      <c r="D49" s="114"/>
      <c r="E49" s="114">
        <f>'[1]06'!C47</f>
        <v>0</v>
      </c>
      <c r="F49" s="114"/>
      <c r="G49" s="114"/>
      <c r="H49" s="114"/>
      <c r="I49" s="114"/>
      <c r="J49" s="114">
        <f t="shared" si="4"/>
        <v>0</v>
      </c>
      <c r="K49" s="114"/>
      <c r="L49" s="114"/>
      <c r="M49" s="114">
        <f t="shared" si="5"/>
        <v>0</v>
      </c>
      <c r="N49" s="114"/>
      <c r="O49" s="114"/>
      <c r="P49" s="114"/>
    </row>
    <row r="50" spans="1:16">
      <c r="A50" s="156"/>
      <c r="B50" s="157" t="s">
        <v>450</v>
      </c>
      <c r="C50" s="113">
        <f t="shared" si="1"/>
        <v>19531.928999999996</v>
      </c>
      <c r="D50" s="114"/>
      <c r="E50" s="114">
        <f>'[1]06'!C48</f>
        <v>19531.928999999996</v>
      </c>
      <c r="F50" s="114"/>
      <c r="G50" s="114"/>
      <c r="H50" s="114"/>
      <c r="I50" s="114"/>
      <c r="J50" s="114">
        <f t="shared" si="4"/>
        <v>0</v>
      </c>
      <c r="K50" s="114"/>
      <c r="L50" s="114"/>
      <c r="M50" s="114">
        <f t="shared" si="5"/>
        <v>0</v>
      </c>
      <c r="N50" s="114"/>
      <c r="O50" s="114"/>
      <c r="P50" s="114"/>
    </row>
    <row r="51" spans="1:16" ht="40.5">
      <c r="A51" s="305">
        <v>2</v>
      </c>
      <c r="B51" s="169" t="s">
        <v>451</v>
      </c>
      <c r="C51" s="150">
        <f t="shared" si="1"/>
        <v>57729.395000000004</v>
      </c>
      <c r="D51" s="134">
        <f t="shared" ref="D51:P51" si="6">SUM(D52:D68)</f>
        <v>0</v>
      </c>
      <c r="E51" s="134">
        <f t="shared" si="6"/>
        <v>57099.395000000004</v>
      </c>
      <c r="F51" s="134">
        <f t="shared" si="6"/>
        <v>0</v>
      </c>
      <c r="G51" s="134">
        <f t="shared" si="6"/>
        <v>0</v>
      </c>
      <c r="H51" s="134">
        <f t="shared" si="6"/>
        <v>0</v>
      </c>
      <c r="I51" s="134">
        <f t="shared" si="6"/>
        <v>0</v>
      </c>
      <c r="J51" s="134">
        <f t="shared" si="6"/>
        <v>630</v>
      </c>
      <c r="K51" s="134">
        <f t="shared" si="6"/>
        <v>0</v>
      </c>
      <c r="L51" s="134">
        <f t="shared" si="6"/>
        <v>630</v>
      </c>
      <c r="M51" s="134">
        <f t="shared" si="6"/>
        <v>0</v>
      </c>
      <c r="N51" s="134">
        <f t="shared" si="6"/>
        <v>0</v>
      </c>
      <c r="O51" s="134">
        <f t="shared" si="6"/>
        <v>0</v>
      </c>
      <c r="P51" s="134">
        <f t="shared" si="6"/>
        <v>0</v>
      </c>
    </row>
    <row r="52" spans="1:16" s="136" customFormat="1">
      <c r="A52" s="156"/>
      <c r="B52" s="163" t="s">
        <v>428</v>
      </c>
      <c r="C52" s="113">
        <f t="shared" si="1"/>
        <v>741.08100000000002</v>
      </c>
      <c r="D52" s="114"/>
      <c r="E52" s="114">
        <f>'[1]06'!C50</f>
        <v>741.08100000000002</v>
      </c>
      <c r="F52" s="114"/>
      <c r="G52" s="114"/>
      <c r="H52" s="114"/>
      <c r="I52" s="114"/>
      <c r="J52" s="114">
        <f t="shared" ref="J52:J79" si="7">SUM(K52:L52)</f>
        <v>0</v>
      </c>
      <c r="K52" s="114"/>
      <c r="L52" s="114"/>
      <c r="M52" s="114">
        <f t="shared" ref="M52:M72" si="8">SUM(N52:O52)</f>
        <v>0</v>
      </c>
      <c r="N52" s="114"/>
      <c r="O52" s="114"/>
      <c r="P52" s="114"/>
    </row>
    <row r="53" spans="1:16">
      <c r="A53" s="156"/>
      <c r="B53" s="164" t="s">
        <v>429</v>
      </c>
      <c r="C53" s="113">
        <f t="shared" si="1"/>
        <v>837.94600000000003</v>
      </c>
      <c r="D53" s="114"/>
      <c r="E53" s="114">
        <f>'[1]06'!C51</f>
        <v>837.94600000000003</v>
      </c>
      <c r="F53" s="114"/>
      <c r="G53" s="114"/>
      <c r="H53" s="114"/>
      <c r="I53" s="114"/>
      <c r="J53" s="114">
        <f t="shared" si="7"/>
        <v>0</v>
      </c>
      <c r="K53" s="114"/>
      <c r="L53" s="114"/>
      <c r="M53" s="114">
        <f t="shared" si="8"/>
        <v>0</v>
      </c>
      <c r="N53" s="114"/>
      <c r="O53" s="114"/>
      <c r="P53" s="114"/>
    </row>
    <row r="54" spans="1:16">
      <c r="A54" s="156"/>
      <c r="B54" s="163" t="s">
        <v>430</v>
      </c>
      <c r="C54" s="113">
        <f t="shared" si="1"/>
        <v>680</v>
      </c>
      <c r="D54" s="114"/>
      <c r="E54" s="114">
        <f>'[1]06'!C52</f>
        <v>680</v>
      </c>
      <c r="F54" s="114"/>
      <c r="G54" s="114"/>
      <c r="H54" s="114"/>
      <c r="I54" s="114"/>
      <c r="J54" s="114">
        <f t="shared" si="7"/>
        <v>0</v>
      </c>
      <c r="K54" s="114"/>
      <c r="L54" s="114"/>
      <c r="M54" s="114">
        <f t="shared" si="8"/>
        <v>0</v>
      </c>
      <c r="N54" s="114"/>
      <c r="O54" s="114"/>
      <c r="P54" s="114"/>
    </row>
    <row r="55" spans="1:16">
      <c r="A55" s="156"/>
      <c r="B55" s="163" t="s">
        <v>431</v>
      </c>
      <c r="C55" s="113">
        <f t="shared" si="1"/>
        <v>557.303</v>
      </c>
      <c r="D55" s="114"/>
      <c r="E55" s="114">
        <f>'[1]06'!C53</f>
        <v>557.303</v>
      </c>
      <c r="F55" s="114"/>
      <c r="G55" s="114"/>
      <c r="H55" s="114"/>
      <c r="I55" s="114"/>
      <c r="J55" s="114">
        <f t="shared" si="7"/>
        <v>0</v>
      </c>
      <c r="K55" s="114"/>
      <c r="L55" s="114"/>
      <c r="M55" s="114">
        <f t="shared" si="8"/>
        <v>0</v>
      </c>
      <c r="N55" s="114"/>
      <c r="O55" s="114"/>
      <c r="P55" s="114"/>
    </row>
    <row r="56" spans="1:16">
      <c r="A56" s="156"/>
      <c r="B56" s="163" t="s">
        <v>432</v>
      </c>
      <c r="C56" s="113">
        <f t="shared" si="1"/>
        <v>974.24199999999996</v>
      </c>
      <c r="D56" s="114"/>
      <c r="E56" s="114">
        <f>'[1]06'!C54</f>
        <v>974.24199999999996</v>
      </c>
      <c r="F56" s="114"/>
      <c r="G56" s="114"/>
      <c r="H56" s="114"/>
      <c r="I56" s="114"/>
      <c r="J56" s="114">
        <f t="shared" si="7"/>
        <v>0</v>
      </c>
      <c r="K56" s="114"/>
      <c r="L56" s="114"/>
      <c r="M56" s="114">
        <f t="shared" si="8"/>
        <v>0</v>
      </c>
      <c r="N56" s="114"/>
      <c r="O56" s="114"/>
      <c r="P56" s="114"/>
    </row>
    <row r="57" spans="1:16">
      <c r="A57" s="156"/>
      <c r="B57" s="163" t="s">
        <v>433</v>
      </c>
      <c r="C57" s="113">
        <f t="shared" si="1"/>
        <v>2779.8679999999999</v>
      </c>
      <c r="D57" s="114"/>
      <c r="E57" s="114">
        <f>'[1]06'!C55</f>
        <v>2679.8679999999999</v>
      </c>
      <c r="F57" s="114"/>
      <c r="G57" s="114"/>
      <c r="H57" s="114"/>
      <c r="I57" s="114"/>
      <c r="J57" s="114">
        <f t="shared" si="7"/>
        <v>100</v>
      </c>
      <c r="K57" s="114"/>
      <c r="L57" s="114">
        <v>100</v>
      </c>
      <c r="M57" s="114">
        <f t="shared" si="8"/>
        <v>0</v>
      </c>
      <c r="N57" s="114"/>
      <c r="O57" s="114"/>
      <c r="P57" s="114"/>
    </row>
    <row r="58" spans="1:16">
      <c r="A58" s="156"/>
      <c r="B58" s="164" t="s">
        <v>434</v>
      </c>
      <c r="C58" s="113">
        <f t="shared" si="1"/>
        <v>2764.2370000000001</v>
      </c>
      <c r="D58" s="114"/>
      <c r="E58" s="114">
        <f>'[1]06'!C56</f>
        <v>2234.2370000000001</v>
      </c>
      <c r="F58" s="114"/>
      <c r="G58" s="114"/>
      <c r="H58" s="114"/>
      <c r="I58" s="114"/>
      <c r="J58" s="114">
        <f t="shared" si="7"/>
        <v>530</v>
      </c>
      <c r="K58" s="114"/>
      <c r="L58" s="114">
        <v>530</v>
      </c>
      <c r="M58" s="114">
        <f t="shared" si="8"/>
        <v>0</v>
      </c>
      <c r="N58" s="114"/>
      <c r="O58" s="114"/>
      <c r="P58" s="114"/>
    </row>
    <row r="59" spans="1:16">
      <c r="A59" s="156"/>
      <c r="B59" s="163" t="s">
        <v>435</v>
      </c>
      <c r="C59" s="113">
        <f t="shared" si="1"/>
        <v>1277.8130000000001</v>
      </c>
      <c r="D59" s="114"/>
      <c r="E59" s="114">
        <f>'[1]06'!C57</f>
        <v>1277.8130000000001</v>
      </c>
      <c r="F59" s="114"/>
      <c r="G59" s="114"/>
      <c r="H59" s="114"/>
      <c r="I59" s="114"/>
      <c r="J59" s="114">
        <f t="shared" si="7"/>
        <v>0</v>
      </c>
      <c r="K59" s="114"/>
      <c r="L59" s="114"/>
      <c r="M59" s="114">
        <f t="shared" si="8"/>
        <v>0</v>
      </c>
      <c r="N59" s="114"/>
      <c r="O59" s="114"/>
      <c r="P59" s="114"/>
    </row>
    <row r="60" spans="1:16">
      <c r="A60" s="156"/>
      <c r="B60" s="163" t="s">
        <v>436</v>
      </c>
      <c r="C60" s="113">
        <f t="shared" si="1"/>
        <v>542.64499999999998</v>
      </c>
      <c r="D60" s="114"/>
      <c r="E60" s="114">
        <f>'[1]06'!C58</f>
        <v>542.64499999999998</v>
      </c>
      <c r="F60" s="114"/>
      <c r="G60" s="114"/>
      <c r="H60" s="114"/>
      <c r="I60" s="114"/>
      <c r="J60" s="114">
        <f t="shared" si="7"/>
        <v>0</v>
      </c>
      <c r="K60" s="114"/>
      <c r="L60" s="114"/>
      <c r="M60" s="114">
        <f t="shared" si="8"/>
        <v>0</v>
      </c>
      <c r="N60" s="114"/>
      <c r="O60" s="114"/>
      <c r="P60" s="114"/>
    </row>
    <row r="61" spans="1:16">
      <c r="A61" s="156"/>
      <c r="B61" s="163" t="s">
        <v>437</v>
      </c>
      <c r="C61" s="113">
        <f t="shared" si="1"/>
        <v>827.71</v>
      </c>
      <c r="D61" s="114"/>
      <c r="E61" s="114">
        <f>'[1]06'!C59</f>
        <v>827.71</v>
      </c>
      <c r="F61" s="114"/>
      <c r="G61" s="114"/>
      <c r="H61" s="114"/>
      <c r="I61" s="114"/>
      <c r="J61" s="114">
        <f t="shared" si="7"/>
        <v>0</v>
      </c>
      <c r="K61" s="114"/>
      <c r="L61" s="114"/>
      <c r="M61" s="114">
        <f t="shared" si="8"/>
        <v>0</v>
      </c>
      <c r="N61" s="114"/>
      <c r="O61" s="114"/>
      <c r="P61" s="114"/>
    </row>
    <row r="62" spans="1:16">
      <c r="A62" s="156"/>
      <c r="B62" s="163" t="s">
        <v>438</v>
      </c>
      <c r="C62" s="113">
        <f t="shared" si="1"/>
        <v>1096.52</v>
      </c>
      <c r="D62" s="114"/>
      <c r="E62" s="114">
        <f>'[1]06'!C60</f>
        <v>1096.52</v>
      </c>
      <c r="F62" s="114"/>
      <c r="G62" s="114"/>
      <c r="H62" s="114"/>
      <c r="I62" s="114"/>
      <c r="J62" s="114">
        <f t="shared" si="7"/>
        <v>0</v>
      </c>
      <c r="K62" s="114"/>
      <c r="L62" s="114"/>
      <c r="M62" s="114">
        <f t="shared" si="8"/>
        <v>0</v>
      </c>
      <c r="N62" s="114"/>
      <c r="O62" s="114"/>
      <c r="P62" s="114"/>
    </row>
    <row r="63" spans="1:16">
      <c r="A63" s="156"/>
      <c r="B63" s="163" t="s">
        <v>439</v>
      </c>
      <c r="C63" s="113">
        <f t="shared" si="1"/>
        <v>855.86599999999999</v>
      </c>
      <c r="D63" s="114"/>
      <c r="E63" s="114">
        <f>'[1]06'!C61</f>
        <v>855.86599999999999</v>
      </c>
      <c r="F63" s="114"/>
      <c r="G63" s="114"/>
      <c r="H63" s="114"/>
      <c r="I63" s="114"/>
      <c r="J63" s="114">
        <f t="shared" si="7"/>
        <v>0</v>
      </c>
      <c r="K63" s="114"/>
      <c r="L63" s="114"/>
      <c r="M63" s="114">
        <f t="shared" si="8"/>
        <v>0</v>
      </c>
      <c r="N63" s="114"/>
      <c r="O63" s="114"/>
      <c r="P63" s="114"/>
    </row>
    <row r="64" spans="1:16">
      <c r="A64" s="156"/>
      <c r="B64" s="163" t="s">
        <v>440</v>
      </c>
      <c r="C64" s="113">
        <f t="shared" si="1"/>
        <v>632.90800000000002</v>
      </c>
      <c r="D64" s="114"/>
      <c r="E64" s="114">
        <f>'[1]06'!C62</f>
        <v>632.90800000000002</v>
      </c>
      <c r="F64" s="114"/>
      <c r="G64" s="114"/>
      <c r="H64" s="114"/>
      <c r="I64" s="114"/>
      <c r="J64" s="114">
        <f t="shared" si="7"/>
        <v>0</v>
      </c>
      <c r="K64" s="114"/>
      <c r="L64" s="114"/>
      <c r="M64" s="114">
        <f t="shared" si="8"/>
        <v>0</v>
      </c>
      <c r="N64" s="114"/>
      <c r="O64" s="114"/>
      <c r="P64" s="114"/>
    </row>
    <row r="65" spans="1:16">
      <c r="A65" s="156"/>
      <c r="B65" s="163" t="s">
        <v>441</v>
      </c>
      <c r="C65" s="113">
        <f t="shared" si="1"/>
        <v>419.53</v>
      </c>
      <c r="D65" s="114"/>
      <c r="E65" s="114">
        <f>'[1]06'!C63</f>
        <v>419.53</v>
      </c>
      <c r="F65" s="114"/>
      <c r="G65" s="114"/>
      <c r="H65" s="114"/>
      <c r="I65" s="114"/>
      <c r="J65" s="114">
        <f t="shared" si="7"/>
        <v>0</v>
      </c>
      <c r="K65" s="114"/>
      <c r="L65" s="114"/>
      <c r="M65" s="114">
        <f t="shared" si="8"/>
        <v>0</v>
      </c>
      <c r="N65" s="114"/>
      <c r="O65" s="114"/>
      <c r="P65" s="114"/>
    </row>
    <row r="66" spans="1:16">
      <c r="A66" s="156"/>
      <c r="B66" s="163" t="s">
        <v>442</v>
      </c>
      <c r="C66" s="113">
        <f t="shared" si="1"/>
        <v>681.58399999999995</v>
      </c>
      <c r="D66" s="114"/>
      <c r="E66" s="114">
        <f>'[1]06'!C64</f>
        <v>681.58399999999995</v>
      </c>
      <c r="F66" s="114"/>
      <c r="G66" s="114"/>
      <c r="H66" s="114"/>
      <c r="I66" s="114"/>
      <c r="J66" s="114">
        <f t="shared" si="7"/>
        <v>0</v>
      </c>
      <c r="K66" s="114"/>
      <c r="L66" s="114"/>
      <c r="M66" s="114">
        <f t="shared" si="8"/>
        <v>0</v>
      </c>
      <c r="N66" s="114"/>
      <c r="O66" s="114"/>
      <c r="P66" s="114"/>
    </row>
    <row r="67" spans="1:16">
      <c r="A67" s="156"/>
      <c r="B67" s="163" t="s">
        <v>443</v>
      </c>
      <c r="C67" s="113">
        <f t="shared" si="1"/>
        <v>445.142</v>
      </c>
      <c r="D67" s="114"/>
      <c r="E67" s="114">
        <f>'[1]06'!C65</f>
        <v>445.142</v>
      </c>
      <c r="F67" s="114"/>
      <c r="G67" s="114"/>
      <c r="H67" s="114"/>
      <c r="I67" s="114"/>
      <c r="J67" s="114">
        <f t="shared" si="7"/>
        <v>0</v>
      </c>
      <c r="K67" s="114"/>
      <c r="L67" s="114"/>
      <c r="M67" s="114">
        <f t="shared" si="8"/>
        <v>0</v>
      </c>
      <c r="N67" s="114"/>
      <c r="O67" s="114"/>
      <c r="P67" s="114"/>
    </row>
    <row r="68" spans="1:16">
      <c r="A68" s="156"/>
      <c r="B68" s="163" t="s">
        <v>444</v>
      </c>
      <c r="C68" s="113">
        <f t="shared" si="1"/>
        <v>41615</v>
      </c>
      <c r="D68" s="114"/>
      <c r="E68" s="114">
        <f>'[1]06'!C66</f>
        <v>41615</v>
      </c>
      <c r="F68" s="114"/>
      <c r="G68" s="114"/>
      <c r="H68" s="114"/>
      <c r="I68" s="114"/>
      <c r="J68" s="114">
        <f t="shared" si="7"/>
        <v>0</v>
      </c>
      <c r="K68" s="114"/>
      <c r="L68" s="114"/>
      <c r="M68" s="114">
        <f t="shared" si="8"/>
        <v>0</v>
      </c>
      <c r="N68" s="114"/>
      <c r="O68" s="114"/>
      <c r="P68" s="114"/>
    </row>
    <row r="69" spans="1:16">
      <c r="A69" s="168">
        <v>3</v>
      </c>
      <c r="B69" s="169" t="s">
        <v>453</v>
      </c>
      <c r="C69" s="150">
        <f t="shared" si="1"/>
        <v>15000</v>
      </c>
      <c r="D69" s="134"/>
      <c r="E69" s="134">
        <f>'[1]06'!C67</f>
        <v>15000</v>
      </c>
      <c r="F69" s="134"/>
      <c r="G69" s="134"/>
      <c r="H69" s="134"/>
      <c r="I69" s="134"/>
      <c r="J69" s="134">
        <f t="shared" si="7"/>
        <v>0</v>
      </c>
      <c r="K69" s="134"/>
      <c r="L69" s="134"/>
      <c r="M69" s="134">
        <f t="shared" si="8"/>
        <v>0</v>
      </c>
      <c r="N69" s="134"/>
      <c r="O69" s="134"/>
      <c r="P69" s="134"/>
    </row>
    <row r="70" spans="1:16" s="136" customFormat="1" ht="27">
      <c r="A70" s="168">
        <v>4</v>
      </c>
      <c r="B70" s="169" t="s">
        <v>454</v>
      </c>
      <c r="C70" s="150">
        <f t="shared" si="1"/>
        <v>246238.364</v>
      </c>
      <c r="D70" s="134"/>
      <c r="E70" s="134">
        <f>'[1]06'!C68</f>
        <v>246238.364</v>
      </c>
      <c r="F70" s="134"/>
      <c r="G70" s="134"/>
      <c r="H70" s="134"/>
      <c r="I70" s="134"/>
      <c r="J70" s="134">
        <f t="shared" si="7"/>
        <v>0</v>
      </c>
      <c r="K70" s="134"/>
      <c r="L70" s="134"/>
      <c r="M70" s="134">
        <f t="shared" si="8"/>
        <v>0</v>
      </c>
      <c r="N70" s="134"/>
      <c r="O70" s="134"/>
      <c r="P70" s="134"/>
    </row>
    <row r="71" spans="1:16" s="136" customFormat="1" ht="54">
      <c r="A71" s="305">
        <v>4</v>
      </c>
      <c r="B71" s="169" t="s">
        <v>449</v>
      </c>
      <c r="C71" s="150">
        <f t="shared" si="1"/>
        <v>900843.473</v>
      </c>
      <c r="D71" s="134"/>
      <c r="E71" s="134">
        <f>'[1]06'!C69</f>
        <v>900843.473</v>
      </c>
      <c r="F71" s="134"/>
      <c r="G71" s="134"/>
      <c r="H71" s="134"/>
      <c r="I71" s="134"/>
      <c r="J71" s="134">
        <f t="shared" si="7"/>
        <v>0</v>
      </c>
      <c r="K71" s="134"/>
      <c r="L71" s="134"/>
      <c r="M71" s="134">
        <f t="shared" si="8"/>
        <v>0</v>
      </c>
      <c r="N71" s="134"/>
      <c r="O71" s="134"/>
      <c r="P71" s="134"/>
    </row>
    <row r="72" spans="1:16" s="136" customFormat="1">
      <c r="A72" s="168">
        <v>5</v>
      </c>
      <c r="B72" s="169" t="s">
        <v>458</v>
      </c>
      <c r="C72" s="150">
        <f t="shared" si="1"/>
        <v>87174</v>
      </c>
      <c r="D72" s="134"/>
      <c r="E72" s="134">
        <f>'[1]06'!C70</f>
        <v>0</v>
      </c>
      <c r="F72" s="134"/>
      <c r="G72" s="134"/>
      <c r="H72" s="134"/>
      <c r="I72" s="134"/>
      <c r="J72" s="134">
        <f t="shared" si="7"/>
        <v>0</v>
      </c>
      <c r="K72" s="134"/>
      <c r="L72" s="134"/>
      <c r="M72" s="134">
        <f t="shared" si="8"/>
        <v>87174</v>
      </c>
      <c r="N72" s="134"/>
      <c r="O72" s="134">
        <v>87174</v>
      </c>
      <c r="P72" s="134"/>
    </row>
    <row r="73" spans="1:16" s="136" customFormat="1" ht="39">
      <c r="A73" s="306" t="s">
        <v>33</v>
      </c>
      <c r="B73" s="124" t="s">
        <v>480</v>
      </c>
      <c r="C73" s="109">
        <f t="shared" si="1"/>
        <v>200</v>
      </c>
      <c r="D73" s="124"/>
      <c r="E73" s="124"/>
      <c r="F73" s="124">
        <v>200</v>
      </c>
      <c r="G73" s="124"/>
      <c r="H73" s="124"/>
      <c r="I73" s="124"/>
      <c r="J73" s="134">
        <f t="shared" si="7"/>
        <v>0</v>
      </c>
      <c r="K73" s="124"/>
      <c r="L73" s="124"/>
      <c r="M73" s="124"/>
      <c r="N73" s="124"/>
      <c r="O73" s="124"/>
      <c r="P73" s="124"/>
    </row>
    <row r="74" spans="1:16" s="125" customFormat="1" ht="26.25">
      <c r="A74" s="123" t="s">
        <v>110</v>
      </c>
      <c r="B74" s="124" t="s">
        <v>481</v>
      </c>
      <c r="C74" s="109">
        <f t="shared" si="1"/>
        <v>1000</v>
      </c>
      <c r="D74" s="124"/>
      <c r="E74" s="124"/>
      <c r="F74" s="124"/>
      <c r="G74" s="124">
        <v>1000</v>
      </c>
      <c r="H74" s="124"/>
      <c r="I74" s="124"/>
      <c r="J74" s="134">
        <f t="shared" si="7"/>
        <v>0</v>
      </c>
      <c r="K74" s="124"/>
      <c r="L74" s="124"/>
      <c r="M74" s="124"/>
      <c r="N74" s="124"/>
      <c r="O74" s="124"/>
      <c r="P74" s="124"/>
    </row>
    <row r="75" spans="1:16" s="125" customFormat="1">
      <c r="A75" s="123" t="s">
        <v>112</v>
      </c>
      <c r="B75" s="124" t="s">
        <v>264</v>
      </c>
      <c r="C75" s="109">
        <f t="shared" si="1"/>
        <v>149707</v>
      </c>
      <c r="D75" s="124"/>
      <c r="E75" s="124"/>
      <c r="F75" s="124"/>
      <c r="G75" s="124"/>
      <c r="H75" s="124">
        <v>149707</v>
      </c>
      <c r="I75" s="124"/>
      <c r="J75" s="134">
        <f t="shared" si="7"/>
        <v>0</v>
      </c>
      <c r="K75" s="124"/>
      <c r="L75" s="124"/>
      <c r="M75" s="124"/>
      <c r="N75" s="124"/>
      <c r="O75" s="124"/>
      <c r="P75" s="124"/>
    </row>
    <row r="76" spans="1:16" s="125" customFormat="1" ht="26.25">
      <c r="A76" s="123" t="s">
        <v>114</v>
      </c>
      <c r="B76" s="124" t="s">
        <v>265</v>
      </c>
      <c r="C76" s="109">
        <f t="shared" ref="C76:C79" si="9">D76+E76+F76+G76+H76+I76+J76+M76+P76</f>
        <v>877720</v>
      </c>
      <c r="D76" s="124"/>
      <c r="E76" s="124"/>
      <c r="F76" s="124"/>
      <c r="G76" s="124"/>
      <c r="H76" s="124"/>
      <c r="I76" s="124">
        <v>877720</v>
      </c>
      <c r="J76" s="134">
        <f t="shared" si="7"/>
        <v>0</v>
      </c>
      <c r="K76" s="124"/>
      <c r="L76" s="124"/>
      <c r="M76" s="124"/>
      <c r="N76" s="124"/>
      <c r="O76" s="124"/>
      <c r="P76" s="124"/>
    </row>
    <row r="77" spans="1:16" s="125" customFormat="1" ht="25.5">
      <c r="A77" s="123" t="s">
        <v>266</v>
      </c>
      <c r="B77" s="124" t="s">
        <v>482</v>
      </c>
      <c r="C77" s="109">
        <f>D77+E77+F77+G77+H77+I77+J77+M77+P77</f>
        <v>39223</v>
      </c>
      <c r="D77" s="124">
        <f>'[1]07'!J10</f>
        <v>28043</v>
      </c>
      <c r="E77" s="124">
        <f>'[1]07'!I10+'[1]07'!L10</f>
        <v>10192</v>
      </c>
      <c r="F77" s="124"/>
      <c r="G77" s="124"/>
      <c r="H77" s="124"/>
      <c r="I77" s="124">
        <f>'[1]09'!J9</f>
        <v>988</v>
      </c>
      <c r="J77" s="124">
        <f t="shared" si="7"/>
        <v>0</v>
      </c>
      <c r="K77" s="124"/>
      <c r="L77" s="124">
        <f>'[1]03'!E32</f>
        <v>0</v>
      </c>
      <c r="M77" s="124"/>
      <c r="N77" s="124"/>
      <c r="O77" s="124"/>
      <c r="P77" s="124"/>
    </row>
    <row r="78" spans="1:16" s="125" customFormat="1" ht="26.25">
      <c r="A78" s="143" t="s">
        <v>459</v>
      </c>
      <c r="B78" s="144" t="s">
        <v>167</v>
      </c>
      <c r="C78" s="178">
        <f t="shared" si="9"/>
        <v>0</v>
      </c>
      <c r="D78" s="144"/>
      <c r="E78" s="144"/>
      <c r="F78" s="144"/>
      <c r="G78" s="144"/>
      <c r="H78" s="144"/>
      <c r="I78" s="144"/>
      <c r="J78" s="202">
        <f t="shared" si="7"/>
        <v>0</v>
      </c>
      <c r="K78" s="144"/>
      <c r="L78" s="144"/>
      <c r="M78" s="144"/>
      <c r="N78" s="144"/>
      <c r="O78" s="144"/>
      <c r="P78" s="144"/>
    </row>
    <row r="79" spans="1:16" s="125" customFormat="1" ht="26.25">
      <c r="A79" s="143" t="s">
        <v>459</v>
      </c>
      <c r="B79" s="144" t="s">
        <v>167</v>
      </c>
      <c r="C79" s="178">
        <f t="shared" si="9"/>
        <v>0</v>
      </c>
      <c r="D79" s="144"/>
      <c r="E79" s="144"/>
      <c r="F79" s="144"/>
      <c r="G79" s="144"/>
      <c r="H79" s="144"/>
      <c r="I79" s="144"/>
      <c r="J79" s="202">
        <f t="shared" si="7"/>
        <v>0</v>
      </c>
      <c r="K79" s="144"/>
      <c r="L79" s="144"/>
      <c r="M79" s="144"/>
      <c r="N79" s="144"/>
      <c r="O79" s="144"/>
      <c r="P79" s="144"/>
    </row>
    <row r="80" spans="1:16" hidden="1">
      <c r="A80" s="360" t="s">
        <v>363</v>
      </c>
      <c r="B80" s="360"/>
      <c r="C80" s="375"/>
      <c r="D80" s="360"/>
      <c r="E80" s="360"/>
      <c r="F80" s="360"/>
      <c r="G80" s="360"/>
      <c r="H80" s="360"/>
      <c r="I80" s="360"/>
      <c r="J80" s="375"/>
      <c r="K80" s="360"/>
      <c r="L80" s="360"/>
      <c r="M80" s="360"/>
      <c r="N80" s="360"/>
      <c r="O80" s="360"/>
      <c r="P80" s="360"/>
    </row>
    <row r="81" spans="1:16" hidden="1">
      <c r="A81" s="353" t="s">
        <v>267</v>
      </c>
      <c r="B81" s="353"/>
      <c r="C81" s="353"/>
      <c r="D81" s="353"/>
      <c r="E81" s="353"/>
      <c r="F81" s="353"/>
      <c r="G81" s="353"/>
      <c r="H81" s="353"/>
      <c r="I81" s="353"/>
      <c r="J81" s="353"/>
      <c r="K81" s="353"/>
      <c r="L81" s="353"/>
      <c r="M81" s="353"/>
      <c r="N81" s="353"/>
      <c r="O81" s="353"/>
      <c r="P81" s="353"/>
    </row>
    <row r="82" spans="1:16">
      <c r="A82" s="120"/>
    </row>
  </sheetData>
  <mergeCells count="20">
    <mergeCell ref="D7:D8"/>
    <mergeCell ref="E7:E8"/>
    <mergeCell ref="J7:L7"/>
    <mergeCell ref="A80:P80"/>
    <mergeCell ref="A81:P81"/>
    <mergeCell ref="P7:P8"/>
    <mergeCell ref="F7:F8"/>
    <mergeCell ref="G7:G8"/>
    <mergeCell ref="H7:H8"/>
    <mergeCell ref="I7:I8"/>
    <mergeCell ref="M7:O7"/>
    <mergeCell ref="A7:A8"/>
    <mergeCell ref="B7:B8"/>
    <mergeCell ref="C7:C8"/>
    <mergeCell ref="N1:P1"/>
    <mergeCell ref="A2:C2"/>
    <mergeCell ref="N2:P2"/>
    <mergeCell ref="O6:P6"/>
    <mergeCell ref="A3:P3"/>
    <mergeCell ref="A4:P4"/>
  </mergeCells>
  <pageMargins left="0.5" right="0.25" top="0.75" bottom="0.75" header="0.31496062992126" footer="0.31496062992126"/>
  <pageSetup paperSize="9" scale="90" orientation="landscape" r:id="rId1"/>
  <headerFooter>
    <oddFooter>&amp;R&amp;P</oddFooter>
  </headerFooter>
</worksheet>
</file>

<file path=xl/worksheets/sheet21.xml><?xml version="1.0" encoding="utf-8"?>
<worksheet xmlns="http://schemas.openxmlformats.org/spreadsheetml/2006/main" xmlns:r="http://schemas.openxmlformats.org/officeDocument/2006/relationships">
  <sheetPr>
    <tabColor rgb="FFFFFF00"/>
  </sheetPr>
  <dimension ref="A1:S81"/>
  <sheetViews>
    <sheetView workbookViewId="0">
      <selection activeCell="C44" sqref="C44"/>
    </sheetView>
  </sheetViews>
  <sheetFormatPr defaultColWidth="9.140625" defaultRowHeight="12.75"/>
  <cols>
    <col min="1" max="1" width="5" style="104" customWidth="1"/>
    <col min="2" max="2" width="35.42578125" style="104" customWidth="1"/>
    <col min="3" max="3" width="11.7109375" style="104" customWidth="1"/>
    <col min="4" max="5" width="8.140625" style="104" customWidth="1"/>
    <col min="6" max="6" width="7.28515625" style="104" customWidth="1"/>
    <col min="7" max="13" width="8.140625" style="104" customWidth="1"/>
    <col min="14" max="14" width="7.42578125" style="104" customWidth="1"/>
    <col min="15" max="17" width="8.140625" style="104" customWidth="1"/>
    <col min="18" max="18" width="10.85546875" style="104" customWidth="1"/>
    <col min="19" max="16384" width="9.140625" style="104"/>
  </cols>
  <sheetData>
    <row r="1" spans="1:19" ht="18" customHeight="1">
      <c r="A1" s="373" t="str">
        <f>'47'!A1:B1</f>
        <v>UBND TỈNH TIỀN GIANG</v>
      </c>
      <c r="B1" s="373"/>
      <c r="P1" s="354" t="s">
        <v>509</v>
      </c>
      <c r="Q1" s="354"/>
      <c r="R1" s="354"/>
    </row>
    <row r="2" spans="1:19">
      <c r="A2" s="354" t="s">
        <v>604</v>
      </c>
      <c r="B2" s="354"/>
      <c r="C2" s="354"/>
      <c r="D2" s="354"/>
      <c r="E2" s="354"/>
      <c r="F2" s="354"/>
      <c r="G2" s="354"/>
      <c r="H2" s="354"/>
      <c r="I2" s="354"/>
      <c r="J2" s="354"/>
      <c r="K2" s="354"/>
      <c r="L2" s="354"/>
      <c r="M2" s="354"/>
      <c r="N2" s="354"/>
      <c r="O2" s="354"/>
      <c r="P2" s="354"/>
      <c r="Q2" s="354"/>
      <c r="R2" s="354"/>
    </row>
    <row r="3" spans="1:19">
      <c r="A3" s="356" t="str">
        <f>'47'!A3:C3</f>
        <v>(Kèm theo Quyết định số ………../QĐ-UBND ngày    /01/2020 của Ủy ban nhân dân tỉnh Tiền Giang)</v>
      </c>
      <c r="B3" s="356"/>
      <c r="C3" s="356"/>
      <c r="D3" s="356"/>
      <c r="E3" s="356"/>
      <c r="F3" s="356"/>
      <c r="G3" s="356"/>
      <c r="H3" s="356"/>
      <c r="I3" s="356"/>
      <c r="J3" s="356"/>
      <c r="K3" s="356"/>
      <c r="L3" s="356"/>
      <c r="M3" s="356"/>
      <c r="N3" s="356"/>
      <c r="O3" s="356"/>
      <c r="P3" s="356"/>
      <c r="Q3" s="356"/>
      <c r="R3" s="356"/>
    </row>
    <row r="4" spans="1:19" hidden="1">
      <c r="A4" s="170"/>
      <c r="B4" s="170"/>
      <c r="C4" s="170">
        <f>C9-'03'!D21</f>
        <v>832992.34400000004</v>
      </c>
      <c r="D4" s="170">
        <f>D9-'50'!C31</f>
        <v>0</v>
      </c>
      <c r="E4" s="170">
        <f>E9-'50'!C32</f>
        <v>0</v>
      </c>
      <c r="F4" s="170">
        <f>F9-'50'!C33</f>
        <v>0</v>
      </c>
      <c r="G4" s="170">
        <f>G9-'50'!C34</f>
        <v>0</v>
      </c>
      <c r="H4" s="170">
        <f>H9-'50'!C35</f>
        <v>0</v>
      </c>
      <c r="I4" s="204">
        <f>I9-'50'!C36</f>
        <v>0</v>
      </c>
      <c r="J4" s="204">
        <f>J9-'50'!C37</f>
        <v>0</v>
      </c>
      <c r="K4" s="204">
        <f>K9-'50'!C38</f>
        <v>0</v>
      </c>
      <c r="L4" s="204">
        <f>L9-'50'!C39</f>
        <v>0</v>
      </c>
      <c r="M4" s="204">
        <f>M9-'50'!C40</f>
        <v>0</v>
      </c>
      <c r="N4" s="204"/>
      <c r="O4" s="204"/>
      <c r="P4" s="204">
        <f>P9-'50'!C41</f>
        <v>0</v>
      </c>
      <c r="Q4" s="204">
        <f>Q9-'50'!C42</f>
        <v>0</v>
      </c>
      <c r="R4" s="204">
        <f>R9-'50'!C43</f>
        <v>0</v>
      </c>
    </row>
    <row r="5" spans="1:19">
      <c r="A5" s="105"/>
      <c r="Q5" s="355" t="s">
        <v>3</v>
      </c>
      <c r="R5" s="355"/>
    </row>
    <row r="6" spans="1:19">
      <c r="A6" s="376" t="s">
        <v>4</v>
      </c>
      <c r="B6" s="376" t="s">
        <v>69</v>
      </c>
      <c r="C6" s="376" t="s">
        <v>45</v>
      </c>
      <c r="D6" s="376" t="s">
        <v>100</v>
      </c>
      <c r="E6" s="376" t="s">
        <v>101</v>
      </c>
      <c r="F6" s="376" t="s">
        <v>132</v>
      </c>
      <c r="G6" s="376" t="s">
        <v>276</v>
      </c>
      <c r="H6" s="376" t="s">
        <v>277</v>
      </c>
      <c r="I6" s="376" t="s">
        <v>135</v>
      </c>
      <c r="J6" s="376" t="s">
        <v>136</v>
      </c>
      <c r="K6" s="376" t="s">
        <v>278</v>
      </c>
      <c r="L6" s="376" t="s">
        <v>138</v>
      </c>
      <c r="M6" s="376" t="s">
        <v>139</v>
      </c>
      <c r="N6" s="378" t="s">
        <v>172</v>
      </c>
      <c r="O6" s="378"/>
      <c r="P6" s="376" t="s">
        <v>147</v>
      </c>
      <c r="Q6" s="376" t="s">
        <v>141</v>
      </c>
      <c r="R6" s="376" t="s">
        <v>148</v>
      </c>
      <c r="S6" s="151"/>
    </row>
    <row r="7" spans="1:19" ht="96.75" customHeight="1">
      <c r="A7" s="377"/>
      <c r="B7" s="377"/>
      <c r="C7" s="377"/>
      <c r="D7" s="377"/>
      <c r="E7" s="377"/>
      <c r="F7" s="377"/>
      <c r="G7" s="377"/>
      <c r="H7" s="377"/>
      <c r="I7" s="377"/>
      <c r="J7" s="377"/>
      <c r="K7" s="377"/>
      <c r="L7" s="377"/>
      <c r="M7" s="377"/>
      <c r="N7" s="149" t="s">
        <v>174</v>
      </c>
      <c r="O7" s="149" t="s">
        <v>175</v>
      </c>
      <c r="P7" s="377"/>
      <c r="Q7" s="377"/>
      <c r="R7" s="377"/>
      <c r="S7" s="151"/>
    </row>
    <row r="8" spans="1:19">
      <c r="A8" s="127" t="s">
        <v>11</v>
      </c>
      <c r="B8" s="127" t="s">
        <v>12</v>
      </c>
      <c r="C8" s="127">
        <v>1</v>
      </c>
      <c r="D8" s="127">
        <v>2</v>
      </c>
      <c r="E8" s="127">
        <v>3</v>
      </c>
      <c r="F8" s="127">
        <v>4</v>
      </c>
      <c r="G8" s="127">
        <v>5</v>
      </c>
      <c r="H8" s="127">
        <v>6</v>
      </c>
      <c r="I8" s="127">
        <v>7</v>
      </c>
      <c r="J8" s="127">
        <v>8</v>
      </c>
      <c r="K8" s="127">
        <v>9</v>
      </c>
      <c r="L8" s="127">
        <v>10</v>
      </c>
      <c r="M8" s="127">
        <v>11</v>
      </c>
      <c r="N8" s="127">
        <v>12</v>
      </c>
      <c r="O8" s="127">
        <v>13</v>
      </c>
      <c r="P8" s="127">
        <v>14</v>
      </c>
      <c r="Q8" s="127">
        <v>15</v>
      </c>
      <c r="R8" s="127">
        <v>16</v>
      </c>
    </row>
    <row r="9" spans="1:19">
      <c r="A9" s="153"/>
      <c r="B9" s="154" t="s">
        <v>159</v>
      </c>
      <c r="C9" s="154">
        <f>C10+C48+C66+C67+C68+C69</f>
        <v>2871066.344</v>
      </c>
      <c r="D9" s="154">
        <f>D10+D48+D66+D67+D68+D69</f>
        <v>945723.58700000006</v>
      </c>
      <c r="E9" s="154">
        <f>E10+E48+E66+E67+E68+E69</f>
        <v>35746</v>
      </c>
      <c r="F9" s="154">
        <f>F10+F48+F66+F67+F68+F69+F78+F79+F80</f>
        <v>55867.606</v>
      </c>
      <c r="G9" s="154">
        <f>G10+G48+G66+G67+G68+G69</f>
        <v>27046.771000000001</v>
      </c>
      <c r="H9" s="154">
        <f t="shared" ref="H9:R9" si="0">H10+H48+H66+H67+H68+H69</f>
        <v>450968.15400000004</v>
      </c>
      <c r="I9" s="154">
        <f t="shared" si="0"/>
        <v>53022.665999999997</v>
      </c>
      <c r="J9" s="154">
        <f t="shared" si="0"/>
        <v>1660</v>
      </c>
      <c r="K9" s="154">
        <f t="shared" si="0"/>
        <v>27375.415000000001</v>
      </c>
      <c r="L9" s="154">
        <f t="shared" si="0"/>
        <v>23221.685000000001</v>
      </c>
      <c r="M9" s="154">
        <f t="shared" si="0"/>
        <v>192953.71799999996</v>
      </c>
      <c r="N9" s="154">
        <f t="shared" si="0"/>
        <v>0</v>
      </c>
      <c r="O9" s="154">
        <f t="shared" si="0"/>
        <v>0</v>
      </c>
      <c r="P9" s="154">
        <f t="shared" si="0"/>
        <v>350148.47200000007</v>
      </c>
      <c r="Q9" s="154">
        <f t="shared" si="0"/>
        <v>298893.97399999999</v>
      </c>
      <c r="R9" s="154">
        <f t="shared" si="0"/>
        <v>408438.29599999997</v>
      </c>
    </row>
    <row r="10" spans="1:19">
      <c r="A10" s="123" t="s">
        <v>16</v>
      </c>
      <c r="B10" s="155" t="s">
        <v>452</v>
      </c>
      <c r="C10" s="124">
        <f t="shared" ref="C10:R10" si="1">SUM(C11:C47)</f>
        <v>1647837.578</v>
      </c>
      <c r="D10" s="124">
        <f t="shared" si="1"/>
        <v>517070.66900000005</v>
      </c>
      <c r="E10" s="124">
        <f t="shared" si="1"/>
        <v>33031.81</v>
      </c>
      <c r="F10" s="124">
        <f t="shared" si="1"/>
        <v>55867.606</v>
      </c>
      <c r="G10" s="124">
        <f t="shared" si="1"/>
        <v>27046.771000000001</v>
      </c>
      <c r="H10" s="124">
        <f t="shared" si="1"/>
        <v>385003.89500000002</v>
      </c>
      <c r="I10" s="124">
        <f t="shared" si="1"/>
        <v>53022.665999999997</v>
      </c>
      <c r="J10" s="124">
        <f t="shared" si="1"/>
        <v>1660</v>
      </c>
      <c r="K10" s="124">
        <f t="shared" si="1"/>
        <v>27375.415000000001</v>
      </c>
      <c r="L10" s="124">
        <f t="shared" si="1"/>
        <v>23221.685000000001</v>
      </c>
      <c r="M10" s="124">
        <f t="shared" si="1"/>
        <v>136338.71799999996</v>
      </c>
      <c r="N10" s="124">
        <f t="shared" si="1"/>
        <v>0</v>
      </c>
      <c r="O10" s="124">
        <f t="shared" si="1"/>
        <v>0</v>
      </c>
      <c r="P10" s="124">
        <f t="shared" si="1"/>
        <v>333330.73300000007</v>
      </c>
      <c r="Q10" s="124">
        <f t="shared" si="1"/>
        <v>52655.61</v>
      </c>
      <c r="R10" s="124">
        <f t="shared" si="1"/>
        <v>2212</v>
      </c>
    </row>
    <row r="11" spans="1:19" ht="25.5">
      <c r="A11" s="156">
        <v>1</v>
      </c>
      <c r="B11" s="157" t="s">
        <v>610</v>
      </c>
      <c r="C11" s="114">
        <f>SUM(D11:R11)-N11-O11</f>
        <v>50119.878000000004</v>
      </c>
      <c r="D11" s="114">
        <v>0</v>
      </c>
      <c r="E11" s="114">
        <v>0</v>
      </c>
      <c r="F11" s="114">
        <v>0</v>
      </c>
      <c r="G11" s="114">
        <v>0</v>
      </c>
      <c r="H11" s="114">
        <v>0</v>
      </c>
      <c r="I11" s="114">
        <v>0</v>
      </c>
      <c r="J11" s="114">
        <v>0</v>
      </c>
      <c r="K11" s="114">
        <v>0</v>
      </c>
      <c r="L11" s="114">
        <v>0</v>
      </c>
      <c r="M11" s="114">
        <v>1859.8</v>
      </c>
      <c r="N11" s="114">
        <v>0</v>
      </c>
      <c r="O11" s="114">
        <v>0</v>
      </c>
      <c r="P11" s="114">
        <v>48260.078000000001</v>
      </c>
      <c r="Q11" s="114">
        <v>0</v>
      </c>
      <c r="R11" s="114">
        <v>0</v>
      </c>
    </row>
    <row r="12" spans="1:19">
      <c r="A12" s="307">
        <v>2</v>
      </c>
      <c r="B12" s="158" t="s">
        <v>411</v>
      </c>
      <c r="C12" s="114">
        <f t="shared" ref="C12:C77" si="2">SUM(D12:R12)-N12-O12</f>
        <v>75287.649999999994</v>
      </c>
      <c r="D12" s="114">
        <v>0</v>
      </c>
      <c r="E12" s="114">
        <v>0</v>
      </c>
      <c r="F12" s="114">
        <v>0</v>
      </c>
      <c r="G12" s="114">
        <v>0</v>
      </c>
      <c r="H12" s="114">
        <v>0</v>
      </c>
      <c r="I12" s="114">
        <v>0</v>
      </c>
      <c r="J12" s="114">
        <v>0</v>
      </c>
      <c r="K12" s="114">
        <v>0</v>
      </c>
      <c r="L12" s="114">
        <v>3329.5590000000002</v>
      </c>
      <c r="M12" s="114">
        <v>45414.67</v>
      </c>
      <c r="N12" s="114">
        <v>0</v>
      </c>
      <c r="O12" s="114">
        <v>0</v>
      </c>
      <c r="P12" s="114">
        <v>25491.420999999998</v>
      </c>
      <c r="Q12" s="114">
        <v>0</v>
      </c>
      <c r="R12" s="114">
        <v>1052</v>
      </c>
    </row>
    <row r="13" spans="1:19">
      <c r="A13" s="156">
        <v>3</v>
      </c>
      <c r="B13" s="158" t="s">
        <v>412</v>
      </c>
      <c r="C13" s="114">
        <f t="shared" si="2"/>
        <v>7387.4279999999999</v>
      </c>
      <c r="D13" s="114">
        <v>0</v>
      </c>
      <c r="E13" s="114">
        <v>0</v>
      </c>
      <c r="F13" s="114">
        <v>0</v>
      </c>
      <c r="G13" s="114">
        <v>0</v>
      </c>
      <c r="H13" s="114">
        <v>0</v>
      </c>
      <c r="I13" s="114">
        <v>0</v>
      </c>
      <c r="J13" s="114">
        <v>0</v>
      </c>
      <c r="K13" s="114">
        <v>0</v>
      </c>
      <c r="L13" s="114">
        <v>0</v>
      </c>
      <c r="M13" s="114">
        <v>743.37900000000002</v>
      </c>
      <c r="N13" s="114">
        <v>0</v>
      </c>
      <c r="O13" s="114">
        <v>0</v>
      </c>
      <c r="P13" s="114">
        <v>6644.049</v>
      </c>
      <c r="Q13" s="114">
        <v>0</v>
      </c>
      <c r="R13" s="114">
        <v>0</v>
      </c>
    </row>
    <row r="14" spans="1:19">
      <c r="A14" s="156">
        <v>4</v>
      </c>
      <c r="B14" s="158" t="s">
        <v>413</v>
      </c>
      <c r="C14" s="114">
        <f t="shared" si="2"/>
        <v>8933.7099999999991</v>
      </c>
      <c r="D14" s="114">
        <v>0</v>
      </c>
      <c r="E14" s="114">
        <v>0</v>
      </c>
      <c r="F14" s="114">
        <v>0</v>
      </c>
      <c r="G14" s="114">
        <v>0</v>
      </c>
      <c r="H14" s="114">
        <v>0</v>
      </c>
      <c r="I14" s="114">
        <v>0</v>
      </c>
      <c r="J14" s="114">
        <v>0</v>
      </c>
      <c r="K14" s="114">
        <v>0</v>
      </c>
      <c r="L14" s="114">
        <v>0</v>
      </c>
      <c r="M14" s="114">
        <v>3303.4160000000002</v>
      </c>
      <c r="N14" s="114">
        <v>0</v>
      </c>
      <c r="O14" s="114">
        <v>0</v>
      </c>
      <c r="P14" s="114">
        <v>5610.2939999999999</v>
      </c>
      <c r="Q14" s="114">
        <v>0</v>
      </c>
      <c r="R14" s="114">
        <v>20</v>
      </c>
    </row>
    <row r="15" spans="1:19">
      <c r="A15" s="156">
        <v>5</v>
      </c>
      <c r="B15" s="158" t="s">
        <v>615</v>
      </c>
      <c r="C15" s="114">
        <f t="shared" si="2"/>
        <v>23232.612999999998</v>
      </c>
      <c r="D15" s="114">
        <v>0</v>
      </c>
      <c r="E15" s="114">
        <v>0</v>
      </c>
      <c r="F15" s="114">
        <v>0</v>
      </c>
      <c r="G15" s="114">
        <v>0</v>
      </c>
      <c r="H15" s="114">
        <v>0</v>
      </c>
      <c r="I15" s="114">
        <v>0</v>
      </c>
      <c r="J15" s="114">
        <v>0</v>
      </c>
      <c r="K15" s="114">
        <v>0</v>
      </c>
      <c r="L15" s="114">
        <v>570</v>
      </c>
      <c r="M15" s="114">
        <v>12836.483</v>
      </c>
      <c r="N15" s="114">
        <v>0</v>
      </c>
      <c r="O15" s="114">
        <v>0</v>
      </c>
      <c r="P15" s="114">
        <v>9746.1299999999992</v>
      </c>
      <c r="Q15" s="114">
        <v>0</v>
      </c>
      <c r="R15" s="208">
        <v>80</v>
      </c>
    </row>
    <row r="16" spans="1:19">
      <c r="A16" s="156">
        <v>6</v>
      </c>
      <c r="B16" s="158" t="s">
        <v>414</v>
      </c>
      <c r="C16" s="114">
        <f t="shared" si="2"/>
        <v>15565.832</v>
      </c>
      <c r="D16" s="114">
        <v>0</v>
      </c>
      <c r="E16" s="114">
        <v>9413.509</v>
      </c>
      <c r="F16" s="114">
        <v>0</v>
      </c>
      <c r="G16" s="114">
        <v>0</v>
      </c>
      <c r="H16" s="114">
        <v>0</v>
      </c>
      <c r="I16" s="114">
        <v>0</v>
      </c>
      <c r="J16" s="114">
        <v>0</v>
      </c>
      <c r="K16" s="114">
        <v>0</v>
      </c>
      <c r="L16" s="114">
        <v>0</v>
      </c>
      <c r="M16" s="114">
        <v>0</v>
      </c>
      <c r="N16" s="114">
        <v>0</v>
      </c>
      <c r="O16" s="114">
        <v>0</v>
      </c>
      <c r="P16" s="114">
        <v>6022.3230000000003</v>
      </c>
      <c r="Q16" s="114">
        <v>0</v>
      </c>
      <c r="R16" s="114">
        <v>130</v>
      </c>
    </row>
    <row r="17" spans="1:18">
      <c r="A17" s="156">
        <v>7</v>
      </c>
      <c r="B17" s="157" t="s">
        <v>415</v>
      </c>
      <c r="C17" s="114">
        <f t="shared" si="2"/>
        <v>12757.948</v>
      </c>
      <c r="D17" s="114">
        <v>0</v>
      </c>
      <c r="E17" s="114">
        <v>0</v>
      </c>
      <c r="F17" s="114">
        <v>0</v>
      </c>
      <c r="G17" s="114">
        <v>0</v>
      </c>
      <c r="H17" s="114">
        <v>0</v>
      </c>
      <c r="I17" s="114">
        <v>0</v>
      </c>
      <c r="J17" s="114">
        <v>0</v>
      </c>
      <c r="K17" s="114">
        <v>0</v>
      </c>
      <c r="L17" s="114">
        <v>0</v>
      </c>
      <c r="M17" s="114">
        <v>430</v>
      </c>
      <c r="N17" s="114">
        <v>0</v>
      </c>
      <c r="O17" s="114">
        <v>0</v>
      </c>
      <c r="P17" s="114">
        <v>12327.948</v>
      </c>
      <c r="Q17" s="114">
        <v>0</v>
      </c>
      <c r="R17" s="114">
        <v>0</v>
      </c>
    </row>
    <row r="18" spans="1:18">
      <c r="A18" s="156">
        <v>8</v>
      </c>
      <c r="B18" s="158" t="s">
        <v>416</v>
      </c>
      <c r="C18" s="114">
        <f t="shared" si="2"/>
        <v>6701.6350000000002</v>
      </c>
      <c r="D18" s="114">
        <v>0</v>
      </c>
      <c r="E18" s="114">
        <v>0</v>
      </c>
      <c r="F18" s="114">
        <v>0</v>
      </c>
      <c r="G18" s="114">
        <v>0</v>
      </c>
      <c r="H18" s="114">
        <v>0</v>
      </c>
      <c r="I18" s="114">
        <v>0</v>
      </c>
      <c r="J18" s="114">
        <v>0</v>
      </c>
      <c r="K18" s="114">
        <v>0</v>
      </c>
      <c r="L18" s="114">
        <v>0</v>
      </c>
      <c r="M18" s="114">
        <v>0</v>
      </c>
      <c r="N18" s="114">
        <v>0</v>
      </c>
      <c r="O18" s="114">
        <v>0</v>
      </c>
      <c r="P18" s="114">
        <v>6701.6350000000002</v>
      </c>
      <c r="Q18" s="114">
        <v>0</v>
      </c>
      <c r="R18" s="114">
        <v>0</v>
      </c>
    </row>
    <row r="19" spans="1:18">
      <c r="A19" s="156">
        <v>9</v>
      </c>
      <c r="B19" s="158" t="s">
        <v>620</v>
      </c>
      <c r="C19" s="114">
        <f t="shared" si="2"/>
        <v>66900.339000000007</v>
      </c>
      <c r="D19" s="114">
        <v>0</v>
      </c>
      <c r="E19" s="114">
        <v>0</v>
      </c>
      <c r="F19" s="114">
        <v>0</v>
      </c>
      <c r="G19" s="114">
        <v>0</v>
      </c>
      <c r="H19" s="114">
        <v>0</v>
      </c>
      <c r="I19" s="114">
        <v>0</v>
      </c>
      <c r="J19" s="114">
        <v>0</v>
      </c>
      <c r="K19" s="114">
        <v>0</v>
      </c>
      <c r="L19" s="114">
        <v>0</v>
      </c>
      <c r="M19" s="114">
        <v>49904.972999999998</v>
      </c>
      <c r="N19" s="114">
        <v>0</v>
      </c>
      <c r="O19" s="114">
        <v>0</v>
      </c>
      <c r="P19" s="114">
        <v>16995.366000000002</v>
      </c>
      <c r="Q19" s="114">
        <v>0</v>
      </c>
      <c r="R19" s="114">
        <v>0</v>
      </c>
    </row>
    <row r="20" spans="1:18">
      <c r="A20" s="156">
        <v>10</v>
      </c>
      <c r="B20" s="159" t="s">
        <v>622</v>
      </c>
      <c r="C20" s="114">
        <f t="shared" si="2"/>
        <v>396546.92800000001</v>
      </c>
      <c r="D20" s="114">
        <v>387703.94</v>
      </c>
      <c r="E20" s="114">
        <v>0</v>
      </c>
      <c r="F20" s="114">
        <v>0</v>
      </c>
      <c r="G20" s="114">
        <v>0</v>
      </c>
      <c r="H20" s="114">
        <v>0</v>
      </c>
      <c r="I20" s="114">
        <v>0</v>
      </c>
      <c r="J20" s="114">
        <v>0</v>
      </c>
      <c r="K20" s="114">
        <v>0</v>
      </c>
      <c r="L20" s="114">
        <v>0</v>
      </c>
      <c r="M20" s="114">
        <v>0</v>
      </c>
      <c r="N20" s="114">
        <v>0</v>
      </c>
      <c r="O20" s="114">
        <v>0</v>
      </c>
      <c r="P20" s="114">
        <v>8842.9879999999994</v>
      </c>
      <c r="Q20" s="114">
        <v>0</v>
      </c>
      <c r="R20" s="114">
        <v>0</v>
      </c>
    </row>
    <row r="21" spans="1:18">
      <c r="A21" s="156">
        <v>11</v>
      </c>
      <c r="B21" s="157" t="s">
        <v>624</v>
      </c>
      <c r="C21" s="114">
        <f t="shared" si="2"/>
        <v>392542.26</v>
      </c>
      <c r="D21" s="114">
        <v>0</v>
      </c>
      <c r="E21" s="114">
        <v>0</v>
      </c>
      <c r="F21" s="114">
        <v>0</v>
      </c>
      <c r="G21" s="114">
        <v>0</v>
      </c>
      <c r="H21" s="114">
        <v>383143.89500000002</v>
      </c>
      <c r="I21" s="114">
        <v>0</v>
      </c>
      <c r="J21" s="114">
        <v>0</v>
      </c>
      <c r="K21" s="114">
        <v>0</v>
      </c>
      <c r="L21" s="114">
        <v>0</v>
      </c>
      <c r="M21" s="114">
        <v>0</v>
      </c>
      <c r="N21" s="114">
        <v>0</v>
      </c>
      <c r="O21" s="114">
        <v>0</v>
      </c>
      <c r="P21" s="114">
        <v>9318.3649999999998</v>
      </c>
      <c r="Q21" s="114">
        <v>0</v>
      </c>
      <c r="R21" s="114">
        <v>80</v>
      </c>
    </row>
    <row r="22" spans="1:18">
      <c r="A22" s="156">
        <v>12</v>
      </c>
      <c r="B22" s="160" t="s">
        <v>626</v>
      </c>
      <c r="C22" s="114">
        <f t="shared" si="2"/>
        <v>91901.062999999995</v>
      </c>
      <c r="D22" s="114">
        <v>24473.449000000001</v>
      </c>
      <c r="E22" s="114">
        <v>0</v>
      </c>
      <c r="F22" s="114">
        <v>0</v>
      </c>
      <c r="G22" s="114">
        <v>0</v>
      </c>
      <c r="H22" s="114">
        <v>0</v>
      </c>
      <c r="I22" s="114">
        <v>0</v>
      </c>
      <c r="J22" s="114">
        <v>0</v>
      </c>
      <c r="K22" s="114">
        <v>0</v>
      </c>
      <c r="L22" s="114">
        <v>0</v>
      </c>
      <c r="M22" s="114">
        <v>1628.2070000000001</v>
      </c>
      <c r="N22" s="114">
        <v>0</v>
      </c>
      <c r="O22" s="114">
        <v>0</v>
      </c>
      <c r="P22" s="114">
        <v>13023.797</v>
      </c>
      <c r="Q22" s="114">
        <v>52655.61</v>
      </c>
      <c r="R22" s="114">
        <v>120</v>
      </c>
    </row>
    <row r="23" spans="1:18">
      <c r="A23" s="156">
        <v>13</v>
      </c>
      <c r="B23" s="158" t="s">
        <v>628</v>
      </c>
      <c r="C23" s="114">
        <f t="shared" si="2"/>
        <v>100002.726</v>
      </c>
      <c r="D23" s="114">
        <v>12065.08</v>
      </c>
      <c r="E23" s="114">
        <v>0</v>
      </c>
      <c r="F23" s="114">
        <v>0</v>
      </c>
      <c r="G23" s="114">
        <v>0</v>
      </c>
      <c r="H23" s="114">
        <v>0</v>
      </c>
      <c r="I23" s="114">
        <v>52359.665999999997</v>
      </c>
      <c r="J23" s="114">
        <v>0</v>
      </c>
      <c r="K23" s="114">
        <v>27375.415000000001</v>
      </c>
      <c r="L23" s="114">
        <v>0</v>
      </c>
      <c r="M23" s="114">
        <v>650</v>
      </c>
      <c r="N23" s="114">
        <v>0</v>
      </c>
      <c r="O23" s="114">
        <v>0</v>
      </c>
      <c r="P23" s="114">
        <v>7372.5649999999996</v>
      </c>
      <c r="Q23" s="114">
        <v>0</v>
      </c>
      <c r="R23" s="114">
        <v>180</v>
      </c>
    </row>
    <row r="24" spans="1:18">
      <c r="A24" s="156">
        <v>14</v>
      </c>
      <c r="B24" s="158" t="s">
        <v>417</v>
      </c>
      <c r="C24" s="114">
        <f t="shared" si="2"/>
        <v>26918.342000000001</v>
      </c>
      <c r="D24" s="114">
        <v>0</v>
      </c>
      <c r="E24" s="114">
        <v>0</v>
      </c>
      <c r="F24" s="114">
        <v>0</v>
      </c>
      <c r="G24" s="114">
        <v>0</v>
      </c>
      <c r="H24" s="114">
        <v>0</v>
      </c>
      <c r="I24" s="114">
        <v>0</v>
      </c>
      <c r="J24" s="114">
        <v>0</v>
      </c>
      <c r="K24" s="114">
        <v>0</v>
      </c>
      <c r="L24" s="114">
        <v>18722.126</v>
      </c>
      <c r="M24" s="114">
        <v>0</v>
      </c>
      <c r="N24" s="114">
        <v>0</v>
      </c>
      <c r="O24" s="114">
        <v>0</v>
      </c>
      <c r="P24" s="114">
        <v>7696.2160000000003</v>
      </c>
      <c r="Q24" s="114">
        <v>0</v>
      </c>
      <c r="R24" s="114">
        <v>500</v>
      </c>
    </row>
    <row r="25" spans="1:18">
      <c r="A25" s="156">
        <v>15</v>
      </c>
      <c r="B25" s="157" t="s">
        <v>418</v>
      </c>
      <c r="C25" s="114">
        <f t="shared" si="2"/>
        <v>24151.620999999999</v>
      </c>
      <c r="D25" s="114">
        <v>0</v>
      </c>
      <c r="E25" s="114">
        <v>0</v>
      </c>
      <c r="F25" s="114">
        <v>0</v>
      </c>
      <c r="G25" s="114">
        <v>0</v>
      </c>
      <c r="H25" s="114">
        <v>0</v>
      </c>
      <c r="I25" s="114">
        <v>663</v>
      </c>
      <c r="J25" s="114">
        <v>0</v>
      </c>
      <c r="K25" s="114">
        <v>0</v>
      </c>
      <c r="L25" s="114">
        <v>0</v>
      </c>
      <c r="M25" s="114">
        <v>16551.121999999999</v>
      </c>
      <c r="N25" s="114">
        <v>0</v>
      </c>
      <c r="O25" s="114">
        <v>0</v>
      </c>
      <c r="P25" s="114">
        <v>6887.4989999999998</v>
      </c>
      <c r="Q25" s="114">
        <v>0</v>
      </c>
      <c r="R25" s="114">
        <v>50</v>
      </c>
    </row>
    <row r="26" spans="1:18">
      <c r="A26" s="156">
        <v>16</v>
      </c>
      <c r="B26" s="158" t="s">
        <v>419</v>
      </c>
      <c r="C26" s="114">
        <f t="shared" si="2"/>
        <v>40467.902000000002</v>
      </c>
      <c r="D26" s="114">
        <v>15600</v>
      </c>
      <c r="E26" s="114">
        <v>0</v>
      </c>
      <c r="F26" s="114">
        <v>0</v>
      </c>
      <c r="G26" s="114">
        <v>0</v>
      </c>
      <c r="H26" s="114">
        <v>0</v>
      </c>
      <c r="I26" s="114">
        <v>0</v>
      </c>
      <c r="J26" s="114">
        <v>0</v>
      </c>
      <c r="K26" s="114">
        <v>0</v>
      </c>
      <c r="L26" s="114">
        <v>0</v>
      </c>
      <c r="M26" s="114">
        <v>811.62699999999995</v>
      </c>
      <c r="N26" s="114">
        <v>0</v>
      </c>
      <c r="O26" s="114">
        <v>0</v>
      </c>
      <c r="P26" s="114">
        <v>24056.275000000001</v>
      </c>
      <c r="Q26" s="114">
        <v>0</v>
      </c>
      <c r="R26" s="114">
        <v>0</v>
      </c>
    </row>
    <row r="27" spans="1:18">
      <c r="A27" s="156">
        <v>17</v>
      </c>
      <c r="B27" s="158" t="s">
        <v>420</v>
      </c>
      <c r="C27" s="114">
        <f t="shared" si="2"/>
        <v>6718.7280000000001</v>
      </c>
      <c r="D27" s="114">
        <v>0</v>
      </c>
      <c r="E27" s="114">
        <v>0</v>
      </c>
      <c r="F27" s="114">
        <v>0</v>
      </c>
      <c r="G27" s="114">
        <v>0</v>
      </c>
      <c r="H27" s="114">
        <v>0</v>
      </c>
      <c r="I27" s="114">
        <v>0</v>
      </c>
      <c r="J27" s="114">
        <v>0</v>
      </c>
      <c r="K27" s="114">
        <v>0</v>
      </c>
      <c r="L27" s="114">
        <v>0</v>
      </c>
      <c r="M27" s="114">
        <v>400.77800000000002</v>
      </c>
      <c r="N27" s="114">
        <v>0</v>
      </c>
      <c r="O27" s="114">
        <v>0</v>
      </c>
      <c r="P27" s="114">
        <v>6317.95</v>
      </c>
      <c r="Q27" s="114">
        <v>0</v>
      </c>
      <c r="R27" s="114">
        <v>0</v>
      </c>
    </row>
    <row r="28" spans="1:18">
      <c r="A28" s="156">
        <v>18</v>
      </c>
      <c r="B28" s="157" t="s">
        <v>421</v>
      </c>
      <c r="C28" s="114">
        <f t="shared" si="2"/>
        <v>8114.6049999999996</v>
      </c>
      <c r="D28" s="114">
        <v>0</v>
      </c>
      <c r="E28" s="114">
        <v>0</v>
      </c>
      <c r="F28" s="114">
        <v>0</v>
      </c>
      <c r="G28" s="114">
        <v>0</v>
      </c>
      <c r="H28" s="114">
        <v>0</v>
      </c>
      <c r="I28" s="114">
        <v>0</v>
      </c>
      <c r="J28" s="114">
        <v>0</v>
      </c>
      <c r="K28" s="114">
        <v>0</v>
      </c>
      <c r="L28" s="114">
        <v>0</v>
      </c>
      <c r="M28" s="114">
        <v>0</v>
      </c>
      <c r="N28" s="114">
        <v>0</v>
      </c>
      <c r="O28" s="114">
        <v>0</v>
      </c>
      <c r="P28" s="114">
        <v>8114.6049999999996</v>
      </c>
      <c r="Q28" s="114">
        <v>0</v>
      </c>
      <c r="R28" s="114">
        <v>0</v>
      </c>
    </row>
    <row r="29" spans="1:18">
      <c r="A29" s="156">
        <v>19</v>
      </c>
      <c r="B29" s="157" t="s">
        <v>422</v>
      </c>
      <c r="C29" s="114">
        <f t="shared" si="2"/>
        <v>1660</v>
      </c>
      <c r="D29" s="114">
        <v>0</v>
      </c>
      <c r="E29" s="114">
        <v>0</v>
      </c>
      <c r="F29" s="114">
        <v>0</v>
      </c>
      <c r="G29" s="114">
        <v>0</v>
      </c>
      <c r="H29" s="114">
        <v>0</v>
      </c>
      <c r="I29" s="114">
        <v>0</v>
      </c>
      <c r="J29" s="114">
        <v>1660</v>
      </c>
      <c r="K29" s="114">
        <v>0</v>
      </c>
      <c r="L29" s="114">
        <v>0</v>
      </c>
      <c r="M29" s="114">
        <v>0</v>
      </c>
      <c r="N29" s="114">
        <v>0</v>
      </c>
      <c r="O29" s="114">
        <v>0</v>
      </c>
      <c r="P29" s="114">
        <v>0</v>
      </c>
      <c r="Q29" s="114">
        <v>0</v>
      </c>
      <c r="R29" s="114">
        <v>0</v>
      </c>
    </row>
    <row r="30" spans="1:18">
      <c r="A30" s="156">
        <v>20</v>
      </c>
      <c r="B30" s="158" t="s">
        <v>636</v>
      </c>
      <c r="C30" s="114">
        <f t="shared" si="2"/>
        <v>3600.0529999999999</v>
      </c>
      <c r="D30" s="114">
        <v>0</v>
      </c>
      <c r="E30" s="114">
        <v>0</v>
      </c>
      <c r="F30" s="114">
        <v>0</v>
      </c>
      <c r="G30" s="114">
        <v>0</v>
      </c>
      <c r="H30" s="114">
        <v>0</v>
      </c>
      <c r="I30" s="114">
        <v>0</v>
      </c>
      <c r="J30" s="114">
        <v>0</v>
      </c>
      <c r="K30" s="114">
        <v>0</v>
      </c>
      <c r="L30" s="114">
        <v>0</v>
      </c>
      <c r="M30" s="114">
        <v>0</v>
      </c>
      <c r="N30" s="114">
        <v>0</v>
      </c>
      <c r="O30" s="114">
        <v>0</v>
      </c>
      <c r="P30" s="114">
        <v>3600.0529999999999</v>
      </c>
      <c r="Q30" s="114">
        <v>0</v>
      </c>
      <c r="R30" s="114">
        <v>0</v>
      </c>
    </row>
    <row r="31" spans="1:18">
      <c r="A31" s="156">
        <v>21</v>
      </c>
      <c r="B31" s="158" t="s">
        <v>423</v>
      </c>
      <c r="C31" s="114">
        <f t="shared" si="2"/>
        <v>76953.157999999996</v>
      </c>
      <c r="D31" s="114">
        <v>1050</v>
      </c>
      <c r="E31" s="114">
        <v>0</v>
      </c>
      <c r="F31" s="114">
        <v>0</v>
      </c>
      <c r="G31" s="114">
        <v>0</v>
      </c>
      <c r="H31" s="114">
        <v>1860</v>
      </c>
      <c r="I31" s="114">
        <v>0</v>
      </c>
      <c r="J31" s="114">
        <v>0</v>
      </c>
      <c r="K31" s="114">
        <v>0</v>
      </c>
      <c r="L31" s="114">
        <v>0</v>
      </c>
      <c r="M31" s="114">
        <v>0</v>
      </c>
      <c r="N31" s="114">
        <v>0</v>
      </c>
      <c r="O31" s="114">
        <v>0</v>
      </c>
      <c r="P31" s="114">
        <v>74043.157999999996</v>
      </c>
      <c r="Q31" s="114">
        <v>0</v>
      </c>
      <c r="R31" s="114">
        <v>0</v>
      </c>
    </row>
    <row r="32" spans="1:18">
      <c r="A32" s="156">
        <v>22</v>
      </c>
      <c r="B32" s="157" t="s">
        <v>659</v>
      </c>
      <c r="C32" s="114">
        <f t="shared" si="2"/>
        <v>5596.93</v>
      </c>
      <c r="D32" s="114">
        <v>0</v>
      </c>
      <c r="E32" s="114">
        <v>0</v>
      </c>
      <c r="F32" s="114">
        <v>0</v>
      </c>
      <c r="G32" s="114">
        <v>0</v>
      </c>
      <c r="H32" s="114">
        <v>0</v>
      </c>
      <c r="I32" s="114">
        <v>0</v>
      </c>
      <c r="J32" s="114">
        <v>0</v>
      </c>
      <c r="K32" s="114">
        <v>0</v>
      </c>
      <c r="L32" s="114">
        <v>0</v>
      </c>
      <c r="M32" s="114">
        <v>0</v>
      </c>
      <c r="N32" s="114">
        <v>0</v>
      </c>
      <c r="O32" s="114">
        <v>0</v>
      </c>
      <c r="P32" s="114">
        <v>5596.93</v>
      </c>
      <c r="Q32" s="114">
        <v>0</v>
      </c>
      <c r="R32" s="114">
        <v>0</v>
      </c>
    </row>
    <row r="33" spans="1:18">
      <c r="A33" s="156">
        <v>23</v>
      </c>
      <c r="B33" s="157" t="s">
        <v>641</v>
      </c>
      <c r="C33" s="114">
        <f t="shared" si="2"/>
        <v>6286.8440000000001</v>
      </c>
      <c r="D33" s="114">
        <v>0</v>
      </c>
      <c r="E33" s="114">
        <v>0</v>
      </c>
      <c r="F33" s="114">
        <v>0</v>
      </c>
      <c r="G33" s="114">
        <v>0</v>
      </c>
      <c r="H33" s="114">
        <v>0</v>
      </c>
      <c r="I33" s="114">
        <v>0</v>
      </c>
      <c r="J33" s="114">
        <v>0</v>
      </c>
      <c r="K33" s="114">
        <v>0</v>
      </c>
      <c r="L33" s="114">
        <v>0</v>
      </c>
      <c r="M33" s="114">
        <v>0</v>
      </c>
      <c r="N33" s="114">
        <v>0</v>
      </c>
      <c r="O33" s="114">
        <v>0</v>
      </c>
      <c r="P33" s="114">
        <v>6286.8440000000001</v>
      </c>
      <c r="Q33" s="114">
        <v>0</v>
      </c>
      <c r="R33" s="114">
        <v>0</v>
      </c>
    </row>
    <row r="34" spans="1:18">
      <c r="A34" s="156">
        <v>24</v>
      </c>
      <c r="B34" s="157" t="s">
        <v>643</v>
      </c>
      <c r="C34" s="114">
        <f t="shared" si="2"/>
        <v>4866.7259999999997</v>
      </c>
      <c r="D34" s="114">
        <v>0</v>
      </c>
      <c r="E34" s="114">
        <v>0</v>
      </c>
      <c r="F34" s="114">
        <v>0</v>
      </c>
      <c r="G34" s="114">
        <v>0</v>
      </c>
      <c r="H34" s="114">
        <v>0</v>
      </c>
      <c r="I34" s="114">
        <v>0</v>
      </c>
      <c r="J34" s="114">
        <v>0</v>
      </c>
      <c r="K34" s="114">
        <v>0</v>
      </c>
      <c r="L34" s="114">
        <v>0</v>
      </c>
      <c r="M34" s="114">
        <v>0</v>
      </c>
      <c r="N34" s="114">
        <v>0</v>
      </c>
      <c r="O34" s="114">
        <v>0</v>
      </c>
      <c r="P34" s="114">
        <v>4866.7259999999997</v>
      </c>
      <c r="Q34" s="114">
        <v>0</v>
      </c>
      <c r="R34" s="114">
        <v>0</v>
      </c>
    </row>
    <row r="35" spans="1:18">
      <c r="A35" s="156">
        <v>25</v>
      </c>
      <c r="B35" s="157" t="s">
        <v>645</v>
      </c>
      <c r="C35" s="114">
        <f t="shared" si="2"/>
        <v>4691.2789999999995</v>
      </c>
      <c r="D35" s="114">
        <v>0</v>
      </c>
      <c r="E35" s="114">
        <v>0</v>
      </c>
      <c r="F35" s="114">
        <v>0</v>
      </c>
      <c r="G35" s="114">
        <v>0</v>
      </c>
      <c r="H35" s="114">
        <v>0</v>
      </c>
      <c r="I35" s="114">
        <v>0</v>
      </c>
      <c r="J35" s="114">
        <v>0</v>
      </c>
      <c r="K35" s="114">
        <v>0</v>
      </c>
      <c r="L35" s="114">
        <v>0</v>
      </c>
      <c r="M35" s="114">
        <v>551.11</v>
      </c>
      <c r="N35" s="114">
        <v>0</v>
      </c>
      <c r="O35" s="114">
        <v>0</v>
      </c>
      <c r="P35" s="114">
        <v>4140.1689999999999</v>
      </c>
      <c r="Q35" s="114">
        <v>0</v>
      </c>
      <c r="R35" s="114">
        <v>0</v>
      </c>
    </row>
    <row r="36" spans="1:18">
      <c r="A36" s="156">
        <v>26</v>
      </c>
      <c r="B36" s="157" t="s">
        <v>647</v>
      </c>
      <c r="C36" s="114">
        <f t="shared" si="2"/>
        <v>2034.694</v>
      </c>
      <c r="D36" s="114">
        <v>0</v>
      </c>
      <c r="E36" s="114">
        <v>0</v>
      </c>
      <c r="F36" s="114">
        <v>0</v>
      </c>
      <c r="G36" s="114">
        <v>0</v>
      </c>
      <c r="H36" s="114">
        <v>0</v>
      </c>
      <c r="I36" s="114">
        <v>0</v>
      </c>
      <c r="J36" s="114">
        <v>0</v>
      </c>
      <c r="K36" s="114">
        <v>0</v>
      </c>
      <c r="L36" s="114">
        <v>0</v>
      </c>
      <c r="M36" s="114">
        <v>0</v>
      </c>
      <c r="N36" s="114">
        <v>0</v>
      </c>
      <c r="O36" s="114">
        <v>0</v>
      </c>
      <c r="P36" s="114">
        <v>2034.694</v>
      </c>
      <c r="Q36" s="114">
        <v>0</v>
      </c>
      <c r="R36" s="114">
        <v>0</v>
      </c>
    </row>
    <row r="37" spans="1:18">
      <c r="A37" s="156">
        <v>27</v>
      </c>
      <c r="B37" s="157" t="s">
        <v>424</v>
      </c>
      <c r="C37" s="114">
        <f t="shared" si="2"/>
        <v>32602</v>
      </c>
      <c r="D37" s="114">
        <v>32602</v>
      </c>
      <c r="E37" s="114">
        <v>0</v>
      </c>
      <c r="F37" s="114">
        <v>0</v>
      </c>
      <c r="G37" s="114">
        <v>0</v>
      </c>
      <c r="H37" s="114">
        <v>0</v>
      </c>
      <c r="I37" s="114">
        <v>0</v>
      </c>
      <c r="J37" s="114">
        <v>0</v>
      </c>
      <c r="K37" s="114">
        <v>0</v>
      </c>
      <c r="L37" s="114">
        <v>0</v>
      </c>
      <c r="M37" s="114">
        <v>0</v>
      </c>
      <c r="N37" s="114">
        <v>0</v>
      </c>
      <c r="O37" s="114">
        <v>0</v>
      </c>
      <c r="P37" s="114">
        <v>0</v>
      </c>
      <c r="Q37" s="114">
        <v>0</v>
      </c>
      <c r="R37" s="114">
        <v>0</v>
      </c>
    </row>
    <row r="38" spans="1:18">
      <c r="A38" s="156">
        <v>28</v>
      </c>
      <c r="B38" s="157" t="s">
        <v>425</v>
      </c>
      <c r="C38" s="114">
        <f t="shared" si="2"/>
        <v>2000</v>
      </c>
      <c r="D38" s="114">
        <v>2000</v>
      </c>
      <c r="E38" s="114">
        <v>0</v>
      </c>
      <c r="F38" s="114">
        <v>0</v>
      </c>
      <c r="G38" s="114">
        <v>0</v>
      </c>
      <c r="H38" s="114">
        <v>0</v>
      </c>
      <c r="I38" s="114">
        <v>0</v>
      </c>
      <c r="J38" s="114">
        <v>0</v>
      </c>
      <c r="K38" s="114">
        <v>0</v>
      </c>
      <c r="L38" s="114">
        <v>0</v>
      </c>
      <c r="M38" s="114">
        <v>0</v>
      </c>
      <c r="N38" s="114">
        <v>0</v>
      </c>
      <c r="O38" s="114">
        <v>0</v>
      </c>
      <c r="P38" s="114">
        <v>0</v>
      </c>
      <c r="Q38" s="114">
        <v>0</v>
      </c>
      <c r="R38" s="114">
        <v>0</v>
      </c>
    </row>
    <row r="39" spans="1:18">
      <c r="A39" s="156">
        <v>29</v>
      </c>
      <c r="B39" s="157" t="s">
        <v>651</v>
      </c>
      <c r="C39" s="114">
        <f t="shared" si="2"/>
        <v>18658.939999999999</v>
      </c>
      <c r="D39" s="114">
        <v>18658.939999999999</v>
      </c>
      <c r="E39" s="114">
        <v>0</v>
      </c>
      <c r="F39" s="114">
        <v>0</v>
      </c>
      <c r="G39" s="114">
        <v>0</v>
      </c>
      <c r="H39" s="114">
        <v>0</v>
      </c>
      <c r="I39" s="114">
        <v>0</v>
      </c>
      <c r="J39" s="114">
        <v>0</v>
      </c>
      <c r="K39" s="114">
        <v>0</v>
      </c>
      <c r="L39" s="114">
        <v>0</v>
      </c>
      <c r="M39" s="114">
        <v>0</v>
      </c>
      <c r="N39" s="114">
        <v>0</v>
      </c>
      <c r="O39" s="114">
        <v>0</v>
      </c>
      <c r="P39" s="114">
        <v>0</v>
      </c>
      <c r="Q39" s="114">
        <v>0</v>
      </c>
      <c r="R39" s="114">
        <v>0</v>
      </c>
    </row>
    <row r="40" spans="1:18">
      <c r="A40" s="156">
        <v>30</v>
      </c>
      <c r="B40" s="157" t="s">
        <v>426</v>
      </c>
      <c r="C40" s="114">
        <f t="shared" si="2"/>
        <v>22917.26</v>
      </c>
      <c r="D40" s="114">
        <v>22917.26</v>
      </c>
      <c r="E40" s="114">
        <v>0</v>
      </c>
      <c r="F40" s="114">
        <v>0</v>
      </c>
      <c r="G40" s="114">
        <v>0</v>
      </c>
      <c r="H40" s="114">
        <v>0</v>
      </c>
      <c r="I40" s="114">
        <v>0</v>
      </c>
      <c r="J40" s="114">
        <v>0</v>
      </c>
      <c r="K40" s="114">
        <v>0</v>
      </c>
      <c r="L40" s="114">
        <v>0</v>
      </c>
      <c r="M40" s="114">
        <v>0</v>
      </c>
      <c r="N40" s="114">
        <v>0</v>
      </c>
      <c r="O40" s="114">
        <v>0</v>
      </c>
      <c r="P40" s="114">
        <v>0</v>
      </c>
      <c r="Q40" s="114">
        <v>0</v>
      </c>
      <c r="R40" s="114">
        <v>0</v>
      </c>
    </row>
    <row r="41" spans="1:18" ht="25.5">
      <c r="A41" s="156">
        <v>31</v>
      </c>
      <c r="B41" s="157" t="s">
        <v>427</v>
      </c>
      <c r="C41" s="114">
        <f t="shared" si="2"/>
        <v>1253.153</v>
      </c>
      <c r="D41" s="114">
        <v>0</v>
      </c>
      <c r="E41" s="114">
        <v>0</v>
      </c>
      <c r="F41" s="114">
        <v>0</v>
      </c>
      <c r="G41" s="114">
        <v>0</v>
      </c>
      <c r="H41" s="114">
        <v>0</v>
      </c>
      <c r="I41" s="114">
        <v>0</v>
      </c>
      <c r="J41" s="114">
        <v>0</v>
      </c>
      <c r="K41" s="114">
        <v>0</v>
      </c>
      <c r="L41" s="114">
        <v>0</v>
      </c>
      <c r="M41" s="114">
        <v>1253.153</v>
      </c>
      <c r="N41" s="114">
        <v>0</v>
      </c>
      <c r="O41" s="114">
        <v>0</v>
      </c>
      <c r="P41" s="114">
        <v>0</v>
      </c>
      <c r="Q41" s="114">
        <v>0</v>
      </c>
      <c r="R41" s="114">
        <v>0</v>
      </c>
    </row>
    <row r="42" spans="1:18">
      <c r="A42" s="156">
        <v>32</v>
      </c>
      <c r="B42" s="157" t="s">
        <v>587</v>
      </c>
      <c r="C42" s="114">
        <f t="shared" si="2"/>
        <v>3332.6550000000002</v>
      </c>
      <c r="D42" s="114">
        <v>0</v>
      </c>
      <c r="E42" s="114">
        <v>0</v>
      </c>
      <c r="F42" s="114">
        <v>0</v>
      </c>
      <c r="G42" s="114">
        <v>0</v>
      </c>
      <c r="H42" s="114">
        <v>0</v>
      </c>
      <c r="I42" s="114">
        <v>0</v>
      </c>
      <c r="J42" s="114">
        <v>0</v>
      </c>
      <c r="K42" s="114">
        <v>0</v>
      </c>
      <c r="L42" s="114">
        <v>0</v>
      </c>
      <c r="M42" s="114">
        <v>0</v>
      </c>
      <c r="N42" s="114">
        <v>0</v>
      </c>
      <c r="O42" s="114">
        <v>0</v>
      </c>
      <c r="P42" s="114">
        <v>3332.6550000000002</v>
      </c>
      <c r="Q42" s="114">
        <v>0</v>
      </c>
      <c r="R42" s="114">
        <v>0</v>
      </c>
    </row>
    <row r="43" spans="1:18">
      <c r="A43" s="156">
        <v>33</v>
      </c>
      <c r="B43" s="157" t="s">
        <v>445</v>
      </c>
      <c r="C43" s="114">
        <f>SUM(D43:R43)-N43-O43</f>
        <v>46952.413999999997</v>
      </c>
      <c r="D43" s="114">
        <v>0</v>
      </c>
      <c r="E43" s="114">
        <v>0</v>
      </c>
      <c r="F43" s="114">
        <v>46952.413999999997</v>
      </c>
      <c r="G43" s="114">
        <v>0</v>
      </c>
      <c r="H43" s="114">
        <v>0</v>
      </c>
      <c r="I43" s="114">
        <v>0</v>
      </c>
      <c r="J43" s="114">
        <v>0</v>
      </c>
      <c r="K43" s="114">
        <v>0</v>
      </c>
      <c r="L43" s="114">
        <v>0</v>
      </c>
      <c r="M43" s="114">
        <v>0</v>
      </c>
      <c r="N43" s="114">
        <v>0</v>
      </c>
      <c r="O43" s="114">
        <v>0</v>
      </c>
      <c r="P43" s="114">
        <v>0</v>
      </c>
      <c r="Q43" s="114">
        <v>0</v>
      </c>
      <c r="R43" s="114">
        <v>0</v>
      </c>
    </row>
    <row r="44" spans="1:18">
      <c r="A44" s="156">
        <v>34</v>
      </c>
      <c r="B44" s="157" t="s">
        <v>446</v>
      </c>
      <c r="C44" s="114">
        <f>SUM(D44:R44)-N44-O44</f>
        <v>8915.1919999999991</v>
      </c>
      <c r="D44" s="114">
        <v>0</v>
      </c>
      <c r="E44" s="114">
        <v>0</v>
      </c>
      <c r="F44" s="114">
        <v>8915.1919999999991</v>
      </c>
      <c r="G44" s="114">
        <v>0</v>
      </c>
      <c r="H44" s="114">
        <v>0</v>
      </c>
      <c r="I44" s="114">
        <v>0</v>
      </c>
      <c r="J44" s="114">
        <v>0</v>
      </c>
      <c r="K44" s="114">
        <v>0</v>
      </c>
      <c r="L44" s="114">
        <v>0</v>
      </c>
      <c r="M44" s="114">
        <v>0</v>
      </c>
      <c r="N44" s="114">
        <v>0</v>
      </c>
      <c r="O44" s="114">
        <v>0</v>
      </c>
      <c r="P44" s="114">
        <v>0</v>
      </c>
      <c r="Q44" s="114">
        <v>0</v>
      </c>
      <c r="R44" s="114">
        <v>0</v>
      </c>
    </row>
    <row r="45" spans="1:18">
      <c r="A45" s="156">
        <v>35</v>
      </c>
      <c r="B45" s="157" t="s">
        <v>447</v>
      </c>
      <c r="C45" s="114">
        <f>SUM(D45:R45)-N45-O45</f>
        <v>27646.771000000001</v>
      </c>
      <c r="D45" s="114">
        <v>0</v>
      </c>
      <c r="E45" s="114">
        <v>0</v>
      </c>
      <c r="F45" s="114">
        <v>0</v>
      </c>
      <c r="G45" s="114">
        <v>27046.771000000001</v>
      </c>
      <c r="H45" s="114">
        <v>0</v>
      </c>
      <c r="I45" s="114">
        <v>0</v>
      </c>
      <c r="J45" s="114">
        <v>0</v>
      </c>
      <c r="K45" s="114">
        <v>0</v>
      </c>
      <c r="L45" s="114">
        <v>600</v>
      </c>
      <c r="M45" s="114">
        <v>0</v>
      </c>
      <c r="N45" s="114">
        <v>0</v>
      </c>
      <c r="O45" s="114">
        <v>0</v>
      </c>
      <c r="P45" s="114">
        <v>0</v>
      </c>
      <c r="Q45" s="114">
        <v>0</v>
      </c>
      <c r="R45" s="114">
        <v>0</v>
      </c>
    </row>
    <row r="46" spans="1:18">
      <c r="A46" s="156">
        <v>36</v>
      </c>
      <c r="B46" s="157" t="s">
        <v>448</v>
      </c>
      <c r="C46" s="114">
        <f>SUM(D46:R46)-N46-O46</f>
        <v>23618.300999999999</v>
      </c>
      <c r="D46" s="114">
        <v>0</v>
      </c>
      <c r="E46" s="114">
        <v>23618.300999999999</v>
      </c>
      <c r="F46" s="114">
        <v>0</v>
      </c>
      <c r="G46" s="114">
        <v>0</v>
      </c>
      <c r="H46" s="114">
        <v>0</v>
      </c>
      <c r="I46" s="114">
        <v>0</v>
      </c>
      <c r="J46" s="114">
        <v>0</v>
      </c>
      <c r="K46" s="114">
        <v>0</v>
      </c>
      <c r="L46" s="114">
        <v>0</v>
      </c>
      <c r="M46" s="114">
        <v>0</v>
      </c>
      <c r="N46" s="114">
        <v>0</v>
      </c>
      <c r="O46" s="114">
        <v>0</v>
      </c>
      <c r="P46" s="114">
        <v>0</v>
      </c>
      <c r="Q46" s="114">
        <v>0</v>
      </c>
      <c r="R46" s="114">
        <v>0</v>
      </c>
    </row>
    <row r="47" spans="1:18">
      <c r="A47" s="156">
        <v>37</v>
      </c>
      <c r="B47" s="157" t="s">
        <v>450</v>
      </c>
      <c r="C47" s="114">
        <f>SUM(D47:R47)-N47-O47</f>
        <v>0</v>
      </c>
      <c r="D47" s="114">
        <v>0</v>
      </c>
      <c r="E47" s="114">
        <v>0</v>
      </c>
      <c r="F47" s="114">
        <v>0</v>
      </c>
      <c r="G47" s="114">
        <v>0</v>
      </c>
      <c r="H47" s="114">
        <v>0</v>
      </c>
      <c r="I47" s="114">
        <v>0</v>
      </c>
      <c r="J47" s="114">
        <v>0</v>
      </c>
      <c r="K47" s="114">
        <v>0</v>
      </c>
      <c r="L47" s="114">
        <v>0</v>
      </c>
      <c r="M47" s="114">
        <v>0</v>
      </c>
      <c r="N47" s="114">
        <v>0</v>
      </c>
      <c r="O47" s="114">
        <v>0</v>
      </c>
      <c r="P47" s="114">
        <v>0</v>
      </c>
      <c r="Q47" s="114">
        <v>0</v>
      </c>
      <c r="R47" s="114">
        <v>0</v>
      </c>
    </row>
    <row r="48" spans="1:18" ht="25.5">
      <c r="A48" s="308" t="s">
        <v>26</v>
      </c>
      <c r="B48" s="162" t="s">
        <v>451</v>
      </c>
      <c r="C48" s="124">
        <f>SUM(C49:C65)</f>
        <v>19531.928999999996</v>
      </c>
      <c r="D48" s="124">
        <f t="shared" ref="D48:R48" si="3">SUM(D49:D65)</f>
        <v>0</v>
      </c>
      <c r="E48" s="124">
        <f t="shared" si="3"/>
        <v>2714.19</v>
      </c>
      <c r="F48" s="124">
        <f t="shared" si="3"/>
        <v>0</v>
      </c>
      <c r="G48" s="124">
        <f t="shared" si="3"/>
        <v>0</v>
      </c>
      <c r="H48" s="124">
        <f t="shared" si="3"/>
        <v>0</v>
      </c>
      <c r="I48" s="124">
        <f t="shared" si="3"/>
        <v>0</v>
      </c>
      <c r="J48" s="124">
        <f t="shared" si="3"/>
        <v>0</v>
      </c>
      <c r="K48" s="124">
        <f t="shared" si="3"/>
        <v>0</v>
      </c>
      <c r="L48" s="124">
        <f t="shared" si="3"/>
        <v>0</v>
      </c>
      <c r="M48" s="124">
        <f t="shared" si="3"/>
        <v>0</v>
      </c>
      <c r="N48" s="124">
        <f t="shared" si="3"/>
        <v>0</v>
      </c>
      <c r="O48" s="124">
        <f t="shared" si="3"/>
        <v>0</v>
      </c>
      <c r="P48" s="124">
        <f t="shared" si="3"/>
        <v>16817.739000000005</v>
      </c>
      <c r="Q48" s="124">
        <f t="shared" si="3"/>
        <v>0</v>
      </c>
      <c r="R48" s="124">
        <f t="shared" si="3"/>
        <v>0</v>
      </c>
    </row>
    <row r="49" spans="1:18" s="110" customFormat="1">
      <c r="A49" s="156">
        <v>1</v>
      </c>
      <c r="B49" s="163" t="s">
        <v>428</v>
      </c>
      <c r="C49" s="114">
        <f t="shared" si="2"/>
        <v>4047.5340000000001</v>
      </c>
      <c r="D49" s="114"/>
      <c r="E49" s="114">
        <v>2714.19</v>
      </c>
      <c r="F49" s="114"/>
      <c r="G49" s="114"/>
      <c r="H49" s="114"/>
      <c r="I49" s="114"/>
      <c r="J49" s="114"/>
      <c r="K49" s="114"/>
      <c r="L49" s="114"/>
      <c r="M49" s="114"/>
      <c r="N49" s="114"/>
      <c r="O49" s="114"/>
      <c r="P49" s="114">
        <v>1333.3440000000001</v>
      </c>
      <c r="Q49" s="114"/>
      <c r="R49" s="114"/>
    </row>
    <row r="50" spans="1:18">
      <c r="A50" s="156">
        <v>2</v>
      </c>
      <c r="B50" s="164" t="s">
        <v>429</v>
      </c>
      <c r="C50" s="114">
        <f t="shared" si="2"/>
        <v>741.08100000000002</v>
      </c>
      <c r="D50" s="114"/>
      <c r="E50" s="114"/>
      <c r="F50" s="114"/>
      <c r="G50" s="114"/>
      <c r="H50" s="114"/>
      <c r="I50" s="114"/>
      <c r="J50" s="114"/>
      <c r="K50" s="114"/>
      <c r="L50" s="114"/>
      <c r="M50" s="114"/>
      <c r="N50" s="114"/>
      <c r="O50" s="114"/>
      <c r="P50" s="114">
        <v>741.08100000000002</v>
      </c>
      <c r="Q50" s="114"/>
      <c r="R50" s="114"/>
    </row>
    <row r="51" spans="1:18">
      <c r="A51" s="156">
        <v>3</v>
      </c>
      <c r="B51" s="163" t="s">
        <v>430</v>
      </c>
      <c r="C51" s="114">
        <f t="shared" si="2"/>
        <v>837.94600000000003</v>
      </c>
      <c r="D51" s="114"/>
      <c r="E51" s="114"/>
      <c r="F51" s="114"/>
      <c r="G51" s="114"/>
      <c r="H51" s="114"/>
      <c r="I51" s="114"/>
      <c r="J51" s="114"/>
      <c r="K51" s="114"/>
      <c r="L51" s="114"/>
      <c r="M51" s="114"/>
      <c r="N51" s="114"/>
      <c r="O51" s="114"/>
      <c r="P51" s="114">
        <v>837.94600000000003</v>
      </c>
      <c r="Q51" s="114"/>
      <c r="R51" s="114"/>
    </row>
    <row r="52" spans="1:18">
      <c r="A52" s="156">
        <v>4</v>
      </c>
      <c r="B52" s="163" t="s">
        <v>431</v>
      </c>
      <c r="C52" s="114">
        <f t="shared" si="2"/>
        <v>680</v>
      </c>
      <c r="D52" s="114"/>
      <c r="E52" s="114"/>
      <c r="F52" s="114"/>
      <c r="G52" s="114"/>
      <c r="H52" s="114"/>
      <c r="I52" s="114"/>
      <c r="J52" s="114"/>
      <c r="K52" s="114"/>
      <c r="L52" s="114"/>
      <c r="M52" s="114"/>
      <c r="N52" s="114"/>
      <c r="O52" s="114"/>
      <c r="P52" s="114">
        <v>680</v>
      </c>
      <c r="Q52" s="114"/>
      <c r="R52" s="114"/>
    </row>
    <row r="53" spans="1:18">
      <c r="A53" s="156">
        <v>5</v>
      </c>
      <c r="B53" s="163" t="s">
        <v>432</v>
      </c>
      <c r="C53" s="114">
        <f t="shared" si="2"/>
        <v>557.303</v>
      </c>
      <c r="D53" s="114"/>
      <c r="E53" s="114"/>
      <c r="F53" s="114"/>
      <c r="G53" s="114"/>
      <c r="H53" s="114"/>
      <c r="I53" s="114"/>
      <c r="J53" s="114"/>
      <c r="K53" s="114"/>
      <c r="L53" s="114"/>
      <c r="M53" s="114"/>
      <c r="N53" s="114"/>
      <c r="O53" s="114"/>
      <c r="P53" s="114">
        <v>557.303</v>
      </c>
      <c r="Q53" s="114"/>
      <c r="R53" s="114"/>
    </row>
    <row r="54" spans="1:18">
      <c r="A54" s="156">
        <v>6</v>
      </c>
      <c r="B54" s="163" t="s">
        <v>433</v>
      </c>
      <c r="C54" s="114">
        <f t="shared" si="2"/>
        <v>974.24199999999996</v>
      </c>
      <c r="D54" s="114"/>
      <c r="E54" s="114"/>
      <c r="F54" s="114"/>
      <c r="G54" s="114"/>
      <c r="H54" s="114"/>
      <c r="I54" s="114"/>
      <c r="J54" s="114"/>
      <c r="K54" s="114"/>
      <c r="L54" s="114"/>
      <c r="M54" s="114"/>
      <c r="N54" s="114"/>
      <c r="O54" s="114"/>
      <c r="P54" s="114">
        <v>974.24199999999996</v>
      </c>
      <c r="Q54" s="114"/>
      <c r="R54" s="114"/>
    </row>
    <row r="55" spans="1:18">
      <c r="A55" s="156">
        <v>7</v>
      </c>
      <c r="B55" s="164" t="s">
        <v>434</v>
      </c>
      <c r="C55" s="114">
        <f t="shared" si="2"/>
        <v>2679.8679999999999</v>
      </c>
      <c r="D55" s="114"/>
      <c r="E55" s="114"/>
      <c r="F55" s="114"/>
      <c r="G55" s="114"/>
      <c r="H55" s="114"/>
      <c r="I55" s="114"/>
      <c r="J55" s="114"/>
      <c r="K55" s="114"/>
      <c r="L55" s="114"/>
      <c r="M55" s="114"/>
      <c r="N55" s="114"/>
      <c r="O55" s="114"/>
      <c r="P55" s="114">
        <v>2679.8679999999999</v>
      </c>
      <c r="Q55" s="114"/>
      <c r="R55" s="114"/>
    </row>
    <row r="56" spans="1:18">
      <c r="A56" s="156">
        <v>8</v>
      </c>
      <c r="B56" s="163" t="s">
        <v>435</v>
      </c>
      <c r="C56" s="114">
        <f t="shared" si="2"/>
        <v>2234.2370000000001</v>
      </c>
      <c r="D56" s="114"/>
      <c r="E56" s="114"/>
      <c r="F56" s="114"/>
      <c r="G56" s="114"/>
      <c r="H56" s="114"/>
      <c r="I56" s="114"/>
      <c r="J56" s="114"/>
      <c r="K56" s="114"/>
      <c r="L56" s="114"/>
      <c r="M56" s="114"/>
      <c r="N56" s="114"/>
      <c r="O56" s="114"/>
      <c r="P56" s="114">
        <v>2234.2370000000001</v>
      </c>
      <c r="Q56" s="114"/>
      <c r="R56" s="114"/>
    </row>
    <row r="57" spans="1:18">
      <c r="A57" s="156">
        <v>9</v>
      </c>
      <c r="B57" s="163" t="s">
        <v>436</v>
      </c>
      <c r="C57" s="114">
        <f t="shared" si="2"/>
        <v>1277.8130000000001</v>
      </c>
      <c r="D57" s="114"/>
      <c r="E57" s="114"/>
      <c r="F57" s="114"/>
      <c r="G57" s="114"/>
      <c r="H57" s="114"/>
      <c r="I57" s="114"/>
      <c r="J57" s="114"/>
      <c r="K57" s="114"/>
      <c r="L57" s="114"/>
      <c r="M57" s="114"/>
      <c r="N57" s="114"/>
      <c r="O57" s="114"/>
      <c r="P57" s="114">
        <v>1277.8130000000001</v>
      </c>
      <c r="Q57" s="114"/>
      <c r="R57" s="114"/>
    </row>
    <row r="58" spans="1:18">
      <c r="A58" s="156">
        <v>10</v>
      </c>
      <c r="B58" s="163" t="s">
        <v>437</v>
      </c>
      <c r="C58" s="114">
        <f t="shared" si="2"/>
        <v>542.64499999999998</v>
      </c>
      <c r="D58" s="114"/>
      <c r="E58" s="114"/>
      <c r="F58" s="114"/>
      <c r="G58" s="114"/>
      <c r="H58" s="114"/>
      <c r="I58" s="114"/>
      <c r="J58" s="114"/>
      <c r="K58" s="114"/>
      <c r="L58" s="114"/>
      <c r="M58" s="114"/>
      <c r="N58" s="114"/>
      <c r="O58" s="114"/>
      <c r="P58" s="114">
        <v>542.64499999999998</v>
      </c>
      <c r="Q58" s="114"/>
      <c r="R58" s="114"/>
    </row>
    <row r="59" spans="1:18">
      <c r="A59" s="156">
        <v>11</v>
      </c>
      <c r="B59" s="163" t="s">
        <v>438</v>
      </c>
      <c r="C59" s="114">
        <f t="shared" si="2"/>
        <v>827.71</v>
      </c>
      <c r="D59" s="114"/>
      <c r="E59" s="114"/>
      <c r="F59" s="114"/>
      <c r="G59" s="114"/>
      <c r="H59" s="114"/>
      <c r="I59" s="114"/>
      <c r="J59" s="114"/>
      <c r="K59" s="114"/>
      <c r="L59" s="114"/>
      <c r="M59" s="114"/>
      <c r="N59" s="114"/>
      <c r="O59" s="114"/>
      <c r="P59" s="114">
        <v>827.71</v>
      </c>
      <c r="Q59" s="114"/>
      <c r="R59" s="114"/>
    </row>
    <row r="60" spans="1:18">
      <c r="A60" s="156">
        <v>12</v>
      </c>
      <c r="B60" s="163" t="s">
        <v>439</v>
      </c>
      <c r="C60" s="114">
        <f t="shared" si="2"/>
        <v>1096.52</v>
      </c>
      <c r="D60" s="114"/>
      <c r="E60" s="114"/>
      <c r="F60" s="114"/>
      <c r="G60" s="114"/>
      <c r="H60" s="114"/>
      <c r="I60" s="114"/>
      <c r="J60" s="114"/>
      <c r="K60" s="114"/>
      <c r="L60" s="114"/>
      <c r="M60" s="114"/>
      <c r="N60" s="114"/>
      <c r="O60" s="114"/>
      <c r="P60" s="114">
        <v>1096.52</v>
      </c>
      <c r="Q60" s="114"/>
      <c r="R60" s="114"/>
    </row>
    <row r="61" spans="1:18">
      <c r="A61" s="156">
        <v>13</v>
      </c>
      <c r="B61" s="163" t="s">
        <v>440</v>
      </c>
      <c r="C61" s="114">
        <f t="shared" si="2"/>
        <v>855.86599999999999</v>
      </c>
      <c r="D61" s="114"/>
      <c r="E61" s="114"/>
      <c r="F61" s="114"/>
      <c r="G61" s="114"/>
      <c r="H61" s="114"/>
      <c r="I61" s="114"/>
      <c r="J61" s="114"/>
      <c r="K61" s="114"/>
      <c r="L61" s="114"/>
      <c r="M61" s="114"/>
      <c r="N61" s="114"/>
      <c r="O61" s="114"/>
      <c r="P61" s="114">
        <v>855.86599999999999</v>
      </c>
      <c r="Q61" s="114"/>
      <c r="R61" s="114"/>
    </row>
    <row r="62" spans="1:18">
      <c r="A62" s="156">
        <v>14</v>
      </c>
      <c r="B62" s="163" t="s">
        <v>441</v>
      </c>
      <c r="C62" s="114">
        <f t="shared" si="2"/>
        <v>632.90800000000002</v>
      </c>
      <c r="D62" s="114"/>
      <c r="E62" s="114"/>
      <c r="F62" s="114"/>
      <c r="G62" s="114"/>
      <c r="H62" s="114"/>
      <c r="I62" s="114"/>
      <c r="J62" s="114"/>
      <c r="K62" s="114"/>
      <c r="L62" s="114"/>
      <c r="M62" s="114"/>
      <c r="N62" s="114"/>
      <c r="O62" s="114"/>
      <c r="P62" s="114">
        <v>632.90800000000002</v>
      </c>
      <c r="Q62" s="114"/>
      <c r="R62" s="114"/>
    </row>
    <row r="63" spans="1:18">
      <c r="A63" s="156">
        <v>15</v>
      </c>
      <c r="B63" s="163" t="s">
        <v>442</v>
      </c>
      <c r="C63" s="114">
        <f t="shared" si="2"/>
        <v>419.53</v>
      </c>
      <c r="D63" s="114"/>
      <c r="E63" s="114"/>
      <c r="F63" s="114"/>
      <c r="G63" s="114"/>
      <c r="H63" s="114"/>
      <c r="I63" s="114"/>
      <c r="J63" s="114"/>
      <c r="K63" s="114"/>
      <c r="L63" s="114"/>
      <c r="M63" s="114"/>
      <c r="N63" s="114"/>
      <c r="O63" s="114"/>
      <c r="P63" s="114">
        <v>419.53</v>
      </c>
      <c r="Q63" s="114"/>
      <c r="R63" s="114"/>
    </row>
    <row r="64" spans="1:18">
      <c r="A64" s="156">
        <v>16</v>
      </c>
      <c r="B64" s="163" t="s">
        <v>443</v>
      </c>
      <c r="C64" s="114">
        <f t="shared" si="2"/>
        <v>681.58399999999995</v>
      </c>
      <c r="D64" s="114"/>
      <c r="E64" s="114"/>
      <c r="F64" s="114"/>
      <c r="G64" s="114"/>
      <c r="H64" s="114"/>
      <c r="I64" s="114"/>
      <c r="J64" s="114"/>
      <c r="K64" s="114"/>
      <c r="L64" s="114"/>
      <c r="M64" s="114"/>
      <c r="N64" s="114"/>
      <c r="O64" s="114"/>
      <c r="P64" s="114">
        <v>681.58399999999995</v>
      </c>
      <c r="Q64" s="114"/>
      <c r="R64" s="114"/>
    </row>
    <row r="65" spans="1:18">
      <c r="A65" s="156">
        <v>17</v>
      </c>
      <c r="B65" s="163" t="s">
        <v>444</v>
      </c>
      <c r="C65" s="114">
        <f t="shared" si="2"/>
        <v>445.142</v>
      </c>
      <c r="D65" s="114"/>
      <c r="E65" s="114"/>
      <c r="F65" s="114"/>
      <c r="G65" s="114"/>
      <c r="H65" s="114"/>
      <c r="I65" s="114"/>
      <c r="J65" s="114"/>
      <c r="K65" s="114"/>
      <c r="L65" s="114"/>
      <c r="M65" s="114"/>
      <c r="N65" s="114"/>
      <c r="O65" s="114"/>
      <c r="P65" s="114">
        <v>445.142</v>
      </c>
      <c r="Q65" s="114"/>
      <c r="R65" s="114"/>
    </row>
    <row r="66" spans="1:18">
      <c r="A66" s="161" t="s">
        <v>33</v>
      </c>
      <c r="B66" s="162" t="s">
        <v>453</v>
      </c>
      <c r="C66" s="124">
        <f t="shared" si="2"/>
        <v>41615</v>
      </c>
      <c r="D66" s="124"/>
      <c r="E66" s="124"/>
      <c r="F66" s="124"/>
      <c r="G66" s="124"/>
      <c r="H66" s="124"/>
      <c r="I66" s="124"/>
      <c r="J66" s="124"/>
      <c r="K66" s="124"/>
      <c r="L66" s="124"/>
      <c r="M66" s="124">
        <v>41615</v>
      </c>
      <c r="N66" s="124"/>
      <c r="O66" s="124"/>
      <c r="P66" s="124"/>
      <c r="Q66" s="124"/>
      <c r="R66" s="124"/>
    </row>
    <row r="67" spans="1:18" s="110" customFormat="1">
      <c r="A67" s="161" t="s">
        <v>110</v>
      </c>
      <c r="B67" s="162" t="s">
        <v>454</v>
      </c>
      <c r="C67" s="124">
        <f t="shared" si="2"/>
        <v>15000</v>
      </c>
      <c r="D67" s="124"/>
      <c r="E67" s="124"/>
      <c r="F67" s="124"/>
      <c r="G67" s="124"/>
      <c r="H67" s="124"/>
      <c r="I67" s="124"/>
      <c r="J67" s="124"/>
      <c r="K67" s="124"/>
      <c r="L67" s="124"/>
      <c r="M67" s="124">
        <v>15000</v>
      </c>
      <c r="N67" s="124"/>
      <c r="O67" s="124"/>
      <c r="P67" s="124"/>
      <c r="Q67" s="124"/>
      <c r="R67" s="124"/>
    </row>
    <row r="68" spans="1:18" s="110" customFormat="1" ht="38.25">
      <c r="A68" s="161" t="s">
        <v>112</v>
      </c>
      <c r="B68" s="162" t="s">
        <v>449</v>
      </c>
      <c r="C68" s="124">
        <f t="shared" si="2"/>
        <v>246238.364</v>
      </c>
      <c r="D68" s="124"/>
      <c r="E68" s="124"/>
      <c r="F68" s="124"/>
      <c r="G68" s="124"/>
      <c r="H68" s="124"/>
      <c r="I68" s="124"/>
      <c r="J68" s="124"/>
      <c r="K68" s="124"/>
      <c r="L68" s="124"/>
      <c r="M68" s="124"/>
      <c r="N68" s="124"/>
      <c r="O68" s="124"/>
      <c r="P68" s="124"/>
      <c r="Q68" s="124">
        <v>246238.364</v>
      </c>
      <c r="R68" s="124"/>
    </row>
    <row r="69" spans="1:18" s="110" customFormat="1">
      <c r="A69" s="161" t="s">
        <v>114</v>
      </c>
      <c r="B69" s="162" t="s">
        <v>458</v>
      </c>
      <c r="C69" s="124">
        <f>SUM(D69:R69)-N69-O69</f>
        <v>900843.473</v>
      </c>
      <c r="D69" s="124">
        <f t="shared" ref="D69:R69" si="4">SUM(D71:D77)</f>
        <v>428652.91800000001</v>
      </c>
      <c r="E69" s="124">
        <f t="shared" si="4"/>
        <v>0</v>
      </c>
      <c r="F69" s="124">
        <f t="shared" si="4"/>
        <v>0</v>
      </c>
      <c r="G69" s="124">
        <f t="shared" si="4"/>
        <v>0</v>
      </c>
      <c r="H69" s="124">
        <f t="shared" si="4"/>
        <v>65964.259000000005</v>
      </c>
      <c r="I69" s="124">
        <f t="shared" si="4"/>
        <v>0</v>
      </c>
      <c r="J69" s="124">
        <f t="shared" si="4"/>
        <v>0</v>
      </c>
      <c r="K69" s="124">
        <f t="shared" si="4"/>
        <v>0</v>
      </c>
      <c r="L69" s="124">
        <f t="shared" si="4"/>
        <v>0</v>
      </c>
      <c r="M69" s="124">
        <f t="shared" si="4"/>
        <v>0</v>
      </c>
      <c r="N69" s="124">
        <f t="shared" si="4"/>
        <v>0</v>
      </c>
      <c r="O69" s="124">
        <f t="shared" si="4"/>
        <v>0</v>
      </c>
      <c r="P69" s="124">
        <f t="shared" si="4"/>
        <v>0</v>
      </c>
      <c r="Q69" s="124">
        <f t="shared" si="4"/>
        <v>0</v>
      </c>
      <c r="R69" s="124">
        <f t="shared" si="4"/>
        <v>406226.29599999997</v>
      </c>
    </row>
    <row r="70" spans="1:18" s="110" customFormat="1">
      <c r="A70" s="165"/>
      <c r="B70" s="166" t="s">
        <v>660</v>
      </c>
      <c r="C70" s="124">
        <f t="shared" si="2"/>
        <v>0</v>
      </c>
      <c r="D70" s="138"/>
      <c r="E70" s="138"/>
      <c r="F70" s="138"/>
      <c r="G70" s="138"/>
      <c r="H70" s="138"/>
      <c r="I70" s="138"/>
      <c r="J70" s="138"/>
      <c r="K70" s="138"/>
      <c r="L70" s="138"/>
      <c r="M70" s="138"/>
      <c r="N70" s="138"/>
      <c r="O70" s="138"/>
      <c r="P70" s="138"/>
      <c r="Q70" s="138"/>
      <c r="R70" s="138"/>
    </row>
    <row r="71" spans="1:18" s="152" customFormat="1" ht="13.5" hidden="1">
      <c r="A71" s="171"/>
      <c r="B71" s="172" t="s">
        <v>457</v>
      </c>
      <c r="C71" s="173">
        <f>SUM(D71:R71)-N71-O71</f>
        <v>0</v>
      </c>
      <c r="D71" s="174"/>
      <c r="E71" s="174"/>
      <c r="F71" s="174"/>
      <c r="G71" s="174"/>
      <c r="H71" s="174"/>
      <c r="I71" s="174"/>
      <c r="J71" s="174"/>
      <c r="K71" s="174"/>
      <c r="L71" s="174"/>
      <c r="M71" s="174"/>
      <c r="N71" s="174"/>
      <c r="O71" s="174"/>
      <c r="P71" s="174"/>
      <c r="Q71" s="174"/>
      <c r="R71" s="174"/>
    </row>
    <row r="72" spans="1:18" s="175" customFormat="1" ht="13.5" hidden="1">
      <c r="A72" s="309"/>
      <c r="B72" s="176" t="s">
        <v>455</v>
      </c>
      <c r="C72" s="173">
        <f t="shared" ref="C72:C74" si="5">SUM(D72:R72)-N72-O72</f>
        <v>6000</v>
      </c>
      <c r="D72" s="173"/>
      <c r="E72" s="173"/>
      <c r="F72" s="173"/>
      <c r="G72" s="173"/>
      <c r="H72" s="173"/>
      <c r="I72" s="173"/>
      <c r="J72" s="173"/>
      <c r="K72" s="173"/>
      <c r="L72" s="173"/>
      <c r="M72" s="173"/>
      <c r="N72" s="173"/>
      <c r="O72" s="173"/>
      <c r="P72" s="173"/>
      <c r="Q72" s="173"/>
      <c r="R72" s="173">
        <v>6000</v>
      </c>
    </row>
    <row r="73" spans="1:18" s="175" customFormat="1" ht="27" hidden="1">
      <c r="A73" s="309"/>
      <c r="B73" s="176" t="s">
        <v>456</v>
      </c>
      <c r="C73" s="173">
        <f t="shared" si="5"/>
        <v>30000</v>
      </c>
      <c r="D73" s="173"/>
      <c r="E73" s="173"/>
      <c r="F73" s="173"/>
      <c r="G73" s="173"/>
      <c r="H73" s="173"/>
      <c r="I73" s="173"/>
      <c r="J73" s="173"/>
      <c r="K73" s="173"/>
      <c r="L73" s="173"/>
      <c r="M73" s="173"/>
      <c r="N73" s="173"/>
      <c r="O73" s="173"/>
      <c r="P73" s="173"/>
      <c r="Q73" s="173"/>
      <c r="R73" s="173">
        <v>30000</v>
      </c>
    </row>
    <row r="74" spans="1:18" s="175" customFormat="1" ht="40.5" hidden="1">
      <c r="A74" s="309"/>
      <c r="B74" s="310" t="s">
        <v>496</v>
      </c>
      <c r="C74" s="173">
        <f t="shared" si="5"/>
        <v>30000</v>
      </c>
      <c r="D74" s="173"/>
      <c r="E74" s="173"/>
      <c r="F74" s="173"/>
      <c r="G74" s="173"/>
      <c r="H74" s="173"/>
      <c r="I74" s="173"/>
      <c r="J74" s="173"/>
      <c r="K74" s="173"/>
      <c r="L74" s="173"/>
      <c r="M74" s="173"/>
      <c r="N74" s="173"/>
      <c r="O74" s="173"/>
      <c r="P74" s="173"/>
      <c r="Q74" s="173"/>
      <c r="R74" s="173">
        <v>30000</v>
      </c>
    </row>
    <row r="75" spans="1:18" s="175" customFormat="1" ht="27" hidden="1">
      <c r="A75" s="309"/>
      <c r="B75" s="310" t="s">
        <v>466</v>
      </c>
      <c r="C75" s="173">
        <f t="shared" si="2"/>
        <v>0</v>
      </c>
      <c r="D75" s="173"/>
      <c r="E75" s="173"/>
      <c r="F75" s="173"/>
      <c r="G75" s="173"/>
      <c r="H75" s="173"/>
      <c r="I75" s="173"/>
      <c r="J75" s="173"/>
      <c r="K75" s="173"/>
      <c r="L75" s="173"/>
      <c r="M75" s="173"/>
      <c r="N75" s="173"/>
      <c r="O75" s="173"/>
      <c r="P75" s="173"/>
      <c r="Q75" s="173"/>
      <c r="R75" s="173"/>
    </row>
    <row r="76" spans="1:18" s="175" customFormat="1" ht="13.5" hidden="1">
      <c r="A76" s="309"/>
      <c r="B76" s="311" t="s">
        <v>661</v>
      </c>
      <c r="C76" s="173">
        <f t="shared" si="2"/>
        <v>15080</v>
      </c>
      <c r="D76" s="312"/>
      <c r="E76" s="312"/>
      <c r="F76" s="312">
        <v>0</v>
      </c>
      <c r="G76" s="312">
        <v>0</v>
      </c>
      <c r="H76" s="312">
        <v>0</v>
      </c>
      <c r="I76" s="312">
        <v>0</v>
      </c>
      <c r="J76" s="312">
        <v>0</v>
      </c>
      <c r="K76" s="312">
        <v>0</v>
      </c>
      <c r="L76" s="312">
        <v>0</v>
      </c>
      <c r="M76" s="312">
        <v>0</v>
      </c>
      <c r="N76" s="312">
        <v>0</v>
      </c>
      <c r="O76" s="312">
        <v>0</v>
      </c>
      <c r="P76" s="312">
        <v>0</v>
      </c>
      <c r="Q76" s="312">
        <v>0</v>
      </c>
      <c r="R76" s="312">
        <v>15080</v>
      </c>
    </row>
    <row r="77" spans="1:18" s="152" customFormat="1" ht="13.5">
      <c r="A77" s="313"/>
      <c r="B77" s="314" t="s">
        <v>662</v>
      </c>
      <c r="C77" s="173">
        <f t="shared" si="2"/>
        <v>819763.473</v>
      </c>
      <c r="D77" s="312">
        <v>428652.91800000001</v>
      </c>
      <c r="E77" s="312"/>
      <c r="F77" s="312">
        <v>0</v>
      </c>
      <c r="G77" s="312">
        <v>0</v>
      </c>
      <c r="H77" s="312">
        <v>65964.259000000005</v>
      </c>
      <c r="I77" s="312">
        <v>0</v>
      </c>
      <c r="J77" s="312">
        <v>0</v>
      </c>
      <c r="K77" s="312">
        <v>0</v>
      </c>
      <c r="L77" s="312">
        <v>0</v>
      </c>
      <c r="M77" s="312">
        <v>0</v>
      </c>
      <c r="N77" s="312">
        <v>0</v>
      </c>
      <c r="O77" s="312">
        <v>0</v>
      </c>
      <c r="P77" s="312">
        <v>0</v>
      </c>
      <c r="Q77" s="312">
        <v>0</v>
      </c>
      <c r="R77" s="312">
        <v>325146.29599999997</v>
      </c>
    </row>
    <row r="78" spans="1:18">
      <c r="A78" s="315" t="s">
        <v>266</v>
      </c>
      <c r="B78" s="316" t="s">
        <v>663</v>
      </c>
      <c r="C78" s="317">
        <f>SUM(D78:R78)</f>
        <v>1000000</v>
      </c>
      <c r="D78" s="317"/>
      <c r="E78" s="317"/>
      <c r="F78" s="317"/>
      <c r="G78" s="317"/>
      <c r="H78" s="317"/>
      <c r="I78" s="317"/>
      <c r="J78" s="317"/>
      <c r="K78" s="317"/>
      <c r="L78" s="317"/>
      <c r="M78" s="317"/>
      <c r="N78" s="317"/>
      <c r="O78" s="317"/>
      <c r="P78" s="317"/>
      <c r="Q78" s="317"/>
      <c r="R78" s="317">
        <v>1000000</v>
      </c>
    </row>
    <row r="79" spans="1:18">
      <c r="A79" s="315" t="s">
        <v>459</v>
      </c>
      <c r="B79" s="316" t="s">
        <v>113</v>
      </c>
      <c r="C79" s="317">
        <f t="shared" ref="C79:C80" si="6">SUM(D79:R79)</f>
        <v>151524409</v>
      </c>
      <c r="D79" s="317"/>
      <c r="E79" s="317"/>
      <c r="F79" s="317"/>
      <c r="G79" s="317"/>
      <c r="H79" s="317"/>
      <c r="I79" s="317"/>
      <c r="J79" s="317"/>
      <c r="K79" s="317"/>
      <c r="L79" s="317"/>
      <c r="M79" s="317"/>
      <c r="N79" s="317"/>
      <c r="O79" s="317"/>
      <c r="P79" s="317"/>
      <c r="Q79" s="317"/>
      <c r="R79" s="317">
        <v>151524409</v>
      </c>
    </row>
    <row r="80" spans="1:18">
      <c r="A80" s="315" t="s">
        <v>588</v>
      </c>
      <c r="B80" s="318" t="s">
        <v>664</v>
      </c>
      <c r="C80" s="317">
        <f t="shared" si="6"/>
        <v>877720083</v>
      </c>
      <c r="D80" s="317"/>
      <c r="E80" s="317"/>
      <c r="F80" s="317"/>
      <c r="G80" s="317"/>
      <c r="H80" s="317"/>
      <c r="I80" s="317"/>
      <c r="J80" s="317"/>
      <c r="K80" s="317"/>
      <c r="L80" s="317"/>
      <c r="M80" s="317"/>
      <c r="N80" s="317"/>
      <c r="O80" s="317"/>
      <c r="P80" s="317"/>
      <c r="Q80" s="317"/>
      <c r="R80" s="317">
        <v>877720083</v>
      </c>
    </row>
    <row r="81" spans="1:18">
      <c r="A81" s="319"/>
      <c r="B81" s="319"/>
      <c r="C81" s="319"/>
      <c r="D81" s="319"/>
      <c r="E81" s="319"/>
      <c r="F81" s="319"/>
      <c r="G81" s="319"/>
      <c r="H81" s="319"/>
      <c r="I81" s="319"/>
      <c r="J81" s="319"/>
      <c r="K81" s="319"/>
      <c r="L81" s="319"/>
      <c r="M81" s="319"/>
      <c r="N81" s="319"/>
      <c r="O81" s="319"/>
      <c r="P81" s="319"/>
      <c r="Q81" s="319"/>
      <c r="R81" s="319"/>
    </row>
  </sheetData>
  <mergeCells count="22">
    <mergeCell ref="Q6:Q7"/>
    <mergeCell ref="R6:R7"/>
    <mergeCell ref="N6:O6"/>
    <mergeCell ref="P6:P7"/>
    <mergeCell ref="F6:F7"/>
    <mergeCell ref="G6:G7"/>
    <mergeCell ref="H6:H7"/>
    <mergeCell ref="I6:I7"/>
    <mergeCell ref="J6:J7"/>
    <mergeCell ref="K6:K7"/>
    <mergeCell ref="L6:L7"/>
    <mergeCell ref="M6:M7"/>
    <mergeCell ref="A6:A7"/>
    <mergeCell ref="B6:B7"/>
    <mergeCell ref="C6:C7"/>
    <mergeCell ref="D6:D7"/>
    <mergeCell ref="E6:E7"/>
    <mergeCell ref="A1:B1"/>
    <mergeCell ref="P1:R1"/>
    <mergeCell ref="A2:R2"/>
    <mergeCell ref="A3:R3"/>
    <mergeCell ref="Q5:R5"/>
  </mergeCells>
  <pageMargins left="0.27559055118110237" right="0.19685039370078741" top="0.51181102362204722" bottom="0.44" header="0.31496062992125984" footer="0.22"/>
  <pageSetup paperSize="9" scale="80" orientation="landscape" r:id="rId1"/>
  <headerFooter>
    <oddFooter>&amp;R&amp;P</oddFooter>
  </headerFooter>
</worksheet>
</file>

<file path=xl/worksheets/sheet22.xml><?xml version="1.0" encoding="utf-8"?>
<worksheet xmlns="http://schemas.openxmlformats.org/spreadsheetml/2006/main" xmlns:r="http://schemas.openxmlformats.org/officeDocument/2006/relationships">
  <sheetPr>
    <tabColor rgb="FFFF0000"/>
  </sheetPr>
  <dimension ref="A1:P22"/>
  <sheetViews>
    <sheetView workbookViewId="0">
      <selection activeCell="C44" sqref="C44"/>
    </sheetView>
  </sheetViews>
  <sheetFormatPr defaultColWidth="9.140625" defaultRowHeight="15"/>
  <cols>
    <col min="1" max="1" width="5.140625" style="122" customWidth="1"/>
    <col min="2" max="2" width="17.7109375" style="122" customWidth="1"/>
    <col min="3" max="3" width="10.28515625" style="122" customWidth="1"/>
    <col min="4" max="5" width="11.85546875" style="122" customWidth="1"/>
    <col min="6" max="6" width="9.7109375" style="122" hidden="1" customWidth="1"/>
    <col min="7" max="7" width="11.140625" style="122" customWidth="1"/>
    <col min="8" max="8" width="11.85546875" style="122" customWidth="1"/>
    <col min="9" max="9" width="9.7109375" style="122" customWidth="1"/>
    <col min="10" max="10" width="10.5703125" style="122" customWidth="1"/>
    <col min="11" max="11" width="11.85546875" style="122" customWidth="1"/>
    <col min="12" max="13" width="10.42578125" style="122" customWidth="1"/>
    <col min="14" max="16" width="9.140625" style="122" hidden="1" customWidth="1"/>
    <col min="17" max="16384" width="9.140625" style="122"/>
  </cols>
  <sheetData>
    <row r="1" spans="1:16" ht="21" customHeight="1">
      <c r="A1" s="373" t="str">
        <f>'47'!A1:B1</f>
        <v>UBND TỈNH TIỀN GIANG</v>
      </c>
      <c r="B1" s="373"/>
      <c r="C1" s="373"/>
      <c r="L1" s="354" t="s">
        <v>508</v>
      </c>
      <c r="M1" s="354"/>
    </row>
    <row r="2" spans="1:16" ht="21" customHeight="1">
      <c r="A2" s="354" t="s">
        <v>605</v>
      </c>
      <c r="B2" s="354"/>
      <c r="C2" s="354"/>
      <c r="D2" s="354"/>
      <c r="E2" s="354"/>
      <c r="F2" s="354"/>
      <c r="G2" s="354"/>
      <c r="H2" s="354"/>
      <c r="I2" s="354"/>
      <c r="J2" s="354"/>
      <c r="K2" s="354"/>
      <c r="L2" s="354"/>
      <c r="M2" s="354"/>
    </row>
    <row r="3" spans="1:16">
      <c r="A3" s="356" t="str">
        <f>'46,'!A4:C4</f>
        <v>(Kèm theo Quyết định số ………../QĐ-UBND ngày    /01/2020 của Ủy ban nhân dân tỉnh Tiền Giang)</v>
      </c>
      <c r="B3" s="356"/>
      <c r="C3" s="356"/>
      <c r="D3" s="356"/>
      <c r="E3" s="356"/>
      <c r="F3" s="356"/>
      <c r="G3" s="356"/>
      <c r="H3" s="356"/>
      <c r="I3" s="356"/>
      <c r="J3" s="356"/>
      <c r="K3" s="356"/>
      <c r="L3" s="356"/>
      <c r="M3" s="356"/>
    </row>
    <row r="4" spans="1:16" ht="27" customHeight="1">
      <c r="A4" s="105"/>
      <c r="L4" s="355" t="s">
        <v>3</v>
      </c>
      <c r="M4" s="355"/>
    </row>
    <row r="5" spans="1:16" ht="15" customHeight="1">
      <c r="A5" s="357" t="s">
        <v>4</v>
      </c>
      <c r="B5" s="357" t="s">
        <v>69</v>
      </c>
      <c r="C5" s="357" t="s">
        <v>70</v>
      </c>
      <c r="D5" s="357" t="s">
        <v>281</v>
      </c>
      <c r="E5" s="357" t="s">
        <v>282</v>
      </c>
      <c r="F5" s="357"/>
      <c r="G5" s="357"/>
      <c r="H5" s="357" t="s">
        <v>283</v>
      </c>
      <c r="I5" s="357" t="s">
        <v>284</v>
      </c>
      <c r="J5" s="357" t="s">
        <v>410</v>
      </c>
      <c r="K5" s="357" t="s">
        <v>495</v>
      </c>
      <c r="L5" s="357" t="s">
        <v>471</v>
      </c>
      <c r="M5" s="357" t="s">
        <v>285</v>
      </c>
    </row>
    <row r="6" spans="1:16" hidden="1">
      <c r="A6" s="357"/>
      <c r="B6" s="357"/>
      <c r="C6" s="357"/>
      <c r="D6" s="357"/>
      <c r="E6" s="357" t="s">
        <v>286</v>
      </c>
      <c r="F6" s="379"/>
      <c r="G6" s="380"/>
      <c r="H6" s="357"/>
      <c r="I6" s="357"/>
      <c r="J6" s="357"/>
      <c r="K6" s="357"/>
      <c r="L6" s="357"/>
      <c r="M6" s="357"/>
    </row>
    <row r="7" spans="1:16" ht="63.75" customHeight="1">
      <c r="A7" s="357"/>
      <c r="B7" s="357"/>
      <c r="C7" s="357"/>
      <c r="D7" s="357"/>
      <c r="E7" s="357"/>
      <c r="F7" s="209" t="s">
        <v>45</v>
      </c>
      <c r="G7" s="209" t="s">
        <v>287</v>
      </c>
      <c r="H7" s="357"/>
      <c r="I7" s="357"/>
      <c r="J7" s="357"/>
      <c r="K7" s="357"/>
      <c r="L7" s="357"/>
      <c r="M7" s="357"/>
    </row>
    <row r="8" spans="1:16" s="179" customFormat="1" ht="25.5">
      <c r="A8" s="177" t="s">
        <v>11</v>
      </c>
      <c r="B8" s="177" t="s">
        <v>12</v>
      </c>
      <c r="C8" s="177">
        <v>1</v>
      </c>
      <c r="D8" s="209" t="s">
        <v>594</v>
      </c>
      <c r="E8" s="177">
        <v>3</v>
      </c>
      <c r="F8" s="177">
        <v>4</v>
      </c>
      <c r="G8" s="177">
        <v>4</v>
      </c>
      <c r="H8" s="177">
        <v>5</v>
      </c>
      <c r="I8" s="177">
        <v>6</v>
      </c>
      <c r="J8" s="177">
        <v>7</v>
      </c>
      <c r="K8" s="203">
        <v>8</v>
      </c>
      <c r="L8" s="177">
        <v>9</v>
      </c>
      <c r="M8" s="209" t="s">
        <v>595</v>
      </c>
      <c r="N8" s="179">
        <f>M9-'03'!E9</f>
        <v>274289</v>
      </c>
    </row>
    <row r="9" spans="1:16" s="125" customFormat="1" ht="14.25">
      <c r="A9" s="107"/>
      <c r="B9" s="109" t="s">
        <v>159</v>
      </c>
      <c r="C9" s="109">
        <f>SUM(C10:C20)</f>
        <v>1847900</v>
      </c>
      <c r="D9" s="109">
        <f t="shared" ref="D9:L9" si="0">SUM(D10:D20)</f>
        <v>1756255</v>
      </c>
      <c r="E9" s="109">
        <f t="shared" si="0"/>
        <v>880610</v>
      </c>
      <c r="F9" s="109">
        <f t="shared" si="0"/>
        <v>795363</v>
      </c>
      <c r="G9" s="109">
        <f t="shared" si="0"/>
        <v>875645</v>
      </c>
      <c r="H9" s="109">
        <f t="shared" si="0"/>
        <v>3089500</v>
      </c>
      <c r="I9" s="109">
        <f t="shared" si="0"/>
        <v>250443</v>
      </c>
      <c r="J9" s="109">
        <f t="shared" si="0"/>
        <v>405195</v>
      </c>
      <c r="K9" s="109">
        <f t="shared" ref="K9" si="1">SUM(K10:K20)</f>
        <v>129611</v>
      </c>
      <c r="L9" s="109">
        <f t="shared" si="0"/>
        <v>270795</v>
      </c>
      <c r="M9" s="109">
        <f>SUM(M10:M20)</f>
        <v>5901799</v>
      </c>
      <c r="P9" s="125">
        <f>M9-'03'!E9</f>
        <v>274289</v>
      </c>
    </row>
    <row r="10" spans="1:16">
      <c r="A10" s="112">
        <v>1</v>
      </c>
      <c r="B10" s="102" t="s">
        <v>382</v>
      </c>
      <c r="C10" s="114">
        <v>822400</v>
      </c>
      <c r="D10" s="114">
        <f>E10+G10</f>
        <v>805350</v>
      </c>
      <c r="E10" s="114">
        <v>504650</v>
      </c>
      <c r="F10" s="114">
        <v>281970</v>
      </c>
      <c r="G10" s="114">
        <v>300700</v>
      </c>
      <c r="H10" s="114">
        <v>71563</v>
      </c>
      <c r="I10" s="114">
        <v>0</v>
      </c>
      <c r="J10" s="114">
        <v>28043</v>
      </c>
      <c r="K10" s="114">
        <v>988</v>
      </c>
      <c r="L10" s="114">
        <v>10192</v>
      </c>
      <c r="M10" s="114">
        <f>D10+H10+I10+J10+L10+K10</f>
        <v>916136</v>
      </c>
      <c r="N10" s="122">
        <f>M10-'08'!E11</f>
        <v>39152</v>
      </c>
    </row>
    <row r="11" spans="1:16">
      <c r="A11" s="112">
        <v>2</v>
      </c>
      <c r="B11" s="101" t="s">
        <v>380</v>
      </c>
      <c r="C11" s="114">
        <v>114000</v>
      </c>
      <c r="D11" s="114">
        <f t="shared" ref="D11:D20" si="2">E11+G11</f>
        <v>101600</v>
      </c>
      <c r="E11" s="114">
        <v>39105</v>
      </c>
      <c r="F11" s="114">
        <v>52695</v>
      </c>
      <c r="G11" s="114">
        <v>62495</v>
      </c>
      <c r="H11" s="114">
        <v>224998</v>
      </c>
      <c r="I11" s="191">
        <v>15418</v>
      </c>
      <c r="J11" s="114">
        <v>27060</v>
      </c>
      <c r="K11" s="114">
        <v>9825</v>
      </c>
      <c r="L11" s="114">
        <v>35742</v>
      </c>
      <c r="M11" s="114">
        <f t="shared" ref="M11:M20" si="3">D11+H11+I11+J11+L11+K11</f>
        <v>414643</v>
      </c>
      <c r="N11" s="122">
        <f>M11-'08'!E12</f>
        <v>29125</v>
      </c>
    </row>
    <row r="12" spans="1:16">
      <c r="A12" s="112">
        <v>3</v>
      </c>
      <c r="B12" s="100" t="s">
        <v>381</v>
      </c>
      <c r="C12" s="114">
        <v>110730</v>
      </c>
      <c r="D12" s="114">
        <f>E12+G12+1</f>
        <v>102281</v>
      </c>
      <c r="E12" s="114">
        <v>38180</v>
      </c>
      <c r="F12" s="114">
        <v>61850</v>
      </c>
      <c r="G12" s="114">
        <v>64100</v>
      </c>
      <c r="H12" s="114">
        <v>265919</v>
      </c>
      <c r="I12" s="191">
        <v>24712</v>
      </c>
      <c r="J12" s="114">
        <v>35601</v>
      </c>
      <c r="K12" s="114">
        <v>9065</v>
      </c>
      <c r="L12" s="114">
        <v>44317</v>
      </c>
      <c r="M12" s="114">
        <f t="shared" si="3"/>
        <v>481895</v>
      </c>
      <c r="N12" s="122">
        <f>M12-'08'!E13</f>
        <v>33288</v>
      </c>
    </row>
    <row r="13" spans="1:16">
      <c r="A13" s="112">
        <v>4</v>
      </c>
      <c r="B13" s="100" t="s">
        <v>372</v>
      </c>
      <c r="C13" s="114">
        <v>199500</v>
      </c>
      <c r="D13" s="114">
        <f t="shared" si="2"/>
        <v>190850</v>
      </c>
      <c r="E13" s="114">
        <v>79350</v>
      </c>
      <c r="F13" s="114">
        <v>101340</v>
      </c>
      <c r="G13" s="114">
        <v>111500</v>
      </c>
      <c r="H13" s="114">
        <v>492819</v>
      </c>
      <c r="I13" s="191">
        <v>25584</v>
      </c>
      <c r="J13" s="114">
        <v>69647</v>
      </c>
      <c r="K13" s="114">
        <v>23061</v>
      </c>
      <c r="L13" s="114">
        <v>12240</v>
      </c>
      <c r="M13" s="114">
        <f t="shared" si="3"/>
        <v>814201</v>
      </c>
      <c r="N13" s="122">
        <f>M13-'08'!E14</f>
        <v>33656</v>
      </c>
    </row>
    <row r="14" spans="1:16">
      <c r="A14" s="112">
        <v>5</v>
      </c>
      <c r="B14" s="100" t="s">
        <v>373</v>
      </c>
      <c r="C14" s="114">
        <v>95020</v>
      </c>
      <c r="D14" s="114">
        <f t="shared" si="2"/>
        <v>88440</v>
      </c>
      <c r="E14" s="114">
        <v>35860</v>
      </c>
      <c r="F14" s="114">
        <v>48760</v>
      </c>
      <c r="G14" s="114">
        <v>52580</v>
      </c>
      <c r="H14" s="114">
        <v>352718</v>
      </c>
      <c r="I14" s="191">
        <v>33830</v>
      </c>
      <c r="J14" s="114">
        <v>29378</v>
      </c>
      <c r="K14" s="114">
        <v>15742</v>
      </c>
      <c r="L14" s="114">
        <v>40141</v>
      </c>
      <c r="M14" s="114">
        <f t="shared" si="3"/>
        <v>560249</v>
      </c>
      <c r="N14" s="122">
        <f>M14-'08'!E15</f>
        <v>36760</v>
      </c>
    </row>
    <row r="15" spans="1:16">
      <c r="A15" s="112">
        <v>6</v>
      </c>
      <c r="B15" s="100" t="s">
        <v>374</v>
      </c>
      <c r="C15" s="114">
        <v>175050</v>
      </c>
      <c r="D15" s="114">
        <f t="shared" si="2"/>
        <v>162100</v>
      </c>
      <c r="E15" s="114">
        <v>53800</v>
      </c>
      <c r="F15" s="114">
        <v>96800</v>
      </c>
      <c r="G15" s="114">
        <v>108300</v>
      </c>
      <c r="H15" s="114">
        <v>399574</v>
      </c>
      <c r="I15" s="191">
        <v>36873</v>
      </c>
      <c r="J15" s="114">
        <v>84510</v>
      </c>
      <c r="K15" s="114">
        <v>13184</v>
      </c>
      <c r="L15" s="114">
        <v>23404</v>
      </c>
      <c r="M15" s="114">
        <f t="shared" si="3"/>
        <v>719645</v>
      </c>
      <c r="N15" s="122">
        <f>M15-'08'!E16</f>
        <v>16518</v>
      </c>
    </row>
    <row r="16" spans="1:16">
      <c r="A16" s="112">
        <v>7</v>
      </c>
      <c r="B16" s="100" t="s">
        <v>375</v>
      </c>
      <c r="C16" s="114">
        <v>111060</v>
      </c>
      <c r="D16" s="114">
        <f t="shared" si="2"/>
        <v>104340</v>
      </c>
      <c r="E16" s="114">
        <v>44740</v>
      </c>
      <c r="F16" s="114">
        <v>50885</v>
      </c>
      <c r="G16" s="114">
        <v>59600</v>
      </c>
      <c r="H16" s="114">
        <v>380585</v>
      </c>
      <c r="I16" s="191">
        <v>28270</v>
      </c>
      <c r="J16" s="114">
        <v>15951</v>
      </c>
      <c r="K16" s="114">
        <v>14538</v>
      </c>
      <c r="L16" s="114">
        <v>8243</v>
      </c>
      <c r="M16" s="114">
        <f t="shared" si="3"/>
        <v>551927</v>
      </c>
      <c r="N16" s="122">
        <f>M16-'08'!E17</f>
        <v>29840</v>
      </c>
    </row>
    <row r="17" spans="1:14">
      <c r="A17" s="112">
        <v>8</v>
      </c>
      <c r="B17" s="100" t="s">
        <v>376</v>
      </c>
      <c r="C17" s="114">
        <v>73500</v>
      </c>
      <c r="D17" s="114">
        <f t="shared" si="2"/>
        <v>66350</v>
      </c>
      <c r="E17" s="114">
        <v>28900</v>
      </c>
      <c r="F17" s="114">
        <v>32963</v>
      </c>
      <c r="G17" s="114">
        <v>37450</v>
      </c>
      <c r="H17" s="114">
        <v>295519</v>
      </c>
      <c r="I17" s="191">
        <v>22597</v>
      </c>
      <c r="J17" s="114">
        <v>55413</v>
      </c>
      <c r="K17" s="114">
        <v>14018</v>
      </c>
      <c r="L17" s="114">
        <v>9641</v>
      </c>
      <c r="M17" s="114">
        <f t="shared" si="3"/>
        <v>463538</v>
      </c>
      <c r="N17" s="122">
        <f>M17-'08'!E18</f>
        <v>21576</v>
      </c>
    </row>
    <row r="18" spans="1:14">
      <c r="A18" s="112">
        <v>9</v>
      </c>
      <c r="B18" s="100" t="s">
        <v>377</v>
      </c>
      <c r="C18" s="114">
        <v>63130</v>
      </c>
      <c r="D18" s="114">
        <f t="shared" si="2"/>
        <v>57730</v>
      </c>
      <c r="E18" s="114">
        <v>23310</v>
      </c>
      <c r="F18" s="114">
        <v>29300</v>
      </c>
      <c r="G18" s="114">
        <v>34420</v>
      </c>
      <c r="H18" s="114">
        <v>316658</v>
      </c>
      <c r="I18" s="191">
        <v>29081</v>
      </c>
      <c r="J18" s="114">
        <v>34062</v>
      </c>
      <c r="K18" s="114">
        <v>16155</v>
      </c>
      <c r="L18" s="114">
        <v>25205</v>
      </c>
      <c r="M18" s="114">
        <f t="shared" si="3"/>
        <v>478891</v>
      </c>
      <c r="N18" s="122">
        <f>M18-'08'!E19</f>
        <v>16412</v>
      </c>
    </row>
    <row r="19" spans="1:14">
      <c r="A19" s="112">
        <v>10</v>
      </c>
      <c r="B19" s="100" t="s">
        <v>378</v>
      </c>
      <c r="C19" s="114">
        <v>61660</v>
      </c>
      <c r="D19" s="114">
        <f>E19+G19-1</f>
        <v>57434</v>
      </c>
      <c r="E19" s="114">
        <v>26235</v>
      </c>
      <c r="F19" s="114">
        <v>26760</v>
      </c>
      <c r="G19" s="114">
        <v>31200</v>
      </c>
      <c r="H19" s="114">
        <v>173843</v>
      </c>
      <c r="I19" s="191">
        <v>18548</v>
      </c>
      <c r="J19" s="114">
        <v>22211</v>
      </c>
      <c r="K19" s="114">
        <v>5291</v>
      </c>
      <c r="L19" s="114">
        <v>27125</v>
      </c>
      <c r="M19" s="114">
        <f t="shared" si="3"/>
        <v>304452</v>
      </c>
      <c r="N19" s="122">
        <f>M19-'08'!E20</f>
        <v>17630</v>
      </c>
    </row>
    <row r="20" spans="1:14">
      <c r="A20" s="112">
        <v>11</v>
      </c>
      <c r="B20" s="100" t="s">
        <v>379</v>
      </c>
      <c r="C20" s="114">
        <v>21850</v>
      </c>
      <c r="D20" s="114">
        <f t="shared" si="2"/>
        <v>19780</v>
      </c>
      <c r="E20" s="114">
        <v>6480</v>
      </c>
      <c r="F20" s="114">
        <v>12040</v>
      </c>
      <c r="G20" s="114">
        <v>13300</v>
      </c>
      <c r="H20" s="114">
        <v>115304</v>
      </c>
      <c r="I20" s="191">
        <v>15530</v>
      </c>
      <c r="J20" s="114">
        <v>3319</v>
      </c>
      <c r="K20" s="114">
        <v>7744</v>
      </c>
      <c r="L20" s="114">
        <v>34545</v>
      </c>
      <c r="M20" s="114">
        <f t="shared" si="3"/>
        <v>196222</v>
      </c>
      <c r="N20" s="122">
        <f>M20-'08'!E21</f>
        <v>9302</v>
      </c>
    </row>
    <row r="21" spans="1:14">
      <c r="A21" s="117"/>
      <c r="B21" s="119"/>
      <c r="C21" s="119"/>
      <c r="D21" s="119"/>
      <c r="E21" s="119"/>
      <c r="F21" s="119"/>
      <c r="G21" s="119"/>
      <c r="H21" s="119"/>
      <c r="I21" s="119"/>
      <c r="J21" s="119"/>
      <c r="K21" s="119"/>
      <c r="L21" s="119"/>
      <c r="M21" s="119"/>
    </row>
    <row r="22" spans="1:14">
      <c r="A22" s="121"/>
    </row>
  </sheetData>
  <mergeCells count="18">
    <mergeCell ref="B5:B7"/>
    <mergeCell ref="A1:C1"/>
    <mergeCell ref="C5:C7"/>
    <mergeCell ref="D5:D7"/>
    <mergeCell ref="L1:M1"/>
    <mergeCell ref="L4:M4"/>
    <mergeCell ref="L5:L7"/>
    <mergeCell ref="M5:M7"/>
    <mergeCell ref="E6:E7"/>
    <mergeCell ref="F6:G6"/>
    <mergeCell ref="E5:G5"/>
    <mergeCell ref="H5:H7"/>
    <mergeCell ref="I5:I7"/>
    <mergeCell ref="J5:J7"/>
    <mergeCell ref="K5:K7"/>
    <mergeCell ref="A2:M2"/>
    <mergeCell ref="A3:M3"/>
    <mergeCell ref="A5:A7"/>
  </mergeCells>
  <pageMargins left="0.75" right="0.5"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sheetPr>
    <tabColor rgb="FFFF0000"/>
  </sheetPr>
  <dimension ref="A1:V25"/>
  <sheetViews>
    <sheetView zoomScale="90" zoomScaleNormal="90" workbookViewId="0">
      <selection activeCell="A3" sqref="A3:V3"/>
    </sheetView>
  </sheetViews>
  <sheetFormatPr defaultColWidth="9.140625" defaultRowHeight="15"/>
  <cols>
    <col min="1" max="1" width="5.5703125" style="122" customWidth="1"/>
    <col min="2" max="2" width="17.5703125" style="122" customWidth="1"/>
    <col min="3" max="3" width="18.42578125" style="122" hidden="1" customWidth="1"/>
    <col min="4" max="4" width="10.140625" style="122" customWidth="1"/>
    <col min="5" max="5" width="10.5703125" style="122" customWidth="1"/>
    <col min="6" max="6" width="8.28515625" style="122" customWidth="1"/>
    <col min="7" max="7" width="7.5703125" style="122" bestFit="1" customWidth="1"/>
    <col min="8" max="8" width="6.5703125" style="122" bestFit="1" customWidth="1"/>
    <col min="9" max="10" width="8.140625" style="122" customWidth="1"/>
    <col min="11" max="11" width="9.140625" style="122" customWidth="1"/>
    <col min="12" max="13" width="10" style="122" customWidth="1"/>
    <col min="14" max="14" width="8.140625" style="122" customWidth="1"/>
    <col min="15" max="15" width="8.140625" style="122" hidden="1" customWidth="1"/>
    <col min="16" max="16" width="8.140625" style="122" customWidth="1"/>
    <col min="17" max="17" width="7.7109375" style="122" customWidth="1"/>
    <col min="18" max="20" width="8.140625" style="122" customWidth="1"/>
    <col min="21" max="21" width="7.5703125" style="122" customWidth="1"/>
    <col min="22" max="22" width="7.42578125" style="122" customWidth="1"/>
    <col min="23" max="16384" width="9.140625" style="122"/>
  </cols>
  <sheetData>
    <row r="1" spans="1:22" ht="15" customHeight="1">
      <c r="A1" s="183"/>
      <c r="T1" s="381" t="s">
        <v>474</v>
      </c>
      <c r="U1" s="381"/>
      <c r="V1" s="381"/>
    </row>
    <row r="2" spans="1:22" ht="21" customHeight="1">
      <c r="A2" s="381" t="s">
        <v>502</v>
      </c>
      <c r="B2" s="381"/>
      <c r="C2" s="381"/>
      <c r="D2" s="381"/>
      <c r="E2" s="381"/>
      <c r="F2" s="381"/>
      <c r="G2" s="381"/>
      <c r="H2" s="381"/>
      <c r="I2" s="381"/>
      <c r="J2" s="381"/>
      <c r="K2" s="381"/>
      <c r="L2" s="381"/>
      <c r="M2" s="381"/>
      <c r="N2" s="381"/>
      <c r="O2" s="381"/>
      <c r="P2" s="381"/>
      <c r="Q2" s="381"/>
      <c r="R2" s="381"/>
      <c r="S2" s="381"/>
      <c r="T2" s="381"/>
      <c r="U2" s="381"/>
      <c r="V2" s="381"/>
    </row>
    <row r="3" spans="1:22">
      <c r="A3" s="382" t="str">
        <f>'47'!A3:C3</f>
        <v>(Kèm theo Quyết định số ………../QĐ-UBND ngày    /01/2020 của Ủy ban nhân dân tỉnh Tiền Giang)</v>
      </c>
      <c r="B3" s="382"/>
      <c r="C3" s="382"/>
      <c r="D3" s="382"/>
      <c r="E3" s="382"/>
      <c r="F3" s="382"/>
      <c r="G3" s="382"/>
      <c r="H3" s="382"/>
      <c r="I3" s="382"/>
      <c r="J3" s="382"/>
      <c r="K3" s="382"/>
      <c r="L3" s="382"/>
      <c r="M3" s="382"/>
      <c r="N3" s="382"/>
      <c r="O3" s="382"/>
      <c r="P3" s="382"/>
      <c r="Q3" s="382"/>
      <c r="R3" s="382"/>
      <c r="S3" s="382"/>
      <c r="T3" s="382"/>
      <c r="U3" s="382"/>
      <c r="V3" s="382"/>
    </row>
    <row r="4" spans="1:22">
      <c r="A4" s="184"/>
      <c r="U4" s="383" t="s">
        <v>3</v>
      </c>
      <c r="V4" s="383"/>
    </row>
    <row r="5" spans="1:22">
      <c r="A5" s="386" t="s">
        <v>4</v>
      </c>
      <c r="B5" s="386" t="s">
        <v>42</v>
      </c>
      <c r="C5" s="186"/>
      <c r="D5" s="386" t="s">
        <v>289</v>
      </c>
      <c r="E5" s="386" t="s">
        <v>290</v>
      </c>
      <c r="F5" s="386"/>
      <c r="G5" s="386"/>
      <c r="H5" s="386"/>
      <c r="I5" s="386"/>
      <c r="J5" s="386"/>
      <c r="K5" s="386"/>
      <c r="L5" s="386"/>
      <c r="M5" s="386"/>
      <c r="N5" s="386"/>
      <c r="O5" s="386"/>
      <c r="P5" s="386"/>
      <c r="Q5" s="386"/>
      <c r="R5" s="386" t="s">
        <v>291</v>
      </c>
      <c r="S5" s="386"/>
      <c r="T5" s="386"/>
      <c r="U5" s="386"/>
      <c r="V5" s="386" t="s">
        <v>32</v>
      </c>
    </row>
    <row r="6" spans="1:22">
      <c r="A6" s="386"/>
      <c r="B6" s="386"/>
      <c r="C6" s="186"/>
      <c r="D6" s="386"/>
      <c r="E6" s="386" t="s">
        <v>45</v>
      </c>
      <c r="F6" s="386" t="s">
        <v>97</v>
      </c>
      <c r="G6" s="386"/>
      <c r="H6" s="386"/>
      <c r="I6" s="386"/>
      <c r="J6" s="386"/>
      <c r="K6" s="386"/>
      <c r="L6" s="386" t="s">
        <v>107</v>
      </c>
      <c r="M6" s="386"/>
      <c r="N6" s="386"/>
      <c r="O6" s="386" t="s">
        <v>111</v>
      </c>
      <c r="P6" s="386" t="s">
        <v>113</v>
      </c>
      <c r="Q6" s="386" t="s">
        <v>292</v>
      </c>
      <c r="R6" s="386" t="s">
        <v>45</v>
      </c>
      <c r="S6" s="386" t="s">
        <v>293</v>
      </c>
      <c r="T6" s="386" t="s">
        <v>294</v>
      </c>
      <c r="U6" s="386" t="s">
        <v>295</v>
      </c>
      <c r="V6" s="386"/>
    </row>
    <row r="7" spans="1:22">
      <c r="A7" s="386"/>
      <c r="B7" s="386"/>
      <c r="C7" s="186"/>
      <c r="D7" s="386"/>
      <c r="E7" s="386"/>
      <c r="F7" s="386" t="s">
        <v>45</v>
      </c>
      <c r="G7" s="386" t="s">
        <v>172</v>
      </c>
      <c r="H7" s="386"/>
      <c r="I7" s="386" t="s">
        <v>184</v>
      </c>
      <c r="J7" s="386" t="s">
        <v>185</v>
      </c>
      <c r="K7" s="386" t="s">
        <v>103</v>
      </c>
      <c r="L7" s="386" t="s">
        <v>45</v>
      </c>
      <c r="M7" s="386" t="s">
        <v>172</v>
      </c>
      <c r="N7" s="386"/>
      <c r="O7" s="386"/>
      <c r="P7" s="386"/>
      <c r="Q7" s="386"/>
      <c r="R7" s="386"/>
      <c r="S7" s="386"/>
      <c r="T7" s="386"/>
      <c r="U7" s="386"/>
      <c r="V7" s="386"/>
    </row>
    <row r="8" spans="1:22" ht="145.5" customHeight="1">
      <c r="A8" s="386"/>
      <c r="B8" s="386"/>
      <c r="C8" s="186"/>
      <c r="D8" s="386"/>
      <c r="E8" s="386"/>
      <c r="F8" s="386"/>
      <c r="G8" s="186" t="s">
        <v>186</v>
      </c>
      <c r="H8" s="186" t="s">
        <v>101</v>
      </c>
      <c r="I8" s="386"/>
      <c r="J8" s="386"/>
      <c r="K8" s="386"/>
      <c r="L8" s="386"/>
      <c r="M8" s="186" t="s">
        <v>186</v>
      </c>
      <c r="N8" s="186" t="s">
        <v>144</v>
      </c>
      <c r="O8" s="386"/>
      <c r="P8" s="386"/>
      <c r="Q8" s="386"/>
      <c r="R8" s="386"/>
      <c r="S8" s="386"/>
      <c r="T8" s="386"/>
      <c r="U8" s="386"/>
      <c r="V8" s="386"/>
    </row>
    <row r="9" spans="1:22" s="179" customFormat="1" ht="28.5">
      <c r="A9" s="186" t="s">
        <v>11</v>
      </c>
      <c r="B9" s="186" t="s">
        <v>12</v>
      </c>
      <c r="C9" s="186"/>
      <c r="D9" s="206" t="s">
        <v>498</v>
      </c>
      <c r="E9" s="206" t="s">
        <v>499</v>
      </c>
      <c r="F9" s="186" t="s">
        <v>296</v>
      </c>
      <c r="G9" s="186">
        <v>4</v>
      </c>
      <c r="H9" s="186">
        <v>5</v>
      </c>
      <c r="I9" s="186">
        <v>6</v>
      </c>
      <c r="J9" s="186">
        <v>7</v>
      </c>
      <c r="K9" s="186">
        <v>8</v>
      </c>
      <c r="L9" s="186">
        <v>9</v>
      </c>
      <c r="M9" s="186">
        <v>10</v>
      </c>
      <c r="N9" s="186">
        <v>11</v>
      </c>
      <c r="O9" s="186">
        <v>12</v>
      </c>
      <c r="P9" s="186">
        <v>12</v>
      </c>
      <c r="Q9" s="186">
        <v>13</v>
      </c>
      <c r="R9" s="206" t="s">
        <v>497</v>
      </c>
      <c r="S9" s="186">
        <v>15</v>
      </c>
      <c r="T9" s="186">
        <v>16</v>
      </c>
      <c r="U9" s="186">
        <v>17</v>
      </c>
      <c r="V9" s="186">
        <v>18</v>
      </c>
    </row>
    <row r="10" spans="1:22" s="125" customFormat="1" ht="14.25">
      <c r="A10" s="187"/>
      <c r="B10" s="188" t="s">
        <v>159</v>
      </c>
      <c r="C10" s="188"/>
      <c r="D10" s="195">
        <f>SUM(D11:D21)</f>
        <v>5648897</v>
      </c>
      <c r="E10" s="195">
        <f t="shared" ref="E10:V10" si="0">SUM(E11:E21)</f>
        <v>5618540</v>
      </c>
      <c r="F10" s="195">
        <f t="shared" si="0"/>
        <v>713285</v>
      </c>
      <c r="G10" s="195">
        <f t="shared" si="0"/>
        <v>0</v>
      </c>
      <c r="H10" s="195">
        <f t="shared" si="0"/>
        <v>0</v>
      </c>
      <c r="I10" s="195">
        <f t="shared" si="0"/>
        <v>77045</v>
      </c>
      <c r="J10" s="195">
        <f t="shared" si="0"/>
        <v>328150</v>
      </c>
      <c r="K10" s="195">
        <f t="shared" si="0"/>
        <v>308090</v>
      </c>
      <c r="L10" s="195">
        <f t="shared" si="0"/>
        <v>4755825</v>
      </c>
      <c r="M10" s="195">
        <f t="shared" si="0"/>
        <v>2327233</v>
      </c>
      <c r="N10" s="195">
        <f t="shared" si="0"/>
        <v>316</v>
      </c>
      <c r="O10" s="195">
        <f t="shared" si="0"/>
        <v>0</v>
      </c>
      <c r="P10" s="195">
        <f t="shared" si="0"/>
        <v>103117</v>
      </c>
      <c r="Q10" s="195">
        <f t="shared" si="0"/>
        <v>46313</v>
      </c>
      <c r="R10" s="195">
        <f t="shared" si="0"/>
        <v>30357</v>
      </c>
      <c r="S10" s="195">
        <f t="shared" si="0"/>
        <v>0</v>
      </c>
      <c r="T10" s="195">
        <f t="shared" si="0"/>
        <v>30357</v>
      </c>
      <c r="U10" s="195">
        <f t="shared" si="0"/>
        <v>0</v>
      </c>
      <c r="V10" s="195">
        <f t="shared" si="0"/>
        <v>0</v>
      </c>
    </row>
    <row r="11" spans="1:22">
      <c r="A11" s="189">
        <v>1</v>
      </c>
      <c r="B11" s="196" t="s">
        <v>382</v>
      </c>
      <c r="C11" s="197">
        <f>D11-'55'!M10</f>
        <v>-33139</v>
      </c>
      <c r="D11" s="198">
        <f>E11+R11+V11</f>
        <v>882997</v>
      </c>
      <c r="E11" s="198">
        <f>F11+L11+O11+P11+Q11</f>
        <v>876984</v>
      </c>
      <c r="F11" s="198">
        <f>I11+J11+K11</f>
        <v>233043</v>
      </c>
      <c r="G11" s="198"/>
      <c r="H11" s="198"/>
      <c r="I11" s="198">
        <f>'55'!J10-J11</f>
        <v>24193</v>
      </c>
      <c r="J11" s="198">
        <v>3850</v>
      </c>
      <c r="K11" s="198">
        <f>'02'!N11</f>
        <v>205000</v>
      </c>
      <c r="L11" s="198">
        <v>615803</v>
      </c>
      <c r="M11" s="198">
        <f>271935+1917</f>
        <v>273852</v>
      </c>
      <c r="N11" s="198">
        <v>19</v>
      </c>
      <c r="O11" s="198"/>
      <c r="P11" s="198">
        <v>16917</v>
      </c>
      <c r="Q11" s="198">
        <v>11221</v>
      </c>
      <c r="R11" s="198">
        <f>SUM(S11:V11)</f>
        <v>6013</v>
      </c>
      <c r="S11" s="198"/>
      <c r="T11" s="198">
        <f>'09'!F9</f>
        <v>6013</v>
      </c>
      <c r="U11" s="198"/>
      <c r="V11" s="198"/>
    </row>
    <row r="12" spans="1:22">
      <c r="A12" s="189">
        <v>2</v>
      </c>
      <c r="B12" s="199" t="s">
        <v>380</v>
      </c>
      <c r="C12" s="197">
        <f>D12-'55'!M11</f>
        <v>-23332</v>
      </c>
      <c r="D12" s="198">
        <f t="shared" ref="D12:D21" si="1">E12+R12+V12</f>
        <v>391311</v>
      </c>
      <c r="E12" s="198">
        <f>F12+L12+O12+P12+Q12</f>
        <v>385518</v>
      </c>
      <c r="F12" s="198">
        <f t="shared" ref="F12:F21" si="2">I12+J12+K12</f>
        <v>42060</v>
      </c>
      <c r="G12" s="198"/>
      <c r="H12" s="198"/>
      <c r="I12" s="198">
        <f>'55'!J11-J12</f>
        <v>7310</v>
      </c>
      <c r="J12" s="198">
        <v>19750</v>
      </c>
      <c r="K12" s="198">
        <f>'02'!N12</f>
        <v>15000</v>
      </c>
      <c r="L12" s="198">
        <v>334447</v>
      </c>
      <c r="M12" s="198">
        <f>150541+1779</f>
        <v>152320</v>
      </c>
      <c r="N12" s="198">
        <v>41</v>
      </c>
      <c r="O12" s="198"/>
      <c r="P12" s="198">
        <v>7055</v>
      </c>
      <c r="Q12" s="198">
        <v>1956</v>
      </c>
      <c r="R12" s="198">
        <f t="shared" ref="R12:R21" si="3">SUM(S12:V12)</f>
        <v>5793</v>
      </c>
      <c r="S12" s="198"/>
      <c r="T12" s="198">
        <f>'09'!F10</f>
        <v>5793</v>
      </c>
      <c r="U12" s="198"/>
      <c r="V12" s="198"/>
    </row>
    <row r="13" spans="1:22">
      <c r="A13" s="189">
        <v>3</v>
      </c>
      <c r="B13" s="200" t="s">
        <v>381</v>
      </c>
      <c r="C13" s="197">
        <f>D13-'55'!M12</f>
        <v>-31209</v>
      </c>
      <c r="D13" s="198">
        <f t="shared" si="1"/>
        <v>450686</v>
      </c>
      <c r="E13" s="198">
        <f t="shared" ref="E13:E21" si="4">F13+L13+O13+P13+Q13</f>
        <v>448607</v>
      </c>
      <c r="F13" s="198">
        <f t="shared" si="2"/>
        <v>46101</v>
      </c>
      <c r="G13" s="198"/>
      <c r="H13" s="198"/>
      <c r="I13" s="198">
        <f>'55'!J12-J13</f>
        <v>9501</v>
      </c>
      <c r="J13" s="198">
        <v>26100</v>
      </c>
      <c r="K13" s="198">
        <f>'02'!N13</f>
        <v>10500</v>
      </c>
      <c r="L13" s="198">
        <v>390436</v>
      </c>
      <c r="M13" s="198">
        <f>186300+1618</f>
        <v>187918</v>
      </c>
      <c r="N13" s="198">
        <v>29</v>
      </c>
      <c r="O13" s="198"/>
      <c r="P13" s="198">
        <v>8210</v>
      </c>
      <c r="Q13" s="198">
        <v>3860</v>
      </c>
      <c r="R13" s="198">
        <f t="shared" si="3"/>
        <v>2079</v>
      </c>
      <c r="S13" s="198"/>
      <c r="T13" s="198">
        <f>'09'!F11</f>
        <v>2079</v>
      </c>
      <c r="U13" s="198"/>
      <c r="V13" s="198"/>
    </row>
    <row r="14" spans="1:22">
      <c r="A14" s="189">
        <v>4</v>
      </c>
      <c r="B14" s="200" t="s">
        <v>372</v>
      </c>
      <c r="C14" s="197">
        <f>D14-'55'!M13</f>
        <v>-29626</v>
      </c>
      <c r="D14" s="198">
        <f t="shared" si="1"/>
        <v>784575</v>
      </c>
      <c r="E14" s="198">
        <f>F14+L14+O14+P14+Q14</f>
        <v>780545</v>
      </c>
      <c r="F14" s="198">
        <f t="shared" si="2"/>
        <v>87147</v>
      </c>
      <c r="G14" s="198"/>
      <c r="H14" s="198"/>
      <c r="I14" s="198">
        <f>'55'!J13-J14</f>
        <v>31297</v>
      </c>
      <c r="J14" s="198">
        <v>38350</v>
      </c>
      <c r="K14" s="198">
        <f>'02'!N14</f>
        <v>17500</v>
      </c>
      <c r="L14" s="198">
        <v>671387</v>
      </c>
      <c r="M14" s="198">
        <f>342427+2160</f>
        <v>344587</v>
      </c>
      <c r="N14" s="198">
        <v>26</v>
      </c>
      <c r="O14" s="198"/>
      <c r="P14" s="198">
        <v>14005</v>
      </c>
      <c r="Q14" s="198">
        <v>8006</v>
      </c>
      <c r="R14" s="198">
        <f t="shared" si="3"/>
        <v>4030</v>
      </c>
      <c r="S14" s="198"/>
      <c r="T14" s="198">
        <f>'09'!F12</f>
        <v>4030</v>
      </c>
      <c r="U14" s="198"/>
      <c r="V14" s="198"/>
    </row>
    <row r="15" spans="1:22">
      <c r="A15" s="189">
        <v>5</v>
      </c>
      <c r="B15" s="200" t="s">
        <v>373</v>
      </c>
      <c r="C15" s="197">
        <f>D15-'55'!M14</f>
        <v>-34815</v>
      </c>
      <c r="D15" s="198">
        <f>E15+R15+V15</f>
        <v>525434</v>
      </c>
      <c r="E15" s="198">
        <f t="shared" si="4"/>
        <v>523489</v>
      </c>
      <c r="F15" s="198">
        <f t="shared" si="2"/>
        <v>35578</v>
      </c>
      <c r="G15" s="198"/>
      <c r="H15" s="198"/>
      <c r="I15" s="198">
        <f>'55'!J14-J15</f>
        <v>-4622</v>
      </c>
      <c r="J15" s="198">
        <v>34000</v>
      </c>
      <c r="K15" s="198">
        <f>'02'!N15</f>
        <v>6200</v>
      </c>
      <c r="L15" s="198">
        <v>474744</v>
      </c>
      <c r="M15" s="198">
        <f>248309+1764</f>
        <v>250073</v>
      </c>
      <c r="N15" s="198">
        <v>24</v>
      </c>
      <c r="O15" s="198"/>
      <c r="P15" s="198">
        <v>9748</v>
      </c>
      <c r="Q15" s="198">
        <v>3419</v>
      </c>
      <c r="R15" s="198">
        <f t="shared" si="3"/>
        <v>1945</v>
      </c>
      <c r="S15" s="201"/>
      <c r="T15" s="198">
        <f>'09'!F13</f>
        <v>1945</v>
      </c>
      <c r="U15" s="201"/>
      <c r="V15" s="201"/>
    </row>
    <row r="16" spans="1:22">
      <c r="A16" s="189">
        <v>6</v>
      </c>
      <c r="B16" s="200" t="s">
        <v>374</v>
      </c>
      <c r="C16" s="197">
        <f>D16-'55'!M15</f>
        <v>-13931</v>
      </c>
      <c r="D16" s="198">
        <f t="shared" si="1"/>
        <v>705714</v>
      </c>
      <c r="E16" s="198">
        <f t="shared" si="4"/>
        <v>703127</v>
      </c>
      <c r="F16" s="198">
        <f t="shared" si="2"/>
        <v>101510</v>
      </c>
      <c r="G16" s="198"/>
      <c r="H16" s="198"/>
      <c r="I16" s="198">
        <f>'55'!J15-J16</f>
        <v>28160</v>
      </c>
      <c r="J16" s="198">
        <v>56350</v>
      </c>
      <c r="K16" s="198">
        <f>'02'!N16</f>
        <v>17000</v>
      </c>
      <c r="L16" s="198">
        <v>585410</v>
      </c>
      <c r="M16" s="198">
        <f>298164+4459</f>
        <v>302623</v>
      </c>
      <c r="N16" s="198">
        <v>21</v>
      </c>
      <c r="O16" s="198"/>
      <c r="P16" s="198">
        <v>12218</v>
      </c>
      <c r="Q16" s="198">
        <v>3989</v>
      </c>
      <c r="R16" s="198">
        <f t="shared" si="3"/>
        <v>2587</v>
      </c>
      <c r="S16" s="201"/>
      <c r="T16" s="198">
        <f>'09'!F14</f>
        <v>2587</v>
      </c>
      <c r="U16" s="201"/>
      <c r="V16" s="201"/>
    </row>
    <row r="17" spans="1:22">
      <c r="A17" s="189">
        <v>7</v>
      </c>
      <c r="B17" s="200" t="s">
        <v>375</v>
      </c>
      <c r="C17" s="197">
        <f>D17-'55'!M16</f>
        <v>-27447</v>
      </c>
      <c r="D17" s="198">
        <f t="shared" si="1"/>
        <v>524480</v>
      </c>
      <c r="E17" s="198">
        <f t="shared" si="4"/>
        <v>522087</v>
      </c>
      <c r="F17" s="198">
        <f t="shared" si="2"/>
        <v>24951</v>
      </c>
      <c r="G17" s="198"/>
      <c r="H17" s="198"/>
      <c r="I17" s="198">
        <f>'55'!J16-J17</f>
        <v>-50399</v>
      </c>
      <c r="J17" s="198">
        <v>66350</v>
      </c>
      <c r="K17" s="198">
        <f>'02'!N17</f>
        <v>9000</v>
      </c>
      <c r="L17" s="198">
        <v>482797</v>
      </c>
      <c r="M17" s="198">
        <f>251290+5353</f>
        <v>256643</v>
      </c>
      <c r="N17" s="198">
        <v>18</v>
      </c>
      <c r="O17" s="198"/>
      <c r="P17" s="198">
        <v>9955</v>
      </c>
      <c r="Q17" s="198">
        <v>4384</v>
      </c>
      <c r="R17" s="198">
        <f t="shared" si="3"/>
        <v>2393</v>
      </c>
      <c r="S17" s="201"/>
      <c r="T17" s="198">
        <f>'09'!F15</f>
        <v>2393</v>
      </c>
      <c r="U17" s="201"/>
      <c r="V17" s="201"/>
    </row>
    <row r="18" spans="1:22">
      <c r="A18" s="189">
        <v>8</v>
      </c>
      <c r="B18" s="200" t="s">
        <v>376</v>
      </c>
      <c r="C18" s="197">
        <f>D18-'55'!M17</f>
        <v>-20399</v>
      </c>
      <c r="D18" s="198">
        <f t="shared" si="1"/>
        <v>443139</v>
      </c>
      <c r="E18" s="198">
        <f t="shared" si="4"/>
        <v>441962</v>
      </c>
      <c r="F18" s="198">
        <f t="shared" si="2"/>
        <v>60413</v>
      </c>
      <c r="G18" s="198"/>
      <c r="H18" s="198"/>
      <c r="I18" s="198">
        <f>'55'!J17-J18</f>
        <v>27063</v>
      </c>
      <c r="J18" s="198">
        <v>28350</v>
      </c>
      <c r="K18" s="198">
        <f>'02'!N18</f>
        <v>5000</v>
      </c>
      <c r="L18" s="198">
        <v>372466</v>
      </c>
      <c r="M18" s="198">
        <f>183835+4524</f>
        <v>188359</v>
      </c>
      <c r="N18" s="198">
        <v>11</v>
      </c>
      <c r="O18" s="198"/>
      <c r="P18" s="198">
        <v>7698</v>
      </c>
      <c r="Q18" s="198">
        <v>1385</v>
      </c>
      <c r="R18" s="198">
        <f t="shared" si="3"/>
        <v>1177</v>
      </c>
      <c r="S18" s="201"/>
      <c r="T18" s="198">
        <f>'09'!F16</f>
        <v>1177</v>
      </c>
      <c r="U18" s="201"/>
      <c r="V18" s="201"/>
    </row>
    <row r="19" spans="1:22">
      <c r="A19" s="189">
        <v>9</v>
      </c>
      <c r="B19" s="200" t="s">
        <v>377</v>
      </c>
      <c r="C19" s="197">
        <f>D19-'55'!M18</f>
        <v>-14049</v>
      </c>
      <c r="D19" s="198">
        <f t="shared" si="1"/>
        <v>464842</v>
      </c>
      <c r="E19" s="198">
        <f t="shared" si="4"/>
        <v>462479</v>
      </c>
      <c r="F19" s="198">
        <f t="shared" si="2"/>
        <v>43062</v>
      </c>
      <c r="G19" s="198"/>
      <c r="H19" s="198"/>
      <c r="I19" s="198">
        <f>'55'!J18-J19</f>
        <v>1362</v>
      </c>
      <c r="J19" s="198">
        <v>32700</v>
      </c>
      <c r="K19" s="198">
        <f>'02'!N19</f>
        <v>9000</v>
      </c>
      <c r="L19" s="198">
        <v>406356</v>
      </c>
      <c r="M19" s="198">
        <f>198592+5660</f>
        <v>204252</v>
      </c>
      <c r="N19" s="198">
        <v>63</v>
      </c>
      <c r="O19" s="198"/>
      <c r="P19" s="198">
        <v>8443</v>
      </c>
      <c r="Q19" s="198">
        <v>4618</v>
      </c>
      <c r="R19" s="198">
        <f t="shared" si="3"/>
        <v>2363</v>
      </c>
      <c r="S19" s="201"/>
      <c r="T19" s="198">
        <f>'09'!F17</f>
        <v>2363</v>
      </c>
      <c r="U19" s="201"/>
      <c r="V19" s="201"/>
    </row>
    <row r="20" spans="1:22">
      <c r="A20" s="189">
        <v>10</v>
      </c>
      <c r="B20" s="200" t="s">
        <v>378</v>
      </c>
      <c r="C20" s="197">
        <f>D20-'55'!M19</f>
        <v>-16743</v>
      </c>
      <c r="D20" s="198">
        <f t="shared" si="1"/>
        <v>287709</v>
      </c>
      <c r="E20" s="198">
        <f t="shared" si="4"/>
        <v>286822</v>
      </c>
      <c r="F20" s="198">
        <f t="shared" si="2"/>
        <v>34501</v>
      </c>
      <c r="G20" s="198"/>
      <c r="H20" s="198"/>
      <c r="I20" s="198">
        <f>'55'!J19-J20</f>
        <v>3861</v>
      </c>
      <c r="J20" s="198">
        <v>18350</v>
      </c>
      <c r="K20" s="198">
        <f>'02'!N20</f>
        <v>12290</v>
      </c>
      <c r="L20" s="198">
        <v>245645</v>
      </c>
      <c r="M20" s="198">
        <f>93999+4433</f>
        <v>98432</v>
      </c>
      <c r="N20" s="198">
        <v>40</v>
      </c>
      <c r="O20" s="198"/>
      <c r="P20" s="198">
        <v>5243</v>
      </c>
      <c r="Q20" s="198">
        <v>1433</v>
      </c>
      <c r="R20" s="198">
        <f t="shared" si="3"/>
        <v>887</v>
      </c>
      <c r="S20" s="201"/>
      <c r="T20" s="198">
        <f>'09'!F18</f>
        <v>887</v>
      </c>
      <c r="U20" s="201"/>
      <c r="V20" s="201"/>
    </row>
    <row r="21" spans="1:22">
      <c r="A21" s="189">
        <v>11</v>
      </c>
      <c r="B21" s="200" t="s">
        <v>379</v>
      </c>
      <c r="C21" s="197">
        <f>D21-'55'!M20</f>
        <v>-8212</v>
      </c>
      <c r="D21" s="198">
        <f t="shared" si="1"/>
        <v>188010</v>
      </c>
      <c r="E21" s="198">
        <f t="shared" si="4"/>
        <v>186920</v>
      </c>
      <c r="F21" s="198">
        <f t="shared" si="2"/>
        <v>4919</v>
      </c>
      <c r="G21" s="198"/>
      <c r="H21" s="198"/>
      <c r="I21" s="198">
        <f>'55'!J20-J21</f>
        <v>-681</v>
      </c>
      <c r="J21" s="198">
        <v>4000</v>
      </c>
      <c r="K21" s="198">
        <f>'02'!N21</f>
        <v>1600</v>
      </c>
      <c r="L21" s="198">
        <v>176334</v>
      </c>
      <c r="M21" s="198">
        <f>65555+2619</f>
        <v>68174</v>
      </c>
      <c r="N21" s="198">
        <v>24</v>
      </c>
      <c r="O21" s="198"/>
      <c r="P21" s="198">
        <v>3625</v>
      </c>
      <c r="Q21" s="198">
        <v>2042</v>
      </c>
      <c r="R21" s="198">
        <f t="shared" si="3"/>
        <v>1090</v>
      </c>
      <c r="S21" s="201"/>
      <c r="T21" s="198">
        <f>'09'!F19</f>
        <v>1090</v>
      </c>
      <c r="U21" s="201"/>
      <c r="V21" s="201"/>
    </row>
    <row r="22" spans="1:22">
      <c r="A22" s="192"/>
      <c r="B22" s="193"/>
      <c r="C22" s="193"/>
      <c r="D22" s="192"/>
      <c r="E22" s="192"/>
      <c r="F22" s="192"/>
      <c r="G22" s="192"/>
      <c r="H22" s="192"/>
      <c r="I22" s="192"/>
      <c r="J22" s="192"/>
      <c r="K22" s="192"/>
      <c r="L22" s="192"/>
      <c r="M22" s="192"/>
      <c r="N22" s="192"/>
      <c r="O22" s="192"/>
      <c r="P22" s="192"/>
      <c r="Q22" s="192"/>
      <c r="R22" s="192"/>
      <c r="S22" s="192"/>
      <c r="T22" s="192"/>
      <c r="U22" s="192"/>
      <c r="V22" s="192"/>
    </row>
    <row r="23" spans="1:22" hidden="1">
      <c r="A23" s="385" t="s">
        <v>475</v>
      </c>
      <c r="B23" s="385"/>
      <c r="C23" s="385"/>
      <c r="D23" s="385"/>
      <c r="E23" s="385"/>
      <c r="F23" s="385"/>
      <c r="G23" s="385"/>
      <c r="H23" s="385"/>
      <c r="I23" s="385"/>
      <c r="J23" s="385"/>
      <c r="K23" s="385"/>
      <c r="L23" s="385"/>
      <c r="M23" s="385"/>
      <c r="N23" s="385"/>
      <c r="O23" s="385"/>
      <c r="P23" s="385"/>
      <c r="Q23" s="385"/>
      <c r="R23" s="385"/>
      <c r="S23" s="385"/>
      <c r="T23" s="385"/>
      <c r="U23" s="385"/>
      <c r="V23" s="385"/>
    </row>
    <row r="24" spans="1:22" hidden="1">
      <c r="A24" s="384" t="s">
        <v>298</v>
      </c>
      <c r="B24" s="384"/>
      <c r="C24" s="384"/>
      <c r="D24" s="384"/>
      <c r="E24" s="384"/>
      <c r="F24" s="384"/>
      <c r="G24" s="384"/>
      <c r="H24" s="384"/>
      <c r="I24" s="384"/>
      <c r="J24" s="384"/>
      <c r="K24" s="384"/>
      <c r="L24" s="384"/>
      <c r="M24" s="384"/>
      <c r="N24" s="384"/>
      <c r="O24" s="384"/>
      <c r="P24" s="384"/>
      <c r="Q24" s="384"/>
      <c r="R24" s="384"/>
      <c r="S24" s="384"/>
      <c r="T24" s="384"/>
      <c r="U24" s="384"/>
      <c r="V24" s="384"/>
    </row>
    <row r="25" spans="1:22">
      <c r="A25" s="194"/>
    </row>
  </sheetData>
  <mergeCells count="29">
    <mergeCell ref="S6:S8"/>
    <mergeCell ref="T6:T8"/>
    <mergeCell ref="U6:U8"/>
    <mergeCell ref="M7:N7"/>
    <mergeCell ref="F7:F8"/>
    <mergeCell ref="G7:H7"/>
    <mergeCell ref="I7:I8"/>
    <mergeCell ref="J7:J8"/>
    <mergeCell ref="L6:N6"/>
    <mergeCell ref="O6:O8"/>
    <mergeCell ref="P6:P8"/>
    <mergeCell ref="Q6:Q8"/>
    <mergeCell ref="R6:R8"/>
    <mergeCell ref="T1:V1"/>
    <mergeCell ref="A2:V2"/>
    <mergeCell ref="A3:V3"/>
    <mergeCell ref="U4:V4"/>
    <mergeCell ref="A24:V24"/>
    <mergeCell ref="A23:V23"/>
    <mergeCell ref="A5:A8"/>
    <mergeCell ref="B5:B8"/>
    <mergeCell ref="D5:D8"/>
    <mergeCell ref="E5:Q5"/>
    <mergeCell ref="R5:U5"/>
    <mergeCell ref="K7:K8"/>
    <mergeCell ref="L7:L8"/>
    <mergeCell ref="V5:V8"/>
    <mergeCell ref="E6:E8"/>
    <mergeCell ref="F6:K6"/>
  </mergeCells>
  <pageMargins left="0.33" right="0.17" top="0.75" bottom="0.75" header="0.3" footer="0.3"/>
  <pageSetup paperSize="9" scale="75" orientation="landscape" r:id="rId1"/>
</worksheet>
</file>

<file path=xl/worksheets/sheet24.xml><?xml version="1.0" encoding="utf-8"?>
<worksheet xmlns="http://schemas.openxmlformats.org/spreadsheetml/2006/main" xmlns:r="http://schemas.openxmlformats.org/officeDocument/2006/relationships">
  <sheetPr>
    <tabColor rgb="FFFF0000"/>
  </sheetPr>
  <dimension ref="A1:L23"/>
  <sheetViews>
    <sheetView workbookViewId="0">
      <selection activeCell="M6" sqref="M6"/>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0.28515625" style="122" customWidth="1"/>
    <col min="11" max="11" width="10.7109375" style="122" customWidth="1"/>
    <col min="12" max="16384" width="9.140625" style="122"/>
  </cols>
  <sheetData>
    <row r="1" spans="1:12" ht="15" customHeight="1">
      <c r="A1" s="183"/>
      <c r="F1" s="381"/>
      <c r="G1" s="381"/>
      <c r="H1" s="390" t="s">
        <v>476</v>
      </c>
      <c r="I1" s="390"/>
      <c r="J1" s="390"/>
      <c r="K1" s="390"/>
    </row>
    <row r="2" spans="1:12" ht="19.5" customHeight="1">
      <c r="A2" s="381" t="s">
        <v>503</v>
      </c>
      <c r="B2" s="381"/>
      <c r="C2" s="381"/>
      <c r="D2" s="381"/>
      <c r="E2" s="381"/>
      <c r="F2" s="381"/>
      <c r="G2" s="381"/>
      <c r="H2" s="381"/>
      <c r="I2" s="381"/>
      <c r="J2" s="381"/>
      <c r="K2" s="381"/>
    </row>
    <row r="3" spans="1:12" ht="15" customHeight="1">
      <c r="A3" s="356" t="str">
        <f>'47'!A3:C3</f>
        <v>(Kèm theo Quyết định số ………../QĐ-UBND ngày    /01/2020 của Ủy ban nhân dân tỉnh Tiền Giang)</v>
      </c>
      <c r="B3" s="356"/>
      <c r="C3" s="356"/>
      <c r="D3" s="356"/>
      <c r="E3" s="356"/>
      <c r="F3" s="356"/>
      <c r="G3" s="356"/>
      <c r="H3" s="356"/>
      <c r="I3" s="356"/>
      <c r="J3" s="356"/>
      <c r="K3" s="356"/>
    </row>
    <row r="4" spans="1:12" ht="15" customHeight="1">
      <c r="A4" s="184"/>
      <c r="F4" s="391"/>
      <c r="G4" s="391"/>
      <c r="H4" s="389" t="s">
        <v>3</v>
      </c>
      <c r="I4" s="389"/>
      <c r="J4" s="389"/>
      <c r="K4" s="389"/>
    </row>
    <row r="5" spans="1:12" s="180" customFormat="1" ht="29.25" customHeight="1">
      <c r="A5" s="386" t="s">
        <v>4</v>
      </c>
      <c r="B5" s="386" t="s">
        <v>69</v>
      </c>
      <c r="C5" s="386" t="s">
        <v>45</v>
      </c>
      <c r="D5" s="386" t="s">
        <v>467</v>
      </c>
      <c r="E5" s="387" t="s">
        <v>477</v>
      </c>
      <c r="F5" s="386" t="s">
        <v>493</v>
      </c>
      <c r="G5" s="386"/>
      <c r="H5" s="386"/>
      <c r="I5" s="386"/>
      <c r="J5" s="387" t="s">
        <v>494</v>
      </c>
      <c r="K5" s="387" t="s">
        <v>489</v>
      </c>
      <c r="L5" s="185"/>
    </row>
    <row r="6" spans="1:12" s="180" customFormat="1" ht="123.75" customHeight="1">
      <c r="A6" s="386"/>
      <c r="B6" s="386"/>
      <c r="C6" s="386"/>
      <c r="D6" s="386"/>
      <c r="E6" s="388"/>
      <c r="F6" s="186" t="s">
        <v>468</v>
      </c>
      <c r="G6" s="186" t="s">
        <v>469</v>
      </c>
      <c r="H6" s="186" t="s">
        <v>470</v>
      </c>
      <c r="I6" s="205" t="s">
        <v>492</v>
      </c>
      <c r="J6" s="388"/>
      <c r="K6" s="388"/>
    </row>
    <row r="7" spans="1:12" s="180" customFormat="1" ht="18" customHeight="1">
      <c r="A7" s="186" t="s">
        <v>11</v>
      </c>
      <c r="B7" s="186" t="s">
        <v>12</v>
      </c>
      <c r="C7" s="207" t="s">
        <v>501</v>
      </c>
      <c r="D7" s="207">
        <v>2</v>
      </c>
      <c r="E7" s="207">
        <v>3</v>
      </c>
      <c r="F7" s="207" t="s">
        <v>500</v>
      </c>
      <c r="G7" s="207">
        <v>5</v>
      </c>
      <c r="H7" s="207">
        <v>6</v>
      </c>
      <c r="I7" s="207">
        <v>7</v>
      </c>
      <c r="J7" s="207">
        <v>8</v>
      </c>
      <c r="K7" s="207">
        <v>9</v>
      </c>
    </row>
    <row r="8" spans="1:12">
      <c r="A8" s="187"/>
      <c r="B8" s="188" t="s">
        <v>159</v>
      </c>
      <c r="C8" s="188">
        <f>SUM(C9:C19)</f>
        <v>993957</v>
      </c>
      <c r="D8" s="188">
        <f t="shared" ref="D8:K8" si="0">SUM(D9:D19)</f>
        <v>405195</v>
      </c>
      <c r="E8" s="188">
        <f t="shared" si="0"/>
        <v>250443</v>
      </c>
      <c r="F8" s="188">
        <f t="shared" si="0"/>
        <v>30357</v>
      </c>
      <c r="G8" s="188">
        <f t="shared" si="0"/>
        <v>5368</v>
      </c>
      <c r="H8" s="188">
        <f t="shared" si="0"/>
        <v>4250</v>
      </c>
      <c r="I8" s="188">
        <f t="shared" si="0"/>
        <v>20739</v>
      </c>
      <c r="J8" s="188">
        <f t="shared" ref="J8" si="1">SUM(J9:J19)</f>
        <v>37167</v>
      </c>
      <c r="K8" s="188">
        <f t="shared" si="0"/>
        <v>270795</v>
      </c>
    </row>
    <row r="9" spans="1:12">
      <c r="A9" s="189">
        <v>1</v>
      </c>
      <c r="B9" s="190" t="s">
        <v>382</v>
      </c>
      <c r="C9" s="191">
        <f>D9+F9+E9+K9+J9</f>
        <v>46324</v>
      </c>
      <c r="D9" s="191">
        <f>'55'!J10</f>
        <v>28043</v>
      </c>
      <c r="E9" s="191">
        <f>'55'!I10</f>
        <v>0</v>
      </c>
      <c r="F9" s="191">
        <f>SUM(G9:I9)</f>
        <v>6013</v>
      </c>
      <c r="G9" s="191">
        <v>987</v>
      </c>
      <c r="H9" s="181"/>
      <c r="I9" s="181">
        <v>5026</v>
      </c>
      <c r="J9" s="181">
        <f>11221-9145</f>
        <v>2076</v>
      </c>
      <c r="K9" s="191">
        <f>'55'!L10</f>
        <v>10192</v>
      </c>
    </row>
    <row r="10" spans="1:12">
      <c r="A10" s="189">
        <v>2</v>
      </c>
      <c r="B10" s="190" t="s">
        <v>380</v>
      </c>
      <c r="C10" s="191">
        <f t="shared" ref="C10:C19" si="2">D10+F10+E10+K10+J10</f>
        <v>85969</v>
      </c>
      <c r="D10" s="191">
        <f>'55'!J11</f>
        <v>27060</v>
      </c>
      <c r="E10" s="191">
        <f>'55'!I11</f>
        <v>15418</v>
      </c>
      <c r="F10" s="191">
        <f t="shared" ref="F10:F19" si="3">SUM(G10:I10)</f>
        <v>5793</v>
      </c>
      <c r="G10" s="191">
        <v>667</v>
      </c>
      <c r="H10" s="181">
        <v>4250</v>
      </c>
      <c r="I10" s="181">
        <v>876</v>
      </c>
      <c r="J10" s="181">
        <v>1956</v>
      </c>
      <c r="K10" s="191">
        <f>'55'!L11</f>
        <v>35742</v>
      </c>
    </row>
    <row r="11" spans="1:12">
      <c r="A11" s="189">
        <v>3</v>
      </c>
      <c r="B11" s="190" t="s">
        <v>381</v>
      </c>
      <c r="C11" s="191">
        <f t="shared" si="2"/>
        <v>110568</v>
      </c>
      <c r="D11" s="191">
        <f>'55'!J12</f>
        <v>35601</v>
      </c>
      <c r="E11" s="191">
        <f>'55'!I12</f>
        <v>24712</v>
      </c>
      <c r="F11" s="191">
        <f t="shared" si="3"/>
        <v>2079</v>
      </c>
      <c r="G11" s="191">
        <v>351</v>
      </c>
      <c r="H11" s="181"/>
      <c r="I11" s="181">
        <v>1728</v>
      </c>
      <c r="J11" s="181">
        <v>3859</v>
      </c>
      <c r="K11" s="191">
        <f>'55'!L12</f>
        <v>44317</v>
      </c>
    </row>
    <row r="12" spans="1:12">
      <c r="A12" s="189">
        <v>4</v>
      </c>
      <c r="B12" s="190" t="s">
        <v>372</v>
      </c>
      <c r="C12" s="191">
        <f t="shared" si="2"/>
        <v>119507</v>
      </c>
      <c r="D12" s="191">
        <f>'55'!J13</f>
        <v>69647</v>
      </c>
      <c r="E12" s="191">
        <f>'55'!I13</f>
        <v>25584</v>
      </c>
      <c r="F12" s="191">
        <f t="shared" si="3"/>
        <v>4030</v>
      </c>
      <c r="G12" s="191">
        <v>445</v>
      </c>
      <c r="H12" s="181"/>
      <c r="I12" s="181">
        <v>3585</v>
      </c>
      <c r="J12" s="181">
        <v>8006</v>
      </c>
      <c r="K12" s="191">
        <f>'55'!L13</f>
        <v>12240</v>
      </c>
    </row>
    <row r="13" spans="1:12">
      <c r="A13" s="189">
        <v>5</v>
      </c>
      <c r="B13" s="190" t="s">
        <v>373</v>
      </c>
      <c r="C13" s="191">
        <f t="shared" si="2"/>
        <v>108713</v>
      </c>
      <c r="D13" s="191">
        <f>'55'!J14</f>
        <v>29378</v>
      </c>
      <c r="E13" s="191">
        <f>'55'!I14</f>
        <v>33830</v>
      </c>
      <c r="F13" s="191">
        <f t="shared" si="3"/>
        <v>1945</v>
      </c>
      <c r="G13" s="191">
        <v>414</v>
      </c>
      <c r="H13" s="181"/>
      <c r="I13" s="181">
        <v>1531</v>
      </c>
      <c r="J13" s="181">
        <v>3419</v>
      </c>
      <c r="K13" s="191">
        <f>'55'!L14</f>
        <v>40141</v>
      </c>
    </row>
    <row r="14" spans="1:12">
      <c r="A14" s="189">
        <v>6</v>
      </c>
      <c r="B14" s="190" t="s">
        <v>374</v>
      </c>
      <c r="C14" s="191">
        <f t="shared" si="2"/>
        <v>151363</v>
      </c>
      <c r="D14" s="191">
        <f>'55'!J15</f>
        <v>84510</v>
      </c>
      <c r="E14" s="191">
        <f>'55'!I15</f>
        <v>36873</v>
      </c>
      <c r="F14" s="191">
        <f t="shared" si="3"/>
        <v>2587</v>
      </c>
      <c r="G14" s="191">
        <v>801</v>
      </c>
      <c r="H14" s="181"/>
      <c r="I14" s="181">
        <v>1786</v>
      </c>
      <c r="J14" s="181">
        <v>3989</v>
      </c>
      <c r="K14" s="191">
        <f>'55'!L15</f>
        <v>23404</v>
      </c>
    </row>
    <row r="15" spans="1:12">
      <c r="A15" s="189">
        <v>7</v>
      </c>
      <c r="B15" s="190" t="s">
        <v>375</v>
      </c>
      <c r="C15" s="191">
        <f t="shared" si="2"/>
        <v>59241</v>
      </c>
      <c r="D15" s="191">
        <f>'55'!J16</f>
        <v>15951</v>
      </c>
      <c r="E15" s="191">
        <f>'55'!I16</f>
        <v>28270</v>
      </c>
      <c r="F15" s="191">
        <f t="shared" si="3"/>
        <v>2393</v>
      </c>
      <c r="G15" s="191">
        <v>430</v>
      </c>
      <c r="H15" s="181"/>
      <c r="I15" s="181">
        <v>1963</v>
      </c>
      <c r="J15" s="181">
        <v>4384</v>
      </c>
      <c r="K15" s="191">
        <f>'55'!L16</f>
        <v>8243</v>
      </c>
    </row>
    <row r="16" spans="1:12">
      <c r="A16" s="189">
        <v>8</v>
      </c>
      <c r="B16" s="190" t="s">
        <v>376</v>
      </c>
      <c r="C16" s="191">
        <f t="shared" si="2"/>
        <v>90213</v>
      </c>
      <c r="D16" s="191">
        <f>'55'!J17</f>
        <v>55413</v>
      </c>
      <c r="E16" s="191">
        <f>'55'!I17</f>
        <v>22597</v>
      </c>
      <c r="F16" s="191">
        <f t="shared" si="3"/>
        <v>1177</v>
      </c>
      <c r="G16" s="191">
        <v>557</v>
      </c>
      <c r="H16" s="181"/>
      <c r="I16" s="181">
        <v>620</v>
      </c>
      <c r="J16" s="181">
        <v>1385</v>
      </c>
      <c r="K16" s="191">
        <f>'55'!L17</f>
        <v>9641</v>
      </c>
    </row>
    <row r="17" spans="1:11">
      <c r="A17" s="189">
        <v>9</v>
      </c>
      <c r="B17" s="190" t="s">
        <v>377</v>
      </c>
      <c r="C17" s="191">
        <f t="shared" si="2"/>
        <v>95329</v>
      </c>
      <c r="D17" s="191">
        <f>'55'!J18</f>
        <v>34062</v>
      </c>
      <c r="E17" s="191">
        <f>'55'!I18</f>
        <v>29081</v>
      </c>
      <c r="F17" s="191">
        <f t="shared" si="3"/>
        <v>2363</v>
      </c>
      <c r="G17" s="191">
        <v>295</v>
      </c>
      <c r="H17" s="181"/>
      <c r="I17" s="181">
        <v>2068</v>
      </c>
      <c r="J17" s="181">
        <v>4618</v>
      </c>
      <c r="K17" s="191">
        <f>'55'!L18</f>
        <v>25205</v>
      </c>
    </row>
    <row r="18" spans="1:11">
      <c r="A18" s="189">
        <v>10</v>
      </c>
      <c r="B18" s="190" t="s">
        <v>378</v>
      </c>
      <c r="C18" s="191">
        <f t="shared" si="2"/>
        <v>70204</v>
      </c>
      <c r="D18" s="191">
        <f>'55'!J19</f>
        <v>22211</v>
      </c>
      <c r="E18" s="191">
        <f>'55'!I19</f>
        <v>18548</v>
      </c>
      <c r="F18" s="191">
        <f t="shared" si="3"/>
        <v>887</v>
      </c>
      <c r="G18" s="191">
        <v>245</v>
      </c>
      <c r="H18" s="181"/>
      <c r="I18" s="181">
        <v>642</v>
      </c>
      <c r="J18" s="181">
        <v>1433</v>
      </c>
      <c r="K18" s="191">
        <f>'55'!L19</f>
        <v>27125</v>
      </c>
    </row>
    <row r="19" spans="1:11">
      <c r="A19" s="189">
        <v>11</v>
      </c>
      <c r="B19" s="190" t="s">
        <v>379</v>
      </c>
      <c r="C19" s="191">
        <f t="shared" si="2"/>
        <v>56526</v>
      </c>
      <c r="D19" s="191">
        <f>'55'!J20</f>
        <v>3319</v>
      </c>
      <c r="E19" s="191">
        <f>'55'!I20</f>
        <v>15530</v>
      </c>
      <c r="F19" s="191">
        <f t="shared" si="3"/>
        <v>1090</v>
      </c>
      <c r="G19" s="191">
        <v>176</v>
      </c>
      <c r="H19" s="181"/>
      <c r="I19" s="181">
        <v>914</v>
      </c>
      <c r="J19" s="181">
        <v>2042</v>
      </c>
      <c r="K19" s="191">
        <f>'55'!L20</f>
        <v>34545</v>
      </c>
    </row>
    <row r="20" spans="1:11">
      <c r="A20" s="192"/>
      <c r="B20" s="193"/>
      <c r="C20" s="192"/>
      <c r="D20" s="192"/>
      <c r="E20" s="192"/>
      <c r="F20" s="192"/>
      <c r="G20" s="192"/>
      <c r="H20" s="182"/>
      <c r="I20" s="182"/>
      <c r="J20" s="182"/>
      <c r="K20" s="192"/>
    </row>
    <row r="21" spans="1:11" ht="31.5" hidden="1" customHeight="1">
      <c r="A21" s="392" t="s">
        <v>299</v>
      </c>
      <c r="B21" s="392"/>
      <c r="C21" s="392"/>
      <c r="D21" s="392"/>
      <c r="E21" s="392"/>
      <c r="F21" s="392"/>
      <c r="G21" s="392"/>
    </row>
    <row r="22" spans="1:11">
      <c r="A22" s="194"/>
    </row>
    <row r="23" spans="1:11">
      <c r="A23" s="148"/>
    </row>
  </sheetData>
  <mergeCells count="15">
    <mergeCell ref="A21:G21"/>
    <mergeCell ref="A5:A6"/>
    <mergeCell ref="B5:B6"/>
    <mergeCell ref="C5:C6"/>
    <mergeCell ref="D5:D6"/>
    <mergeCell ref="F5:I5"/>
    <mergeCell ref="E5:E6"/>
    <mergeCell ref="K5:K6"/>
    <mergeCell ref="H4:K4"/>
    <mergeCell ref="H1:K1"/>
    <mergeCell ref="F1:G1"/>
    <mergeCell ref="F4:G4"/>
    <mergeCell ref="A2:K2"/>
    <mergeCell ref="A3:K3"/>
    <mergeCell ref="J5:J6"/>
  </mergeCells>
  <pageMargins left="0.48" right="0.26" top="0.75" bottom="0.75" header="0.3" footer="0.3"/>
  <pageSetup paperSize="9" orientation="landscape" r:id="rId1"/>
</worksheet>
</file>

<file path=xl/worksheets/sheet25.xml><?xml version="1.0" encoding="utf-8"?>
<worksheet xmlns="http://schemas.openxmlformats.org/spreadsheetml/2006/main" xmlns:r="http://schemas.openxmlformats.org/officeDocument/2006/relationships">
  <sheetPr>
    <tabColor rgb="FF00B050"/>
  </sheetPr>
  <dimension ref="A1:R12"/>
  <sheetViews>
    <sheetView workbookViewId="0">
      <selection activeCell="T12" sqref="T12"/>
    </sheetView>
  </sheetViews>
  <sheetFormatPr defaultColWidth="9.140625" defaultRowHeight="15"/>
  <cols>
    <col min="1" max="1" width="6.28515625" style="2" customWidth="1"/>
    <col min="2" max="2" width="14.85546875" style="2" customWidth="1"/>
    <col min="3" max="18" width="6.5703125" style="2" customWidth="1"/>
    <col min="19" max="16384" width="9.140625" style="2"/>
  </cols>
  <sheetData>
    <row r="1" spans="1:18" ht="15" customHeight="1">
      <c r="A1" s="1"/>
      <c r="P1" s="322" t="s">
        <v>268</v>
      </c>
      <c r="Q1" s="322"/>
      <c r="R1" s="322"/>
    </row>
    <row r="2" spans="1:18">
      <c r="A2" s="322" t="s">
        <v>269</v>
      </c>
      <c r="B2" s="322"/>
      <c r="C2" s="322"/>
      <c r="D2" s="322"/>
      <c r="E2" s="322"/>
      <c r="F2" s="322"/>
      <c r="G2" s="322"/>
      <c r="H2" s="322"/>
      <c r="I2" s="322"/>
      <c r="J2" s="322"/>
      <c r="K2" s="322"/>
      <c r="L2" s="322"/>
      <c r="M2" s="322"/>
      <c r="N2" s="322"/>
      <c r="O2" s="322"/>
      <c r="P2" s="322"/>
      <c r="Q2" s="322"/>
      <c r="R2" s="322"/>
    </row>
    <row r="3" spans="1:18">
      <c r="A3" s="322" t="s">
        <v>125</v>
      </c>
      <c r="B3" s="322"/>
      <c r="C3" s="322"/>
      <c r="D3" s="322"/>
      <c r="E3" s="322"/>
      <c r="F3" s="322"/>
      <c r="G3" s="322"/>
      <c r="H3" s="322"/>
      <c r="I3" s="322"/>
      <c r="J3" s="322"/>
      <c r="K3" s="322"/>
      <c r="L3" s="322"/>
      <c r="M3" s="322"/>
      <c r="N3" s="322"/>
      <c r="O3" s="322"/>
      <c r="P3" s="322"/>
      <c r="Q3" s="322"/>
    </row>
    <row r="4" spans="1:18" ht="15" customHeight="1">
      <c r="A4" s="3"/>
      <c r="P4" s="323" t="s">
        <v>3</v>
      </c>
      <c r="Q4" s="323"/>
      <c r="R4" s="323"/>
    </row>
    <row r="5" spans="1:18" ht="24" customHeight="1">
      <c r="A5" s="325" t="s">
        <v>4</v>
      </c>
      <c r="B5" s="325" t="s">
        <v>69</v>
      </c>
      <c r="C5" s="325" t="s">
        <v>45</v>
      </c>
      <c r="D5" s="325" t="s">
        <v>100</v>
      </c>
      <c r="E5" s="325" t="s">
        <v>101</v>
      </c>
      <c r="F5" s="325" t="s">
        <v>132</v>
      </c>
      <c r="G5" s="325" t="s">
        <v>270</v>
      </c>
      <c r="H5" s="325" t="s">
        <v>145</v>
      </c>
      <c r="I5" s="325" t="s">
        <v>271</v>
      </c>
      <c r="J5" s="325" t="s">
        <v>136</v>
      </c>
      <c r="K5" s="325" t="s">
        <v>146</v>
      </c>
      <c r="L5" s="325" t="s">
        <v>138</v>
      </c>
      <c r="M5" s="325" t="s">
        <v>139</v>
      </c>
      <c r="N5" s="325" t="s">
        <v>172</v>
      </c>
      <c r="O5" s="325"/>
      <c r="P5" s="325" t="s">
        <v>272</v>
      </c>
      <c r="Q5" s="325" t="s">
        <v>273</v>
      </c>
      <c r="R5" s="325" t="s">
        <v>274</v>
      </c>
    </row>
    <row r="6" spans="1:18" ht="127.5" customHeight="1">
      <c r="A6" s="325"/>
      <c r="B6" s="325"/>
      <c r="C6" s="325"/>
      <c r="D6" s="325"/>
      <c r="E6" s="325"/>
      <c r="F6" s="325"/>
      <c r="G6" s="325"/>
      <c r="H6" s="325"/>
      <c r="I6" s="325"/>
      <c r="J6" s="325"/>
      <c r="K6" s="325"/>
      <c r="L6" s="325"/>
      <c r="M6" s="325"/>
      <c r="N6" s="15" t="s">
        <v>174</v>
      </c>
      <c r="O6" s="15" t="s">
        <v>275</v>
      </c>
      <c r="P6" s="325"/>
      <c r="Q6" s="325"/>
      <c r="R6" s="325"/>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6"/>
      <c r="D8" s="6"/>
      <c r="E8" s="6"/>
      <c r="F8" s="6"/>
      <c r="G8" s="6"/>
      <c r="H8" s="6"/>
      <c r="I8" s="6"/>
      <c r="J8" s="6"/>
      <c r="K8" s="6"/>
      <c r="L8" s="6"/>
      <c r="M8" s="6"/>
      <c r="N8" s="6"/>
      <c r="O8" s="6"/>
      <c r="P8" s="6"/>
      <c r="Q8" s="6"/>
      <c r="R8" s="6"/>
    </row>
    <row r="9" spans="1:18">
      <c r="A9" s="8">
        <v>1</v>
      </c>
      <c r="B9" s="9" t="s">
        <v>161</v>
      </c>
      <c r="C9" s="9"/>
      <c r="D9" s="9"/>
      <c r="E9" s="9"/>
      <c r="F9" s="9"/>
      <c r="G9" s="9"/>
      <c r="H9" s="9"/>
      <c r="I9" s="9"/>
      <c r="J9" s="9"/>
      <c r="K9" s="9"/>
      <c r="L9" s="9"/>
      <c r="M9" s="9"/>
      <c r="N9" s="9"/>
      <c r="O9" s="9"/>
      <c r="P9" s="9"/>
      <c r="Q9" s="9"/>
      <c r="R9" s="9"/>
    </row>
    <row r="10" spans="1:18">
      <c r="A10" s="8">
        <v>2</v>
      </c>
      <c r="B10" s="9" t="s">
        <v>162</v>
      </c>
      <c r="C10" s="9"/>
      <c r="D10" s="9"/>
      <c r="E10" s="9"/>
      <c r="F10" s="9"/>
      <c r="G10" s="9"/>
      <c r="H10" s="9"/>
      <c r="I10" s="9"/>
      <c r="J10" s="9"/>
      <c r="K10" s="9"/>
      <c r="L10" s="9"/>
      <c r="M10" s="9"/>
      <c r="N10" s="9"/>
      <c r="O10" s="9"/>
      <c r="P10" s="9"/>
      <c r="Q10" s="9"/>
      <c r="R10" s="9"/>
    </row>
    <row r="11" spans="1:18">
      <c r="A11" s="11">
        <v>3</v>
      </c>
      <c r="B11" s="12" t="s">
        <v>65</v>
      </c>
      <c r="C11" s="12"/>
      <c r="D11" s="12"/>
      <c r="E11" s="12"/>
      <c r="F11" s="12"/>
      <c r="G11" s="12"/>
      <c r="H11" s="12"/>
      <c r="I11" s="12"/>
      <c r="J11" s="12"/>
      <c r="K11" s="12"/>
      <c r="L11" s="12"/>
      <c r="M11" s="12"/>
      <c r="N11" s="12"/>
      <c r="O11" s="12"/>
      <c r="P11" s="12"/>
      <c r="Q11" s="12"/>
      <c r="R11" s="12"/>
    </row>
    <row r="12" spans="1:18">
      <c r="A12" s="14"/>
    </row>
  </sheetData>
  <mergeCells count="21">
    <mergeCell ref="P4:R4"/>
    <mergeCell ref="A2:R2"/>
    <mergeCell ref="A3:Q3"/>
    <mergeCell ref="P1:R1"/>
    <mergeCell ref="P5:P6"/>
    <mergeCell ref="Q5:Q6"/>
    <mergeCell ref="R5:R6"/>
    <mergeCell ref="G5:G6"/>
    <mergeCell ref="F5:F6"/>
    <mergeCell ref="M5:M6"/>
    <mergeCell ref="N5:O5"/>
    <mergeCell ref="A5:A6"/>
    <mergeCell ref="B5:B6"/>
    <mergeCell ref="C5:C6"/>
    <mergeCell ref="D5:D6"/>
    <mergeCell ref="E5:E6"/>
    <mergeCell ref="H5:H6"/>
    <mergeCell ref="I5:I6"/>
    <mergeCell ref="J5:J6"/>
    <mergeCell ref="K5:K6"/>
    <mergeCell ref="L5:L6"/>
  </mergeCells>
  <pageMargins left="0.7" right="0.7" top="0.75" bottom="0.75" header="0.3" footer="0.3"/>
  <pageSetup paperSize="9" scale="90" orientation="landscape" r:id="rId1"/>
</worksheet>
</file>

<file path=xl/worksheets/sheet26.xml><?xml version="1.0" encoding="utf-8"?>
<worksheet xmlns="http://schemas.openxmlformats.org/spreadsheetml/2006/main" xmlns:r="http://schemas.openxmlformats.org/officeDocument/2006/relationships">
  <sheetPr>
    <tabColor rgb="FF00B050"/>
  </sheetPr>
  <dimension ref="A1:V27"/>
  <sheetViews>
    <sheetView workbookViewId="0">
      <selection activeCell="B17" sqref="B17:H17"/>
    </sheetView>
  </sheetViews>
  <sheetFormatPr defaultColWidth="9.140625" defaultRowHeight="15"/>
  <cols>
    <col min="1" max="1" width="4" style="43" customWidth="1"/>
    <col min="2" max="16384" width="9.140625" style="43"/>
  </cols>
  <sheetData>
    <row r="1" spans="1:22">
      <c r="A1" s="44"/>
      <c r="U1" s="335" t="s">
        <v>316</v>
      </c>
      <c r="V1" s="335"/>
    </row>
    <row r="2" spans="1:22">
      <c r="A2" s="335" t="s">
        <v>317</v>
      </c>
      <c r="B2" s="335"/>
      <c r="C2" s="335"/>
      <c r="D2" s="335"/>
      <c r="E2" s="335"/>
      <c r="F2" s="335"/>
      <c r="G2" s="335"/>
      <c r="H2" s="335"/>
      <c r="I2" s="335"/>
      <c r="J2" s="335"/>
      <c r="K2" s="335"/>
      <c r="L2" s="335"/>
      <c r="M2" s="335"/>
      <c r="N2" s="335"/>
      <c r="O2" s="335"/>
      <c r="P2" s="335"/>
      <c r="Q2" s="335"/>
      <c r="R2" s="335"/>
      <c r="S2" s="335"/>
      <c r="T2" s="335"/>
      <c r="U2" s="335"/>
      <c r="V2" s="335"/>
    </row>
    <row r="3" spans="1:22">
      <c r="A3" s="335" t="s">
        <v>125</v>
      </c>
      <c r="B3" s="335"/>
      <c r="C3" s="335"/>
      <c r="D3" s="335"/>
      <c r="E3" s="335"/>
      <c r="F3" s="335"/>
      <c r="G3" s="335"/>
      <c r="H3" s="335"/>
      <c r="I3" s="335"/>
      <c r="J3" s="335"/>
      <c r="K3" s="335"/>
      <c r="L3" s="335"/>
      <c r="M3" s="335"/>
      <c r="N3" s="335"/>
      <c r="O3" s="335"/>
      <c r="P3" s="335"/>
      <c r="Q3" s="335"/>
      <c r="R3" s="335"/>
      <c r="S3" s="335"/>
      <c r="T3" s="335"/>
      <c r="U3" s="335"/>
      <c r="V3" s="335"/>
    </row>
    <row r="4" spans="1:22">
      <c r="A4" s="45"/>
      <c r="U4" s="336" t="s">
        <v>3</v>
      </c>
      <c r="V4" s="336"/>
    </row>
    <row r="5" spans="1:22">
      <c r="A5" s="326" t="s">
        <v>4</v>
      </c>
      <c r="B5" s="326" t="s">
        <v>318</v>
      </c>
      <c r="C5" s="326" t="s">
        <v>319</v>
      </c>
      <c r="D5" s="326" t="s">
        <v>320</v>
      </c>
      <c r="E5" s="326" t="s">
        <v>321</v>
      </c>
      <c r="F5" s="326" t="s">
        <v>322</v>
      </c>
      <c r="G5" s="326"/>
      <c r="H5" s="326"/>
      <c r="I5" s="326"/>
      <c r="J5" s="326"/>
      <c r="K5" s="326" t="s">
        <v>323</v>
      </c>
      <c r="L5" s="326"/>
      <c r="M5" s="326"/>
      <c r="N5" s="326"/>
      <c r="O5" s="326" t="s">
        <v>324</v>
      </c>
      <c r="P5" s="326"/>
      <c r="Q5" s="326"/>
      <c r="R5" s="326"/>
      <c r="S5" s="326" t="s">
        <v>325</v>
      </c>
      <c r="T5" s="326"/>
      <c r="U5" s="326"/>
      <c r="V5" s="326"/>
    </row>
    <row r="6" spans="1:22">
      <c r="A6" s="326"/>
      <c r="B6" s="326"/>
      <c r="C6" s="326"/>
      <c r="D6" s="326"/>
      <c r="E6" s="326"/>
      <c r="F6" s="326" t="s">
        <v>326</v>
      </c>
      <c r="G6" s="326" t="s">
        <v>327</v>
      </c>
      <c r="H6" s="326"/>
      <c r="I6" s="326"/>
      <c r="J6" s="326"/>
      <c r="K6" s="326"/>
      <c r="L6" s="326"/>
      <c r="M6" s="326"/>
      <c r="N6" s="326"/>
      <c r="O6" s="326"/>
      <c r="P6" s="326"/>
      <c r="Q6" s="326"/>
      <c r="R6" s="326"/>
      <c r="S6" s="326"/>
      <c r="T6" s="326"/>
      <c r="U6" s="326"/>
      <c r="V6" s="326"/>
    </row>
    <row r="7" spans="1:22">
      <c r="A7" s="326"/>
      <c r="B7" s="326"/>
      <c r="C7" s="326"/>
      <c r="D7" s="326"/>
      <c r="E7" s="326"/>
      <c r="F7" s="326"/>
      <c r="G7" s="326" t="s">
        <v>328</v>
      </c>
      <c r="H7" s="326" t="s">
        <v>329</v>
      </c>
      <c r="I7" s="326"/>
      <c r="J7" s="326"/>
      <c r="K7" s="326" t="s">
        <v>45</v>
      </c>
      <c r="L7" s="326" t="s">
        <v>329</v>
      </c>
      <c r="M7" s="326"/>
      <c r="N7" s="326"/>
      <c r="O7" s="326" t="s">
        <v>45</v>
      </c>
      <c r="P7" s="326" t="s">
        <v>329</v>
      </c>
      <c r="Q7" s="326"/>
      <c r="R7" s="326"/>
      <c r="S7" s="326" t="s">
        <v>45</v>
      </c>
      <c r="T7" s="326" t="s">
        <v>329</v>
      </c>
      <c r="U7" s="326"/>
      <c r="V7" s="326"/>
    </row>
    <row r="8" spans="1:22" ht="31.5">
      <c r="A8" s="326"/>
      <c r="B8" s="326"/>
      <c r="C8" s="326"/>
      <c r="D8" s="326"/>
      <c r="E8" s="326"/>
      <c r="F8" s="326"/>
      <c r="G8" s="326"/>
      <c r="H8" s="20" t="s">
        <v>330</v>
      </c>
      <c r="I8" s="20" t="s">
        <v>331</v>
      </c>
      <c r="J8" s="20" t="s">
        <v>73</v>
      </c>
      <c r="K8" s="326"/>
      <c r="L8" s="20" t="s">
        <v>330</v>
      </c>
      <c r="M8" s="20" t="s">
        <v>331</v>
      </c>
      <c r="N8" s="20" t="s">
        <v>73</v>
      </c>
      <c r="O8" s="326"/>
      <c r="P8" s="20" t="s">
        <v>330</v>
      </c>
      <c r="Q8" s="20" t="s">
        <v>331</v>
      </c>
      <c r="R8" s="20" t="s">
        <v>73</v>
      </c>
      <c r="S8" s="326"/>
      <c r="T8" s="20" t="s">
        <v>330</v>
      </c>
      <c r="U8" s="20" t="s">
        <v>331</v>
      </c>
      <c r="V8" s="20" t="s">
        <v>73</v>
      </c>
    </row>
    <row r="9" spans="1:22">
      <c r="A9" s="20" t="s">
        <v>11</v>
      </c>
      <c r="B9" s="20" t="s">
        <v>12</v>
      </c>
      <c r="C9" s="20">
        <v>1</v>
      </c>
      <c r="D9" s="20">
        <v>2</v>
      </c>
      <c r="E9" s="20">
        <v>3</v>
      </c>
      <c r="F9" s="20">
        <v>4</v>
      </c>
      <c r="G9" s="20">
        <v>5</v>
      </c>
      <c r="H9" s="20">
        <v>6</v>
      </c>
      <c r="I9" s="20">
        <v>7</v>
      </c>
      <c r="J9" s="20">
        <v>8</v>
      </c>
      <c r="K9" s="20">
        <v>9</v>
      </c>
      <c r="L9" s="20">
        <v>10</v>
      </c>
      <c r="M9" s="20">
        <v>11</v>
      </c>
      <c r="N9" s="20">
        <v>12</v>
      </c>
      <c r="O9" s="20">
        <v>13</v>
      </c>
      <c r="P9" s="20">
        <v>14</v>
      </c>
      <c r="Q9" s="20">
        <v>15</v>
      </c>
      <c r="R9" s="20">
        <v>16</v>
      </c>
      <c r="S9" s="20">
        <v>17</v>
      </c>
      <c r="T9" s="20">
        <v>18</v>
      </c>
      <c r="U9" s="20">
        <v>19</v>
      </c>
      <c r="V9" s="20">
        <v>20</v>
      </c>
    </row>
    <row r="10" spans="1:22">
      <c r="A10" s="92"/>
      <c r="B10" s="92" t="s">
        <v>45</v>
      </c>
      <c r="C10" s="92"/>
      <c r="D10" s="92"/>
      <c r="E10" s="92"/>
      <c r="F10" s="92"/>
      <c r="G10" s="93"/>
      <c r="H10" s="93"/>
      <c r="I10" s="93"/>
      <c r="J10" s="93"/>
      <c r="K10" s="93"/>
      <c r="L10" s="93"/>
      <c r="M10" s="93"/>
      <c r="N10" s="93"/>
      <c r="O10" s="93"/>
      <c r="P10" s="93"/>
      <c r="Q10" s="93"/>
      <c r="R10" s="93"/>
      <c r="S10" s="93"/>
      <c r="T10" s="93"/>
      <c r="U10" s="93"/>
      <c r="V10" s="93"/>
    </row>
    <row r="11" spans="1:22">
      <c r="A11" s="94" t="s">
        <v>11</v>
      </c>
      <c r="B11" s="393" t="s">
        <v>332</v>
      </c>
      <c r="C11" s="393"/>
      <c r="D11" s="393"/>
      <c r="E11" s="393"/>
      <c r="F11" s="393"/>
      <c r="G11" s="95"/>
      <c r="H11" s="95"/>
      <c r="I11" s="95"/>
      <c r="J11" s="95"/>
      <c r="K11" s="95"/>
      <c r="L11" s="95"/>
      <c r="M11" s="95"/>
      <c r="N11" s="95"/>
      <c r="O11" s="95"/>
      <c r="P11" s="95"/>
      <c r="Q11" s="95"/>
      <c r="R11" s="95"/>
      <c r="S11" s="95"/>
      <c r="T11" s="95"/>
      <c r="U11" s="95"/>
      <c r="V11" s="95"/>
    </row>
    <row r="12" spans="1:22">
      <c r="A12" s="94" t="s">
        <v>16</v>
      </c>
      <c r="B12" s="393" t="s">
        <v>333</v>
      </c>
      <c r="C12" s="393"/>
      <c r="D12" s="393"/>
      <c r="E12" s="393"/>
      <c r="F12" s="95"/>
      <c r="G12" s="95"/>
      <c r="H12" s="95"/>
      <c r="I12" s="95"/>
      <c r="J12" s="95"/>
      <c r="K12" s="95"/>
      <c r="L12" s="95"/>
      <c r="M12" s="95"/>
      <c r="N12" s="95"/>
      <c r="O12" s="95"/>
      <c r="P12" s="95"/>
      <c r="Q12" s="95"/>
      <c r="R12" s="95"/>
      <c r="S12" s="95"/>
      <c r="T12" s="95"/>
      <c r="U12" s="95"/>
      <c r="V12" s="95"/>
    </row>
    <row r="13" spans="1:22" ht="21">
      <c r="A13" s="94">
        <v>1</v>
      </c>
      <c r="B13" s="96" t="s">
        <v>334</v>
      </c>
      <c r="C13" s="95"/>
      <c r="D13" s="95"/>
      <c r="E13" s="95"/>
      <c r="F13" s="95"/>
      <c r="G13" s="95"/>
      <c r="H13" s="95"/>
      <c r="I13" s="95"/>
      <c r="J13" s="95"/>
      <c r="K13" s="95"/>
      <c r="L13" s="95"/>
      <c r="M13" s="95"/>
      <c r="N13" s="95"/>
      <c r="O13" s="95"/>
      <c r="P13" s="95"/>
      <c r="Q13" s="95"/>
      <c r="R13" s="95"/>
      <c r="S13" s="95"/>
      <c r="T13" s="95"/>
      <c r="U13" s="95"/>
      <c r="V13" s="95"/>
    </row>
    <row r="14" spans="1:22">
      <c r="A14" s="95" t="s">
        <v>20</v>
      </c>
      <c r="B14" s="97" t="s">
        <v>335</v>
      </c>
      <c r="C14" s="95"/>
      <c r="D14" s="95"/>
      <c r="E14" s="95"/>
      <c r="F14" s="95"/>
      <c r="G14" s="95"/>
      <c r="H14" s="95"/>
      <c r="I14" s="95"/>
      <c r="J14" s="95"/>
      <c r="K14" s="95"/>
      <c r="L14" s="95"/>
      <c r="M14" s="95"/>
      <c r="N14" s="95"/>
      <c r="O14" s="95"/>
      <c r="P14" s="95"/>
      <c r="Q14" s="95"/>
      <c r="R14" s="95"/>
      <c r="S14" s="95"/>
      <c r="T14" s="95"/>
      <c r="U14" s="394"/>
      <c r="V14" s="394"/>
    </row>
    <row r="15" spans="1:22">
      <c r="A15" s="95" t="s">
        <v>20</v>
      </c>
      <c r="B15" s="97" t="s">
        <v>263</v>
      </c>
      <c r="C15" s="95"/>
      <c r="D15" s="95"/>
      <c r="E15" s="95"/>
      <c r="F15" s="95"/>
      <c r="G15" s="95"/>
      <c r="H15" s="95"/>
      <c r="I15" s="95"/>
      <c r="J15" s="95"/>
      <c r="K15" s="95"/>
      <c r="L15" s="95"/>
      <c r="M15" s="95"/>
      <c r="N15" s="95"/>
      <c r="O15" s="95"/>
      <c r="P15" s="95"/>
      <c r="Q15" s="95"/>
      <c r="R15" s="95"/>
      <c r="S15" s="95"/>
      <c r="T15" s="95"/>
      <c r="U15" s="394"/>
      <c r="V15" s="394"/>
    </row>
    <row r="16" spans="1:22" ht="21">
      <c r="A16" s="94">
        <v>2</v>
      </c>
      <c r="B16" s="96" t="s">
        <v>336</v>
      </c>
      <c r="C16" s="95"/>
      <c r="D16" s="95"/>
      <c r="E16" s="95"/>
      <c r="F16" s="95"/>
      <c r="G16" s="95"/>
      <c r="H16" s="95"/>
      <c r="I16" s="95"/>
      <c r="J16" s="95"/>
      <c r="K16" s="95"/>
      <c r="L16" s="95"/>
      <c r="M16" s="95"/>
      <c r="N16" s="95"/>
      <c r="O16" s="95"/>
      <c r="P16" s="95"/>
      <c r="Q16" s="95"/>
      <c r="R16" s="95"/>
      <c r="S16" s="95"/>
      <c r="T16" s="95"/>
      <c r="U16" s="394"/>
      <c r="V16" s="394"/>
    </row>
    <row r="17" spans="1:22">
      <c r="A17" s="94" t="s">
        <v>337</v>
      </c>
      <c r="B17" s="393" t="s">
        <v>338</v>
      </c>
      <c r="C17" s="393"/>
      <c r="D17" s="393"/>
      <c r="E17" s="393"/>
      <c r="F17" s="393"/>
      <c r="G17" s="393"/>
      <c r="H17" s="393"/>
      <c r="I17" s="95"/>
      <c r="J17" s="95"/>
      <c r="K17" s="95"/>
      <c r="L17" s="95"/>
      <c r="M17" s="95"/>
      <c r="N17" s="95"/>
      <c r="O17" s="95"/>
      <c r="P17" s="95"/>
      <c r="Q17" s="95"/>
      <c r="R17" s="95"/>
      <c r="S17" s="95"/>
      <c r="T17" s="95"/>
      <c r="U17" s="394"/>
      <c r="V17" s="394"/>
    </row>
    <row r="18" spans="1:22">
      <c r="A18" s="95" t="s">
        <v>20</v>
      </c>
      <c r="B18" s="97" t="s">
        <v>339</v>
      </c>
      <c r="C18" s="95"/>
      <c r="D18" s="95"/>
      <c r="E18" s="95"/>
      <c r="F18" s="95"/>
      <c r="G18" s="95"/>
      <c r="H18" s="95"/>
      <c r="I18" s="95"/>
      <c r="J18" s="95"/>
      <c r="K18" s="95"/>
      <c r="L18" s="95"/>
      <c r="M18" s="95"/>
      <c r="N18" s="95"/>
      <c r="O18" s="95"/>
      <c r="P18" s="95"/>
      <c r="Q18" s="95"/>
      <c r="R18" s="95"/>
      <c r="S18" s="95"/>
      <c r="T18" s="95"/>
      <c r="U18" s="394"/>
      <c r="V18" s="394"/>
    </row>
    <row r="19" spans="1:22">
      <c r="A19" s="95" t="s">
        <v>20</v>
      </c>
      <c r="B19" s="97" t="s">
        <v>288</v>
      </c>
      <c r="C19" s="95"/>
      <c r="D19" s="95"/>
      <c r="E19" s="95"/>
      <c r="F19" s="95"/>
      <c r="G19" s="95"/>
      <c r="H19" s="95"/>
      <c r="I19" s="95"/>
      <c r="J19" s="95"/>
      <c r="K19" s="95"/>
      <c r="L19" s="95"/>
      <c r="M19" s="95"/>
      <c r="N19" s="95"/>
      <c r="O19" s="95"/>
      <c r="P19" s="95"/>
      <c r="Q19" s="95"/>
      <c r="R19" s="95"/>
      <c r="S19" s="95"/>
      <c r="T19" s="95"/>
      <c r="U19" s="394"/>
      <c r="V19" s="394"/>
    </row>
    <row r="20" spans="1:22">
      <c r="A20" s="94" t="s">
        <v>340</v>
      </c>
      <c r="B20" s="393" t="s">
        <v>341</v>
      </c>
      <c r="C20" s="393"/>
      <c r="D20" s="393"/>
      <c r="E20" s="393"/>
      <c r="F20" s="393"/>
      <c r="G20" s="393"/>
      <c r="H20" s="95"/>
      <c r="I20" s="95"/>
      <c r="J20" s="95"/>
      <c r="K20" s="95"/>
      <c r="L20" s="95"/>
      <c r="M20" s="95"/>
      <c r="N20" s="95"/>
      <c r="O20" s="95"/>
      <c r="P20" s="95"/>
      <c r="Q20" s="95"/>
      <c r="R20" s="95"/>
      <c r="S20" s="95"/>
      <c r="T20" s="95"/>
      <c r="U20" s="394"/>
      <c r="V20" s="394"/>
    </row>
    <row r="21" spans="1:22">
      <c r="A21" s="95" t="s">
        <v>20</v>
      </c>
      <c r="B21" s="97" t="s">
        <v>342</v>
      </c>
      <c r="C21" s="95"/>
      <c r="D21" s="95"/>
      <c r="E21" s="95"/>
      <c r="F21" s="95"/>
      <c r="G21" s="95"/>
      <c r="H21" s="95"/>
      <c r="I21" s="95"/>
      <c r="J21" s="95"/>
      <c r="K21" s="95"/>
      <c r="L21" s="95"/>
      <c r="M21" s="95"/>
      <c r="N21" s="95"/>
      <c r="O21" s="95"/>
      <c r="P21" s="95"/>
      <c r="Q21" s="95"/>
      <c r="R21" s="95"/>
      <c r="S21" s="95"/>
      <c r="T21" s="95"/>
      <c r="U21" s="394"/>
      <c r="V21" s="394"/>
    </row>
    <row r="22" spans="1:22">
      <c r="A22" s="95" t="s">
        <v>20</v>
      </c>
      <c r="B22" s="97" t="s">
        <v>343</v>
      </c>
      <c r="C22" s="95"/>
      <c r="D22" s="95"/>
      <c r="E22" s="95"/>
      <c r="F22" s="95"/>
      <c r="G22" s="95"/>
      <c r="H22" s="95"/>
      <c r="I22" s="95"/>
      <c r="J22" s="95"/>
      <c r="K22" s="95"/>
      <c r="L22" s="95"/>
      <c r="M22" s="95"/>
      <c r="N22" s="95"/>
      <c r="O22" s="95"/>
      <c r="P22" s="95"/>
      <c r="Q22" s="95"/>
      <c r="R22" s="95"/>
      <c r="S22" s="95"/>
      <c r="T22" s="95"/>
      <c r="U22" s="394"/>
      <c r="V22" s="394"/>
    </row>
    <row r="23" spans="1:22">
      <c r="A23" s="94" t="s">
        <v>26</v>
      </c>
      <c r="B23" s="393" t="s">
        <v>333</v>
      </c>
      <c r="C23" s="393"/>
      <c r="D23" s="393"/>
      <c r="E23" s="393"/>
      <c r="F23" s="95"/>
      <c r="G23" s="95"/>
      <c r="H23" s="95"/>
      <c r="I23" s="95"/>
      <c r="J23" s="95"/>
      <c r="K23" s="95"/>
      <c r="L23" s="95"/>
      <c r="M23" s="95"/>
      <c r="N23" s="95"/>
      <c r="O23" s="95"/>
      <c r="P23" s="95"/>
      <c r="Q23" s="95"/>
      <c r="R23" s="95"/>
      <c r="S23" s="95"/>
      <c r="T23" s="95"/>
      <c r="U23" s="394"/>
      <c r="V23" s="394"/>
    </row>
    <row r="24" spans="1:22" ht="22.5">
      <c r="A24" s="95"/>
      <c r="B24" s="97" t="s">
        <v>344</v>
      </c>
      <c r="C24" s="95"/>
      <c r="D24" s="95"/>
      <c r="E24" s="95"/>
      <c r="F24" s="95"/>
      <c r="G24" s="95"/>
      <c r="H24" s="95"/>
      <c r="I24" s="95"/>
      <c r="J24" s="95"/>
      <c r="K24" s="95"/>
      <c r="L24" s="95"/>
      <c r="M24" s="95"/>
      <c r="N24" s="95"/>
      <c r="O24" s="95"/>
      <c r="P24" s="95"/>
      <c r="Q24" s="95"/>
      <c r="R24" s="95"/>
      <c r="S24" s="95"/>
      <c r="T24" s="95"/>
      <c r="U24" s="394"/>
      <c r="V24" s="394"/>
    </row>
    <row r="25" spans="1:22">
      <c r="A25" s="94" t="s">
        <v>12</v>
      </c>
      <c r="B25" s="393" t="s">
        <v>345</v>
      </c>
      <c r="C25" s="393"/>
      <c r="D25" s="393"/>
      <c r="E25" s="393"/>
      <c r="F25" s="393"/>
      <c r="G25" s="393"/>
      <c r="H25" s="95"/>
      <c r="I25" s="95"/>
      <c r="J25" s="95"/>
      <c r="K25" s="95"/>
      <c r="L25" s="95"/>
      <c r="M25" s="95"/>
      <c r="N25" s="95"/>
      <c r="O25" s="95"/>
      <c r="P25" s="95"/>
      <c r="Q25" s="95"/>
      <c r="R25" s="95"/>
      <c r="S25" s="95"/>
      <c r="T25" s="95"/>
      <c r="U25" s="394"/>
      <c r="V25" s="394"/>
    </row>
    <row r="26" spans="1:22" ht="33.75">
      <c r="A26" s="95"/>
      <c r="B26" s="97" t="s">
        <v>346</v>
      </c>
      <c r="C26" s="95"/>
      <c r="D26" s="95"/>
      <c r="E26" s="95"/>
      <c r="F26" s="95"/>
      <c r="G26" s="95"/>
      <c r="H26" s="95"/>
      <c r="I26" s="95"/>
      <c r="J26" s="95"/>
      <c r="K26" s="95"/>
      <c r="L26" s="95"/>
      <c r="M26" s="95"/>
      <c r="N26" s="95"/>
      <c r="O26" s="95"/>
      <c r="P26" s="95"/>
      <c r="Q26" s="95"/>
      <c r="R26" s="95"/>
      <c r="S26" s="95"/>
      <c r="T26" s="95"/>
      <c r="U26" s="394"/>
      <c r="V26" s="394"/>
    </row>
    <row r="27" spans="1:22">
      <c r="A27" s="98" t="s">
        <v>20</v>
      </c>
      <c r="B27" s="99" t="s">
        <v>65</v>
      </c>
      <c r="C27" s="98"/>
      <c r="D27" s="98"/>
      <c r="E27" s="98"/>
      <c r="F27" s="98"/>
      <c r="G27" s="98"/>
      <c r="H27" s="98"/>
      <c r="I27" s="98"/>
      <c r="J27" s="98"/>
      <c r="K27" s="98"/>
      <c r="L27" s="98"/>
      <c r="M27" s="98"/>
      <c r="N27" s="98"/>
      <c r="O27" s="98"/>
      <c r="P27" s="98"/>
      <c r="Q27" s="98"/>
      <c r="R27" s="98"/>
      <c r="S27" s="98"/>
      <c r="T27" s="98"/>
      <c r="U27" s="395"/>
      <c r="V27" s="395"/>
    </row>
  </sheetData>
  <mergeCells count="43">
    <mergeCell ref="U27:V27"/>
    <mergeCell ref="U22:V22"/>
    <mergeCell ref="U24:V24"/>
    <mergeCell ref="B25:G25"/>
    <mergeCell ref="U25:V25"/>
    <mergeCell ref="U26:V26"/>
    <mergeCell ref="S7:S8"/>
    <mergeCell ref="T7:V7"/>
    <mergeCell ref="B11:F11"/>
    <mergeCell ref="B12:E12"/>
    <mergeCell ref="B23:E23"/>
    <mergeCell ref="U23:V23"/>
    <mergeCell ref="U14:V14"/>
    <mergeCell ref="U15:V15"/>
    <mergeCell ref="U16:V16"/>
    <mergeCell ref="B17:H17"/>
    <mergeCell ref="U17:V17"/>
    <mergeCell ref="U18:V18"/>
    <mergeCell ref="U19:V19"/>
    <mergeCell ref="B20:G20"/>
    <mergeCell ref="U20:V20"/>
    <mergeCell ref="U21:V21"/>
    <mergeCell ref="H7:J7"/>
    <mergeCell ref="K7:K8"/>
    <mergeCell ref="L7:N7"/>
    <mergeCell ref="O7:O8"/>
    <mergeCell ref="P7:R7"/>
    <mergeCell ref="A2:V2"/>
    <mergeCell ref="A3:V3"/>
    <mergeCell ref="U1:V1"/>
    <mergeCell ref="U4:V4"/>
    <mergeCell ref="A5:A8"/>
    <mergeCell ref="B5:B8"/>
    <mergeCell ref="C5:C8"/>
    <mergeCell ref="D5:D8"/>
    <mergeCell ref="E5:E8"/>
    <mergeCell ref="F5:J5"/>
    <mergeCell ref="K5:N6"/>
    <mergeCell ref="O5:R6"/>
    <mergeCell ref="S5:V6"/>
    <mergeCell ref="F6:F8"/>
    <mergeCell ref="G6:J6"/>
    <mergeCell ref="G7:G8"/>
  </mergeCells>
  <pageMargins left="0.61" right="0.54" top="0.75" bottom="0.75" header="0.3" footer="0.3"/>
  <pageSetup paperSize="9" scale="65" orientation="landscape" r:id="rId1"/>
</worksheet>
</file>

<file path=xl/worksheets/sheet27.xml><?xml version="1.0" encoding="utf-8"?>
<worksheet xmlns="http://schemas.openxmlformats.org/spreadsheetml/2006/main" xmlns:r="http://schemas.openxmlformats.org/officeDocument/2006/relationships">
  <dimension ref="A1:L20"/>
  <sheetViews>
    <sheetView workbookViewId="0">
      <selection activeCell="C23" sqref="C23"/>
    </sheetView>
  </sheetViews>
  <sheetFormatPr defaultColWidth="9.140625" defaultRowHeight="15"/>
  <cols>
    <col min="1" max="1" width="6.140625" style="43" customWidth="1"/>
    <col min="2" max="2" width="24.5703125" style="43" customWidth="1"/>
    <col min="3" max="16384" width="9.140625" style="43"/>
  </cols>
  <sheetData>
    <row r="1" spans="1:12">
      <c r="A1" s="44"/>
      <c r="K1" s="335" t="s">
        <v>300</v>
      </c>
      <c r="L1" s="335"/>
    </row>
    <row r="2" spans="1:12" ht="31.5" customHeight="1">
      <c r="A2" s="335" t="s">
        <v>301</v>
      </c>
      <c r="B2" s="335"/>
      <c r="C2" s="335"/>
      <c r="D2" s="335"/>
      <c r="E2" s="335"/>
      <c r="F2" s="335"/>
      <c r="G2" s="335"/>
      <c r="H2" s="335"/>
      <c r="I2" s="335"/>
      <c r="J2" s="335"/>
      <c r="K2" s="335"/>
      <c r="L2" s="335"/>
    </row>
    <row r="3" spans="1:12">
      <c r="A3" s="335" t="s">
        <v>2</v>
      </c>
      <c r="B3" s="335"/>
      <c r="C3" s="335"/>
      <c r="D3" s="335"/>
      <c r="E3" s="335"/>
      <c r="F3" s="335"/>
      <c r="G3" s="335"/>
      <c r="H3" s="335"/>
      <c r="I3" s="335"/>
      <c r="J3" s="335"/>
      <c r="K3" s="335"/>
      <c r="L3" s="335"/>
    </row>
    <row r="4" spans="1:12">
      <c r="A4" s="45"/>
      <c r="K4" s="336" t="s">
        <v>3</v>
      </c>
      <c r="L4" s="336"/>
    </row>
    <row r="5" spans="1:12">
      <c r="A5" s="325" t="s">
        <v>4</v>
      </c>
      <c r="B5" s="325" t="s">
        <v>42</v>
      </c>
      <c r="C5" s="325" t="s">
        <v>45</v>
      </c>
      <c r="D5" s="325"/>
      <c r="E5" s="325"/>
      <c r="F5" s="325" t="s">
        <v>302</v>
      </c>
      <c r="G5" s="325"/>
      <c r="H5" s="325"/>
      <c r="I5" s="325" t="s">
        <v>302</v>
      </c>
      <c r="J5" s="325"/>
      <c r="K5" s="325"/>
      <c r="L5" s="325" t="s">
        <v>243</v>
      </c>
    </row>
    <row r="6" spans="1:12" ht="25.5">
      <c r="A6" s="325"/>
      <c r="B6" s="325"/>
      <c r="C6" s="15" t="s">
        <v>45</v>
      </c>
      <c r="D6" s="15" t="s">
        <v>280</v>
      </c>
      <c r="E6" s="15" t="s">
        <v>279</v>
      </c>
      <c r="F6" s="15" t="s">
        <v>45</v>
      </c>
      <c r="G6" s="15" t="s">
        <v>280</v>
      </c>
      <c r="H6" s="15" t="s">
        <v>279</v>
      </c>
      <c r="I6" s="15" t="s">
        <v>45</v>
      </c>
      <c r="J6" s="15" t="s">
        <v>280</v>
      </c>
      <c r="K6" s="15" t="s">
        <v>279</v>
      </c>
      <c r="L6" s="325"/>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4">
        <v>10</v>
      </c>
      <c r="B18" s="88"/>
      <c r="C18" s="54"/>
      <c r="D18" s="54"/>
      <c r="E18" s="54"/>
      <c r="F18" s="54"/>
      <c r="G18" s="54"/>
      <c r="H18" s="54"/>
      <c r="I18" s="54"/>
      <c r="J18" s="54"/>
      <c r="K18" s="54"/>
      <c r="L18" s="54"/>
    </row>
    <row r="19" spans="1:12" ht="30.75" customHeight="1">
      <c r="A19" s="396" t="s">
        <v>364</v>
      </c>
      <c r="B19" s="396"/>
      <c r="C19" s="396"/>
      <c r="D19" s="396"/>
      <c r="E19" s="396"/>
      <c r="F19" s="396"/>
      <c r="G19" s="396"/>
      <c r="H19" s="396"/>
      <c r="I19" s="396"/>
      <c r="J19" s="396"/>
      <c r="K19" s="396"/>
      <c r="L19" s="396"/>
    </row>
    <row r="20" spans="1:12">
      <c r="A20" s="55"/>
    </row>
  </sheetData>
  <mergeCells count="11">
    <mergeCell ref="A2:L2"/>
    <mergeCell ref="A3:L3"/>
    <mergeCell ref="K1:L1"/>
    <mergeCell ref="K4:L4"/>
    <mergeCell ref="A19:L19"/>
    <mergeCell ref="L5:L6"/>
    <mergeCell ref="A5:A6"/>
    <mergeCell ref="B5:B6"/>
    <mergeCell ref="C5:E5"/>
    <mergeCell ref="F5:H5"/>
    <mergeCell ref="I5:K5"/>
  </mergeCells>
  <pageMargins left="0.67" right="0.38" top="0.75" bottom="0.75" header="0.3" footer="0.3"/>
  <pageSetup paperSize="9" scale="95" orientation="landscape" r:id="rId1"/>
</worksheet>
</file>

<file path=xl/worksheets/sheet28.xml><?xml version="1.0" encoding="utf-8"?>
<worksheet xmlns="http://schemas.openxmlformats.org/spreadsheetml/2006/main" xmlns:r="http://schemas.openxmlformats.org/officeDocument/2006/relationships">
  <dimension ref="A1:L21"/>
  <sheetViews>
    <sheetView workbookViewId="0">
      <selection activeCell="C23" sqref="C23"/>
    </sheetView>
  </sheetViews>
  <sheetFormatPr defaultColWidth="9.140625" defaultRowHeight="15"/>
  <cols>
    <col min="1" max="1" width="9.140625" style="43"/>
    <col min="2" max="2" width="17" style="43" customWidth="1"/>
    <col min="3" max="16384" width="9.140625" style="43"/>
  </cols>
  <sheetData>
    <row r="1" spans="1:12">
      <c r="A1" s="44"/>
      <c r="K1" s="335" t="s">
        <v>304</v>
      </c>
      <c r="L1" s="335"/>
    </row>
    <row r="2" spans="1:12" ht="30" customHeight="1">
      <c r="A2" s="335" t="s">
        <v>347</v>
      </c>
      <c r="B2" s="335"/>
      <c r="C2" s="335"/>
      <c r="D2" s="335"/>
      <c r="E2" s="335"/>
      <c r="F2" s="335"/>
      <c r="G2" s="335"/>
      <c r="H2" s="335"/>
      <c r="I2" s="335"/>
      <c r="J2" s="335"/>
      <c r="K2" s="335"/>
      <c r="L2" s="335"/>
    </row>
    <row r="3" spans="1:12">
      <c r="A3" s="335" t="s">
        <v>2</v>
      </c>
      <c r="B3" s="335"/>
      <c r="C3" s="335"/>
      <c r="D3" s="335"/>
      <c r="E3" s="335"/>
      <c r="F3" s="335"/>
      <c r="G3" s="335"/>
      <c r="H3" s="335"/>
      <c r="I3" s="335"/>
      <c r="J3" s="335"/>
      <c r="K3" s="335"/>
      <c r="L3" s="335"/>
    </row>
    <row r="4" spans="1:12">
      <c r="A4" s="45"/>
      <c r="K4" s="336" t="s">
        <v>3</v>
      </c>
      <c r="L4" s="336"/>
    </row>
    <row r="5" spans="1:12" ht="21" customHeight="1">
      <c r="A5" s="325" t="s">
        <v>4</v>
      </c>
      <c r="B5" s="325" t="s">
        <v>42</v>
      </c>
      <c r="C5" s="325" t="s">
        <v>45</v>
      </c>
      <c r="D5" s="325"/>
      <c r="E5" s="325"/>
      <c r="F5" s="325" t="s">
        <v>305</v>
      </c>
      <c r="G5" s="325"/>
      <c r="H5" s="325"/>
      <c r="I5" s="325" t="s">
        <v>305</v>
      </c>
      <c r="J5" s="325"/>
      <c r="K5" s="325"/>
      <c r="L5" s="325" t="s">
        <v>243</v>
      </c>
    </row>
    <row r="6" spans="1:12" ht="30.75" customHeight="1">
      <c r="A6" s="325"/>
      <c r="B6" s="325"/>
      <c r="C6" s="15" t="s">
        <v>45</v>
      </c>
      <c r="D6" s="15" t="s">
        <v>280</v>
      </c>
      <c r="E6" s="15" t="s">
        <v>279</v>
      </c>
      <c r="F6" s="15" t="s">
        <v>45</v>
      </c>
      <c r="G6" s="15" t="s">
        <v>280</v>
      </c>
      <c r="H6" s="15" t="s">
        <v>279</v>
      </c>
      <c r="I6" s="15" t="s">
        <v>45</v>
      </c>
      <c r="J6" s="15" t="s">
        <v>280</v>
      </c>
      <c r="K6" s="15" t="s">
        <v>279</v>
      </c>
      <c r="L6" s="325"/>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1">
        <v>10</v>
      </c>
      <c r="B18" s="87"/>
      <c r="C18" s="51"/>
      <c r="D18" s="51"/>
      <c r="E18" s="51"/>
      <c r="F18" s="51"/>
      <c r="G18" s="51"/>
      <c r="H18" s="51"/>
      <c r="I18" s="51" t="s">
        <v>306</v>
      </c>
      <c r="J18" s="51"/>
      <c r="K18" s="51"/>
      <c r="L18" s="51"/>
    </row>
    <row r="19" spans="1:12">
      <c r="A19" s="51">
        <v>11</v>
      </c>
      <c r="B19" s="87"/>
      <c r="C19" s="51"/>
      <c r="D19" s="51"/>
      <c r="E19" s="51"/>
      <c r="F19" s="51"/>
      <c r="G19" s="51"/>
      <c r="H19" s="51"/>
      <c r="I19" s="51"/>
      <c r="J19" s="51"/>
      <c r="K19" s="51"/>
      <c r="L19" s="51"/>
    </row>
    <row r="20" spans="1:12">
      <c r="A20" s="54">
        <v>12</v>
      </c>
      <c r="B20" s="88"/>
      <c r="C20" s="54"/>
      <c r="D20" s="54"/>
      <c r="E20" s="54"/>
      <c r="F20" s="54"/>
      <c r="G20" s="54"/>
      <c r="H20" s="54"/>
      <c r="I20" s="54"/>
      <c r="J20" s="54"/>
      <c r="K20" s="54"/>
      <c r="L20" s="54"/>
    </row>
    <row r="21" spans="1:12" ht="30" customHeight="1">
      <c r="A21" s="397" t="s">
        <v>365</v>
      </c>
      <c r="B21" s="397"/>
      <c r="C21" s="397"/>
      <c r="D21" s="397"/>
      <c r="E21" s="397"/>
      <c r="F21" s="397"/>
      <c r="G21" s="397"/>
      <c r="H21" s="397"/>
      <c r="I21" s="397"/>
      <c r="J21" s="397"/>
      <c r="K21" s="397"/>
      <c r="L21" s="397"/>
    </row>
  </sheetData>
  <mergeCells count="11">
    <mergeCell ref="A2:L2"/>
    <mergeCell ref="A3:L3"/>
    <mergeCell ref="K1:L1"/>
    <mergeCell ref="K4:L4"/>
    <mergeCell ref="A21:L21"/>
    <mergeCell ref="L5:L6"/>
    <mergeCell ref="A5:A6"/>
    <mergeCell ref="B5:B6"/>
    <mergeCell ref="C5:E5"/>
    <mergeCell ref="F5:H5"/>
    <mergeCell ref="I5:K5"/>
  </mergeCells>
  <pageMargins left="0.7" right="0.53" top="0.75" bottom="0.75" header="0.3" footer="0.3"/>
  <pageSetup paperSize="9" scale="90" orientation="landscape" r:id="rId1"/>
</worksheet>
</file>

<file path=xl/worksheets/sheet29.xml><?xml version="1.0" encoding="utf-8"?>
<worksheet xmlns="http://schemas.openxmlformats.org/spreadsheetml/2006/main" xmlns:r="http://schemas.openxmlformats.org/officeDocument/2006/relationships">
  <dimension ref="A1:M25"/>
  <sheetViews>
    <sheetView workbookViewId="0">
      <selection activeCell="C23" sqref="C23"/>
    </sheetView>
  </sheetViews>
  <sheetFormatPr defaultColWidth="9.140625" defaultRowHeight="15"/>
  <cols>
    <col min="1" max="1" width="9.140625" style="2"/>
    <col min="2" max="2" width="18.85546875" style="2" customWidth="1"/>
    <col min="3" max="16384" width="9.140625" style="2"/>
  </cols>
  <sheetData>
    <row r="1" spans="1:13">
      <c r="A1" s="1"/>
      <c r="L1" s="322" t="s">
        <v>307</v>
      </c>
      <c r="M1" s="322"/>
    </row>
    <row r="2" spans="1:13">
      <c r="A2" s="322" t="s">
        <v>308</v>
      </c>
      <c r="B2" s="322"/>
      <c r="C2" s="322"/>
      <c r="D2" s="322"/>
      <c r="E2" s="322"/>
      <c r="F2" s="322"/>
      <c r="G2" s="322"/>
      <c r="H2" s="322"/>
      <c r="I2" s="322"/>
      <c r="J2" s="322"/>
      <c r="K2" s="322"/>
      <c r="L2" s="322"/>
      <c r="M2" s="322"/>
    </row>
    <row r="3" spans="1:13">
      <c r="A3" s="322" t="s">
        <v>125</v>
      </c>
      <c r="B3" s="322"/>
      <c r="C3" s="322"/>
      <c r="D3" s="322"/>
      <c r="E3" s="322"/>
      <c r="F3" s="322"/>
      <c r="G3" s="322"/>
      <c r="H3" s="322"/>
      <c r="I3" s="322"/>
      <c r="J3" s="322"/>
      <c r="K3" s="322"/>
      <c r="L3" s="322"/>
      <c r="M3" s="322"/>
    </row>
    <row r="4" spans="1:13">
      <c r="A4" s="3"/>
      <c r="L4" s="323" t="s">
        <v>3</v>
      </c>
      <c r="M4" s="323"/>
    </row>
    <row r="5" spans="1:13">
      <c r="A5" s="398" t="s">
        <v>4</v>
      </c>
      <c r="B5" s="398" t="s">
        <v>206</v>
      </c>
      <c r="C5" s="398" t="s">
        <v>366</v>
      </c>
      <c r="D5" s="398" t="s">
        <v>7</v>
      </c>
      <c r="E5" s="398"/>
      <c r="F5" s="398"/>
      <c r="G5" s="398"/>
      <c r="H5" s="398" t="s">
        <v>367</v>
      </c>
      <c r="I5" s="398" t="s">
        <v>309</v>
      </c>
      <c r="J5" s="398"/>
      <c r="K5" s="398"/>
      <c r="L5" s="398"/>
      <c r="M5" s="398" t="s">
        <v>368</v>
      </c>
    </row>
    <row r="6" spans="1:13" ht="22.5" customHeight="1">
      <c r="A6" s="398"/>
      <c r="B6" s="398"/>
      <c r="C6" s="398"/>
      <c r="D6" s="398" t="s">
        <v>208</v>
      </c>
      <c r="E6" s="398"/>
      <c r="F6" s="398" t="s">
        <v>209</v>
      </c>
      <c r="G6" s="398" t="s">
        <v>210</v>
      </c>
      <c r="H6" s="398"/>
      <c r="I6" s="398" t="s">
        <v>208</v>
      </c>
      <c r="J6" s="398"/>
      <c r="K6" s="398" t="s">
        <v>310</v>
      </c>
      <c r="L6" s="398" t="s">
        <v>210</v>
      </c>
      <c r="M6" s="398"/>
    </row>
    <row r="7" spans="1:13" ht="44.25">
      <c r="A7" s="398"/>
      <c r="B7" s="398"/>
      <c r="C7" s="398"/>
      <c r="D7" s="86" t="s">
        <v>45</v>
      </c>
      <c r="E7" s="86" t="s">
        <v>369</v>
      </c>
      <c r="F7" s="398"/>
      <c r="G7" s="398"/>
      <c r="H7" s="398"/>
      <c r="I7" s="86" t="s">
        <v>45</v>
      </c>
      <c r="J7" s="86" t="s">
        <v>311</v>
      </c>
      <c r="K7" s="398"/>
      <c r="L7" s="398"/>
      <c r="M7" s="398"/>
    </row>
    <row r="8" spans="1:13">
      <c r="A8" s="86" t="s">
        <v>11</v>
      </c>
      <c r="B8" s="86" t="s">
        <v>12</v>
      </c>
      <c r="C8" s="86">
        <v>1</v>
      </c>
      <c r="D8" s="86">
        <v>2</v>
      </c>
      <c r="E8" s="86">
        <v>3</v>
      </c>
      <c r="F8" s="86">
        <v>4</v>
      </c>
      <c r="G8" s="86" t="s">
        <v>312</v>
      </c>
      <c r="H8" s="86" t="s">
        <v>313</v>
      </c>
      <c r="I8" s="86">
        <v>7</v>
      </c>
      <c r="J8" s="86">
        <v>8</v>
      </c>
      <c r="K8" s="86">
        <v>9</v>
      </c>
      <c r="L8" s="86" t="s">
        <v>314</v>
      </c>
      <c r="M8" s="86" t="s">
        <v>315</v>
      </c>
    </row>
    <row r="9" spans="1:13">
      <c r="A9" s="89">
        <v>1</v>
      </c>
      <c r="B9" s="84" t="s">
        <v>215</v>
      </c>
      <c r="C9" s="84"/>
      <c r="D9" s="84"/>
      <c r="E9" s="84"/>
      <c r="F9" s="84"/>
      <c r="G9" s="84"/>
      <c r="H9" s="84"/>
      <c r="I9" s="84"/>
      <c r="J9" s="84"/>
      <c r="K9" s="84"/>
      <c r="L9" s="84"/>
      <c r="M9" s="84"/>
    </row>
    <row r="10" spans="1:13">
      <c r="A10" s="90">
        <v>2</v>
      </c>
      <c r="B10" s="26" t="s">
        <v>216</v>
      </c>
      <c r="C10" s="26"/>
      <c r="D10" s="26"/>
      <c r="E10" s="26"/>
      <c r="F10" s="26"/>
      <c r="G10" s="26"/>
      <c r="H10" s="26"/>
      <c r="I10" s="26"/>
      <c r="J10" s="26"/>
      <c r="K10" s="26"/>
      <c r="L10" s="26"/>
      <c r="M10" s="26"/>
    </row>
    <row r="11" spans="1:13">
      <c r="A11" s="90">
        <v>3</v>
      </c>
      <c r="B11" s="26" t="s">
        <v>217</v>
      </c>
      <c r="C11" s="26"/>
      <c r="D11" s="26"/>
      <c r="E11" s="26"/>
      <c r="F11" s="26"/>
      <c r="G11" s="26"/>
      <c r="H11" s="26"/>
      <c r="I11" s="26"/>
      <c r="J11" s="26"/>
      <c r="K11" s="26"/>
      <c r="L11" s="26"/>
      <c r="M11" s="26"/>
    </row>
    <row r="12" spans="1:13">
      <c r="A12" s="90">
        <v>4</v>
      </c>
      <c r="B12" s="26" t="s">
        <v>61</v>
      </c>
      <c r="C12" s="26"/>
      <c r="D12" s="26"/>
      <c r="E12" s="26"/>
      <c r="F12" s="26"/>
      <c r="G12" s="26"/>
      <c r="H12" s="26"/>
      <c r="I12" s="26"/>
      <c r="J12" s="26"/>
      <c r="K12" s="26"/>
      <c r="L12" s="26"/>
      <c r="M12" s="26"/>
    </row>
    <row r="13" spans="1:13">
      <c r="A13" s="90">
        <v>5</v>
      </c>
      <c r="B13" s="28"/>
      <c r="C13" s="26"/>
      <c r="D13" s="26"/>
      <c r="E13" s="26"/>
      <c r="F13" s="26"/>
      <c r="G13" s="26"/>
      <c r="H13" s="26"/>
      <c r="I13" s="26"/>
      <c r="J13" s="26"/>
      <c r="K13" s="26"/>
      <c r="L13" s="26"/>
      <c r="M13" s="26"/>
    </row>
    <row r="14" spans="1:13">
      <c r="A14" s="90">
        <v>6</v>
      </c>
      <c r="B14" s="28"/>
      <c r="C14" s="26"/>
      <c r="D14" s="26"/>
      <c r="E14" s="26"/>
      <c r="F14" s="26"/>
      <c r="G14" s="26"/>
      <c r="H14" s="26"/>
      <c r="I14" s="26"/>
      <c r="J14" s="26"/>
      <c r="K14" s="26"/>
      <c r="L14" s="26"/>
      <c r="M14" s="26"/>
    </row>
    <row r="15" spans="1:13">
      <c r="A15" s="90">
        <v>7</v>
      </c>
      <c r="B15" s="28"/>
      <c r="C15" s="26"/>
      <c r="D15" s="26"/>
      <c r="E15" s="26"/>
      <c r="F15" s="26"/>
      <c r="G15" s="26"/>
      <c r="H15" s="26"/>
      <c r="I15" s="26"/>
      <c r="J15" s="26"/>
      <c r="K15" s="26"/>
      <c r="L15" s="26"/>
      <c r="M15" s="26"/>
    </row>
    <row r="16" spans="1:13">
      <c r="A16" s="90">
        <v>8</v>
      </c>
      <c r="B16" s="28"/>
      <c r="C16" s="26"/>
      <c r="D16" s="26"/>
      <c r="E16" s="26"/>
      <c r="F16" s="26"/>
      <c r="G16" s="26"/>
      <c r="H16" s="26"/>
      <c r="I16" s="26"/>
      <c r="J16" s="26"/>
      <c r="K16" s="26"/>
      <c r="L16" s="26"/>
      <c r="M16" s="26"/>
    </row>
    <row r="17" spans="1:13">
      <c r="A17" s="90">
        <v>9</v>
      </c>
      <c r="B17" s="28"/>
      <c r="C17" s="26"/>
      <c r="D17" s="26"/>
      <c r="E17" s="26"/>
      <c r="F17" s="26"/>
      <c r="G17" s="26"/>
      <c r="H17" s="26"/>
      <c r="I17" s="26"/>
      <c r="J17" s="26"/>
      <c r="K17" s="26"/>
      <c r="L17" s="26"/>
      <c r="M17" s="26"/>
    </row>
    <row r="18" spans="1:13">
      <c r="A18" s="90">
        <v>10</v>
      </c>
      <c r="B18" s="28"/>
      <c r="C18" s="26"/>
      <c r="D18" s="26"/>
      <c r="E18" s="26"/>
      <c r="F18" s="26"/>
      <c r="G18" s="26"/>
      <c r="H18" s="26"/>
      <c r="I18" s="26"/>
      <c r="J18" s="26"/>
      <c r="K18" s="26"/>
      <c r="L18" s="26"/>
      <c r="M18" s="26"/>
    </row>
    <row r="19" spans="1:13">
      <c r="A19" s="90">
        <v>11</v>
      </c>
      <c r="B19" s="28"/>
      <c r="C19" s="26"/>
      <c r="D19" s="26"/>
      <c r="E19" s="26"/>
      <c r="F19" s="26"/>
      <c r="G19" s="26"/>
      <c r="H19" s="26"/>
      <c r="I19" s="26"/>
      <c r="J19" s="26"/>
      <c r="K19" s="26"/>
      <c r="L19" s="26"/>
      <c r="M19" s="26"/>
    </row>
    <row r="20" spans="1:13">
      <c r="A20" s="90">
        <v>12</v>
      </c>
      <c r="B20" s="28"/>
      <c r="C20" s="26"/>
      <c r="D20" s="26"/>
      <c r="E20" s="26"/>
      <c r="F20" s="26"/>
      <c r="G20" s="26"/>
      <c r="H20" s="26"/>
      <c r="I20" s="26"/>
      <c r="J20" s="26"/>
      <c r="K20" s="26"/>
      <c r="L20" s="26"/>
      <c r="M20" s="26"/>
    </row>
    <row r="21" spans="1:13">
      <c r="A21" s="90">
        <v>13</v>
      </c>
      <c r="B21" s="28"/>
      <c r="C21" s="26"/>
      <c r="D21" s="26"/>
      <c r="E21" s="26"/>
      <c r="F21" s="26"/>
      <c r="G21" s="26"/>
      <c r="H21" s="26"/>
      <c r="I21" s="26"/>
      <c r="J21" s="26"/>
      <c r="K21" s="26"/>
      <c r="L21" s="26"/>
      <c r="M21" s="26"/>
    </row>
    <row r="22" spans="1:13">
      <c r="A22" s="90">
        <v>14</v>
      </c>
      <c r="B22" s="28"/>
      <c r="C22" s="26"/>
      <c r="D22" s="26"/>
      <c r="E22" s="26"/>
      <c r="F22" s="26"/>
      <c r="G22" s="26"/>
      <c r="H22" s="26"/>
      <c r="I22" s="26"/>
      <c r="J22" s="26"/>
      <c r="K22" s="26"/>
      <c r="L22" s="26"/>
      <c r="M22" s="26"/>
    </row>
    <row r="23" spans="1:13">
      <c r="A23" s="91">
        <v>15</v>
      </c>
      <c r="B23" s="30"/>
      <c r="C23" s="85"/>
      <c r="D23" s="85"/>
      <c r="E23" s="85"/>
      <c r="F23" s="85"/>
      <c r="G23" s="85"/>
      <c r="H23" s="85"/>
      <c r="I23" s="85"/>
      <c r="J23" s="85"/>
      <c r="K23" s="85"/>
      <c r="L23" s="85"/>
      <c r="M23" s="85"/>
    </row>
    <row r="24" spans="1:13">
      <c r="A24" s="14"/>
    </row>
    <row r="25" spans="1:13">
      <c r="A25" s="19"/>
    </row>
  </sheetData>
  <mergeCells count="17">
    <mergeCell ref="L6:L7"/>
    <mergeCell ref="A2:M2"/>
    <mergeCell ref="A3:M3"/>
    <mergeCell ref="L1:M1"/>
    <mergeCell ref="L4:M4"/>
    <mergeCell ref="A5:A7"/>
    <mergeCell ref="B5:B7"/>
    <mergeCell ref="C5:C7"/>
    <mergeCell ref="D5:G5"/>
    <mergeCell ref="H5:H7"/>
    <mergeCell ref="I5:L5"/>
    <mergeCell ref="M5:M7"/>
    <mergeCell ref="D6:E6"/>
    <mergeCell ref="F6:F7"/>
    <mergeCell ref="G6:G7"/>
    <mergeCell ref="I6:J6"/>
    <mergeCell ref="K6:K7"/>
  </mergeCells>
  <pageMargins left="0.7"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dimension ref="A1:O36"/>
  <sheetViews>
    <sheetView workbookViewId="0">
      <selection activeCell="A2" sqref="A1:XFD1048576"/>
    </sheetView>
  </sheetViews>
  <sheetFormatPr defaultColWidth="9.140625" defaultRowHeight="15"/>
  <cols>
    <col min="1" max="1" width="3.5703125" style="2" customWidth="1"/>
    <col min="2" max="16384" width="9.140625" style="2"/>
  </cols>
  <sheetData>
    <row r="1" spans="1:15">
      <c r="A1" s="1"/>
      <c r="N1" s="322" t="s">
        <v>67</v>
      </c>
      <c r="O1" s="322"/>
    </row>
    <row r="2" spans="1:15">
      <c r="A2" s="322" t="s">
        <v>68</v>
      </c>
      <c r="B2" s="322"/>
      <c r="C2" s="322"/>
      <c r="D2" s="322"/>
      <c r="E2" s="322"/>
      <c r="F2" s="322"/>
      <c r="G2" s="322"/>
      <c r="H2" s="322"/>
      <c r="I2" s="322"/>
      <c r="J2" s="322"/>
      <c r="K2" s="322"/>
      <c r="L2" s="322"/>
      <c r="M2" s="322"/>
      <c r="N2" s="322"/>
      <c r="O2" s="322"/>
    </row>
    <row r="3" spans="1:15">
      <c r="A3" s="322" t="s">
        <v>2</v>
      </c>
      <c r="B3" s="322"/>
      <c r="C3" s="322"/>
      <c r="D3" s="322"/>
      <c r="E3" s="322"/>
      <c r="F3" s="322"/>
      <c r="G3" s="322"/>
      <c r="H3" s="322"/>
      <c r="I3" s="322"/>
      <c r="J3" s="322"/>
      <c r="K3" s="322"/>
      <c r="L3" s="322"/>
      <c r="M3" s="322"/>
      <c r="N3" s="322"/>
      <c r="O3" s="322"/>
    </row>
    <row r="4" spans="1:15">
      <c r="A4" s="3"/>
      <c r="N4" s="323" t="s">
        <v>3</v>
      </c>
      <c r="O4" s="323"/>
    </row>
    <row r="5" spans="1:15" ht="45" customHeight="1">
      <c r="A5" s="326" t="s">
        <v>4</v>
      </c>
      <c r="B5" s="329" t="s">
        <v>42</v>
      </c>
      <c r="C5" s="326" t="s">
        <v>70</v>
      </c>
      <c r="D5" s="329" t="s">
        <v>348</v>
      </c>
      <c r="E5" s="326" t="s">
        <v>46</v>
      </c>
      <c r="F5" s="326"/>
      <c r="G5" s="326"/>
      <c r="H5" s="329" t="s">
        <v>349</v>
      </c>
      <c r="I5" s="329" t="s">
        <v>350</v>
      </c>
      <c r="J5" s="326" t="s">
        <v>46</v>
      </c>
      <c r="K5" s="326"/>
      <c r="L5" s="326"/>
      <c r="M5" s="326"/>
      <c r="N5" s="326"/>
      <c r="O5" s="326"/>
    </row>
    <row r="6" spans="1:15" ht="63">
      <c r="A6" s="326"/>
      <c r="B6" s="330"/>
      <c r="C6" s="326"/>
      <c r="D6" s="330"/>
      <c r="E6" s="20" t="s">
        <v>71</v>
      </c>
      <c r="F6" s="20" t="s">
        <v>72</v>
      </c>
      <c r="G6" s="20" t="s">
        <v>73</v>
      </c>
      <c r="H6" s="330"/>
      <c r="I6" s="330"/>
      <c r="J6" s="20" t="s">
        <v>74</v>
      </c>
      <c r="K6" s="20" t="s">
        <v>75</v>
      </c>
      <c r="L6" s="20" t="s">
        <v>76</v>
      </c>
      <c r="M6" s="20" t="s">
        <v>77</v>
      </c>
      <c r="N6" s="20" t="s">
        <v>78</v>
      </c>
      <c r="O6" s="20" t="s">
        <v>79</v>
      </c>
    </row>
    <row r="7" spans="1:15">
      <c r="A7" s="20" t="s">
        <v>11</v>
      </c>
      <c r="B7" s="20" t="s">
        <v>12</v>
      </c>
      <c r="C7" s="20">
        <v>1</v>
      </c>
      <c r="D7" s="20">
        <v>2</v>
      </c>
      <c r="E7" s="20">
        <v>3</v>
      </c>
      <c r="F7" s="20">
        <v>4</v>
      </c>
      <c r="G7" s="20">
        <v>5</v>
      </c>
      <c r="H7" s="20">
        <v>6</v>
      </c>
      <c r="I7" s="20">
        <v>7</v>
      </c>
      <c r="J7" s="20">
        <v>8</v>
      </c>
      <c r="K7" s="20">
        <v>9</v>
      </c>
      <c r="L7" s="20">
        <v>10</v>
      </c>
      <c r="M7" s="20">
        <v>11</v>
      </c>
      <c r="N7" s="20">
        <v>12</v>
      </c>
      <c r="O7" s="20">
        <v>13</v>
      </c>
    </row>
    <row r="8" spans="1:15" ht="21">
      <c r="A8" s="32"/>
      <c r="B8" s="33" t="s">
        <v>56</v>
      </c>
      <c r="C8" s="34"/>
      <c r="D8" s="34"/>
      <c r="E8" s="34"/>
      <c r="F8" s="34"/>
      <c r="G8" s="34"/>
      <c r="H8" s="34"/>
      <c r="I8" s="34"/>
      <c r="J8" s="34"/>
      <c r="K8" s="34"/>
      <c r="L8" s="34"/>
      <c r="M8" s="34"/>
      <c r="N8" s="35"/>
      <c r="O8" s="34"/>
    </row>
    <row r="9" spans="1:15">
      <c r="A9" s="25">
        <v>1</v>
      </c>
      <c r="B9" s="26" t="s">
        <v>57</v>
      </c>
      <c r="C9" s="36"/>
      <c r="D9" s="36"/>
      <c r="E9" s="36"/>
      <c r="F9" s="36"/>
      <c r="G9" s="36"/>
      <c r="H9" s="36"/>
      <c r="I9" s="36"/>
      <c r="J9" s="36"/>
      <c r="K9" s="36"/>
      <c r="L9" s="36"/>
      <c r="M9" s="36"/>
      <c r="N9" s="37"/>
      <c r="O9" s="36"/>
    </row>
    <row r="10" spans="1:15">
      <c r="A10" s="25">
        <v>2</v>
      </c>
      <c r="B10" s="26" t="s">
        <v>58</v>
      </c>
      <c r="C10" s="36"/>
      <c r="D10" s="36"/>
      <c r="E10" s="36"/>
      <c r="F10" s="36"/>
      <c r="G10" s="36"/>
      <c r="H10" s="36"/>
      <c r="I10" s="36"/>
      <c r="J10" s="36"/>
      <c r="K10" s="36"/>
      <c r="L10" s="36"/>
      <c r="M10" s="36"/>
      <c r="N10" s="37"/>
      <c r="O10" s="36"/>
    </row>
    <row r="11" spans="1:15" ht="22.5">
      <c r="A11" s="25">
        <v>3</v>
      </c>
      <c r="B11" s="26" t="s">
        <v>59</v>
      </c>
      <c r="C11" s="36"/>
      <c r="D11" s="36"/>
      <c r="E11" s="36"/>
      <c r="F11" s="36"/>
      <c r="G11" s="36"/>
      <c r="H11" s="36"/>
      <c r="I11" s="36"/>
      <c r="J11" s="36"/>
      <c r="K11" s="36"/>
      <c r="L11" s="36"/>
      <c r="M11" s="36"/>
      <c r="N11" s="37"/>
      <c r="O11" s="36"/>
    </row>
    <row r="12" spans="1:15">
      <c r="A12" s="25">
        <v>4</v>
      </c>
      <c r="B12" s="26" t="s">
        <v>60</v>
      </c>
      <c r="C12" s="36"/>
      <c r="D12" s="36"/>
      <c r="E12" s="36"/>
      <c r="F12" s="36"/>
      <c r="G12" s="36"/>
      <c r="H12" s="36"/>
      <c r="I12" s="36"/>
      <c r="J12" s="36"/>
      <c r="K12" s="36"/>
      <c r="L12" s="36"/>
      <c r="M12" s="36"/>
      <c r="N12" s="37"/>
      <c r="O12" s="36"/>
    </row>
    <row r="13" spans="1:15">
      <c r="A13" s="25">
        <v>5</v>
      </c>
      <c r="B13" s="26" t="s">
        <v>61</v>
      </c>
      <c r="C13" s="36"/>
      <c r="D13" s="36"/>
      <c r="E13" s="36"/>
      <c r="F13" s="36"/>
      <c r="G13" s="36"/>
      <c r="H13" s="36"/>
      <c r="I13" s="36"/>
      <c r="J13" s="36"/>
      <c r="K13" s="36"/>
      <c r="L13" s="36"/>
      <c r="M13" s="36"/>
      <c r="N13" s="37"/>
      <c r="O13" s="36"/>
    </row>
    <row r="14" spans="1:15">
      <c r="A14" s="25">
        <v>6</v>
      </c>
      <c r="B14" s="26" t="s">
        <v>62</v>
      </c>
      <c r="C14" s="36"/>
      <c r="D14" s="36"/>
      <c r="E14" s="36"/>
      <c r="F14" s="36"/>
      <c r="G14" s="36"/>
      <c r="H14" s="36"/>
      <c r="I14" s="36"/>
      <c r="J14" s="36"/>
      <c r="K14" s="36"/>
      <c r="L14" s="36"/>
      <c r="M14" s="36"/>
      <c r="N14" s="37"/>
      <c r="O14" s="36"/>
    </row>
    <row r="15" spans="1:15">
      <c r="A15" s="25">
        <v>7</v>
      </c>
      <c r="B15" s="26" t="s">
        <v>63</v>
      </c>
      <c r="C15" s="36"/>
      <c r="D15" s="36"/>
      <c r="E15" s="36"/>
      <c r="F15" s="36"/>
      <c r="G15" s="36"/>
      <c r="H15" s="36"/>
      <c r="I15" s="36"/>
      <c r="J15" s="36"/>
      <c r="K15" s="36"/>
      <c r="L15" s="36"/>
      <c r="M15" s="36"/>
      <c r="N15" s="37"/>
      <c r="O15" s="36"/>
    </row>
    <row r="16" spans="1:15">
      <c r="A16" s="25">
        <v>8</v>
      </c>
      <c r="B16" s="26" t="s">
        <v>64</v>
      </c>
      <c r="C16" s="36"/>
      <c r="D16" s="36"/>
      <c r="E16" s="36"/>
      <c r="F16" s="36"/>
      <c r="G16" s="36"/>
      <c r="H16" s="36"/>
      <c r="I16" s="36"/>
      <c r="J16" s="36"/>
      <c r="K16" s="36"/>
      <c r="L16" s="36"/>
      <c r="M16" s="36"/>
      <c r="N16" s="37"/>
      <c r="O16" s="36"/>
    </row>
    <row r="17" spans="1:15">
      <c r="A17" s="25">
        <v>9</v>
      </c>
      <c r="B17" s="26" t="s">
        <v>65</v>
      </c>
      <c r="C17" s="36"/>
      <c r="D17" s="36"/>
      <c r="E17" s="36"/>
      <c r="F17" s="36"/>
      <c r="G17" s="36"/>
      <c r="H17" s="36"/>
      <c r="I17" s="36"/>
      <c r="J17" s="36"/>
      <c r="K17" s="36"/>
      <c r="L17" s="36"/>
      <c r="M17" s="36"/>
      <c r="N17" s="37"/>
      <c r="O17" s="36"/>
    </row>
    <row r="18" spans="1:15">
      <c r="A18" s="25">
        <v>10</v>
      </c>
      <c r="B18" s="28"/>
      <c r="C18" s="36"/>
      <c r="D18" s="36"/>
      <c r="E18" s="36"/>
      <c r="F18" s="36"/>
      <c r="G18" s="36"/>
      <c r="H18" s="36"/>
      <c r="I18" s="36"/>
      <c r="J18" s="36"/>
      <c r="K18" s="36"/>
      <c r="L18" s="36"/>
      <c r="M18" s="36"/>
      <c r="N18" s="37"/>
      <c r="O18" s="36"/>
    </row>
    <row r="19" spans="1:15">
      <c r="A19" s="25">
        <v>11</v>
      </c>
      <c r="B19" s="28"/>
      <c r="C19" s="36"/>
      <c r="D19" s="36"/>
      <c r="E19" s="36"/>
      <c r="F19" s="36"/>
      <c r="G19" s="36"/>
      <c r="H19" s="36"/>
      <c r="I19" s="36"/>
      <c r="J19" s="36"/>
      <c r="K19" s="36"/>
      <c r="L19" s="36"/>
      <c r="M19" s="36"/>
      <c r="N19" s="37"/>
      <c r="O19" s="36"/>
    </row>
    <row r="20" spans="1:15">
      <c r="A20" s="25">
        <v>12</v>
      </c>
      <c r="B20" s="28"/>
      <c r="C20" s="36"/>
      <c r="D20" s="36"/>
      <c r="E20" s="36"/>
      <c r="F20" s="36"/>
      <c r="G20" s="36"/>
      <c r="H20" s="36"/>
      <c r="I20" s="36"/>
      <c r="J20" s="36"/>
      <c r="K20" s="36"/>
      <c r="L20" s="36"/>
      <c r="M20" s="36"/>
      <c r="N20" s="37"/>
      <c r="O20" s="36"/>
    </row>
    <row r="21" spans="1:15">
      <c r="A21" s="25">
        <v>13</v>
      </c>
      <c r="B21" s="28"/>
      <c r="C21" s="36"/>
      <c r="D21" s="36"/>
      <c r="E21" s="36"/>
      <c r="F21" s="36"/>
      <c r="G21" s="36"/>
      <c r="H21" s="36"/>
      <c r="I21" s="36"/>
      <c r="J21" s="36"/>
      <c r="K21" s="36"/>
      <c r="L21" s="36"/>
      <c r="M21" s="36"/>
      <c r="N21" s="37"/>
      <c r="O21" s="36"/>
    </row>
    <row r="22" spans="1:15">
      <c r="A22" s="25">
        <v>14</v>
      </c>
      <c r="B22" s="28"/>
      <c r="C22" s="36"/>
      <c r="D22" s="36"/>
      <c r="E22" s="36"/>
      <c r="F22" s="36"/>
      <c r="G22" s="36"/>
      <c r="H22" s="36"/>
      <c r="I22" s="36"/>
      <c r="J22" s="36"/>
      <c r="K22" s="36"/>
      <c r="L22" s="36"/>
      <c r="M22" s="36"/>
      <c r="N22" s="37"/>
      <c r="O22" s="36"/>
    </row>
    <row r="23" spans="1:15">
      <c r="A23" s="25">
        <v>15</v>
      </c>
      <c r="B23" s="28"/>
      <c r="C23" s="36"/>
      <c r="D23" s="36"/>
      <c r="E23" s="36"/>
      <c r="F23" s="36"/>
      <c r="G23" s="36"/>
      <c r="H23" s="36"/>
      <c r="I23" s="36"/>
      <c r="J23" s="36"/>
      <c r="K23" s="36"/>
      <c r="L23" s="36"/>
      <c r="M23" s="36"/>
      <c r="N23" s="37"/>
      <c r="O23" s="36"/>
    </row>
    <row r="24" spans="1:15">
      <c r="A24" s="25">
        <v>16</v>
      </c>
      <c r="B24" s="28"/>
      <c r="C24" s="36"/>
      <c r="D24" s="36"/>
      <c r="E24" s="36"/>
      <c r="F24" s="36"/>
      <c r="G24" s="36"/>
      <c r="H24" s="36"/>
      <c r="I24" s="36"/>
      <c r="J24" s="36"/>
      <c r="K24" s="36"/>
      <c r="L24" s="36"/>
      <c r="M24" s="36"/>
      <c r="N24" s="37"/>
      <c r="O24" s="36"/>
    </row>
    <row r="25" spans="1:15">
      <c r="A25" s="25">
        <v>17</v>
      </c>
      <c r="B25" s="28"/>
      <c r="C25" s="36"/>
      <c r="D25" s="36"/>
      <c r="E25" s="36"/>
      <c r="F25" s="36"/>
      <c r="G25" s="36"/>
      <c r="H25" s="36"/>
      <c r="I25" s="36"/>
      <c r="J25" s="36"/>
      <c r="K25" s="36"/>
      <c r="L25" s="36"/>
      <c r="M25" s="36"/>
      <c r="N25" s="37"/>
      <c r="O25" s="36"/>
    </row>
    <row r="26" spans="1:15">
      <c r="A26" s="25">
        <v>18</v>
      </c>
      <c r="B26" s="28"/>
      <c r="C26" s="36"/>
      <c r="D26" s="36"/>
      <c r="E26" s="36"/>
      <c r="F26" s="36"/>
      <c r="G26" s="36"/>
      <c r="H26" s="36"/>
      <c r="I26" s="36"/>
      <c r="J26" s="36"/>
      <c r="K26" s="36"/>
      <c r="L26" s="36"/>
      <c r="M26" s="36"/>
      <c r="N26" s="37"/>
      <c r="O26" s="36"/>
    </row>
    <row r="27" spans="1:15">
      <c r="A27" s="25">
        <v>19</v>
      </c>
      <c r="B27" s="28"/>
      <c r="C27" s="36"/>
      <c r="D27" s="36"/>
      <c r="E27" s="36"/>
      <c r="F27" s="36"/>
      <c r="G27" s="36"/>
      <c r="H27" s="36"/>
      <c r="I27" s="36"/>
      <c r="J27" s="36"/>
      <c r="K27" s="36"/>
      <c r="L27" s="36"/>
      <c r="M27" s="36"/>
      <c r="N27" s="37"/>
      <c r="O27" s="36"/>
    </row>
    <row r="28" spans="1:15">
      <c r="A28" s="25">
        <v>20</v>
      </c>
      <c r="B28" s="28"/>
      <c r="C28" s="36"/>
      <c r="D28" s="36"/>
      <c r="E28" s="36"/>
      <c r="F28" s="36"/>
      <c r="G28" s="36"/>
      <c r="H28" s="36"/>
      <c r="I28" s="36"/>
      <c r="J28" s="36"/>
      <c r="K28" s="36"/>
      <c r="L28" s="36"/>
      <c r="M28" s="36"/>
      <c r="N28" s="37"/>
      <c r="O28" s="36"/>
    </row>
    <row r="29" spans="1:15">
      <c r="A29" s="25">
        <v>21</v>
      </c>
      <c r="B29" s="28"/>
      <c r="C29" s="36"/>
      <c r="D29" s="36"/>
      <c r="E29" s="36"/>
      <c r="F29" s="36"/>
      <c r="G29" s="36"/>
      <c r="H29" s="36"/>
      <c r="I29" s="36"/>
      <c r="J29" s="36"/>
      <c r="K29" s="36"/>
      <c r="L29" s="36"/>
      <c r="M29" s="36"/>
      <c r="N29" s="37"/>
      <c r="O29" s="36"/>
    </row>
    <row r="30" spans="1:15">
      <c r="A30" s="25">
        <v>22</v>
      </c>
      <c r="B30" s="28"/>
      <c r="C30" s="36"/>
      <c r="D30" s="36"/>
      <c r="E30" s="36"/>
      <c r="F30" s="36"/>
      <c r="G30" s="36"/>
      <c r="H30" s="36"/>
      <c r="I30" s="36"/>
      <c r="J30" s="36"/>
      <c r="K30" s="36"/>
      <c r="L30" s="36"/>
      <c r="M30" s="36"/>
      <c r="N30" s="37"/>
      <c r="O30" s="36"/>
    </row>
    <row r="31" spans="1:15">
      <c r="A31" s="29">
        <v>23</v>
      </c>
      <c r="B31" s="30"/>
      <c r="C31" s="38"/>
      <c r="D31" s="38"/>
      <c r="E31" s="38"/>
      <c r="F31" s="38"/>
      <c r="G31" s="38"/>
      <c r="H31" s="38"/>
      <c r="I31" s="38"/>
      <c r="J31" s="38"/>
      <c r="K31" s="38"/>
      <c r="L31" s="38"/>
      <c r="M31" s="38"/>
      <c r="N31" s="39"/>
      <c r="O31" s="38"/>
    </row>
    <row r="32" spans="1:15">
      <c r="A32" s="327" t="s">
        <v>354</v>
      </c>
      <c r="B32" s="327"/>
      <c r="C32" s="327"/>
      <c r="D32" s="327"/>
      <c r="E32" s="327"/>
      <c r="F32" s="327"/>
      <c r="G32" s="327"/>
      <c r="H32" s="327"/>
      <c r="I32" s="327"/>
      <c r="J32" s="327"/>
      <c r="K32" s="327"/>
      <c r="L32" s="327"/>
      <c r="M32" s="327"/>
      <c r="N32" s="327"/>
      <c r="O32" s="327"/>
    </row>
    <row r="33" spans="1:15">
      <c r="A33" s="328" t="s">
        <v>80</v>
      </c>
      <c r="B33" s="328"/>
      <c r="C33" s="328"/>
      <c r="D33" s="328"/>
      <c r="E33" s="328"/>
      <c r="F33" s="328"/>
      <c r="G33" s="328"/>
      <c r="H33" s="328"/>
      <c r="I33" s="328"/>
      <c r="J33" s="328"/>
      <c r="K33" s="328"/>
      <c r="L33" s="328"/>
      <c r="M33" s="328"/>
      <c r="N33" s="328"/>
      <c r="O33" s="328"/>
    </row>
    <row r="34" spans="1:15">
      <c r="A34" s="328" t="s">
        <v>81</v>
      </c>
      <c r="B34" s="328"/>
      <c r="C34" s="328"/>
      <c r="D34" s="328"/>
      <c r="E34" s="328"/>
      <c r="F34" s="328"/>
      <c r="G34" s="328"/>
      <c r="H34" s="328"/>
      <c r="I34" s="328"/>
      <c r="J34" s="328"/>
      <c r="K34" s="328"/>
      <c r="L34" s="328"/>
      <c r="M34" s="328"/>
      <c r="N34" s="328"/>
      <c r="O34" s="328"/>
    </row>
    <row r="35" spans="1:15">
      <c r="A35" s="14"/>
    </row>
    <row r="36" spans="1:15">
      <c r="A36" s="19"/>
    </row>
  </sheetData>
  <mergeCells count="15">
    <mergeCell ref="A32:O32"/>
    <mergeCell ref="A33:O33"/>
    <mergeCell ref="A34:O34"/>
    <mergeCell ref="A2:O2"/>
    <mergeCell ref="A3:O3"/>
    <mergeCell ref="B5:B6"/>
    <mergeCell ref="D5:D6"/>
    <mergeCell ref="H5:H6"/>
    <mergeCell ref="I5:I6"/>
    <mergeCell ref="N1:O1"/>
    <mergeCell ref="N4:O4"/>
    <mergeCell ref="A5:A6"/>
    <mergeCell ref="C5:C6"/>
    <mergeCell ref="E5:G5"/>
    <mergeCell ref="J5:O5"/>
  </mergeCells>
  <pageMargins left="0.75" right="0.44" top="0.75" bottom="0.75" header="0.3" footer="0.3"/>
  <pageSetup paperSize="9" scale="95" orientation="landscape" r:id="rId1"/>
</worksheet>
</file>

<file path=xl/worksheets/sheet30.xml><?xml version="1.0" encoding="utf-8"?>
<worksheet xmlns="http://schemas.openxmlformats.org/spreadsheetml/2006/main" xmlns:r="http://schemas.openxmlformats.org/officeDocument/2006/relationships">
  <dimension ref="A1:L24"/>
  <sheetViews>
    <sheetView workbookViewId="0">
      <selection activeCell="C44" sqref="C44"/>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1" style="122" customWidth="1"/>
    <col min="11" max="11" width="10.7109375" style="122" customWidth="1"/>
    <col min="12" max="16384" width="9.140625" style="122"/>
  </cols>
  <sheetData>
    <row r="1" spans="1:12">
      <c r="A1" s="373" t="str">
        <f>'47'!A1:B1</f>
        <v>UBND TỈNH TIỀN GIANG</v>
      </c>
      <c r="B1" s="373"/>
      <c r="C1" s="373"/>
    </row>
    <row r="2" spans="1:12" ht="15" customHeight="1">
      <c r="A2" s="212"/>
      <c r="F2" s="381"/>
      <c r="G2" s="381"/>
      <c r="H2" s="354"/>
      <c r="I2" s="354"/>
      <c r="J2" s="354" t="s">
        <v>596</v>
      </c>
      <c r="K2" s="354"/>
    </row>
    <row r="3" spans="1:12" ht="19.5" customHeight="1">
      <c r="A3" s="381" t="s">
        <v>606</v>
      </c>
      <c r="B3" s="381"/>
      <c r="C3" s="381"/>
      <c r="D3" s="381"/>
      <c r="E3" s="381"/>
      <c r="F3" s="381"/>
      <c r="G3" s="381"/>
      <c r="H3" s="381"/>
      <c r="I3" s="381"/>
      <c r="J3" s="381"/>
      <c r="K3" s="381"/>
    </row>
    <row r="4" spans="1:12" ht="15" customHeight="1">
      <c r="A4" s="356" t="str">
        <f>'46,'!A4:C4</f>
        <v>(Kèm theo Quyết định số ………../QĐ-UBND ngày    /01/2020 của Ủy ban nhân dân tỉnh Tiền Giang)</v>
      </c>
      <c r="B4" s="356"/>
      <c r="C4" s="356"/>
      <c r="D4" s="356"/>
      <c r="E4" s="356"/>
      <c r="F4" s="356"/>
      <c r="G4" s="356"/>
      <c r="H4" s="356"/>
      <c r="I4" s="356"/>
      <c r="J4" s="356"/>
      <c r="K4" s="356"/>
    </row>
    <row r="5" spans="1:12" ht="15" customHeight="1">
      <c r="A5" s="184"/>
      <c r="F5" s="391"/>
      <c r="G5" s="391"/>
      <c r="H5" s="389" t="s">
        <v>3</v>
      </c>
      <c r="I5" s="389"/>
      <c r="J5" s="389"/>
      <c r="K5" s="389"/>
    </row>
    <row r="6" spans="1:12" s="180" customFormat="1" ht="29.25" customHeight="1">
      <c r="A6" s="386" t="s">
        <v>4</v>
      </c>
      <c r="B6" s="386" t="s">
        <v>69</v>
      </c>
      <c r="C6" s="386" t="s">
        <v>45</v>
      </c>
      <c r="D6" s="386" t="s">
        <v>467</v>
      </c>
      <c r="E6" s="387" t="s">
        <v>477</v>
      </c>
      <c r="F6" s="386" t="s">
        <v>493</v>
      </c>
      <c r="G6" s="386"/>
      <c r="H6" s="386"/>
      <c r="I6" s="386"/>
      <c r="J6" s="387" t="s">
        <v>494</v>
      </c>
      <c r="K6" s="387" t="s">
        <v>489</v>
      </c>
      <c r="L6" s="185"/>
    </row>
    <row r="7" spans="1:12" s="180" customFormat="1" ht="123.75" customHeight="1">
      <c r="A7" s="386"/>
      <c r="B7" s="386"/>
      <c r="C7" s="386"/>
      <c r="D7" s="386"/>
      <c r="E7" s="388"/>
      <c r="F7" s="211" t="s">
        <v>468</v>
      </c>
      <c r="G7" s="211" t="s">
        <v>469</v>
      </c>
      <c r="H7" s="211" t="s">
        <v>470</v>
      </c>
      <c r="I7" s="211" t="s">
        <v>492</v>
      </c>
      <c r="J7" s="388"/>
      <c r="K7" s="388"/>
    </row>
    <row r="8" spans="1:12" s="180" customFormat="1" ht="18" customHeight="1">
      <c r="A8" s="211" t="s">
        <v>11</v>
      </c>
      <c r="B8" s="211" t="s">
        <v>12</v>
      </c>
      <c r="C8" s="209" t="s">
        <v>501</v>
      </c>
      <c r="D8" s="209">
        <v>2</v>
      </c>
      <c r="E8" s="209">
        <v>3</v>
      </c>
      <c r="F8" s="209" t="s">
        <v>500</v>
      </c>
      <c r="G8" s="209">
        <v>5</v>
      </c>
      <c r="H8" s="209">
        <v>6</v>
      </c>
      <c r="I8" s="209">
        <v>7</v>
      </c>
      <c r="J8" s="209">
        <v>8</v>
      </c>
      <c r="K8" s="209">
        <v>9</v>
      </c>
    </row>
    <row r="9" spans="1:12">
      <c r="A9" s="187"/>
      <c r="B9" s="188" t="s">
        <v>159</v>
      </c>
      <c r="C9" s="188">
        <f>SUM(C10:C20)</f>
        <v>1065992</v>
      </c>
      <c r="D9" s="188">
        <f t="shared" ref="D9:K9" si="0">SUM(D10:D20)</f>
        <v>405195</v>
      </c>
      <c r="E9" s="188">
        <f t="shared" si="0"/>
        <v>250443</v>
      </c>
      <c r="F9" s="188">
        <f t="shared" si="0"/>
        <v>9948</v>
      </c>
      <c r="G9" s="188">
        <f t="shared" si="0"/>
        <v>5698</v>
      </c>
      <c r="H9" s="188">
        <f t="shared" si="0"/>
        <v>4250</v>
      </c>
      <c r="I9" s="188">
        <f t="shared" si="0"/>
        <v>0</v>
      </c>
      <c r="J9" s="188">
        <f t="shared" si="0"/>
        <v>129611</v>
      </c>
      <c r="K9" s="188">
        <f t="shared" si="0"/>
        <v>270795</v>
      </c>
    </row>
    <row r="10" spans="1:12">
      <c r="A10" s="189">
        <v>1</v>
      </c>
      <c r="B10" s="190" t="s">
        <v>382</v>
      </c>
      <c r="C10" s="191">
        <f>D10+F10+E10+K10+J10</f>
        <v>40086</v>
      </c>
      <c r="D10" s="191">
        <v>28043</v>
      </c>
      <c r="E10" s="191">
        <v>0</v>
      </c>
      <c r="F10" s="191">
        <f>SUM(G10:I10)</f>
        <v>863</v>
      </c>
      <c r="G10" s="191">
        <v>863</v>
      </c>
      <c r="H10" s="181"/>
      <c r="I10" s="181"/>
      <c r="J10" s="181">
        <v>988</v>
      </c>
      <c r="K10" s="191">
        <v>10192</v>
      </c>
    </row>
    <row r="11" spans="1:12">
      <c r="A11" s="189">
        <v>2</v>
      </c>
      <c r="B11" s="190" t="s">
        <v>380</v>
      </c>
      <c r="C11" s="191">
        <f t="shared" ref="C11:C20" si="1">D11+F11+E11+K11+J11</f>
        <v>92946</v>
      </c>
      <c r="D11" s="191">
        <v>27060</v>
      </c>
      <c r="E11" s="191">
        <v>15418</v>
      </c>
      <c r="F11" s="191">
        <f t="shared" ref="F11:F20" si="2">SUM(G11:I11)</f>
        <v>4901</v>
      </c>
      <c r="G11" s="191">
        <v>651</v>
      </c>
      <c r="H11" s="181">
        <v>4250</v>
      </c>
      <c r="I11" s="181"/>
      <c r="J11" s="181">
        <v>9825</v>
      </c>
      <c r="K11" s="191">
        <v>35742</v>
      </c>
    </row>
    <row r="12" spans="1:12">
      <c r="A12" s="189">
        <v>3</v>
      </c>
      <c r="B12" s="190" t="s">
        <v>381</v>
      </c>
      <c r="C12" s="191">
        <f t="shared" si="1"/>
        <v>114068</v>
      </c>
      <c r="D12" s="191">
        <v>35601</v>
      </c>
      <c r="E12" s="191">
        <v>24712</v>
      </c>
      <c r="F12" s="191">
        <f t="shared" si="2"/>
        <v>373</v>
      </c>
      <c r="G12" s="191">
        <v>373</v>
      </c>
      <c r="H12" s="181"/>
      <c r="I12" s="181"/>
      <c r="J12" s="181">
        <v>9065</v>
      </c>
      <c r="K12" s="191">
        <v>44317</v>
      </c>
    </row>
    <row r="13" spans="1:12">
      <c r="A13" s="189">
        <v>4</v>
      </c>
      <c r="B13" s="190" t="s">
        <v>372</v>
      </c>
      <c r="C13" s="191">
        <f t="shared" si="1"/>
        <v>130973</v>
      </c>
      <c r="D13" s="191">
        <v>69647</v>
      </c>
      <c r="E13" s="191">
        <v>25584</v>
      </c>
      <c r="F13" s="191">
        <f t="shared" si="2"/>
        <v>441</v>
      </c>
      <c r="G13" s="191">
        <v>441</v>
      </c>
      <c r="H13" s="181"/>
      <c r="I13" s="181"/>
      <c r="J13" s="181">
        <v>23061</v>
      </c>
      <c r="K13" s="191">
        <v>12240</v>
      </c>
    </row>
    <row r="14" spans="1:12">
      <c r="A14" s="189">
        <v>5</v>
      </c>
      <c r="B14" s="190" t="s">
        <v>373</v>
      </c>
      <c r="C14" s="191">
        <f t="shared" si="1"/>
        <v>119568</v>
      </c>
      <c r="D14" s="191">
        <v>29378</v>
      </c>
      <c r="E14" s="191">
        <v>33830</v>
      </c>
      <c r="F14" s="191">
        <f t="shared" si="2"/>
        <v>477</v>
      </c>
      <c r="G14" s="191">
        <v>477</v>
      </c>
      <c r="H14" s="181"/>
      <c r="I14" s="181"/>
      <c r="J14" s="181">
        <v>15742</v>
      </c>
      <c r="K14" s="191">
        <v>40141</v>
      </c>
    </row>
    <row r="15" spans="1:12">
      <c r="A15" s="189">
        <v>6</v>
      </c>
      <c r="B15" s="190" t="s">
        <v>374</v>
      </c>
      <c r="C15" s="191">
        <f t="shared" si="1"/>
        <v>159112</v>
      </c>
      <c r="D15" s="191">
        <v>84510</v>
      </c>
      <c r="E15" s="191">
        <v>36873</v>
      </c>
      <c r="F15" s="191">
        <f t="shared" si="2"/>
        <v>1141</v>
      </c>
      <c r="G15" s="191">
        <v>1141</v>
      </c>
      <c r="H15" s="181"/>
      <c r="I15" s="181"/>
      <c r="J15" s="181">
        <v>13184</v>
      </c>
      <c r="K15" s="191">
        <v>23404</v>
      </c>
    </row>
    <row r="16" spans="1:12">
      <c r="A16" s="189">
        <v>7</v>
      </c>
      <c r="B16" s="190" t="s">
        <v>375</v>
      </c>
      <c r="C16" s="191">
        <f t="shared" si="1"/>
        <v>67486</v>
      </c>
      <c r="D16" s="191">
        <v>15951</v>
      </c>
      <c r="E16" s="191">
        <v>28270</v>
      </c>
      <c r="F16" s="191">
        <f t="shared" si="2"/>
        <v>484</v>
      </c>
      <c r="G16" s="191">
        <v>484</v>
      </c>
      <c r="H16" s="181"/>
      <c r="I16" s="181"/>
      <c r="J16" s="181">
        <v>14538</v>
      </c>
      <c r="K16" s="191">
        <v>8243</v>
      </c>
    </row>
    <row r="17" spans="1:11">
      <c r="A17" s="189">
        <v>8</v>
      </c>
      <c r="B17" s="190" t="s">
        <v>376</v>
      </c>
      <c r="C17" s="191">
        <f t="shared" si="1"/>
        <v>102092</v>
      </c>
      <c r="D17" s="191">
        <v>55413</v>
      </c>
      <c r="E17" s="191">
        <v>22597</v>
      </c>
      <c r="F17" s="191">
        <f t="shared" si="2"/>
        <v>423</v>
      </c>
      <c r="G17" s="191">
        <v>423</v>
      </c>
      <c r="H17" s="181"/>
      <c r="I17" s="181"/>
      <c r="J17" s="181">
        <v>14018</v>
      </c>
      <c r="K17" s="191">
        <v>9641</v>
      </c>
    </row>
    <row r="18" spans="1:11">
      <c r="A18" s="189">
        <v>9</v>
      </c>
      <c r="B18" s="190" t="s">
        <v>377</v>
      </c>
      <c r="C18" s="191">
        <f t="shared" si="1"/>
        <v>104830</v>
      </c>
      <c r="D18" s="191">
        <v>34062</v>
      </c>
      <c r="E18" s="191">
        <v>29081</v>
      </c>
      <c r="F18" s="191">
        <f t="shared" si="2"/>
        <v>327</v>
      </c>
      <c r="G18" s="191">
        <v>327</v>
      </c>
      <c r="H18" s="181"/>
      <c r="I18" s="181"/>
      <c r="J18" s="181">
        <v>16155</v>
      </c>
      <c r="K18" s="191">
        <v>25205</v>
      </c>
    </row>
    <row r="19" spans="1:11">
      <c r="A19" s="189">
        <v>10</v>
      </c>
      <c r="B19" s="190" t="s">
        <v>378</v>
      </c>
      <c r="C19" s="191">
        <f t="shared" si="1"/>
        <v>73540</v>
      </c>
      <c r="D19" s="191">
        <v>22211</v>
      </c>
      <c r="E19" s="191">
        <v>18548</v>
      </c>
      <c r="F19" s="191">
        <f t="shared" si="2"/>
        <v>365</v>
      </c>
      <c r="G19" s="191">
        <v>365</v>
      </c>
      <c r="H19" s="181"/>
      <c r="I19" s="181"/>
      <c r="J19" s="181">
        <v>5291</v>
      </c>
      <c r="K19" s="191">
        <v>27125</v>
      </c>
    </row>
    <row r="20" spans="1:11">
      <c r="A20" s="189">
        <v>11</v>
      </c>
      <c r="B20" s="190" t="s">
        <v>379</v>
      </c>
      <c r="C20" s="191">
        <f t="shared" si="1"/>
        <v>61291</v>
      </c>
      <c r="D20" s="191">
        <v>3319</v>
      </c>
      <c r="E20" s="191">
        <v>15530</v>
      </c>
      <c r="F20" s="191">
        <f t="shared" si="2"/>
        <v>153</v>
      </c>
      <c r="G20" s="191">
        <v>153</v>
      </c>
      <c r="H20" s="181"/>
      <c r="I20" s="181"/>
      <c r="J20" s="181">
        <v>7744</v>
      </c>
      <c r="K20" s="191">
        <v>34545</v>
      </c>
    </row>
    <row r="21" spans="1:11">
      <c r="A21" s="192"/>
      <c r="B21" s="193"/>
      <c r="C21" s="192"/>
      <c r="D21" s="192"/>
      <c r="E21" s="192"/>
      <c r="F21" s="192"/>
      <c r="G21" s="192"/>
      <c r="H21" s="182"/>
      <c r="I21" s="182"/>
      <c r="J21" s="182"/>
      <c r="K21" s="192"/>
    </row>
    <row r="22" spans="1:11" ht="31.5" hidden="1" customHeight="1">
      <c r="A22" s="392" t="s">
        <v>299</v>
      </c>
      <c r="B22" s="392"/>
      <c r="C22" s="392"/>
      <c r="D22" s="392"/>
      <c r="E22" s="392"/>
      <c r="F22" s="392"/>
      <c r="G22" s="392"/>
    </row>
    <row r="23" spans="1:11">
      <c r="A23" s="194"/>
    </row>
    <row r="24" spans="1:11">
      <c r="A24" s="148"/>
    </row>
  </sheetData>
  <mergeCells count="17">
    <mergeCell ref="A1:C1"/>
    <mergeCell ref="A6:A7"/>
    <mergeCell ref="B6:B7"/>
    <mergeCell ref="C6:C7"/>
    <mergeCell ref="D6:D7"/>
    <mergeCell ref="A3:K3"/>
    <mergeCell ref="A4:K4"/>
    <mergeCell ref="F5:G5"/>
    <mergeCell ref="H5:K5"/>
    <mergeCell ref="J6:J7"/>
    <mergeCell ref="K6:K7"/>
    <mergeCell ref="A22:G22"/>
    <mergeCell ref="H2:I2"/>
    <mergeCell ref="J2:K2"/>
    <mergeCell ref="E6:E7"/>
    <mergeCell ref="F6:I6"/>
    <mergeCell ref="F2:G2"/>
  </mergeCell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dimension ref="A1:K36"/>
  <sheetViews>
    <sheetView workbookViewId="0">
      <selection activeCell="A2" sqref="A1:XFD1048576"/>
    </sheetView>
  </sheetViews>
  <sheetFormatPr defaultColWidth="9.140625" defaultRowHeight="15"/>
  <cols>
    <col min="1" max="1" width="9.140625" style="2"/>
    <col min="2" max="2" width="31.28515625" style="2" customWidth="1"/>
    <col min="3" max="16384" width="9.140625" style="2"/>
  </cols>
  <sheetData>
    <row r="1" spans="1:11">
      <c r="A1" s="1"/>
      <c r="J1" s="322" t="s">
        <v>82</v>
      </c>
      <c r="K1" s="322"/>
    </row>
    <row r="2" spans="1:11" ht="32.25" customHeight="1">
      <c r="A2" s="322" t="s">
        <v>83</v>
      </c>
      <c r="B2" s="322"/>
      <c r="C2" s="322"/>
      <c r="D2" s="322"/>
      <c r="E2" s="322"/>
      <c r="F2" s="322"/>
      <c r="G2" s="322"/>
      <c r="H2" s="322"/>
      <c r="I2" s="322"/>
      <c r="J2" s="322"/>
      <c r="K2" s="322"/>
    </row>
    <row r="3" spans="1:11">
      <c r="A3" s="322" t="s">
        <v>2</v>
      </c>
      <c r="B3" s="322"/>
      <c r="C3" s="322"/>
      <c r="D3" s="322"/>
      <c r="E3" s="322"/>
      <c r="F3" s="322"/>
      <c r="G3" s="322"/>
      <c r="H3" s="322"/>
      <c r="I3" s="322"/>
      <c r="J3" s="322"/>
      <c r="K3" s="322"/>
    </row>
    <row r="4" spans="1:11">
      <c r="A4" s="3"/>
      <c r="J4" s="323" t="s">
        <v>3</v>
      </c>
      <c r="K4" s="323"/>
    </row>
    <row r="5" spans="1:11">
      <c r="A5" s="331" t="s">
        <v>4</v>
      </c>
      <c r="B5" s="331" t="s">
        <v>84</v>
      </c>
      <c r="C5" s="331" t="s">
        <v>6</v>
      </c>
      <c r="D5" s="331" t="s">
        <v>46</v>
      </c>
      <c r="E5" s="331"/>
      <c r="F5" s="331" t="s">
        <v>85</v>
      </c>
      <c r="G5" s="331" t="s">
        <v>46</v>
      </c>
      <c r="H5" s="331"/>
      <c r="I5" s="331" t="s">
        <v>44</v>
      </c>
      <c r="J5" s="331"/>
      <c r="K5" s="331"/>
    </row>
    <row r="6" spans="1:11" ht="39">
      <c r="A6" s="331"/>
      <c r="B6" s="331"/>
      <c r="C6" s="331"/>
      <c r="D6" s="40" t="s">
        <v>86</v>
      </c>
      <c r="E6" s="40" t="s">
        <v>87</v>
      </c>
      <c r="F6" s="331"/>
      <c r="G6" s="40" t="s">
        <v>86</v>
      </c>
      <c r="H6" s="40" t="s">
        <v>87</v>
      </c>
      <c r="I6" s="40" t="s">
        <v>88</v>
      </c>
      <c r="J6" s="40" t="s">
        <v>89</v>
      </c>
      <c r="K6" s="40" t="s">
        <v>87</v>
      </c>
    </row>
    <row r="7" spans="1:11">
      <c r="A7" s="40" t="s">
        <v>11</v>
      </c>
      <c r="B7" s="40" t="s">
        <v>12</v>
      </c>
      <c r="C7" s="40" t="s">
        <v>90</v>
      </c>
      <c r="D7" s="40">
        <v>2</v>
      </c>
      <c r="E7" s="40">
        <v>3</v>
      </c>
      <c r="F7" s="40" t="s">
        <v>91</v>
      </c>
      <c r="G7" s="40">
        <v>5</v>
      </c>
      <c r="H7" s="40">
        <v>6</v>
      </c>
      <c r="I7" s="40" t="s">
        <v>92</v>
      </c>
      <c r="J7" s="40" t="s">
        <v>93</v>
      </c>
      <c r="K7" s="40" t="s">
        <v>94</v>
      </c>
    </row>
    <row r="8" spans="1:11">
      <c r="A8" s="5"/>
      <c r="B8" s="6" t="s">
        <v>95</v>
      </c>
      <c r="C8" s="7"/>
      <c r="D8" s="7"/>
      <c r="E8" s="7"/>
      <c r="F8" s="7"/>
      <c r="G8" s="7"/>
      <c r="H8" s="7"/>
      <c r="I8" s="7"/>
      <c r="J8" s="7"/>
      <c r="K8" s="7"/>
    </row>
    <row r="9" spans="1:11">
      <c r="A9" s="8" t="s">
        <v>11</v>
      </c>
      <c r="B9" s="9" t="s">
        <v>96</v>
      </c>
      <c r="C9" s="10"/>
      <c r="D9" s="10"/>
      <c r="E9" s="10"/>
      <c r="F9" s="10"/>
      <c r="G9" s="10"/>
      <c r="H9" s="10"/>
      <c r="I9" s="10"/>
      <c r="J9" s="10"/>
      <c r="K9" s="10"/>
    </row>
    <row r="10" spans="1:11">
      <c r="A10" s="8" t="s">
        <v>16</v>
      </c>
      <c r="B10" s="9" t="s">
        <v>97</v>
      </c>
      <c r="C10" s="10"/>
      <c r="D10" s="10"/>
      <c r="E10" s="10"/>
      <c r="F10" s="10"/>
      <c r="G10" s="10"/>
      <c r="H10" s="10"/>
      <c r="I10" s="10"/>
      <c r="J10" s="10"/>
      <c r="K10" s="10"/>
    </row>
    <row r="11" spans="1:11">
      <c r="A11" s="10">
        <v>1</v>
      </c>
      <c r="B11" s="17" t="s">
        <v>98</v>
      </c>
      <c r="C11" s="10"/>
      <c r="D11" s="10"/>
      <c r="E11" s="10"/>
      <c r="F11" s="10"/>
      <c r="G11" s="10"/>
      <c r="H11" s="10"/>
      <c r="I11" s="10"/>
      <c r="J11" s="10"/>
      <c r="K11" s="10"/>
    </row>
    <row r="12" spans="1:11">
      <c r="A12" s="10"/>
      <c r="B12" s="41" t="s">
        <v>99</v>
      </c>
      <c r="C12" s="10"/>
      <c r="D12" s="10"/>
      <c r="E12" s="10"/>
      <c r="F12" s="10"/>
      <c r="G12" s="10"/>
      <c r="H12" s="10"/>
      <c r="I12" s="10"/>
      <c r="J12" s="10"/>
      <c r="K12" s="10"/>
    </row>
    <row r="13" spans="1:11">
      <c r="A13" s="10" t="s">
        <v>20</v>
      </c>
      <c r="B13" s="41" t="s">
        <v>100</v>
      </c>
      <c r="C13" s="10"/>
      <c r="D13" s="10"/>
      <c r="E13" s="10"/>
      <c r="F13" s="10"/>
      <c r="G13" s="10"/>
      <c r="H13" s="10"/>
      <c r="I13" s="10"/>
      <c r="J13" s="10"/>
      <c r="K13" s="10"/>
    </row>
    <row r="14" spans="1:11">
      <c r="A14" s="10" t="s">
        <v>20</v>
      </c>
      <c r="B14" s="41" t="s">
        <v>101</v>
      </c>
      <c r="C14" s="10"/>
      <c r="D14" s="10"/>
      <c r="E14" s="10"/>
      <c r="F14" s="10"/>
      <c r="G14" s="10"/>
      <c r="H14" s="10"/>
      <c r="I14" s="10"/>
      <c r="J14" s="10"/>
      <c r="K14" s="10"/>
    </row>
    <row r="15" spans="1:11">
      <c r="A15" s="10"/>
      <c r="B15" s="41" t="s">
        <v>102</v>
      </c>
      <c r="C15" s="10"/>
      <c r="D15" s="10"/>
      <c r="E15" s="10"/>
      <c r="F15" s="10"/>
      <c r="G15" s="10"/>
      <c r="H15" s="10"/>
      <c r="I15" s="10"/>
      <c r="J15" s="10"/>
      <c r="K15" s="10"/>
    </row>
    <row r="16" spans="1:11" ht="26.25">
      <c r="A16" s="10" t="s">
        <v>20</v>
      </c>
      <c r="B16" s="17" t="s">
        <v>103</v>
      </c>
      <c r="C16" s="10"/>
      <c r="D16" s="10"/>
      <c r="E16" s="10"/>
      <c r="F16" s="10"/>
      <c r="G16" s="10"/>
      <c r="H16" s="10"/>
      <c r="I16" s="10"/>
      <c r="J16" s="10"/>
      <c r="K16" s="10"/>
    </row>
    <row r="17" spans="1:11" ht="26.25">
      <c r="A17" s="10" t="s">
        <v>20</v>
      </c>
      <c r="B17" s="17" t="s">
        <v>104</v>
      </c>
      <c r="C17" s="10"/>
      <c r="D17" s="10"/>
      <c r="E17" s="10"/>
      <c r="F17" s="10"/>
      <c r="G17" s="10"/>
      <c r="H17" s="10"/>
      <c r="I17" s="10"/>
      <c r="J17" s="10"/>
      <c r="K17" s="10"/>
    </row>
    <row r="18" spans="1:11" ht="77.25">
      <c r="A18" s="10">
        <v>2</v>
      </c>
      <c r="B18" s="17" t="s">
        <v>105</v>
      </c>
      <c r="C18" s="10"/>
      <c r="D18" s="10"/>
      <c r="E18" s="10"/>
      <c r="F18" s="10"/>
      <c r="G18" s="10"/>
      <c r="H18" s="10"/>
      <c r="I18" s="10"/>
      <c r="J18" s="10"/>
      <c r="K18" s="10"/>
    </row>
    <row r="19" spans="1:11">
      <c r="A19" s="10">
        <v>3</v>
      </c>
      <c r="B19" s="17" t="s">
        <v>106</v>
      </c>
      <c r="C19" s="10"/>
      <c r="D19" s="10"/>
      <c r="E19" s="10"/>
      <c r="F19" s="10"/>
      <c r="G19" s="10"/>
      <c r="H19" s="10"/>
      <c r="I19" s="10"/>
      <c r="J19" s="10"/>
      <c r="K19" s="10"/>
    </row>
    <row r="20" spans="1:11">
      <c r="A20" s="8" t="s">
        <v>26</v>
      </c>
      <c r="B20" s="9" t="s">
        <v>107</v>
      </c>
      <c r="C20" s="10"/>
      <c r="D20" s="10"/>
      <c r="E20" s="10"/>
      <c r="F20" s="10"/>
      <c r="G20" s="10"/>
      <c r="H20" s="10"/>
      <c r="I20" s="10"/>
      <c r="J20" s="10"/>
      <c r="K20" s="10"/>
    </row>
    <row r="21" spans="1:11">
      <c r="A21" s="10"/>
      <c r="B21" s="41" t="s">
        <v>108</v>
      </c>
      <c r="C21" s="10"/>
      <c r="D21" s="10"/>
      <c r="E21" s="10"/>
      <c r="F21" s="10"/>
      <c r="G21" s="10"/>
      <c r="H21" s="10"/>
      <c r="I21" s="10"/>
      <c r="J21" s="10"/>
      <c r="K21" s="10"/>
    </row>
    <row r="22" spans="1:11">
      <c r="A22" s="10">
        <v>1</v>
      </c>
      <c r="B22" s="41" t="s">
        <v>100</v>
      </c>
      <c r="C22" s="10"/>
      <c r="D22" s="10"/>
      <c r="E22" s="10"/>
      <c r="F22" s="10"/>
      <c r="G22" s="10"/>
      <c r="H22" s="10"/>
      <c r="I22" s="10"/>
      <c r="J22" s="10"/>
      <c r="K22" s="10"/>
    </row>
    <row r="23" spans="1:11">
      <c r="A23" s="10">
        <v>2</v>
      </c>
      <c r="B23" s="41" t="s">
        <v>101</v>
      </c>
      <c r="C23" s="10"/>
      <c r="D23" s="10"/>
      <c r="E23" s="10"/>
      <c r="F23" s="10"/>
      <c r="G23" s="10"/>
      <c r="H23" s="10"/>
      <c r="I23" s="10"/>
      <c r="J23" s="10"/>
      <c r="K23" s="10"/>
    </row>
    <row r="24" spans="1:11" ht="26.25">
      <c r="A24" s="8" t="s">
        <v>33</v>
      </c>
      <c r="B24" s="9" t="s">
        <v>109</v>
      </c>
      <c r="C24" s="10"/>
      <c r="D24" s="10"/>
      <c r="E24" s="10"/>
      <c r="F24" s="10"/>
      <c r="G24" s="10"/>
      <c r="H24" s="10"/>
      <c r="I24" s="10"/>
      <c r="J24" s="10"/>
      <c r="K24" s="10"/>
    </row>
    <row r="25" spans="1:11">
      <c r="A25" s="8" t="s">
        <v>110</v>
      </c>
      <c r="B25" s="9" t="s">
        <v>111</v>
      </c>
      <c r="C25" s="10"/>
      <c r="D25" s="10"/>
      <c r="E25" s="10"/>
      <c r="F25" s="10"/>
      <c r="G25" s="10"/>
      <c r="H25" s="10"/>
      <c r="I25" s="10"/>
      <c r="J25" s="10"/>
      <c r="K25" s="10"/>
    </row>
    <row r="26" spans="1:11">
      <c r="A26" s="8" t="s">
        <v>112</v>
      </c>
      <c r="B26" s="9" t="s">
        <v>113</v>
      </c>
      <c r="C26" s="10"/>
      <c r="D26" s="10"/>
      <c r="E26" s="10"/>
      <c r="F26" s="10"/>
      <c r="G26" s="10"/>
      <c r="H26" s="10"/>
      <c r="I26" s="10"/>
      <c r="J26" s="10"/>
      <c r="K26" s="10"/>
    </row>
    <row r="27" spans="1:11">
      <c r="A27" s="8" t="s">
        <v>114</v>
      </c>
      <c r="B27" s="9" t="s">
        <v>115</v>
      </c>
      <c r="C27" s="10"/>
      <c r="D27" s="10"/>
      <c r="E27" s="10"/>
      <c r="F27" s="10"/>
      <c r="G27" s="10"/>
      <c r="H27" s="10"/>
      <c r="I27" s="10"/>
      <c r="J27" s="10"/>
      <c r="K27" s="10"/>
    </row>
    <row r="28" spans="1:11" ht="26.25">
      <c r="A28" s="8" t="s">
        <v>12</v>
      </c>
      <c r="B28" s="9" t="s">
        <v>116</v>
      </c>
      <c r="C28" s="10"/>
      <c r="D28" s="10"/>
      <c r="E28" s="10"/>
      <c r="F28" s="10"/>
      <c r="G28" s="10"/>
      <c r="H28" s="10"/>
      <c r="I28" s="10"/>
      <c r="J28" s="10"/>
      <c r="K28" s="10"/>
    </row>
    <row r="29" spans="1:11" ht="26.25">
      <c r="A29" s="8" t="s">
        <v>16</v>
      </c>
      <c r="B29" s="9" t="s">
        <v>117</v>
      </c>
      <c r="C29" s="10"/>
      <c r="D29" s="10"/>
      <c r="E29" s="10"/>
      <c r="F29" s="10"/>
      <c r="G29" s="10"/>
      <c r="H29" s="10"/>
      <c r="I29" s="10"/>
      <c r="J29" s="10"/>
      <c r="K29" s="10"/>
    </row>
    <row r="30" spans="1:11" ht="26.25">
      <c r="A30" s="10"/>
      <c r="B30" s="17" t="s">
        <v>118</v>
      </c>
      <c r="C30" s="10"/>
      <c r="D30" s="10"/>
      <c r="E30" s="10"/>
      <c r="F30" s="10"/>
      <c r="G30" s="10"/>
      <c r="H30" s="10"/>
      <c r="I30" s="10"/>
      <c r="J30" s="10"/>
      <c r="K30" s="10"/>
    </row>
    <row r="31" spans="1:11" ht="26.25">
      <c r="A31" s="8" t="s">
        <v>26</v>
      </c>
      <c r="B31" s="9" t="s">
        <v>119</v>
      </c>
      <c r="C31" s="10"/>
      <c r="D31" s="10"/>
      <c r="E31" s="10"/>
      <c r="F31" s="10"/>
      <c r="G31" s="10"/>
      <c r="H31" s="10"/>
      <c r="I31" s="10"/>
      <c r="J31" s="10"/>
      <c r="K31" s="10"/>
    </row>
    <row r="32" spans="1:11" ht="26.25">
      <c r="A32" s="10"/>
      <c r="B32" s="17" t="s">
        <v>120</v>
      </c>
      <c r="C32" s="10"/>
      <c r="D32" s="10"/>
      <c r="E32" s="10"/>
      <c r="F32" s="10"/>
      <c r="G32" s="10"/>
      <c r="H32" s="10"/>
      <c r="I32" s="10"/>
      <c r="J32" s="10"/>
      <c r="K32" s="10"/>
    </row>
    <row r="33" spans="1:11" ht="26.25">
      <c r="A33" s="11" t="s">
        <v>121</v>
      </c>
      <c r="B33" s="12" t="s">
        <v>122</v>
      </c>
      <c r="C33" s="13"/>
      <c r="D33" s="13"/>
      <c r="E33" s="13"/>
      <c r="F33" s="13"/>
      <c r="G33" s="13"/>
      <c r="H33" s="13"/>
      <c r="I33" s="13"/>
      <c r="J33" s="13"/>
      <c r="K33" s="13"/>
    </row>
    <row r="34" spans="1:11" ht="38.25" customHeight="1">
      <c r="A34" s="327" t="s">
        <v>355</v>
      </c>
      <c r="B34" s="327"/>
      <c r="C34" s="327"/>
      <c r="D34" s="327"/>
      <c r="E34" s="327"/>
      <c r="F34" s="327"/>
      <c r="G34" s="327"/>
      <c r="H34" s="327"/>
      <c r="I34" s="327"/>
      <c r="J34" s="327"/>
      <c r="K34" s="327"/>
    </row>
    <row r="35" spans="1:11">
      <c r="A35" s="14"/>
    </row>
    <row r="36" spans="1:11">
      <c r="A36" s="19"/>
    </row>
  </sheetData>
  <mergeCells count="12">
    <mergeCell ref="J1:K1"/>
    <mergeCell ref="A2:K2"/>
    <mergeCell ref="A3:K3"/>
    <mergeCell ref="J4:K4"/>
    <mergeCell ref="A34:K34"/>
    <mergeCell ref="I5:K5"/>
    <mergeCell ref="A5:A6"/>
    <mergeCell ref="B5:B6"/>
    <mergeCell ref="C5:C6"/>
    <mergeCell ref="D5:E5"/>
    <mergeCell ref="F5:F6"/>
    <mergeCell ref="G5:H5"/>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workbookViewId="0">
      <selection activeCell="A2" sqref="A1:XFD1048576"/>
    </sheetView>
  </sheetViews>
  <sheetFormatPr defaultColWidth="9.140625" defaultRowHeight="15"/>
  <cols>
    <col min="1" max="1" width="4.140625" style="2" customWidth="1"/>
    <col min="2" max="2" width="39.28515625" style="2" customWidth="1"/>
    <col min="3" max="3" width="11.140625" style="2" customWidth="1"/>
    <col min="4" max="4" width="11.7109375" style="2" customWidth="1"/>
    <col min="5" max="5" width="11.140625" style="2" customWidth="1"/>
    <col min="6" max="6" width="12.7109375" style="2" customWidth="1"/>
    <col min="7" max="16384" width="9.140625" style="2"/>
  </cols>
  <sheetData>
    <row r="1" spans="1:6">
      <c r="A1" s="1"/>
      <c r="E1" s="322" t="s">
        <v>123</v>
      </c>
      <c r="F1" s="322"/>
    </row>
    <row r="2" spans="1:6" ht="30.75" customHeight="1">
      <c r="A2" s="322" t="s">
        <v>124</v>
      </c>
      <c r="B2" s="322"/>
      <c r="C2" s="322"/>
      <c r="D2" s="322"/>
      <c r="E2" s="322"/>
      <c r="F2" s="322"/>
    </row>
    <row r="3" spans="1:6">
      <c r="A3" s="322" t="s">
        <v>125</v>
      </c>
      <c r="B3" s="322"/>
      <c r="C3" s="322"/>
      <c r="D3" s="322"/>
      <c r="E3" s="322"/>
      <c r="F3" s="322"/>
    </row>
    <row r="4" spans="1:6">
      <c r="A4" s="3"/>
      <c r="E4" s="323" t="s">
        <v>3</v>
      </c>
      <c r="F4" s="323"/>
    </row>
    <row r="5" spans="1:6">
      <c r="A5" s="325" t="s">
        <v>4</v>
      </c>
      <c r="B5" s="325" t="s">
        <v>5</v>
      </c>
      <c r="C5" s="325" t="s">
        <v>126</v>
      </c>
      <c r="D5" s="325" t="s">
        <v>127</v>
      </c>
      <c r="E5" s="325" t="s">
        <v>8</v>
      </c>
      <c r="F5" s="325"/>
    </row>
    <row r="6" spans="1:6">
      <c r="A6" s="325"/>
      <c r="B6" s="325"/>
      <c r="C6" s="325"/>
      <c r="D6" s="325"/>
      <c r="E6" s="15" t="s">
        <v>9</v>
      </c>
      <c r="F6" s="15" t="s">
        <v>128</v>
      </c>
    </row>
    <row r="7" spans="1:6">
      <c r="A7" s="4" t="s">
        <v>11</v>
      </c>
      <c r="B7" s="4" t="s">
        <v>12</v>
      </c>
      <c r="C7" s="4">
        <v>1</v>
      </c>
      <c r="D7" s="4">
        <v>2</v>
      </c>
      <c r="E7" s="4" t="s">
        <v>13</v>
      </c>
      <c r="F7" s="4" t="s">
        <v>14</v>
      </c>
    </row>
    <row r="8" spans="1:6">
      <c r="A8" s="5"/>
      <c r="B8" s="6" t="s">
        <v>95</v>
      </c>
      <c r="C8" s="7"/>
      <c r="D8" s="7"/>
      <c r="E8" s="7"/>
      <c r="F8" s="7"/>
    </row>
    <row r="9" spans="1:6" ht="26.25">
      <c r="A9" s="8" t="s">
        <v>11</v>
      </c>
      <c r="B9" s="9" t="s">
        <v>129</v>
      </c>
      <c r="C9" s="10"/>
      <c r="D9" s="10"/>
      <c r="E9" s="10"/>
      <c r="F9" s="10"/>
    </row>
    <row r="10" spans="1:6" ht="26.25">
      <c r="A10" s="8" t="s">
        <v>12</v>
      </c>
      <c r="B10" s="9" t="s">
        <v>130</v>
      </c>
      <c r="C10" s="10"/>
      <c r="D10" s="10"/>
      <c r="E10" s="10"/>
      <c r="F10" s="10"/>
    </row>
    <row r="11" spans="1:6">
      <c r="A11" s="8" t="s">
        <v>16</v>
      </c>
      <c r="B11" s="9" t="s">
        <v>97</v>
      </c>
      <c r="C11" s="10"/>
      <c r="D11" s="10"/>
      <c r="E11" s="10"/>
      <c r="F11" s="10"/>
    </row>
    <row r="12" spans="1:6">
      <c r="A12" s="10">
        <v>1</v>
      </c>
      <c r="B12" s="17" t="s">
        <v>131</v>
      </c>
      <c r="C12" s="10"/>
      <c r="D12" s="10"/>
      <c r="E12" s="10"/>
      <c r="F12" s="10"/>
    </row>
    <row r="13" spans="1:6">
      <c r="A13" s="10" t="s">
        <v>20</v>
      </c>
      <c r="B13" s="17" t="s">
        <v>100</v>
      </c>
      <c r="C13" s="10"/>
      <c r="D13" s="10"/>
      <c r="E13" s="10"/>
      <c r="F13" s="10"/>
    </row>
    <row r="14" spans="1:6">
      <c r="A14" s="10" t="s">
        <v>20</v>
      </c>
      <c r="B14" s="17" t="s">
        <v>101</v>
      </c>
      <c r="C14" s="10"/>
      <c r="D14" s="10"/>
      <c r="E14" s="10"/>
      <c r="F14" s="10"/>
    </row>
    <row r="15" spans="1:6">
      <c r="A15" s="10" t="s">
        <v>20</v>
      </c>
      <c r="B15" s="17" t="s">
        <v>132</v>
      </c>
      <c r="C15" s="10"/>
      <c r="D15" s="10"/>
      <c r="E15" s="10"/>
      <c r="F15" s="10"/>
    </row>
    <row r="16" spans="1:6">
      <c r="A16" s="10" t="s">
        <v>20</v>
      </c>
      <c r="B16" s="17" t="s">
        <v>133</v>
      </c>
      <c r="C16" s="10"/>
      <c r="D16" s="10"/>
      <c r="E16" s="10"/>
      <c r="F16" s="10"/>
    </row>
    <row r="17" spans="1:6">
      <c r="A17" s="10" t="s">
        <v>20</v>
      </c>
      <c r="B17" s="17" t="s">
        <v>134</v>
      </c>
      <c r="C17" s="10"/>
      <c r="D17" s="10"/>
      <c r="E17" s="10"/>
      <c r="F17" s="10"/>
    </row>
    <row r="18" spans="1:6">
      <c r="A18" s="10" t="s">
        <v>20</v>
      </c>
      <c r="B18" s="17" t="s">
        <v>135</v>
      </c>
      <c r="C18" s="10"/>
      <c r="D18" s="10"/>
      <c r="E18" s="10"/>
      <c r="F18" s="10"/>
    </row>
    <row r="19" spans="1:6">
      <c r="A19" s="10" t="s">
        <v>20</v>
      </c>
      <c r="B19" s="17" t="s">
        <v>136</v>
      </c>
      <c r="C19" s="10"/>
      <c r="D19" s="10"/>
      <c r="E19" s="10"/>
      <c r="F19" s="10"/>
    </row>
    <row r="20" spans="1:6">
      <c r="A20" s="10" t="s">
        <v>20</v>
      </c>
      <c r="B20" s="17" t="s">
        <v>137</v>
      </c>
      <c r="C20" s="10"/>
      <c r="D20" s="10"/>
      <c r="E20" s="10"/>
      <c r="F20" s="10"/>
    </row>
    <row r="21" spans="1:6">
      <c r="A21" s="10" t="s">
        <v>20</v>
      </c>
      <c r="B21" s="17" t="s">
        <v>138</v>
      </c>
      <c r="C21" s="10"/>
      <c r="D21" s="10"/>
      <c r="E21" s="10"/>
      <c r="F21" s="10"/>
    </row>
    <row r="22" spans="1:6">
      <c r="A22" s="10" t="s">
        <v>20</v>
      </c>
      <c r="B22" s="17" t="s">
        <v>139</v>
      </c>
      <c r="C22" s="10"/>
      <c r="D22" s="10"/>
      <c r="E22" s="10"/>
      <c r="F22" s="10"/>
    </row>
    <row r="23" spans="1:6" ht="26.25">
      <c r="A23" s="10" t="s">
        <v>20</v>
      </c>
      <c r="B23" s="17" t="s">
        <v>140</v>
      </c>
      <c r="C23" s="10"/>
      <c r="D23" s="10"/>
      <c r="E23" s="10"/>
      <c r="F23" s="10"/>
    </row>
    <row r="24" spans="1:6">
      <c r="A24" s="10" t="s">
        <v>20</v>
      </c>
      <c r="B24" s="17" t="s">
        <v>141</v>
      </c>
      <c r="C24" s="10"/>
      <c r="D24" s="10"/>
      <c r="E24" s="10"/>
      <c r="F24" s="10"/>
    </row>
    <row r="25" spans="1:6">
      <c r="A25" s="10" t="s">
        <v>20</v>
      </c>
      <c r="B25" s="17" t="s">
        <v>142</v>
      </c>
      <c r="C25" s="10"/>
      <c r="D25" s="10"/>
      <c r="E25" s="10"/>
      <c r="F25" s="10"/>
    </row>
    <row r="26" spans="1:6" ht="64.5">
      <c r="A26" s="10">
        <v>2</v>
      </c>
      <c r="B26" s="17" t="s">
        <v>143</v>
      </c>
      <c r="C26" s="10"/>
      <c r="D26" s="10"/>
      <c r="E26" s="10"/>
      <c r="F26" s="10"/>
    </row>
    <row r="27" spans="1:6">
      <c r="A27" s="10">
        <v>3</v>
      </c>
      <c r="B27" s="17" t="s">
        <v>106</v>
      </c>
      <c r="C27" s="10"/>
      <c r="D27" s="10"/>
      <c r="E27" s="10"/>
      <c r="F27" s="10"/>
    </row>
    <row r="28" spans="1:6">
      <c r="A28" s="8" t="s">
        <v>26</v>
      </c>
      <c r="B28" s="9" t="s">
        <v>107</v>
      </c>
      <c r="C28" s="10"/>
      <c r="D28" s="10"/>
      <c r="E28" s="10"/>
      <c r="F28" s="10"/>
    </row>
    <row r="29" spans="1:6">
      <c r="A29" s="10" t="s">
        <v>20</v>
      </c>
      <c r="B29" s="17" t="s">
        <v>100</v>
      </c>
      <c r="C29" s="10"/>
      <c r="D29" s="10"/>
      <c r="E29" s="10"/>
      <c r="F29" s="10"/>
    </row>
    <row r="30" spans="1:6">
      <c r="A30" s="10" t="s">
        <v>20</v>
      </c>
      <c r="B30" s="17" t="s">
        <v>144</v>
      </c>
      <c r="C30" s="10"/>
      <c r="D30" s="10"/>
      <c r="E30" s="10"/>
      <c r="F30" s="10"/>
    </row>
    <row r="31" spans="1:6">
      <c r="A31" s="10" t="s">
        <v>20</v>
      </c>
      <c r="B31" s="17" t="s">
        <v>132</v>
      </c>
      <c r="C31" s="10"/>
      <c r="D31" s="10"/>
      <c r="E31" s="10"/>
      <c r="F31" s="10"/>
    </row>
    <row r="32" spans="1:6">
      <c r="A32" s="10" t="s">
        <v>20</v>
      </c>
      <c r="B32" s="17" t="s">
        <v>133</v>
      </c>
      <c r="C32" s="10"/>
      <c r="D32" s="10"/>
      <c r="E32" s="10"/>
      <c r="F32" s="10"/>
    </row>
    <row r="33" spans="1:6">
      <c r="A33" s="10" t="s">
        <v>20</v>
      </c>
      <c r="B33" s="17" t="s">
        <v>145</v>
      </c>
      <c r="C33" s="10"/>
      <c r="D33" s="10"/>
      <c r="E33" s="10"/>
      <c r="F33" s="10"/>
    </row>
    <row r="34" spans="1:6">
      <c r="A34" s="10" t="s">
        <v>20</v>
      </c>
      <c r="B34" s="17" t="s">
        <v>135</v>
      </c>
      <c r="C34" s="10"/>
      <c r="D34" s="10"/>
      <c r="E34" s="10"/>
      <c r="F34" s="10"/>
    </row>
    <row r="35" spans="1:6">
      <c r="A35" s="10" t="s">
        <v>20</v>
      </c>
      <c r="B35" s="17" t="s">
        <v>136</v>
      </c>
      <c r="C35" s="10"/>
      <c r="D35" s="10"/>
      <c r="E35" s="10"/>
      <c r="F35" s="10"/>
    </row>
    <row r="36" spans="1:6">
      <c r="A36" s="10" t="s">
        <v>20</v>
      </c>
      <c r="B36" s="17" t="s">
        <v>146</v>
      </c>
      <c r="C36" s="10"/>
      <c r="D36" s="10"/>
      <c r="E36" s="10"/>
      <c r="F36" s="10"/>
    </row>
    <row r="37" spans="1:6">
      <c r="A37" s="10" t="s">
        <v>20</v>
      </c>
      <c r="B37" s="17" t="s">
        <v>138</v>
      </c>
      <c r="C37" s="10"/>
      <c r="D37" s="10"/>
      <c r="E37" s="10"/>
      <c r="F37" s="10"/>
    </row>
    <row r="38" spans="1:6">
      <c r="A38" s="10" t="s">
        <v>20</v>
      </c>
      <c r="B38" s="17" t="s">
        <v>139</v>
      </c>
      <c r="C38" s="10"/>
      <c r="D38" s="10"/>
      <c r="E38" s="10"/>
      <c r="F38" s="10"/>
    </row>
    <row r="39" spans="1:6" ht="26.25">
      <c r="A39" s="10" t="s">
        <v>20</v>
      </c>
      <c r="B39" s="17" t="s">
        <v>147</v>
      </c>
      <c r="C39" s="10"/>
      <c r="D39" s="10"/>
      <c r="E39" s="10"/>
      <c r="F39" s="10"/>
    </row>
    <row r="40" spans="1:6">
      <c r="A40" s="10" t="s">
        <v>20</v>
      </c>
      <c r="B40" s="17" t="s">
        <v>141</v>
      </c>
      <c r="C40" s="10"/>
      <c r="D40" s="10"/>
      <c r="E40" s="10"/>
      <c r="F40" s="10"/>
    </row>
    <row r="41" spans="1:6">
      <c r="A41" s="10" t="s">
        <v>20</v>
      </c>
      <c r="B41" s="17" t="s">
        <v>148</v>
      </c>
      <c r="C41" s="10"/>
      <c r="D41" s="10"/>
      <c r="E41" s="10"/>
      <c r="F41" s="10"/>
    </row>
    <row r="42" spans="1:6" ht="26.25">
      <c r="A42" s="8" t="s">
        <v>33</v>
      </c>
      <c r="B42" s="9" t="s">
        <v>149</v>
      </c>
      <c r="C42" s="10"/>
      <c r="D42" s="10"/>
      <c r="E42" s="10"/>
      <c r="F42" s="10"/>
    </row>
    <row r="43" spans="1:6">
      <c r="A43" s="8" t="s">
        <v>110</v>
      </c>
      <c r="B43" s="9" t="s">
        <v>150</v>
      </c>
      <c r="C43" s="10"/>
      <c r="D43" s="10"/>
      <c r="E43" s="10"/>
      <c r="F43" s="10"/>
    </row>
    <row r="44" spans="1:6">
      <c r="A44" s="8" t="s">
        <v>112</v>
      </c>
      <c r="B44" s="9" t="s">
        <v>113</v>
      </c>
      <c r="C44" s="10"/>
      <c r="D44" s="10"/>
      <c r="E44" s="10"/>
      <c r="F44" s="10"/>
    </row>
    <row r="45" spans="1:6">
      <c r="A45" s="8" t="s">
        <v>114</v>
      </c>
      <c r="B45" s="9" t="s">
        <v>115</v>
      </c>
      <c r="C45" s="10"/>
      <c r="D45" s="10"/>
      <c r="E45" s="10"/>
      <c r="F45" s="10"/>
    </row>
    <row r="46" spans="1:6">
      <c r="A46" s="11" t="s">
        <v>121</v>
      </c>
      <c r="B46" s="12" t="s">
        <v>122</v>
      </c>
      <c r="C46" s="13"/>
      <c r="D46" s="13"/>
      <c r="E46" s="13"/>
      <c r="F46" s="13"/>
    </row>
    <row r="47" spans="1:6">
      <c r="A47" s="332" t="s">
        <v>151</v>
      </c>
      <c r="B47" s="332"/>
      <c r="C47" s="332"/>
      <c r="D47" s="332"/>
      <c r="E47" s="332"/>
      <c r="F47" s="332"/>
    </row>
    <row r="48" spans="1:6" ht="30.75" customHeight="1">
      <c r="A48" s="328" t="s">
        <v>152</v>
      </c>
      <c r="B48" s="328"/>
      <c r="C48" s="328"/>
      <c r="D48" s="328"/>
      <c r="E48" s="328"/>
      <c r="F48" s="328"/>
    </row>
    <row r="49" spans="1:1">
      <c r="A49" s="42"/>
    </row>
    <row r="50" spans="1:1">
      <c r="A50" s="19"/>
    </row>
  </sheetData>
  <mergeCells count="11">
    <mergeCell ref="A48:F48"/>
    <mergeCell ref="A2:F2"/>
    <mergeCell ref="A3:F3"/>
    <mergeCell ref="E1:F1"/>
    <mergeCell ref="E4:F4"/>
    <mergeCell ref="A47:F47"/>
    <mergeCell ref="A5:A6"/>
    <mergeCell ref="B5:B6"/>
    <mergeCell ref="C5:C6"/>
    <mergeCell ref="D5:D6"/>
    <mergeCell ref="E5:F5"/>
  </mergeCells>
  <pageMargins left="0.7" right="0.32" top="0.75" bottom="0.75" header="0.3" footer="0.3"/>
  <pageSetup paperSize="9" scale="95" orientation="portrait" r:id="rId1"/>
</worksheet>
</file>

<file path=xl/worksheets/sheet6.xml><?xml version="1.0" encoding="utf-8"?>
<worksheet xmlns="http://schemas.openxmlformats.org/spreadsheetml/2006/main" xmlns:r="http://schemas.openxmlformats.org/officeDocument/2006/relationships">
  <dimension ref="A1:O19"/>
  <sheetViews>
    <sheetView workbookViewId="0">
      <selection activeCell="A2" sqref="A1:XFD1048576"/>
    </sheetView>
  </sheetViews>
  <sheetFormatPr defaultColWidth="9.140625" defaultRowHeight="15"/>
  <cols>
    <col min="1" max="1" width="9.140625" style="2"/>
    <col min="2" max="2" width="35.42578125" style="2" customWidth="1"/>
    <col min="3" max="10" width="9.140625" style="2"/>
    <col min="11" max="11" width="10" style="2" customWidth="1"/>
    <col min="12" max="16384" width="9.140625" style="2"/>
  </cols>
  <sheetData>
    <row r="1" spans="1:15">
      <c r="A1" s="1"/>
      <c r="J1" s="322" t="s">
        <v>153</v>
      </c>
      <c r="K1" s="322"/>
    </row>
    <row r="2" spans="1:15">
      <c r="A2" s="322" t="s">
        <v>154</v>
      </c>
      <c r="B2" s="322"/>
      <c r="C2" s="322"/>
      <c r="D2" s="322"/>
      <c r="E2" s="322"/>
      <c r="F2" s="322"/>
      <c r="G2" s="322"/>
      <c r="H2" s="322"/>
      <c r="I2" s="322"/>
      <c r="J2" s="322"/>
      <c r="K2" s="322"/>
    </row>
    <row r="3" spans="1:15">
      <c r="A3" s="322" t="s">
        <v>125</v>
      </c>
      <c r="B3" s="322"/>
      <c r="C3" s="322"/>
      <c r="D3" s="322"/>
      <c r="E3" s="322"/>
      <c r="F3" s="322"/>
      <c r="G3" s="322"/>
      <c r="H3" s="322"/>
      <c r="I3" s="322"/>
      <c r="J3" s="322"/>
      <c r="K3" s="322"/>
    </row>
    <row r="4" spans="1:15">
      <c r="A4" s="3"/>
      <c r="J4" s="323" t="s">
        <v>3</v>
      </c>
      <c r="K4" s="323"/>
    </row>
    <row r="5" spans="1:15" ht="49.5" customHeight="1">
      <c r="A5" s="325" t="s">
        <v>4</v>
      </c>
      <c r="B5" s="325" t="s">
        <v>69</v>
      </c>
      <c r="C5" s="325" t="s">
        <v>45</v>
      </c>
      <c r="D5" s="325" t="s">
        <v>97</v>
      </c>
      <c r="E5" s="325" t="s">
        <v>107</v>
      </c>
      <c r="F5" s="325" t="s">
        <v>155</v>
      </c>
      <c r="G5" s="325" t="s">
        <v>156</v>
      </c>
      <c r="H5" s="325" t="s">
        <v>157</v>
      </c>
      <c r="I5" s="325"/>
      <c r="J5" s="325"/>
      <c r="K5" s="333" t="s">
        <v>158</v>
      </c>
    </row>
    <row r="6" spans="1:15" ht="44.25" customHeight="1">
      <c r="A6" s="325"/>
      <c r="B6" s="325"/>
      <c r="C6" s="325"/>
      <c r="D6" s="325"/>
      <c r="E6" s="325"/>
      <c r="F6" s="325"/>
      <c r="G6" s="325"/>
      <c r="H6" s="15" t="s">
        <v>45</v>
      </c>
      <c r="I6" s="15" t="s">
        <v>97</v>
      </c>
      <c r="J6" s="15" t="s">
        <v>107</v>
      </c>
      <c r="K6" s="334"/>
    </row>
    <row r="7" spans="1:15">
      <c r="A7" s="4" t="s">
        <v>11</v>
      </c>
      <c r="B7" s="4" t="s">
        <v>12</v>
      </c>
      <c r="C7" s="4">
        <v>1</v>
      </c>
      <c r="D7" s="4">
        <v>2</v>
      </c>
      <c r="E7" s="4">
        <v>3</v>
      </c>
      <c r="F7" s="4">
        <v>4</v>
      </c>
      <c r="G7" s="4">
        <v>5</v>
      </c>
      <c r="H7" s="4">
        <v>6</v>
      </c>
      <c r="I7" s="4">
        <v>7</v>
      </c>
      <c r="J7" s="4">
        <v>8</v>
      </c>
      <c r="K7" s="4">
        <v>9</v>
      </c>
    </row>
    <row r="8" spans="1:15">
      <c r="A8" s="5"/>
      <c r="B8" s="6" t="s">
        <v>159</v>
      </c>
      <c r="C8" s="7"/>
      <c r="D8" s="7"/>
      <c r="E8" s="7"/>
      <c r="F8" s="7"/>
      <c r="G8" s="7"/>
      <c r="H8" s="7"/>
      <c r="I8" s="7"/>
      <c r="J8" s="7"/>
      <c r="K8" s="7"/>
    </row>
    <row r="9" spans="1:15">
      <c r="A9" s="8" t="s">
        <v>16</v>
      </c>
      <c r="B9" s="9" t="s">
        <v>160</v>
      </c>
      <c r="C9" s="10"/>
      <c r="D9" s="10"/>
      <c r="E9" s="10"/>
      <c r="F9" s="10"/>
      <c r="G9" s="10"/>
      <c r="H9" s="10"/>
      <c r="I9" s="10"/>
      <c r="J9" s="10"/>
      <c r="K9" s="10"/>
      <c r="O9" s="2">
        <v>124</v>
      </c>
    </row>
    <row r="10" spans="1:15">
      <c r="A10" s="8">
        <v>1</v>
      </c>
      <c r="B10" s="9" t="s">
        <v>161</v>
      </c>
      <c r="C10" s="10"/>
      <c r="D10" s="10"/>
      <c r="E10" s="10"/>
      <c r="F10" s="10"/>
      <c r="G10" s="10"/>
      <c r="H10" s="10"/>
      <c r="I10" s="10"/>
      <c r="J10" s="10"/>
      <c r="K10" s="10"/>
    </row>
    <row r="11" spans="1:15">
      <c r="A11" s="8">
        <v>2</v>
      </c>
      <c r="B11" s="9" t="s">
        <v>162</v>
      </c>
      <c r="C11" s="10"/>
      <c r="D11" s="10"/>
      <c r="E11" s="10"/>
      <c r="F11" s="10"/>
      <c r="G11" s="10"/>
      <c r="H11" s="10"/>
      <c r="I11" s="10"/>
      <c r="J11" s="10"/>
      <c r="K11" s="10"/>
    </row>
    <row r="12" spans="1:15">
      <c r="A12" s="8">
        <v>3</v>
      </c>
      <c r="B12" s="9" t="s">
        <v>163</v>
      </c>
      <c r="C12" s="10"/>
      <c r="D12" s="10"/>
      <c r="E12" s="10"/>
      <c r="F12" s="10"/>
      <c r="G12" s="10"/>
      <c r="H12" s="10"/>
      <c r="I12" s="10"/>
      <c r="J12" s="10"/>
      <c r="K12" s="10"/>
    </row>
    <row r="13" spans="1:15" ht="26.25">
      <c r="A13" s="8" t="s">
        <v>26</v>
      </c>
      <c r="B13" s="9" t="s">
        <v>164</v>
      </c>
      <c r="C13" s="10"/>
      <c r="D13" s="10"/>
      <c r="E13" s="10"/>
      <c r="F13" s="10"/>
      <c r="G13" s="10"/>
      <c r="H13" s="10"/>
      <c r="I13" s="10"/>
      <c r="J13" s="10"/>
      <c r="K13" s="10"/>
    </row>
    <row r="14" spans="1:15" ht="26.25">
      <c r="A14" s="8" t="s">
        <v>33</v>
      </c>
      <c r="B14" s="9" t="s">
        <v>165</v>
      </c>
      <c r="C14" s="10"/>
      <c r="D14" s="10"/>
      <c r="E14" s="10"/>
      <c r="F14" s="10"/>
      <c r="G14" s="10"/>
      <c r="H14" s="10"/>
      <c r="I14" s="10"/>
      <c r="J14" s="10"/>
      <c r="K14" s="10"/>
    </row>
    <row r="15" spans="1:15" ht="26.25">
      <c r="A15" s="8" t="s">
        <v>110</v>
      </c>
      <c r="B15" s="9" t="s">
        <v>166</v>
      </c>
      <c r="C15" s="10"/>
      <c r="D15" s="10"/>
      <c r="E15" s="10"/>
      <c r="F15" s="10"/>
      <c r="G15" s="10"/>
      <c r="H15" s="10"/>
      <c r="I15" s="10"/>
      <c r="J15" s="10"/>
      <c r="K15" s="10"/>
    </row>
    <row r="16" spans="1:15" ht="26.25">
      <c r="A16" s="11" t="s">
        <v>112</v>
      </c>
      <c r="B16" s="12" t="s">
        <v>167</v>
      </c>
      <c r="C16" s="13"/>
      <c r="D16" s="13"/>
      <c r="E16" s="13"/>
      <c r="F16" s="13"/>
      <c r="G16" s="13"/>
      <c r="H16" s="13"/>
      <c r="I16" s="13"/>
      <c r="J16" s="13"/>
      <c r="K16" s="13"/>
    </row>
    <row r="17" spans="1:11">
      <c r="A17" s="327" t="s">
        <v>351</v>
      </c>
      <c r="B17" s="327"/>
      <c r="C17" s="327"/>
      <c r="D17" s="327"/>
      <c r="E17" s="327"/>
      <c r="F17" s="327"/>
      <c r="G17" s="327"/>
      <c r="H17" s="327"/>
      <c r="I17" s="327"/>
      <c r="J17" s="327"/>
      <c r="K17" s="327"/>
    </row>
    <row r="18" spans="1:11">
      <c r="A18" s="328" t="s">
        <v>168</v>
      </c>
      <c r="B18" s="328"/>
      <c r="C18" s="328"/>
      <c r="D18" s="328"/>
      <c r="E18" s="328"/>
      <c r="F18" s="328"/>
      <c r="G18" s="328"/>
      <c r="H18" s="328"/>
      <c r="I18" s="328"/>
      <c r="J18" s="328"/>
      <c r="K18" s="328"/>
    </row>
    <row r="19" spans="1:11">
      <c r="A19" s="14"/>
    </row>
  </sheetData>
  <mergeCells count="15">
    <mergeCell ref="A17:K17"/>
    <mergeCell ref="A18:K18"/>
    <mergeCell ref="A2:K2"/>
    <mergeCell ref="A3:K3"/>
    <mergeCell ref="J1:K1"/>
    <mergeCell ref="J4:K4"/>
    <mergeCell ref="F5:F6"/>
    <mergeCell ref="G5:G6"/>
    <mergeCell ref="H5:J5"/>
    <mergeCell ref="K5:K6"/>
    <mergeCell ref="A5:A6"/>
    <mergeCell ref="B5:B6"/>
    <mergeCell ref="C5:C6"/>
    <mergeCell ref="D5:D6"/>
    <mergeCell ref="E5:E6"/>
  </mergeCells>
  <pageMargins left="0.7" right="0.7" top="0.75" bottom="0.75" header="0.3" footer="0.3"/>
  <pageSetup paperSize="9" scale="95" orientation="landscape" r:id="rId1"/>
</worksheet>
</file>

<file path=xl/worksheets/sheet7.xml><?xml version="1.0" encoding="utf-8"?>
<worksheet xmlns="http://schemas.openxmlformats.org/spreadsheetml/2006/main" xmlns:r="http://schemas.openxmlformats.org/officeDocument/2006/relationships">
  <dimension ref="A1:R12"/>
  <sheetViews>
    <sheetView zoomScale="80" zoomScaleNormal="80" workbookViewId="0">
      <selection activeCell="A2" sqref="A1:XFD1048576"/>
    </sheetView>
  </sheetViews>
  <sheetFormatPr defaultColWidth="9.140625" defaultRowHeight="15"/>
  <cols>
    <col min="1" max="16384" width="9.140625" style="2"/>
  </cols>
  <sheetData>
    <row r="1" spans="1:18">
      <c r="A1" s="1"/>
      <c r="Q1" s="322" t="s">
        <v>169</v>
      </c>
      <c r="R1" s="322"/>
    </row>
    <row r="2" spans="1:18">
      <c r="A2" s="322" t="s">
        <v>170</v>
      </c>
      <c r="B2" s="322"/>
      <c r="C2" s="322"/>
      <c r="D2" s="322"/>
      <c r="E2" s="322"/>
      <c r="F2" s="322"/>
      <c r="G2" s="322"/>
      <c r="H2" s="322"/>
      <c r="I2" s="322"/>
      <c r="J2" s="322"/>
      <c r="K2" s="322"/>
      <c r="L2" s="322"/>
      <c r="M2" s="322"/>
      <c r="N2" s="322"/>
      <c r="O2" s="322"/>
      <c r="P2" s="322"/>
      <c r="Q2" s="322"/>
      <c r="R2" s="322"/>
    </row>
    <row r="3" spans="1:18">
      <c r="A3" s="322" t="s">
        <v>125</v>
      </c>
      <c r="B3" s="322"/>
      <c r="C3" s="322"/>
      <c r="D3" s="322"/>
      <c r="E3" s="322"/>
      <c r="F3" s="322"/>
      <c r="G3" s="322"/>
      <c r="H3" s="322"/>
      <c r="I3" s="322"/>
      <c r="J3" s="322"/>
      <c r="K3" s="322"/>
      <c r="L3" s="322"/>
      <c r="M3" s="322"/>
      <c r="N3" s="322"/>
      <c r="O3" s="322"/>
      <c r="P3" s="322"/>
      <c r="Q3" s="322"/>
      <c r="R3" s="322"/>
    </row>
    <row r="4" spans="1:18">
      <c r="A4" s="3"/>
      <c r="Q4" s="323" t="s">
        <v>3</v>
      </c>
      <c r="R4" s="323"/>
    </row>
    <row r="5" spans="1:18" s="43" customFormat="1">
      <c r="A5" s="325" t="s">
        <v>4</v>
      </c>
      <c r="B5" s="325" t="s">
        <v>69</v>
      </c>
      <c r="C5" s="325" t="s">
        <v>45</v>
      </c>
      <c r="D5" s="325" t="s">
        <v>100</v>
      </c>
      <c r="E5" s="325" t="s">
        <v>101</v>
      </c>
      <c r="F5" s="325" t="s">
        <v>132</v>
      </c>
      <c r="G5" s="325" t="s">
        <v>171</v>
      </c>
      <c r="H5" s="325" t="s">
        <v>145</v>
      </c>
      <c r="I5" s="325" t="s">
        <v>135</v>
      </c>
      <c r="J5" s="325" t="s">
        <v>136</v>
      </c>
      <c r="K5" s="325" t="s">
        <v>137</v>
      </c>
      <c r="L5" s="325" t="s">
        <v>138</v>
      </c>
      <c r="M5" s="325" t="s">
        <v>139</v>
      </c>
      <c r="N5" s="325" t="s">
        <v>172</v>
      </c>
      <c r="O5" s="325"/>
      <c r="P5" s="325" t="s">
        <v>173</v>
      </c>
      <c r="Q5" s="325" t="s">
        <v>141</v>
      </c>
      <c r="R5" s="325" t="s">
        <v>142</v>
      </c>
    </row>
    <row r="6" spans="1:18" s="43" customFormat="1" ht="107.25" customHeight="1">
      <c r="A6" s="325"/>
      <c r="B6" s="325"/>
      <c r="C6" s="325"/>
      <c r="D6" s="325"/>
      <c r="E6" s="325"/>
      <c r="F6" s="325"/>
      <c r="G6" s="325"/>
      <c r="H6" s="325"/>
      <c r="I6" s="325"/>
      <c r="J6" s="325"/>
      <c r="K6" s="325"/>
      <c r="L6" s="325"/>
      <c r="M6" s="325"/>
      <c r="N6" s="15" t="s">
        <v>174</v>
      </c>
      <c r="O6" s="15" t="s">
        <v>175</v>
      </c>
      <c r="P6" s="325"/>
      <c r="Q6" s="325"/>
      <c r="R6" s="325"/>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7"/>
      <c r="D8" s="7"/>
      <c r="E8" s="7"/>
      <c r="F8" s="7"/>
      <c r="G8" s="7"/>
      <c r="H8" s="7"/>
      <c r="I8" s="7"/>
      <c r="J8" s="7"/>
      <c r="K8" s="7"/>
      <c r="L8" s="7"/>
      <c r="M8" s="7"/>
      <c r="N8" s="7"/>
      <c r="O8" s="7"/>
      <c r="P8" s="7"/>
      <c r="Q8" s="7"/>
      <c r="R8" s="7"/>
    </row>
    <row r="9" spans="1:18">
      <c r="A9" s="8">
        <v>1</v>
      </c>
      <c r="B9" s="9" t="s">
        <v>161</v>
      </c>
      <c r="C9" s="10"/>
      <c r="D9" s="10"/>
      <c r="E9" s="10"/>
      <c r="F9" s="10"/>
      <c r="G9" s="10"/>
      <c r="H9" s="10"/>
      <c r="I9" s="10"/>
      <c r="J9" s="10"/>
      <c r="K9" s="10"/>
      <c r="L9" s="10"/>
      <c r="M9" s="10"/>
      <c r="N9" s="10"/>
      <c r="O9" s="10"/>
      <c r="P9" s="10"/>
      <c r="Q9" s="10"/>
      <c r="R9" s="10"/>
    </row>
    <row r="10" spans="1:18">
      <c r="A10" s="8">
        <v>2</v>
      </c>
      <c r="B10" s="9" t="s">
        <v>162</v>
      </c>
      <c r="C10" s="10"/>
      <c r="D10" s="10"/>
      <c r="E10" s="10"/>
      <c r="F10" s="10"/>
      <c r="G10" s="10"/>
      <c r="H10" s="10"/>
      <c r="I10" s="10"/>
      <c r="J10" s="10"/>
      <c r="K10" s="10"/>
      <c r="L10" s="10"/>
      <c r="M10" s="10"/>
      <c r="N10" s="10"/>
      <c r="O10" s="10"/>
      <c r="P10" s="10"/>
      <c r="Q10" s="10"/>
      <c r="R10" s="10"/>
    </row>
    <row r="11" spans="1:18">
      <c r="A11" s="11">
        <v>3</v>
      </c>
      <c r="B11" s="12" t="s">
        <v>176</v>
      </c>
      <c r="C11" s="13"/>
      <c r="D11" s="13"/>
      <c r="E11" s="13"/>
      <c r="F11" s="13"/>
      <c r="G11" s="13"/>
      <c r="H11" s="13"/>
      <c r="I11" s="13"/>
      <c r="J11" s="13"/>
      <c r="K11" s="13"/>
      <c r="L11" s="13"/>
      <c r="M11" s="13"/>
      <c r="N11" s="13"/>
      <c r="O11" s="13"/>
      <c r="P11" s="13"/>
      <c r="Q11" s="13"/>
      <c r="R11" s="13"/>
    </row>
    <row r="12" spans="1:18">
      <c r="A12" s="14"/>
    </row>
  </sheetData>
  <mergeCells count="21">
    <mergeCell ref="A2:R2"/>
    <mergeCell ref="A3:R3"/>
    <mergeCell ref="Q1:R1"/>
    <mergeCell ref="Q4:R4"/>
    <mergeCell ref="M5:M6"/>
    <mergeCell ref="N5:O5"/>
    <mergeCell ref="P5:P6"/>
    <mergeCell ref="Q5:Q6"/>
    <mergeCell ref="R5:R6"/>
    <mergeCell ref="L5:L6"/>
    <mergeCell ref="A5:A6"/>
    <mergeCell ref="B5:B6"/>
    <mergeCell ref="C5:C6"/>
    <mergeCell ref="D5:D6"/>
    <mergeCell ref="E5:E6"/>
    <mergeCell ref="F5:F6"/>
    <mergeCell ref="G5:G6"/>
    <mergeCell ref="H5:H6"/>
    <mergeCell ref="I5:I6"/>
    <mergeCell ref="J5:J6"/>
    <mergeCell ref="K5:K6"/>
  </mergeCells>
  <pageMargins left="0.61" right="0.45" top="0.75" bottom="0.75" header="0.3" footer="0.3"/>
  <pageSetup paperSize="9" scale="80" orientation="landscape" r:id="rId1"/>
</worksheet>
</file>

<file path=xl/worksheets/sheet8.xml><?xml version="1.0" encoding="utf-8"?>
<worksheet xmlns="http://schemas.openxmlformats.org/spreadsheetml/2006/main" xmlns:r="http://schemas.openxmlformats.org/officeDocument/2006/relationships">
  <dimension ref="A1:R12"/>
  <sheetViews>
    <sheetView zoomScale="80" zoomScaleNormal="80" workbookViewId="0">
      <selection activeCell="E5" sqref="E5:E6"/>
    </sheetView>
  </sheetViews>
  <sheetFormatPr defaultColWidth="9.140625" defaultRowHeight="15"/>
  <cols>
    <col min="1" max="1" width="5.42578125" style="43" customWidth="1"/>
    <col min="2" max="2" width="10.7109375" style="43" customWidth="1"/>
    <col min="3" max="16384" width="9.140625" style="43"/>
  </cols>
  <sheetData>
    <row r="1" spans="1:18">
      <c r="A1" s="44"/>
      <c r="Q1" s="335" t="s">
        <v>177</v>
      </c>
      <c r="R1" s="335"/>
    </row>
    <row r="2" spans="1:18">
      <c r="A2" s="335" t="s">
        <v>178</v>
      </c>
      <c r="B2" s="335"/>
      <c r="C2" s="335"/>
      <c r="D2" s="335"/>
      <c r="E2" s="335"/>
      <c r="F2" s="335"/>
      <c r="G2" s="335"/>
      <c r="H2" s="335"/>
      <c r="I2" s="335"/>
      <c r="J2" s="335"/>
      <c r="K2" s="335"/>
      <c r="L2" s="335"/>
      <c r="M2" s="335"/>
      <c r="N2" s="335"/>
      <c r="O2" s="335"/>
      <c r="P2" s="335"/>
      <c r="Q2" s="335"/>
      <c r="R2" s="335"/>
    </row>
    <row r="3" spans="1:18">
      <c r="A3" s="335" t="s">
        <v>125</v>
      </c>
      <c r="B3" s="335"/>
      <c r="C3" s="335"/>
      <c r="D3" s="335"/>
      <c r="E3" s="335"/>
      <c r="F3" s="335"/>
      <c r="G3" s="335"/>
      <c r="H3" s="335"/>
      <c r="I3" s="335"/>
      <c r="J3" s="335"/>
      <c r="K3" s="335"/>
      <c r="L3" s="335"/>
      <c r="M3" s="335"/>
      <c r="N3" s="335"/>
      <c r="O3" s="335"/>
      <c r="P3" s="335"/>
      <c r="Q3" s="335"/>
      <c r="R3" s="335"/>
    </row>
    <row r="4" spans="1:18">
      <c r="A4" s="45"/>
      <c r="Q4" s="336" t="s">
        <v>3</v>
      </c>
      <c r="R4" s="336"/>
    </row>
    <row r="5" spans="1:18">
      <c r="A5" s="325" t="s">
        <v>4</v>
      </c>
      <c r="B5" s="325" t="s">
        <v>69</v>
      </c>
      <c r="C5" s="325" t="s">
        <v>45</v>
      </c>
      <c r="D5" s="325" t="s">
        <v>100</v>
      </c>
      <c r="E5" s="325" t="s">
        <v>101</v>
      </c>
      <c r="F5" s="325" t="s">
        <v>132</v>
      </c>
      <c r="G5" s="325" t="s">
        <v>171</v>
      </c>
      <c r="H5" s="325" t="s">
        <v>145</v>
      </c>
      <c r="I5" s="325" t="s">
        <v>135</v>
      </c>
      <c r="J5" s="325" t="s">
        <v>136</v>
      </c>
      <c r="K5" s="325" t="s">
        <v>137</v>
      </c>
      <c r="L5" s="325" t="s">
        <v>138</v>
      </c>
      <c r="M5" s="325" t="s">
        <v>139</v>
      </c>
      <c r="N5" s="325" t="s">
        <v>172</v>
      </c>
      <c r="O5" s="325"/>
      <c r="P5" s="325" t="s">
        <v>173</v>
      </c>
      <c r="Q5" s="325" t="s">
        <v>141</v>
      </c>
      <c r="R5" s="325" t="s">
        <v>142</v>
      </c>
    </row>
    <row r="6" spans="1:18" ht="102.75" customHeight="1">
      <c r="A6" s="325"/>
      <c r="B6" s="325"/>
      <c r="C6" s="325"/>
      <c r="D6" s="325"/>
      <c r="E6" s="325"/>
      <c r="F6" s="325"/>
      <c r="G6" s="325"/>
      <c r="H6" s="325"/>
      <c r="I6" s="325"/>
      <c r="J6" s="325"/>
      <c r="K6" s="325"/>
      <c r="L6" s="325"/>
      <c r="M6" s="325"/>
      <c r="N6" s="15" t="s">
        <v>174</v>
      </c>
      <c r="O6" s="15" t="s">
        <v>175</v>
      </c>
      <c r="P6" s="325"/>
      <c r="Q6" s="325"/>
      <c r="R6" s="325"/>
    </row>
    <row r="7" spans="1:18">
      <c r="A7" s="15" t="s">
        <v>11</v>
      </c>
      <c r="B7" s="15" t="s">
        <v>12</v>
      </c>
      <c r="C7" s="15">
        <v>1</v>
      </c>
      <c r="D7" s="15">
        <v>2</v>
      </c>
      <c r="E7" s="15">
        <v>3</v>
      </c>
      <c r="F7" s="15">
        <v>4</v>
      </c>
      <c r="G7" s="15">
        <v>5</v>
      </c>
      <c r="H7" s="15">
        <v>6</v>
      </c>
      <c r="I7" s="15">
        <v>7</v>
      </c>
      <c r="J7" s="15">
        <v>8</v>
      </c>
      <c r="K7" s="15">
        <v>9</v>
      </c>
      <c r="L7" s="15">
        <v>10</v>
      </c>
      <c r="M7" s="15">
        <v>11</v>
      </c>
      <c r="N7" s="15">
        <v>12</v>
      </c>
      <c r="O7" s="15">
        <v>13</v>
      </c>
      <c r="P7" s="15">
        <v>14</v>
      </c>
      <c r="Q7" s="15">
        <v>15</v>
      </c>
      <c r="R7" s="15">
        <v>16</v>
      </c>
    </row>
    <row r="8" spans="1:18" ht="30.75" customHeight="1">
      <c r="A8" s="46"/>
      <c r="B8" s="47" t="s">
        <v>159</v>
      </c>
      <c r="C8" s="48"/>
      <c r="D8" s="48"/>
      <c r="E8" s="48"/>
      <c r="F8" s="48"/>
      <c r="G8" s="48"/>
      <c r="H8" s="48"/>
      <c r="I8" s="48"/>
      <c r="J8" s="48"/>
      <c r="K8" s="48"/>
      <c r="L8" s="48"/>
      <c r="M8" s="48"/>
      <c r="N8" s="48"/>
      <c r="O8" s="48"/>
      <c r="P8" s="48"/>
      <c r="Q8" s="48"/>
      <c r="R8" s="48"/>
    </row>
    <row r="9" spans="1:18">
      <c r="A9" s="49">
        <v>1</v>
      </c>
      <c r="B9" s="50" t="s">
        <v>161</v>
      </c>
      <c r="C9" s="51"/>
      <c r="D9" s="51"/>
      <c r="E9" s="51"/>
      <c r="F9" s="51"/>
      <c r="G9" s="51"/>
      <c r="H9" s="51"/>
      <c r="I9" s="51"/>
      <c r="J9" s="51"/>
      <c r="K9" s="51"/>
      <c r="L9" s="51"/>
      <c r="M9" s="51"/>
      <c r="N9" s="51"/>
      <c r="O9" s="51"/>
      <c r="P9" s="51"/>
      <c r="Q9" s="51"/>
      <c r="R9" s="51"/>
    </row>
    <row r="10" spans="1:18">
      <c r="A10" s="49">
        <v>2</v>
      </c>
      <c r="B10" s="50" t="s">
        <v>162</v>
      </c>
      <c r="C10" s="51"/>
      <c r="D10" s="51"/>
      <c r="E10" s="51"/>
      <c r="F10" s="51"/>
      <c r="G10" s="51"/>
      <c r="H10" s="51"/>
      <c r="I10" s="51"/>
      <c r="J10" s="51"/>
      <c r="K10" s="51"/>
      <c r="L10" s="51"/>
      <c r="M10" s="51"/>
      <c r="N10" s="51"/>
      <c r="O10" s="51"/>
      <c r="P10" s="51"/>
      <c r="Q10" s="51"/>
      <c r="R10" s="51"/>
    </row>
    <row r="11" spans="1:18">
      <c r="A11" s="52">
        <v>3</v>
      </c>
      <c r="B11" s="53" t="s">
        <v>176</v>
      </c>
      <c r="C11" s="54"/>
      <c r="D11" s="54"/>
      <c r="E11" s="54"/>
      <c r="F11" s="54"/>
      <c r="G11" s="54"/>
      <c r="H11" s="54"/>
      <c r="I11" s="54"/>
      <c r="J11" s="54"/>
      <c r="K11" s="54"/>
      <c r="L11" s="54"/>
      <c r="M11" s="54"/>
      <c r="N11" s="54"/>
      <c r="O11" s="54"/>
      <c r="P11" s="54"/>
      <c r="Q11" s="54"/>
      <c r="R11" s="54"/>
    </row>
    <row r="12" spans="1:18">
      <c r="A12" s="55"/>
    </row>
  </sheetData>
  <mergeCells count="21">
    <mergeCell ref="Q5:Q6"/>
    <mergeCell ref="R5:R6"/>
    <mergeCell ref="A2:R2"/>
    <mergeCell ref="A3:R3"/>
    <mergeCell ref="Q1:R1"/>
    <mergeCell ref="Q4:R4"/>
    <mergeCell ref="K5:K6"/>
    <mergeCell ref="L5:L6"/>
    <mergeCell ref="M5:M6"/>
    <mergeCell ref="N5:O5"/>
    <mergeCell ref="P5:P6"/>
    <mergeCell ref="F5:F6"/>
    <mergeCell ref="G5:G6"/>
    <mergeCell ref="H5:H6"/>
    <mergeCell ref="I5:I6"/>
    <mergeCell ref="J5:J6"/>
    <mergeCell ref="A5:A6"/>
    <mergeCell ref="B5:B6"/>
    <mergeCell ref="C5:C6"/>
    <mergeCell ref="D5:D6"/>
    <mergeCell ref="E5:E6"/>
  </mergeCells>
  <pageMargins left="0.66" right="0.26" top="0.75" bottom="0.75" header="0.3" footer="0.3"/>
  <pageSetup paperSize="9" scale="80" orientation="landscape" r:id="rId1"/>
</worksheet>
</file>

<file path=xl/worksheets/sheet9.xml><?xml version="1.0" encoding="utf-8"?>
<worksheet xmlns="http://schemas.openxmlformats.org/spreadsheetml/2006/main" xmlns:r="http://schemas.openxmlformats.org/officeDocument/2006/relationships">
  <dimension ref="A1:AF29"/>
  <sheetViews>
    <sheetView workbookViewId="0">
      <selection activeCell="A2" sqref="A1:XFD1048576"/>
    </sheetView>
  </sheetViews>
  <sheetFormatPr defaultColWidth="9.140625" defaultRowHeight="15"/>
  <cols>
    <col min="1" max="1" width="5.5703125" style="2" customWidth="1"/>
    <col min="2" max="16384" width="9.140625" style="2"/>
  </cols>
  <sheetData>
    <row r="1" spans="1:32">
      <c r="A1" s="1"/>
      <c r="AE1" s="322" t="s">
        <v>179</v>
      </c>
      <c r="AF1" s="322"/>
    </row>
    <row r="2" spans="1:32" ht="15" customHeight="1">
      <c r="A2" s="322" t="s">
        <v>180</v>
      </c>
      <c r="B2" s="322"/>
      <c r="C2" s="322"/>
      <c r="D2" s="322"/>
      <c r="E2" s="322"/>
      <c r="F2" s="322"/>
      <c r="G2" s="322"/>
      <c r="H2" s="322"/>
      <c r="I2" s="322"/>
      <c r="J2" s="322"/>
      <c r="K2" s="322"/>
      <c r="L2" s="322"/>
      <c r="M2" s="322"/>
      <c r="N2" s="322"/>
      <c r="O2" s="322"/>
      <c r="P2" s="322"/>
      <c r="Q2" s="322"/>
      <c r="R2" s="322"/>
      <c r="S2" s="322"/>
      <c r="T2" s="322"/>
      <c r="U2" s="322"/>
      <c r="V2" s="322"/>
      <c r="W2" s="322"/>
      <c r="X2" s="322"/>
      <c r="Y2" s="322"/>
      <c r="Z2" s="322"/>
      <c r="AA2" s="322"/>
      <c r="AB2" s="322"/>
      <c r="AC2" s="322"/>
      <c r="AD2" s="322"/>
      <c r="AE2" s="322"/>
      <c r="AF2" s="322"/>
    </row>
    <row r="3" spans="1:32">
      <c r="A3" s="322" t="s">
        <v>2</v>
      </c>
      <c r="B3" s="322"/>
      <c r="C3" s="322"/>
      <c r="D3" s="322"/>
      <c r="E3" s="322"/>
      <c r="F3" s="322"/>
      <c r="G3" s="322"/>
      <c r="H3" s="322"/>
      <c r="I3" s="322"/>
      <c r="J3" s="322"/>
      <c r="K3" s="322"/>
      <c r="L3" s="322"/>
      <c r="M3" s="322"/>
      <c r="N3" s="322"/>
      <c r="O3" s="322"/>
      <c r="P3" s="322"/>
      <c r="Q3" s="322"/>
      <c r="R3" s="322"/>
      <c r="S3" s="322"/>
      <c r="T3" s="322"/>
      <c r="U3" s="322"/>
      <c r="V3" s="322"/>
      <c r="W3" s="322"/>
      <c r="X3" s="322"/>
      <c r="Y3" s="322"/>
      <c r="Z3" s="322"/>
      <c r="AA3" s="322"/>
      <c r="AB3" s="322"/>
      <c r="AC3" s="322"/>
      <c r="AD3" s="322"/>
      <c r="AE3" s="322"/>
      <c r="AF3" s="322"/>
    </row>
    <row r="4" spans="1:32">
      <c r="A4" s="3"/>
      <c r="AE4" s="323" t="s">
        <v>181</v>
      </c>
      <c r="AF4" s="323"/>
    </row>
    <row r="5" spans="1:32">
      <c r="A5" s="337" t="s">
        <v>4</v>
      </c>
      <c r="B5" s="337" t="s">
        <v>42</v>
      </c>
      <c r="C5" s="337" t="s">
        <v>182</v>
      </c>
      <c r="D5" s="337"/>
      <c r="E5" s="337"/>
      <c r="F5" s="337"/>
      <c r="G5" s="337"/>
      <c r="H5" s="337"/>
      <c r="I5" s="337"/>
      <c r="J5" s="337"/>
      <c r="K5" s="337"/>
      <c r="L5" s="337"/>
      <c r="M5" s="337" t="s">
        <v>183</v>
      </c>
      <c r="N5" s="337"/>
      <c r="O5" s="337"/>
      <c r="P5" s="337"/>
      <c r="Q5" s="337"/>
      <c r="R5" s="337"/>
      <c r="S5" s="337"/>
      <c r="T5" s="337"/>
      <c r="U5" s="337"/>
      <c r="V5" s="337"/>
      <c r="W5" s="337" t="s">
        <v>44</v>
      </c>
      <c r="X5" s="337"/>
      <c r="Y5" s="337"/>
      <c r="Z5" s="337"/>
      <c r="AA5" s="337"/>
      <c r="AB5" s="337"/>
      <c r="AC5" s="337"/>
      <c r="AD5" s="337"/>
      <c r="AE5" s="337"/>
      <c r="AF5" s="337"/>
    </row>
    <row r="6" spans="1:32">
      <c r="A6" s="337"/>
      <c r="B6" s="337"/>
      <c r="C6" s="337" t="s">
        <v>45</v>
      </c>
      <c r="D6" s="337" t="s">
        <v>97</v>
      </c>
      <c r="E6" s="337"/>
      <c r="F6" s="337"/>
      <c r="G6" s="337"/>
      <c r="H6" s="337"/>
      <c r="I6" s="337"/>
      <c r="J6" s="337" t="s">
        <v>107</v>
      </c>
      <c r="K6" s="337" t="s">
        <v>172</v>
      </c>
      <c r="L6" s="337"/>
      <c r="M6" s="337" t="s">
        <v>45</v>
      </c>
      <c r="N6" s="337" t="s">
        <v>97</v>
      </c>
      <c r="O6" s="337"/>
      <c r="P6" s="337"/>
      <c r="Q6" s="337"/>
      <c r="R6" s="337"/>
      <c r="S6" s="337"/>
      <c r="T6" s="337" t="s">
        <v>107</v>
      </c>
      <c r="U6" s="337" t="s">
        <v>172</v>
      </c>
      <c r="V6" s="337"/>
      <c r="W6" s="337" t="s">
        <v>45</v>
      </c>
      <c r="X6" s="337" t="s">
        <v>97</v>
      </c>
      <c r="Y6" s="337"/>
      <c r="Z6" s="337"/>
      <c r="AA6" s="337"/>
      <c r="AB6" s="337"/>
      <c r="AC6" s="337"/>
      <c r="AD6" s="337" t="s">
        <v>107</v>
      </c>
      <c r="AE6" s="337" t="s">
        <v>172</v>
      </c>
      <c r="AF6" s="337"/>
    </row>
    <row r="7" spans="1:32">
      <c r="A7" s="337"/>
      <c r="B7" s="337"/>
      <c r="C7" s="337"/>
      <c r="D7" s="337" t="s">
        <v>45</v>
      </c>
      <c r="E7" s="337" t="s">
        <v>172</v>
      </c>
      <c r="F7" s="337"/>
      <c r="G7" s="337" t="s">
        <v>184</v>
      </c>
      <c r="H7" s="337" t="s">
        <v>185</v>
      </c>
      <c r="I7" s="337" t="s">
        <v>103</v>
      </c>
      <c r="J7" s="337"/>
      <c r="K7" s="337"/>
      <c r="L7" s="337"/>
      <c r="M7" s="337"/>
      <c r="N7" s="337" t="s">
        <v>45</v>
      </c>
      <c r="O7" s="337" t="s">
        <v>172</v>
      </c>
      <c r="P7" s="337"/>
      <c r="Q7" s="337" t="s">
        <v>184</v>
      </c>
      <c r="R7" s="337" t="s">
        <v>185</v>
      </c>
      <c r="S7" s="337" t="s">
        <v>103</v>
      </c>
      <c r="T7" s="337"/>
      <c r="U7" s="337" t="s">
        <v>186</v>
      </c>
      <c r="V7" s="337" t="s">
        <v>144</v>
      </c>
      <c r="W7" s="337"/>
      <c r="X7" s="337" t="s">
        <v>45</v>
      </c>
      <c r="Y7" s="337" t="s">
        <v>172</v>
      </c>
      <c r="Z7" s="337"/>
      <c r="AA7" s="337" t="s">
        <v>184</v>
      </c>
      <c r="AB7" s="337" t="s">
        <v>185</v>
      </c>
      <c r="AC7" s="337" t="s">
        <v>103</v>
      </c>
      <c r="AD7" s="337"/>
      <c r="AE7" s="337"/>
      <c r="AF7" s="337"/>
    </row>
    <row r="8" spans="1:32" ht="34.5">
      <c r="A8" s="337"/>
      <c r="B8" s="337"/>
      <c r="C8" s="337"/>
      <c r="D8" s="337"/>
      <c r="E8" s="56" t="s">
        <v>186</v>
      </c>
      <c r="F8" s="56" t="s">
        <v>101</v>
      </c>
      <c r="G8" s="337"/>
      <c r="H8" s="337"/>
      <c r="I8" s="337"/>
      <c r="J8" s="337"/>
      <c r="K8" s="56" t="s">
        <v>186</v>
      </c>
      <c r="L8" s="56" t="s">
        <v>144</v>
      </c>
      <c r="M8" s="337"/>
      <c r="N8" s="337"/>
      <c r="O8" s="56" t="s">
        <v>186</v>
      </c>
      <c r="P8" s="56" t="s">
        <v>101</v>
      </c>
      <c r="Q8" s="337"/>
      <c r="R8" s="337"/>
      <c r="S8" s="337"/>
      <c r="T8" s="337"/>
      <c r="U8" s="337"/>
      <c r="V8" s="337"/>
      <c r="W8" s="337"/>
      <c r="X8" s="337"/>
      <c r="Y8" s="56" t="s">
        <v>186</v>
      </c>
      <c r="Z8" s="56" t="s">
        <v>101</v>
      </c>
      <c r="AA8" s="337"/>
      <c r="AB8" s="337"/>
      <c r="AC8" s="337"/>
      <c r="AD8" s="337"/>
      <c r="AE8" s="56" t="s">
        <v>186</v>
      </c>
      <c r="AF8" s="56" t="s">
        <v>101</v>
      </c>
    </row>
    <row r="9" spans="1:32">
      <c r="A9" s="57" t="s">
        <v>11</v>
      </c>
      <c r="B9" s="57" t="s">
        <v>12</v>
      </c>
      <c r="C9" s="57">
        <v>1</v>
      </c>
      <c r="D9" s="57">
        <v>2</v>
      </c>
      <c r="E9" s="57">
        <v>3</v>
      </c>
      <c r="F9" s="57">
        <v>4</v>
      </c>
      <c r="G9" s="57">
        <v>5</v>
      </c>
      <c r="H9" s="57">
        <v>6</v>
      </c>
      <c r="I9" s="57">
        <v>7</v>
      </c>
      <c r="J9" s="57">
        <v>8</v>
      </c>
      <c r="K9" s="57">
        <v>9</v>
      </c>
      <c r="L9" s="57">
        <v>10</v>
      </c>
      <c r="M9" s="57">
        <v>11</v>
      </c>
      <c r="N9" s="57">
        <v>12</v>
      </c>
      <c r="O9" s="57">
        <v>13</v>
      </c>
      <c r="P9" s="57">
        <v>14</v>
      </c>
      <c r="Q9" s="57">
        <v>15</v>
      </c>
      <c r="R9" s="57">
        <v>16</v>
      </c>
      <c r="S9" s="57">
        <v>17</v>
      </c>
      <c r="T9" s="57">
        <v>18</v>
      </c>
      <c r="U9" s="57">
        <v>19</v>
      </c>
      <c r="V9" s="57">
        <v>20</v>
      </c>
      <c r="W9" s="57" t="s">
        <v>187</v>
      </c>
      <c r="X9" s="57" t="s">
        <v>188</v>
      </c>
      <c r="Y9" s="57" t="s">
        <v>189</v>
      </c>
      <c r="Z9" s="57" t="s">
        <v>190</v>
      </c>
      <c r="AA9" s="57" t="s">
        <v>191</v>
      </c>
      <c r="AB9" s="57" t="s">
        <v>192</v>
      </c>
      <c r="AC9" s="57" t="s">
        <v>193</v>
      </c>
      <c r="AD9" s="57" t="s">
        <v>194</v>
      </c>
      <c r="AE9" s="57" t="s">
        <v>195</v>
      </c>
      <c r="AF9" s="57" t="s">
        <v>196</v>
      </c>
    </row>
    <row r="10" spans="1:32">
      <c r="A10" s="58"/>
      <c r="B10" s="59" t="s">
        <v>159</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row>
    <row r="11" spans="1:32">
      <c r="A11" s="60">
        <v>1</v>
      </c>
      <c r="B11" s="61" t="s">
        <v>57</v>
      </c>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row>
    <row r="12" spans="1:32">
      <c r="A12" s="60">
        <v>2</v>
      </c>
      <c r="B12" s="61" t="s">
        <v>58</v>
      </c>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row>
    <row r="13" spans="1:32">
      <c r="A13" s="60">
        <v>3</v>
      </c>
      <c r="B13" s="61" t="s">
        <v>197</v>
      </c>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row>
    <row r="14" spans="1:32">
      <c r="A14" s="60">
        <v>4</v>
      </c>
      <c r="B14" s="61" t="s">
        <v>198</v>
      </c>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c r="A15" s="60">
        <v>5</v>
      </c>
      <c r="B15" s="61" t="s">
        <v>199</v>
      </c>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c r="A16" s="60">
        <v>6</v>
      </c>
      <c r="B16" s="61" t="s">
        <v>200</v>
      </c>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c r="A17" s="60">
        <v>7</v>
      </c>
      <c r="B17" s="61" t="s">
        <v>63</v>
      </c>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c r="A18" s="60">
        <v>8</v>
      </c>
      <c r="B18" s="61" t="s">
        <v>201</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c r="A19" s="60">
        <v>9</v>
      </c>
      <c r="B19" s="61" t="s">
        <v>202</v>
      </c>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row>
    <row r="20" spans="1:32">
      <c r="A20" s="60">
        <v>10</v>
      </c>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row>
    <row r="21" spans="1:32">
      <c r="A21" s="60">
        <v>11</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row>
    <row r="22" spans="1:32">
      <c r="A22" s="60">
        <v>12</v>
      </c>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row>
    <row r="23" spans="1:32">
      <c r="A23" s="60">
        <v>13</v>
      </c>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row>
    <row r="24" spans="1:32">
      <c r="A24" s="60">
        <v>14</v>
      </c>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row>
    <row r="25" spans="1:32">
      <c r="A25" s="62">
        <v>15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row>
    <row r="26" spans="1:32" ht="282.75">
      <c r="A26" s="64" t="s">
        <v>356</v>
      </c>
    </row>
    <row r="27" spans="1:32" ht="345">
      <c r="A27" s="42" t="s">
        <v>203</v>
      </c>
    </row>
    <row r="28" spans="1:32">
      <c r="A28" s="14"/>
    </row>
    <row r="29" spans="1:32">
      <c r="A29" s="19"/>
    </row>
  </sheetData>
  <mergeCells count="38">
    <mergeCell ref="A2:AF2"/>
    <mergeCell ref="A3:AF3"/>
    <mergeCell ref="AE1:AF1"/>
    <mergeCell ref="AE4:AF4"/>
    <mergeCell ref="AC7:AC8"/>
    <mergeCell ref="AE6:AF7"/>
    <mergeCell ref="D7:D8"/>
    <mergeCell ref="E7:F7"/>
    <mergeCell ref="G7:G8"/>
    <mergeCell ref="H7:H8"/>
    <mergeCell ref="I7:I8"/>
    <mergeCell ref="N6:S6"/>
    <mergeCell ref="T6:T8"/>
    <mergeCell ref="Y7:Z7"/>
    <mergeCell ref="AA7:AA8"/>
    <mergeCell ref="AB7:AB8"/>
    <mergeCell ref="V7:V8"/>
    <mergeCell ref="X7:X8"/>
    <mergeCell ref="N7:N8"/>
    <mergeCell ref="O7:P7"/>
    <mergeCell ref="Q7:Q8"/>
    <mergeCell ref="R7:R8"/>
    <mergeCell ref="A5:A8"/>
    <mergeCell ref="B5:B8"/>
    <mergeCell ref="C5:L5"/>
    <mergeCell ref="M5:V5"/>
    <mergeCell ref="W5:AF5"/>
    <mergeCell ref="C6:C8"/>
    <mergeCell ref="D6:I6"/>
    <mergeCell ref="J6:J8"/>
    <mergeCell ref="K6:L7"/>
    <mergeCell ref="M6:M8"/>
    <mergeCell ref="U6:V6"/>
    <mergeCell ref="W6:W8"/>
    <mergeCell ref="X6:AC6"/>
    <mergeCell ref="AD6:AD8"/>
    <mergeCell ref="S7:S8"/>
    <mergeCell ref="U7:U8"/>
  </mergeCells>
  <pageMargins left="0.35" right="0.25" top="0.75" bottom="0.75" header="0.3" footer="0.3"/>
  <pageSetup paperSize="9" scale="8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61576E7-9118-4098-8EFD-B0F7F54A15C9}"/>
</file>

<file path=customXml/itemProps2.xml><?xml version="1.0" encoding="utf-8"?>
<ds:datastoreItem xmlns:ds="http://schemas.openxmlformats.org/officeDocument/2006/customXml" ds:itemID="{72D0E00A-A2C1-4810-98AC-3D2DD9A77895}"/>
</file>

<file path=customXml/itemProps3.xml><?xml version="1.0" encoding="utf-8"?>
<ds:datastoreItem xmlns:ds="http://schemas.openxmlformats.org/officeDocument/2006/customXml" ds:itemID="{B0F6ACBA-779A-4B31-8E31-2EA543BB01D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56</vt:i4>
      </vt:variant>
    </vt:vector>
  </HeadingPairs>
  <TitlesOfParts>
    <vt:vector size="86" baseType="lpstr">
      <vt:lpstr>19</vt:lpstr>
      <vt:lpstr>20</vt:lpstr>
      <vt:lpstr>21</vt:lpstr>
      <vt:lpstr>22</vt:lpstr>
      <vt:lpstr>23</vt:lpstr>
      <vt:lpstr>24</vt:lpstr>
      <vt:lpstr>25</vt:lpstr>
      <vt:lpstr>26</vt:lpstr>
      <vt:lpstr>27</vt:lpstr>
      <vt:lpstr>28</vt:lpstr>
      <vt:lpstr>29</vt:lpstr>
      <vt:lpstr>31</vt:lpstr>
      <vt:lpstr>46,</vt:lpstr>
      <vt:lpstr>47</vt:lpstr>
      <vt:lpstr>02</vt:lpstr>
      <vt:lpstr>03</vt:lpstr>
      <vt:lpstr>48.</vt:lpstr>
      <vt:lpstr>49,</vt:lpstr>
      <vt:lpstr>50</vt:lpstr>
      <vt:lpstr>51</vt:lpstr>
      <vt:lpstr>53</vt:lpstr>
      <vt:lpstr>55</vt:lpstr>
      <vt:lpstr>08</vt:lpstr>
      <vt:lpstr>09</vt:lpstr>
      <vt:lpstr>36</vt:lpstr>
      <vt:lpstr>46</vt:lpstr>
      <vt:lpstr>43</vt:lpstr>
      <vt:lpstr>44</vt:lpstr>
      <vt:lpstr>45</vt:lpstr>
      <vt:lpstr>56</vt:lpstr>
      <vt:lpstr>'19'!chuong_phuluc_19</vt:lpstr>
      <vt:lpstr>'19'!chuong_phuluc_19_name</vt:lpstr>
      <vt:lpstr>'19'!chuong_phuluc_20</vt:lpstr>
      <vt:lpstr>'19'!chuong_phuluc_20_name</vt:lpstr>
      <vt:lpstr>'19'!chuong_phuluc_21</vt:lpstr>
      <vt:lpstr>'19'!chuong_phuluc_21_name</vt:lpstr>
      <vt:lpstr>'19'!chuong_phuluc_22</vt:lpstr>
      <vt:lpstr>'19'!chuong_phuluc_22_name</vt:lpstr>
      <vt:lpstr>'19'!chuong_phuluc_23</vt:lpstr>
      <vt:lpstr>'19'!chuong_phuluc_23_name</vt:lpstr>
      <vt:lpstr>'19'!chuong_phuluc_24</vt:lpstr>
      <vt:lpstr>'19'!chuong_phuluc_24_name</vt:lpstr>
      <vt:lpstr>'19'!chuong_phuluc_25</vt:lpstr>
      <vt:lpstr>'19'!chuong_phuluc_25_name</vt:lpstr>
      <vt:lpstr>'19'!chuong_phuluc_26</vt:lpstr>
      <vt:lpstr>'19'!chuong_phuluc_26_name</vt:lpstr>
      <vt:lpstr>'19'!chuong_phuluc_27</vt:lpstr>
      <vt:lpstr>'19'!chuong_phuluc_27_name</vt:lpstr>
      <vt:lpstr>'19'!chuong_phuluc_28</vt:lpstr>
      <vt:lpstr>'19'!chuong_phuluc_28_name</vt:lpstr>
      <vt:lpstr>'19'!chuong_phuluc_29</vt:lpstr>
      <vt:lpstr>'19'!chuong_phuluc_29_name</vt:lpstr>
      <vt:lpstr>'19'!chuong_phuluc_30</vt:lpstr>
      <vt:lpstr>'19'!chuong_phuluc_30_name</vt:lpstr>
      <vt:lpstr>'19'!chuong_phuluc_31</vt:lpstr>
      <vt:lpstr>'19'!chuong_phuluc_31_name</vt:lpstr>
      <vt:lpstr>'19'!chuong_phuluc_32</vt:lpstr>
      <vt:lpstr>'19'!chuong_phuluc_32_name</vt:lpstr>
      <vt:lpstr>'19'!chuong_phuluc_33</vt:lpstr>
      <vt:lpstr>'19'!chuong_phuluc_33_name</vt:lpstr>
      <vt:lpstr>'19'!chuong_phuluc_34</vt:lpstr>
      <vt:lpstr>'19'!chuong_phuluc_34_name</vt:lpstr>
      <vt:lpstr>'19'!chuong_phuluc_35</vt:lpstr>
      <vt:lpstr>'19'!chuong_phuluc_35_name</vt:lpstr>
      <vt:lpstr>'19'!chuong_phuluc_36</vt:lpstr>
      <vt:lpstr>'19'!chuong_phuluc_36_name</vt:lpstr>
      <vt:lpstr>'19'!chuong_phuluc_37</vt:lpstr>
      <vt:lpstr>'19'!chuong_phuluc_37_name</vt:lpstr>
      <vt:lpstr>'19'!chuong_phuluc_39</vt:lpstr>
      <vt:lpstr>'19'!chuong_phuluc_39_name</vt:lpstr>
      <vt:lpstr>'19'!chuong_phuluc_41</vt:lpstr>
      <vt:lpstr>'19'!chuong_phuluc_41_name</vt:lpstr>
      <vt:lpstr>'19'!chuong_phuluc_42</vt:lpstr>
      <vt:lpstr>'19'!chuong_phuluc_42_name</vt:lpstr>
      <vt:lpstr>'19'!chuong_phuluc_43</vt:lpstr>
      <vt:lpstr>'19'!chuong_phuluc_43_name</vt:lpstr>
      <vt:lpstr>'19'!chuong_phuluc_44</vt:lpstr>
      <vt:lpstr>'19'!chuong_phuluc_44_name</vt:lpstr>
      <vt:lpstr>'19'!chuong_phuluc_45</vt:lpstr>
      <vt:lpstr>'19'!chuong_phuluc_45_name</vt:lpstr>
      <vt:lpstr>'19'!chuong_phuluc_46</vt:lpstr>
      <vt:lpstr>'19'!chuong_phuluc_46_name</vt:lpstr>
      <vt:lpstr>'48.'!Print_Titles</vt:lpstr>
      <vt:lpstr>'49,'!Print_Titles</vt:lpstr>
      <vt:lpstr>'51'!Print_Titles</vt:lpstr>
      <vt:lpstr>'53'!Print_Titles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2020-01-08T03:20:00Z</cp:lastPrinted>
  <dcterms:created xsi:type="dcterms:W3CDTF">2017-05-31T02:53:19Z</dcterms:created>
  <dcterms:modified xsi:type="dcterms:W3CDTF">2020-06-25T01:47:34Z</dcterms:modified>
</cp:coreProperties>
</file>