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19440" windowHeight="11640"/>
  </bookViews>
  <sheets>
    <sheet name="Sheet1" sheetId="1" r:id="rId1"/>
  </sheets>
  <externalReferences>
    <externalReference r:id="rId2"/>
  </externalReferenc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2" i="1" l="1"/>
  <c r="D41" i="1"/>
  <c r="E41" i="1" s="1"/>
  <c r="E40" i="1"/>
  <c r="D39" i="1"/>
  <c r="E39" i="1" s="1"/>
  <c r="F38" i="1"/>
  <c r="E38" i="1"/>
  <c r="F37" i="1"/>
  <c r="E37" i="1"/>
  <c r="D36" i="1"/>
  <c r="F36" i="1" s="1"/>
  <c r="C36" i="1"/>
  <c r="F35" i="1"/>
  <c r="E35" i="1"/>
  <c r="D34" i="1"/>
  <c r="E34" i="1" s="1"/>
  <c r="D33" i="1"/>
  <c r="C33" i="1"/>
  <c r="C31" i="1" s="1"/>
  <c r="D32" i="1"/>
  <c r="C32" i="1"/>
  <c r="D30" i="1"/>
  <c r="E30" i="1" s="1"/>
  <c r="E29" i="1"/>
  <c r="E28" i="1"/>
  <c r="D27" i="1"/>
  <c r="F27" i="1" s="1"/>
  <c r="D26" i="1"/>
  <c r="C26" i="1"/>
  <c r="D25" i="1"/>
  <c r="F25" i="1" s="1"/>
  <c r="C25" i="1"/>
  <c r="E25" i="1" s="1"/>
  <c r="D24" i="1"/>
  <c r="C24" i="1"/>
  <c r="D21" i="1"/>
  <c r="E21" i="1" s="1"/>
  <c r="D20" i="1"/>
  <c r="E20" i="1" s="1"/>
  <c r="D19" i="1"/>
  <c r="E19" i="1" s="1"/>
  <c r="D18" i="1"/>
  <c r="C18" i="1"/>
  <c r="D17" i="1"/>
  <c r="E17" i="1" s="1"/>
  <c r="E16" i="1"/>
  <c r="D15" i="1"/>
  <c r="C15" i="1"/>
  <c r="D14" i="1"/>
  <c r="C14" i="1"/>
  <c r="C13" i="1" s="1"/>
  <c r="D12" i="1"/>
  <c r="C12" i="1"/>
  <c r="D11" i="1"/>
  <c r="C11" i="1"/>
  <c r="C10" i="1" s="1"/>
  <c r="F14" i="1" l="1"/>
  <c r="C23" i="1"/>
  <c r="C22" i="1" s="1"/>
  <c r="F26" i="1"/>
  <c r="F33" i="1"/>
  <c r="E36" i="1"/>
  <c r="C9" i="1"/>
  <c r="F18" i="1"/>
  <c r="F24" i="1"/>
  <c r="E26" i="1"/>
  <c r="F11" i="1"/>
  <c r="F15" i="1"/>
  <c r="E15" i="1"/>
  <c r="E27" i="1"/>
  <c r="F32" i="1"/>
  <c r="F12" i="1"/>
  <c r="E32" i="1"/>
  <c r="E18" i="1"/>
  <c r="E24" i="1"/>
  <c r="D31" i="1"/>
  <c r="E12" i="1"/>
  <c r="E11" i="1"/>
  <c r="E14" i="1"/>
  <c r="D23" i="1"/>
  <c r="D10" i="1"/>
  <c r="D13" i="1"/>
  <c r="E33" i="1"/>
  <c r="F13" i="1" l="1"/>
  <c r="E13" i="1"/>
  <c r="F31" i="1"/>
  <c r="E31" i="1"/>
  <c r="E10" i="1"/>
  <c r="F10" i="1"/>
  <c r="D9" i="1"/>
  <c r="F23" i="1"/>
  <c r="D22" i="1"/>
  <c r="E23" i="1"/>
  <c r="E22" i="1" l="1"/>
  <c r="F22" i="1"/>
  <c r="F9" i="1"/>
  <c r="E9" i="1"/>
</calcChain>
</file>

<file path=xl/comments1.xml><?xml version="1.0" encoding="utf-8"?>
<comments xmlns="http://schemas.openxmlformats.org/spreadsheetml/2006/main">
  <authors>
    <author>stc</author>
  </authors>
  <commentList>
    <comment ref="C9" authorId="0">
      <text>
        <r>
          <rPr>
            <b/>
            <sz val="9"/>
            <color indexed="81"/>
            <rFont val="Tahoma"/>
          </rPr>
          <t>stc:</t>
        </r>
        <r>
          <rPr>
            <sz val="9"/>
            <color indexed="81"/>
            <rFont val="Tahoma"/>
          </rPr>
          <t xml:space="preserve">
Khớp dự toán giao đầu năm</t>
        </r>
      </text>
    </comment>
    <comment ref="C11" authorId="0">
      <text>
        <r>
          <rPr>
            <b/>
            <sz val="9"/>
            <color indexed="81"/>
            <rFont val="Tahoma"/>
          </rPr>
          <t>stc:</t>
        </r>
        <r>
          <rPr>
            <sz val="9"/>
            <color indexed="81"/>
            <rFont val="Tahoma"/>
          </rPr>
          <t xml:space="preserve">
Bao gồm thuế tài nguyên, thu khác, thu cấp quyền khai thác khoáng sản, thu XSKT, phí lệ phí, thuế bảo vệ môi trường, thu khác NS, thu cố định tại xã, 59.670 trđ chênh lệch giữa thu nội địa trên địa bàn 595.000 - thu NSĐP hưởng theo phân cấp 535.330 trđ.</t>
        </r>
      </text>
    </comment>
    <comment ref="C12" authorId="0">
      <text>
        <r>
          <rPr>
            <b/>
            <sz val="9"/>
            <color indexed="81"/>
            <rFont val="Tahoma"/>
          </rPr>
          <t>stc:</t>
        </r>
        <r>
          <rPr>
            <sz val="9"/>
            <color indexed="81"/>
            <rFont val="Tahoma"/>
          </rPr>
          <t xml:space="preserve">
Bao gồm thuế GTGT, thuế TNDN, lệ phí trước bạ, thuế sử dụng đất NN, thu tiền sử dụng đất, thuế sử dụng đất phi nông nghiệp, tiền cho thuê mặt nước, thuế thu nhập cá nhân</t>
        </r>
      </text>
    </comment>
    <comment ref="C22" authorId="0">
      <text>
        <r>
          <rPr>
            <b/>
            <sz val="9"/>
            <color indexed="81"/>
            <rFont val="Tahoma"/>
          </rPr>
          <t>stc:</t>
        </r>
        <r>
          <rPr>
            <sz val="9"/>
            <color indexed="81"/>
            <rFont val="Tahoma"/>
          </rPr>
          <t xml:space="preserve">
Khớp dự toán giao đầu năm</t>
        </r>
      </text>
    </comment>
    <comment ref="D22" authorId="0">
      <text>
        <r>
          <rPr>
            <b/>
            <sz val="9"/>
            <color indexed="81"/>
            <rFont val="Tahoma"/>
            <family val="2"/>
          </rPr>
          <t>stc:</t>
        </r>
        <r>
          <rPr>
            <sz val="9"/>
            <color indexed="81"/>
            <rFont val="Tahoma"/>
            <family val="2"/>
          </rPr>
          <t xml:space="preserve">
Chưa bao gồm chi bs cho NS cấp dưới 2.667.943, chi trả nợ gốc 157.700 trđ</t>
        </r>
      </text>
    </comment>
    <comment ref="D28" authorId="0">
      <text>
        <r>
          <rPr>
            <b/>
            <sz val="9"/>
            <color indexed="81"/>
            <rFont val="Tahoma"/>
            <family val="2"/>
          </rPr>
          <t>stc:</t>
        </r>
        <r>
          <rPr>
            <sz val="9"/>
            <color indexed="81"/>
            <rFont val="Tahoma"/>
            <family val="2"/>
          </rPr>
          <t xml:space="preserve">
Dự phòng ngân sách đã được QT trong các lĩnh vực chi</t>
        </r>
      </text>
    </comment>
  </commentList>
</comments>
</file>

<file path=xl/sharedStrings.xml><?xml version="1.0" encoding="utf-8"?>
<sst xmlns="http://schemas.openxmlformats.org/spreadsheetml/2006/main" count="74" uniqueCount="64">
  <si>
    <t>Đơn vị: Triệu đồng</t>
  </si>
  <si>
    <t>STT</t>
  </si>
  <si>
    <t>A</t>
  </si>
  <si>
    <t>B</t>
  </si>
  <si>
    <t>TỔNG NGUỒN THU NSĐP</t>
  </si>
  <si>
    <t>I</t>
  </si>
  <si>
    <t>Thu NSĐP hưởng 100%</t>
  </si>
  <si>
    <t>Thu NSĐP hưởng từ các khoản thu phân chia</t>
  </si>
  <si>
    <t>II</t>
  </si>
  <si>
    <t>Thu bổ sung có mục tiêu</t>
  </si>
  <si>
    <t>III</t>
  </si>
  <si>
    <t>Thu từ quỹ dự trữ tài chính</t>
  </si>
  <si>
    <t>Thu kết dư</t>
  </si>
  <si>
    <t>Thu chuyển nguồn từ năm trước chuyển sang</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</si>
  <si>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</si>
  <si>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</si>
  <si>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</si>
  <si>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</si>
  <si>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</si>
  <si>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</si>
  <si>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</si>
  <si>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</si>
  <si>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</si>
  <si>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</si>
  <si>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</si>
  <si>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</si>
  <si>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</si>
  <si>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</si>
  <si>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</si>
  <si>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TỔNG MỨC VAY CỦA NSĐP</t>
  </si>
  <si>
    <t>Vay để bù đắp bội chi</t>
  </si>
  <si>
    <t>Vay để trả nợ gốc</t>
  </si>
  <si>
    <t>-</t>
  </si>
  <si>
    <t>E</t>
  </si>
  <si>
    <t>TỔNG MỨC DƯ NỢ VAY CUỐI NĂM CỦA NSĐP</t>
  </si>
  <si>
    <t>UBND TỈNH BẮC KẠN</t>
  </si>
  <si>
    <t>Biểu mẫu số 62/CK-NSNN</t>
  </si>
  <si>
    <t>CÂN ĐỐI NGÂN SÁCH ĐỊA PHƯƠNG NĂM 2017</t>
  </si>
  <si>
    <t>(Quyết toán đã được hội đồng nhân dân tỉnh phê chuẩn)</t>
  </si>
  <si>
    <t>(Kèm theo Quyết định số            /QĐ-UBND ngày         tháng         năm 2019 của UBND tỉnh)</t>
  </si>
  <si>
    <t>Nội dung (1)</t>
  </si>
  <si>
    <t>Dự toán</t>
  </si>
  <si>
    <t>Quyết toán</t>
  </si>
  <si>
    <t>So sánh</t>
  </si>
  <si>
    <t>Tuyệt đối</t>
  </si>
  <si>
    <t>Tương đối (%)</t>
  </si>
  <si>
    <t>3=2-1</t>
  </si>
  <si>
    <t>4=2/1</t>
  </si>
  <si>
    <t>Thu NSĐP được hưởng theo phân cấp</t>
  </si>
  <si>
    <t xml:space="preserve">Thu bổ sung từ ngân sách cấp trên </t>
  </si>
  <si>
    <t>Thu bổ sung cân đối ngân sách</t>
  </si>
  <si>
    <t>IV</t>
  </si>
  <si>
    <t>V</t>
  </si>
  <si>
    <t>VI</t>
  </si>
  <si>
    <t>Thu từ ngân sách cấp dưới nộp lên</t>
  </si>
  <si>
    <t>VII</t>
  </si>
  <si>
    <t>Thu viện trợ, huy động đóng góp</t>
  </si>
  <si>
    <t>VIII</t>
  </si>
  <si>
    <t>Thu từ vay để trả nợ gốc</t>
  </si>
  <si>
    <t xml:space="preserve">Tổng chi cân đối NSĐP </t>
  </si>
  <si>
    <t>Chi đầu tư phát triển</t>
  </si>
  <si>
    <t>Chi nộp ngân sách cấp trên</t>
  </si>
  <si>
    <t>BỘI THU NSĐP</t>
  </si>
  <si>
    <t>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</si>
</sst>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_(@_)"/>
    <numFmt numFmtId="165" formatCode="_(* #,##0_);_(* \(#,##0\);_(* &quot;-&quot;??_);_(@_)"/>
  </numFmts>
  <fonts count="23">
    <font>
      <sz val="11"/>
      <color theme="1"/>
      <name val="Calibri"/>
      <family val="2"/>
      <scheme val="minor"/>
    </font>
    <font>
      <sz val="12"/>
      <name val=".VnArial Narrow"/>
    </font>
    <font>
      <sz val="12"/>
      <name val=".VnArial Narrow"/>
      <family val="2"/>
    </font>
    <font>
      <b/>
      <sz val="12"/>
      <name val="Times New Roman"/>
      <family val="1"/>
    </font>
    <font>
      <i/>
      <sz val="12"/>
      <name val="Times New Roman"/>
      <family val="1"/>
    </font>
    <font>
      <sz val="12"/>
      <name val=".VnTime"/>
      <family val="2"/>
    </font>
    <font>
      <sz val="10"/>
      <name val="Arial"/>
      <family val="2"/>
      <charset val="163"/>
    </font>
    <font>
      <sz val="13"/>
      <name val=".VnTime"/>
      <family val="2"/>
    </font>
    <font>
      <sz val="11"/>
      <name val="Times New Roman"/>
      <family val="1"/>
      <charset val="163"/>
    </font>
    <font>
      <i/>
      <sz val="11"/>
      <name val="Times New Roman"/>
      <family val="1"/>
    </font>
    <font>
      <sz val="11"/>
      <color theme="1"/>
      <name val="Calibri"/>
      <family val="2"/>
      <charset val="163"/>
      <scheme val="minor"/>
    </font>
    <font>
      <sz val="11"/>
      <color theme="1"/>
      <name val="Calibri"/>
      <family val="2"/>
      <scheme val="minor"/>
    </font>
    <font>
      <b/>
      <sz val="11"/>
      <color theme="1"/>
      <name val="Calibri"/>
      <family val="2"/>
      <scheme val="minor"/>
    </font>
    <font>
      <sz val="11"/>
      <name val="Calibri"/>
      <family val="2"/>
      <charset val="163"/>
      <scheme val="minor"/>
    </font>
    <font>
      <b/>
      <i/>
      <sz val="12"/>
      <name val="Times New Roman"/>
      <family val="1"/>
    </font>
    <font>
      <b/>
      <sz val="11"/>
      <name val="Times New Roman"/>
      <family val="1"/>
    </font>
    <font>
      <sz val="11"/>
      <color theme="1"/>
      <name val="times new roman"/>
      <family val="2"/>
      <charset val="163"/>
    </font>
    <font>
      <b/>
      <sz val="11"/>
      <color theme="1"/>
      <name val="Calibri"/>
      <family val="2"/>
      <charset val="163"/>
      <scheme val="minor"/>
    </font>
    <font>
      <sz val="11"/>
      <name val="Times New Roman"/>
      <family val="1"/>
    </font>
    <font>
      <b/>
      <sz val="9"/>
      <color indexed="81"/>
      <name val="Tahoma"/>
    </font>
    <font>
      <sz val="9"/>
      <color indexed="81"/>
      <name val="Tahoma"/>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43" fontId="8" fillId="0" borderId="0" applyFont="0" applyFill="0" applyBorder="0" applyAlignment="0" applyProtection="0"/>
    <xf numFmtId="44" fontId="8" fillId="0" borderId="0" applyFont="0" applyFill="0" applyBorder="0" applyAlignment="0" applyProtection="0"/>
    <xf numFmtId="164" fontId="7" fillId="0" borderId="0" applyFont="0" applyFill="0" applyBorder="0" applyAlignment="0" applyProtection="0"/>
    <xf numFmtId="0" fontId="5" fillId="0" borderId="0"/>
    <xf numFmtId="0" fontId="6" fillId="0" borderId="0"/>
    <xf numFmtId="0" fontId="2" fillId="0" borderId="0"/>
    <xf numFmtId="0" fontId="10" fillId="0" borderId="0"/>
    <xf numFmtId="0" fontId="5" fillId="0" borderId="0"/>
    <xf numFmtId="0" fontId="8" fillId="0" borderId="0"/>
    <xf numFmtId="0" fontId="1" fillId="0" borderId="0"/>
    <xf numFmtId="43" fontId="11" fillId="0" borderId="0" applyFont="0" applyFill="0" applyBorder="0" applyAlignment="0" applyProtection="0"/>
    <xf numFmtId="0" fontId="10" fillId="0" borderId="0"/>
    <xf numFmtId="43" fontId="16" fillId="0" borderId="0" applyFont="0" applyFill="0" applyBorder="0" applyAlignment="0" applyProtection="0"/>
    <xf numFmtId="9" fontId="16" fillId="0" borderId="0" applyFont="0" applyFill="0" applyBorder="0" applyAlignment="0" applyProtection="0"/>
  </cellStyleXfs>
  <cellXfs count="51">
    <xf numFmtId="0" fontId="0" fillId="0" borderId="0" xfId="0"/>
    <xf numFmtId="0" fontId="13" fillId="0" borderId="0" xfId="12" applyFont="1" applyFill="1"/>
    <xf numFmtId="0" fontId="9" fillId="0" borderId="0" xfId="12" applyFont="1" applyFill="1"/>
    <xf numFmtId="0" fontId="14" fillId="0" borderId="0" xfId="12" applyFont="1" applyFill="1" applyAlignment="1">
      <alignment horizontal="right" vertical="center"/>
    </xf>
    <xf numFmtId="0" fontId="10" fillId="0" borderId="0" xfId="12"/>
    <xf numFmtId="0" fontId="4" fillId="0" borderId="0" xfId="12" applyFont="1" applyFill="1" applyAlignment="1">
      <alignment horizontal="right" vertical="center"/>
    </xf>
    <xf numFmtId="0" fontId="10" fillId="0" borderId="0" xfId="12" applyFont="1"/>
    <xf numFmtId="0" fontId="15" fillId="0" borderId="4" xfId="12" applyFont="1" applyFill="1" applyBorder="1" applyAlignment="1">
      <alignment horizontal="center" vertical="center" wrapText="1"/>
    </xf>
    <xf numFmtId="0" fontId="15" fillId="0" borderId="1" xfId="12" applyNumberFormat="1" applyFont="1" applyFill="1" applyBorder="1" applyAlignment="1">
      <alignment horizontal="center" vertical="center" wrapText="1"/>
    </xf>
    <xf numFmtId="0" fontId="15" fillId="0" borderId="1" xfId="12" applyNumberFormat="1" applyFont="1" applyFill="1" applyBorder="1" applyAlignment="1">
      <alignment vertical="center" wrapText="1"/>
    </xf>
    <xf numFmtId="165" fontId="15" fillId="0" borderId="1" xfId="13" applyNumberFormat="1" applyFont="1" applyFill="1" applyBorder="1" applyAlignment="1">
      <alignment horizontal="center" vertical="center" wrapText="1"/>
    </xf>
    <xf numFmtId="165" fontId="15" fillId="0" borderId="2" xfId="14" applyNumberFormat="1" applyFont="1" applyFill="1" applyBorder="1" applyAlignment="1">
      <alignment horizontal="center" vertical="center" wrapText="1"/>
    </xf>
    <xf numFmtId="10" fontId="15" fillId="0" borderId="2" xfId="14" applyNumberFormat="1" applyFont="1" applyFill="1" applyBorder="1" applyAlignment="1">
      <alignment horizontal="center" vertical="center" wrapText="1"/>
    </xf>
    <xf numFmtId="165" fontId="17" fillId="0" borderId="0" xfId="12" applyNumberFormat="1" applyFont="1" applyFill="1"/>
    <xf numFmtId="0" fontId="17" fillId="0" borderId="0" xfId="12" applyFont="1" applyFill="1"/>
    <xf numFmtId="0" fontId="15" fillId="0" borderId="2" xfId="12" applyNumberFormat="1" applyFont="1" applyFill="1" applyBorder="1" applyAlignment="1">
      <alignment horizontal="center" vertical="center" wrapText="1"/>
    </xf>
    <xf numFmtId="0" fontId="15" fillId="0" borderId="2" xfId="12" applyNumberFormat="1" applyFont="1" applyFill="1" applyBorder="1" applyAlignment="1">
      <alignment vertical="center" wrapText="1"/>
    </xf>
    <xf numFmtId="165" fontId="15" fillId="0" borderId="2" xfId="13" applyNumberFormat="1" applyFont="1" applyFill="1" applyBorder="1" applyAlignment="1">
      <alignment horizontal="center" vertical="center" wrapText="1"/>
    </xf>
    <xf numFmtId="3" fontId="15" fillId="0" borderId="2" xfId="14" applyNumberFormat="1" applyFont="1" applyFill="1" applyBorder="1" applyAlignment="1">
      <alignment horizontal="center" vertical="center" wrapText="1"/>
    </xf>
    <xf numFmtId="0" fontId="18" fillId="0" borderId="2" xfId="12" applyNumberFormat="1" applyFont="1" applyFill="1" applyBorder="1" applyAlignment="1">
      <alignment horizontal="center" vertical="center" wrapText="1"/>
    </xf>
    <xf numFmtId="0" fontId="18" fillId="0" borderId="2" xfId="12" applyNumberFormat="1" applyFont="1" applyFill="1" applyBorder="1" applyAlignment="1">
      <alignment vertical="center" wrapText="1"/>
    </xf>
    <xf numFmtId="165" fontId="18" fillId="0" borderId="2" xfId="10" applyNumberFormat="1" applyFont="1" applyFill="1" applyBorder="1" applyAlignment="1">
      <alignment horizontal="right" vertical="center" wrapText="1"/>
    </xf>
    <xf numFmtId="165" fontId="18" fillId="0" borderId="2" xfId="13" applyNumberFormat="1" applyFont="1" applyFill="1" applyBorder="1" applyAlignment="1">
      <alignment horizontal="center" vertical="center" wrapText="1"/>
    </xf>
    <xf numFmtId="3" fontId="18" fillId="0" borderId="2" xfId="14" applyNumberFormat="1" applyFont="1" applyFill="1" applyBorder="1" applyAlignment="1">
      <alignment horizontal="center" vertical="center" wrapText="1"/>
    </xf>
    <xf numFmtId="10" fontId="18" fillId="0" borderId="2" xfId="14" applyNumberFormat="1" applyFont="1" applyFill="1" applyBorder="1" applyAlignment="1">
      <alignment horizontal="center" vertical="center" wrapText="1"/>
    </xf>
    <xf numFmtId="0" fontId="10" fillId="0" borderId="0" xfId="12" applyFont="1" applyFill="1"/>
    <xf numFmtId="165" fontId="18" fillId="0" borderId="2" xfId="14" applyNumberFormat="1" applyFont="1" applyFill="1" applyBorder="1" applyAlignment="1">
      <alignment horizontal="center" vertical="center" wrapText="1"/>
    </xf>
    <xf numFmtId="165" fontId="12" fillId="0" borderId="0" xfId="11" applyNumberFormat="1" applyFont="1" applyFill="1"/>
    <xf numFmtId="165" fontId="17" fillId="0" borderId="0" xfId="11" applyNumberFormat="1" applyFont="1" applyFill="1"/>
    <xf numFmtId="165" fontId="15" fillId="0" borderId="2" xfId="12" applyNumberFormat="1" applyFont="1" applyFill="1" applyBorder="1" applyAlignment="1">
      <alignment horizontal="center" vertical="center" wrapText="1"/>
    </xf>
    <xf numFmtId="165" fontId="18" fillId="0" borderId="2" xfId="12" applyNumberFormat="1" applyFont="1" applyFill="1" applyBorder="1" applyAlignment="1">
      <alignment horizontal="center" vertical="center" wrapText="1"/>
    </xf>
    <xf numFmtId="0" fontId="18" fillId="0" borderId="2" xfId="12" applyNumberFormat="1" applyFont="1" applyFill="1" applyBorder="1" applyAlignment="1">
      <alignment horizontal="left" vertical="center" wrapText="1"/>
    </xf>
    <xf numFmtId="0" fontId="10" fillId="2" borderId="0" xfId="12" applyFont="1" applyFill="1"/>
    <xf numFmtId="0" fontId="17" fillId="2" borderId="0" xfId="12" applyFont="1" applyFill="1"/>
    <xf numFmtId="0" fontId="15" fillId="0" borderId="3" xfId="12" applyNumberFormat="1" applyFont="1" applyFill="1" applyBorder="1" applyAlignment="1">
      <alignment horizontal="center" vertical="center" wrapText="1"/>
    </xf>
    <xf numFmtId="0" fontId="15" fillId="0" borderId="3" xfId="12" applyNumberFormat="1" applyFont="1" applyFill="1" applyBorder="1" applyAlignment="1">
      <alignment vertical="center" wrapText="1"/>
    </xf>
    <xf numFmtId="165" fontId="18" fillId="0" borderId="3" xfId="12" applyNumberFormat="1" applyFont="1" applyFill="1" applyBorder="1" applyAlignment="1">
      <alignment horizontal="center" vertical="center" wrapText="1"/>
    </xf>
    <xf numFmtId="165" fontId="15" fillId="0" borderId="3" xfId="12" applyNumberFormat="1" applyFont="1" applyFill="1" applyBorder="1" applyAlignment="1">
      <alignment horizontal="center" vertical="center" wrapText="1"/>
    </xf>
    <xf numFmtId="165" fontId="15" fillId="0" borderId="3" xfId="14" applyNumberFormat="1" applyFont="1" applyFill="1" applyBorder="1" applyAlignment="1">
      <alignment horizontal="center" vertical="center" wrapText="1"/>
    </xf>
    <xf numFmtId="10" fontId="15" fillId="0" borderId="3" xfId="14"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12" fillId="0" borderId="0" xfId="12" applyFont="1" applyFill="1" applyAlignment="1">
      <alignment horizontal="center"/>
    </xf>
    <xf numFmtId="0" fontId="17" fillId="0" borderId="0" xfId="12" applyFont="1" applyFill="1" applyAlignment="1">
      <alignment horizontal="center"/>
    </xf>
    <xf numFmtId="0" fontId="15" fillId="0" borderId="4" xfId="12" applyFont="1" applyFill="1" applyBorder="1" applyAlignment="1">
      <alignment horizontal="center" vertical="center" wrapText="1"/>
    </xf>
    <xf numFmtId="0" fontId="3" fillId="0" borderId="0" xfId="0" applyFont="1" applyFill="1" applyAlignment="1">
      <alignment horizontal="left" vertical="center"/>
    </xf>
    <xf numFmtId="0" fontId="3" fillId="0" borderId="0" xfId="12" applyFont="1" applyFill="1" applyAlignment="1">
      <alignment horizontal="center" vertical="center" wrapText="1"/>
    </xf>
    <xf numFmtId="0" fontId="4" fillId="0" borderId="0" xfId="12" applyFont="1" applyFill="1" applyAlignment="1">
      <alignment horizontal="center" vertical="center" wrapText="1"/>
    </xf>
    <xf numFmtId="0" fontId="15" fillId="0" borderId="5" xfId="12" applyFont="1" applyFill="1" applyBorder="1" applyAlignment="1">
      <alignment horizontal="center" wrapText="1"/>
    </xf>
    <xf numFmtId="0" fontId="15" fillId="0" borderId="6" xfId="12" applyFont="1" applyFill="1" applyBorder="1" applyAlignment="1">
      <alignment horizontal="center" wrapText="1"/>
    </xf>
  </cellXfs>
  <cellStyles count="15">
    <cellStyle name="Comma" xfId="11" builtinId="3"/>
    <cellStyle name="Comma 15" xfId="13"/>
    <cellStyle name="Comma 2" xfId="1"/>
    <cellStyle name="Currency 2" xfId="2"/>
    <cellStyle name="HAI" xfId="3"/>
    <cellStyle name="Normal" xfId="0" builtinId="0"/>
    <cellStyle name="Normal 2" xfId="4"/>
    <cellStyle name="Normal 2 4" xfId="12"/>
    <cellStyle name="Normal 3" xfId="5"/>
    <cellStyle name="Normal 4" xfId="6"/>
    <cellStyle name="Normal 5" xfId="7"/>
    <cellStyle name="Normal 6" xfId="8"/>
    <cellStyle name="Normal 7" xfId="9"/>
    <cellStyle name="Normal 8" xfId="10"/>
    <cellStyle name="Percent 3"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y&#7871;t%20to&#225;n%20n&#259;m%202017/Bieu%20mau%20cong%20khai%20QT%20nam%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tong hop"/>
      <sheetName val="60-TT342"/>
      <sheetName val="61-TT342"/>
      <sheetName val="62-TT342"/>
      <sheetName val="B62CK"/>
      <sheetName val="B49"/>
      <sheetName val="B63CK"/>
      <sheetName val="B51"/>
      <sheetName val="B64CK"/>
      <sheetName val="B65CK"/>
      <sheetName val="B53a"/>
      <sheetName val="B66CK"/>
      <sheetName val="B55"/>
      <sheetName val="B56"/>
      <sheetName val="B57"/>
      <sheetName val="B58"/>
      <sheetName val="B67CK"/>
      <sheetName val="B60"/>
      <sheetName val="B68CK"/>
      <sheetName val="B61.01 CTMTQG cấp tỉnh"/>
      <sheetName val="B 61.02 CTMTQG huyện"/>
      <sheetName val="B62.QTVĐT"/>
      <sheetName val="B64"/>
      <sheetName val="TM Các CT, nhiệm vụ của Huyện"/>
      <sheetName val="TM KDNS Tinh"/>
      <sheetName val="Tổng hợp CN 2017-2018"/>
      <sheetName val="CN 2017-2018 cấp tỉnh"/>
      <sheetName val="TMCN 2017-2018 NS huyện"/>
    </sheetNames>
    <sheetDataSet>
      <sheetData sheetId="0"/>
      <sheetData sheetId="1"/>
      <sheetData sheetId="2">
        <row r="14">
          <cell r="G14">
            <v>40910</v>
          </cell>
        </row>
        <row r="15">
          <cell r="G15">
            <v>3656</v>
          </cell>
        </row>
        <row r="16">
          <cell r="G16">
            <v>0</v>
          </cell>
        </row>
        <row r="17">
          <cell r="G17">
            <v>21130</v>
          </cell>
        </row>
        <row r="18">
          <cell r="G18">
            <v>8</v>
          </cell>
        </row>
        <row r="20">
          <cell r="G20">
            <v>100</v>
          </cell>
        </row>
        <row r="21">
          <cell r="G21">
            <v>20</v>
          </cell>
        </row>
        <row r="22">
          <cell r="G22">
            <v>0</v>
          </cell>
        </row>
        <row r="23">
          <cell r="G23">
            <v>112</v>
          </cell>
        </row>
        <row r="24">
          <cell r="G24">
            <v>256</v>
          </cell>
        </row>
        <row r="25">
          <cell r="G25">
            <v>0</v>
          </cell>
        </row>
        <row r="27">
          <cell r="G27">
            <v>106206</v>
          </cell>
        </row>
        <row r="28">
          <cell r="G28">
            <v>7944</v>
          </cell>
        </row>
        <row r="29">
          <cell r="G29">
            <v>259</v>
          </cell>
        </row>
        <row r="30">
          <cell r="G30">
            <v>31051</v>
          </cell>
        </row>
        <row r="31">
          <cell r="G31">
            <v>706</v>
          </cell>
        </row>
        <row r="32">
          <cell r="G32">
            <v>29075</v>
          </cell>
        </row>
        <row r="33">
          <cell r="G33">
            <v>2622</v>
          </cell>
        </row>
        <row r="34">
          <cell r="G34">
            <v>541</v>
          </cell>
        </row>
        <row r="35">
          <cell r="G35">
            <v>21980</v>
          </cell>
        </row>
        <row r="36">
          <cell r="G36">
            <v>29509</v>
          </cell>
        </row>
        <row r="37">
          <cell r="G37">
            <v>56533</v>
          </cell>
        </row>
        <row r="41">
          <cell r="G41">
            <v>97819</v>
          </cell>
        </row>
        <row r="42">
          <cell r="G42">
            <v>11473</v>
          </cell>
        </row>
        <row r="43">
          <cell r="G43">
            <v>0</v>
          </cell>
        </row>
        <row r="44">
          <cell r="G44">
            <v>0</v>
          </cell>
        </row>
        <row r="45">
          <cell r="G45">
            <v>21</v>
          </cell>
        </row>
        <row r="46">
          <cell r="G46">
            <v>29142</v>
          </cell>
        </row>
        <row r="47">
          <cell r="G47">
            <v>7594</v>
          </cell>
        </row>
        <row r="48">
          <cell r="G48">
            <v>0</v>
          </cell>
        </row>
        <row r="49">
          <cell r="G49">
            <v>1452</v>
          </cell>
        </row>
        <row r="50">
          <cell r="G50">
            <v>13055</v>
          </cell>
        </row>
        <row r="54">
          <cell r="G54">
            <v>0</v>
          </cell>
        </row>
        <row r="55">
          <cell r="G55">
            <v>36401</v>
          </cell>
        </row>
        <row r="59">
          <cell r="G59">
            <v>3694</v>
          </cell>
        </row>
        <row r="64">
          <cell r="D64">
            <v>2802252</v>
          </cell>
          <cell r="H64">
            <v>2802252</v>
          </cell>
        </row>
        <row r="65">
          <cell r="D65">
            <v>562128</v>
          </cell>
          <cell r="H65">
            <v>1218366</v>
          </cell>
        </row>
        <row r="68">
          <cell r="G68">
            <v>28108</v>
          </cell>
        </row>
        <row r="69">
          <cell r="D69">
            <v>5520</v>
          </cell>
          <cell r="G69">
            <v>487568</v>
          </cell>
        </row>
        <row r="70">
          <cell r="G70">
            <v>67353</v>
          </cell>
        </row>
      </sheetData>
      <sheetData sheetId="3"/>
      <sheetData sheetId="4"/>
      <sheetData sheetId="5"/>
      <sheetData sheetId="6"/>
      <sheetData sheetId="7"/>
      <sheetData sheetId="8">
        <row r="11">
          <cell r="C11">
            <v>319670</v>
          </cell>
          <cell r="F11">
            <v>343557.897</v>
          </cell>
        </row>
        <row r="20">
          <cell r="F20">
            <v>3694</v>
          </cell>
        </row>
        <row r="22">
          <cell r="C22">
            <v>2806342</v>
          </cell>
          <cell r="F22">
            <v>2771587.5</v>
          </cell>
        </row>
        <row r="26">
          <cell r="C26">
            <v>1800</v>
          </cell>
          <cell r="F26">
            <v>1735</v>
          </cell>
        </row>
        <row r="27">
          <cell r="F27">
            <v>1000</v>
          </cell>
        </row>
        <row r="30">
          <cell r="F30">
            <v>35765</v>
          </cell>
        </row>
        <row r="32">
          <cell r="C32">
            <v>275583</v>
          </cell>
          <cell r="F32">
            <v>322948.27720999997</v>
          </cell>
        </row>
        <row r="48">
          <cell r="D48">
            <v>286545</v>
          </cell>
          <cell r="F48">
            <v>590988.39652099996</v>
          </cell>
        </row>
        <row r="115">
          <cell r="F115">
            <v>703165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7"/>
  <sheetViews>
    <sheetView tabSelected="1" topLeftCell="A28" workbookViewId="0">
      <selection activeCell="A37" sqref="A37"/>
    </sheetView>
  </sheetViews>
  <sheetFormatPr defaultRowHeight="15"/>
  <cols>
    <col min="1" max="1" width="5.7109375" style="4" customWidth="1"/>
    <col min="2" max="2" width="47.42578125" style="4" customWidth="1"/>
    <col min="3" max="3" width="11.140625" style="4" customWidth="1"/>
    <col min="4" max="4" width="11.5703125" style="4" customWidth="1"/>
    <col min="5" max="5" width="11.7109375" style="4" customWidth="1"/>
    <col min="6" max="6" width="10.42578125" style="4" customWidth="1"/>
    <col min="7" max="7" width="10.28515625" style="4" customWidth="1"/>
    <col min="8" max="8" width="9.140625" style="4"/>
    <col min="9" max="9" width="10" style="4" customWidth="1"/>
    <col min="10" max="16384" width="9.140625" style="4"/>
  </cols>
  <sheetData>
    <row r="1" spans="1:9" ht="21" customHeight="1">
      <c r="A1" s="46" t="s">
        <v>35</v>
      </c>
      <c r="B1" s="46"/>
      <c r="C1" s="1"/>
      <c r="D1" s="1"/>
      <c r="E1" s="2"/>
      <c r="F1" s="3" t="s">
        <v>36</v>
      </c>
    </row>
    <row r="2" spans="1:9" ht="15.75">
      <c r="A2" s="47" t="s">
        <v>37</v>
      </c>
      <c r="B2" s="47"/>
      <c r="C2" s="47"/>
      <c r="D2" s="47"/>
      <c r="E2" s="47"/>
      <c r="F2" s="47"/>
    </row>
    <row r="3" spans="1:9" ht="21" customHeight="1">
      <c r="A3" s="47" t="s">
        <v>38</v>
      </c>
      <c r="B3" s="47"/>
      <c r="C3" s="47"/>
      <c r="D3" s="47"/>
      <c r="E3" s="47"/>
      <c r="F3" s="47"/>
    </row>
    <row r="4" spans="1:9" ht="21" customHeight="1">
      <c r="A4" s="48" t="s">
        <v>39</v>
      </c>
      <c r="B4" s="48"/>
      <c r="C4" s="48"/>
      <c r="D4" s="48"/>
      <c r="E4" s="48"/>
      <c r="F4" s="48"/>
    </row>
    <row r="5" spans="1:9" ht="19.5" customHeight="1">
      <c r="A5" s="1"/>
      <c r="B5" s="1"/>
      <c r="C5" s="1"/>
      <c r="D5" s="1"/>
      <c r="E5" s="1"/>
      <c r="F5" s="5" t="s">
        <v>0</v>
      </c>
    </row>
    <row r="6" spans="1:9" s="6" customFormat="1" ht="15.75" customHeight="1">
      <c r="A6" s="45" t="s">
        <v>1</v>
      </c>
      <c r="B6" s="45" t="s">
        <v>40</v>
      </c>
      <c r="C6" s="45" t="s">
        <v>41</v>
      </c>
      <c r="D6" s="45" t="s">
        <v>42</v>
      </c>
      <c r="E6" s="49" t="s">
        <v>43</v>
      </c>
      <c r="F6" s="50"/>
    </row>
    <row r="7" spans="1:9" s="6" customFormat="1" ht="28.5">
      <c r="A7" s="45"/>
      <c r="B7" s="45"/>
      <c r="C7" s="45"/>
      <c r="D7" s="45"/>
      <c r="E7" s="7" t="s">
        <v>44</v>
      </c>
      <c r="F7" s="7" t="s">
        <v>45</v>
      </c>
    </row>
    <row r="8" spans="1:9" s="6" customFormat="1" ht="15.75" customHeight="1">
      <c r="A8" s="7" t="s">
        <v>2</v>
      </c>
      <c r="B8" s="7" t="s">
        <v>3</v>
      </c>
      <c r="C8" s="7">
        <v>1</v>
      </c>
      <c r="D8" s="7">
        <v>2</v>
      </c>
      <c r="E8" s="7" t="s">
        <v>46</v>
      </c>
      <c r="F8" s="7" t="s">
        <v>47</v>
      </c>
    </row>
    <row r="9" spans="1:9" s="14" customFormat="1" ht="19.5" customHeight="1">
      <c r="A9" s="8" t="s">
        <v>2</v>
      </c>
      <c r="B9" s="9" t="s">
        <v>4</v>
      </c>
      <c r="C9" s="10">
        <f>C10+C13+C16+C17+C18</f>
        <v>3905230</v>
      </c>
      <c r="D9" s="10">
        <f>D10+D13+D16+D17+D18+D19+D20+D21</f>
        <v>5156916</v>
      </c>
      <c r="E9" s="11">
        <f t="shared" ref="E9:E10" si="0">D9-C9</f>
        <v>1251686</v>
      </c>
      <c r="F9" s="12">
        <f t="shared" ref="F9:F10" si="1">D9/C9</f>
        <v>1.320515308957475</v>
      </c>
      <c r="G9" s="13"/>
    </row>
    <row r="10" spans="1:9" s="14" customFormat="1" ht="19.5" customHeight="1">
      <c r="A10" s="15" t="s">
        <v>5</v>
      </c>
      <c r="B10" s="16" t="s">
        <v>48</v>
      </c>
      <c r="C10" s="17">
        <f>C11+C12</f>
        <v>535330</v>
      </c>
      <c r="D10" s="17">
        <f>D11+D12</f>
        <v>513174</v>
      </c>
      <c r="E10" s="18">
        <f t="shared" si="0"/>
        <v>-22156</v>
      </c>
      <c r="F10" s="12">
        <f t="shared" si="1"/>
        <v>0.95861244466030304</v>
      </c>
    </row>
    <row r="11" spans="1:9" s="25" customFormat="1" ht="19.5" customHeight="1">
      <c r="A11" s="19" t="s">
        <v>32</v>
      </c>
      <c r="B11" s="20" t="s">
        <v>6</v>
      </c>
      <c r="C11" s="21">
        <f>18000+200+150+150+143+120+21980+8880+14000+67220+70000+50000+1000+9000-59670</f>
        <v>201173</v>
      </c>
      <c r="D11" s="22">
        <f>'[1]61-TT342'!G17+'[1]61-TT342'!G18+'[1]61-TT342'!G23+'[1]61-TT342'!G29+'[1]61-TT342'!G30+'[1]61-TT342'!G31+'[1]61-TT342'!G36+'[1]61-TT342'!G37+'[1]61-TT342'!G46+'[1]61-TT342'!G47+'[1]61-TT342'!G49+'[1]61-TT342'!G50</f>
        <v>190551</v>
      </c>
      <c r="E11" s="23">
        <f>D11-C11</f>
        <v>-10622</v>
      </c>
      <c r="F11" s="24">
        <f>D11/C11</f>
        <v>0.94719967391250315</v>
      </c>
    </row>
    <row r="12" spans="1:9" s="25" customFormat="1" ht="19.5" customHeight="1">
      <c r="A12" s="19" t="s">
        <v>32</v>
      </c>
      <c r="B12" s="20" t="s">
        <v>7</v>
      </c>
      <c r="C12" s="21">
        <f>47800+500+5500+1700+57+5300+128000+12000+38000+2000+55000+10000+28000+300</f>
        <v>334157</v>
      </c>
      <c r="D12" s="22">
        <f>'[1]61-TT342'!G14+'[1]61-TT342'!G15+'[1]61-TT342'!G16+'[1]61-TT342'!G20+'[1]61-TT342'!G21+'[1]61-TT342'!G22+'[1]61-TT342'!G24+'[1]61-TT342'!G25+'[1]61-TT342'!G27+'[1]61-TT342'!G28+'[1]61-TT342'!G32+'[1]61-TT342'!G33+'[1]61-TT342'!G34+'[1]61-TT342'!G35+'[1]61-TT342'!G41+'[1]61-TT342'!G42+'[1]61-TT342'!G43+'[1]61-TT342'!G44+'[1]61-TT342'!G45+'[1]61-TT342'!G48</f>
        <v>322623</v>
      </c>
      <c r="E12" s="23">
        <f>D12-C12</f>
        <v>-11534</v>
      </c>
      <c r="F12" s="24">
        <f>D12/C12</f>
        <v>0.96548329078846173</v>
      </c>
    </row>
    <row r="13" spans="1:9" s="14" customFormat="1" ht="19.5" customHeight="1">
      <c r="A13" s="15" t="s">
        <v>8</v>
      </c>
      <c r="B13" s="16" t="s">
        <v>49</v>
      </c>
      <c r="C13" s="17">
        <f>C14+C15</f>
        <v>3364380</v>
      </c>
      <c r="D13" s="17">
        <f>D14+D15</f>
        <v>4020618</v>
      </c>
      <c r="E13" s="11">
        <f t="shared" ref="E13:E42" si="2">D13-C13</f>
        <v>656238</v>
      </c>
      <c r="F13" s="12">
        <f t="shared" ref="F13:F18" si="3">D13/C13</f>
        <v>1.1950546608884847</v>
      </c>
    </row>
    <row r="14" spans="1:9" s="25" customFormat="1" ht="19.5" customHeight="1">
      <c r="A14" s="19">
        <v>1</v>
      </c>
      <c r="B14" s="20" t="s">
        <v>50</v>
      </c>
      <c r="C14" s="22">
        <f>'[1]61-TT342'!D64</f>
        <v>2802252</v>
      </c>
      <c r="D14" s="22">
        <f>'[1]61-TT342'!H64</f>
        <v>2802252</v>
      </c>
      <c r="E14" s="26">
        <f>D14-C14</f>
        <v>0</v>
      </c>
      <c r="F14" s="24">
        <f t="shared" si="3"/>
        <v>1</v>
      </c>
    </row>
    <row r="15" spans="1:9" s="25" customFormat="1" ht="19.5" customHeight="1">
      <c r="A15" s="19">
        <v>2</v>
      </c>
      <c r="B15" s="20" t="s">
        <v>9</v>
      </c>
      <c r="C15" s="22">
        <f>'[1]61-TT342'!D65</f>
        <v>562128</v>
      </c>
      <c r="D15" s="22">
        <f>'[1]61-TT342'!H65</f>
        <v>1218366</v>
      </c>
      <c r="E15" s="26">
        <f t="shared" si="2"/>
        <v>656238</v>
      </c>
      <c r="F15" s="24">
        <f t="shared" si="3"/>
        <v>2.1674173853641876</v>
      </c>
      <c r="G15" s="43"/>
      <c r="H15" s="43"/>
      <c r="I15" s="27"/>
    </row>
    <row r="16" spans="1:9" s="14" customFormat="1" ht="19.5" customHeight="1">
      <c r="A16" s="15" t="s">
        <v>10</v>
      </c>
      <c r="B16" s="16" t="s">
        <v>11</v>
      </c>
      <c r="C16" s="17">
        <v>0</v>
      </c>
      <c r="D16" s="17">
        <v>0</v>
      </c>
      <c r="E16" s="11">
        <f t="shared" si="2"/>
        <v>0</v>
      </c>
      <c r="F16" s="12"/>
      <c r="G16" s="44"/>
      <c r="H16" s="44"/>
      <c r="I16" s="28"/>
    </row>
    <row r="17" spans="1:9" s="14" customFormat="1" ht="18" customHeight="1">
      <c r="A17" s="15" t="s">
        <v>51</v>
      </c>
      <c r="B17" s="16" t="s">
        <v>12</v>
      </c>
      <c r="C17" s="17">
        <v>0</v>
      </c>
      <c r="D17" s="17">
        <f>'[1]61-TT342'!G70</f>
        <v>67353</v>
      </c>
      <c r="E17" s="11">
        <f t="shared" si="2"/>
        <v>67353</v>
      </c>
      <c r="F17" s="12"/>
      <c r="G17" s="44"/>
      <c r="H17" s="44"/>
      <c r="I17" s="28"/>
    </row>
    <row r="18" spans="1:9" s="14" customFormat="1" ht="19.5" customHeight="1">
      <c r="A18" s="15" t="s">
        <v>52</v>
      </c>
      <c r="B18" s="16" t="s">
        <v>13</v>
      </c>
      <c r="C18" s="17">
        <f>'[1]61-TT342'!D69</f>
        <v>5520</v>
      </c>
      <c r="D18" s="17">
        <f>'[1]61-TT342'!G69</f>
        <v>487568</v>
      </c>
      <c r="E18" s="11">
        <f t="shared" si="2"/>
        <v>482048</v>
      </c>
      <c r="F18" s="12">
        <f t="shared" si="3"/>
        <v>88.327536231884054</v>
      </c>
      <c r="G18" s="44"/>
      <c r="H18" s="44"/>
      <c r="I18" s="28"/>
    </row>
    <row r="19" spans="1:9" s="14" customFormat="1" ht="19.5" customHeight="1">
      <c r="A19" s="15" t="s">
        <v>53</v>
      </c>
      <c r="B19" s="16" t="s">
        <v>54</v>
      </c>
      <c r="C19" s="17">
        <v>0</v>
      </c>
      <c r="D19" s="17">
        <f>'[1]61-TT342'!G68</f>
        <v>28108</v>
      </c>
      <c r="E19" s="11">
        <f t="shared" si="2"/>
        <v>28108</v>
      </c>
      <c r="F19" s="12"/>
      <c r="G19" s="44"/>
      <c r="H19" s="44"/>
      <c r="I19" s="28"/>
    </row>
    <row r="20" spans="1:9" s="14" customFormat="1" ht="19.5" customHeight="1">
      <c r="A20" s="15" t="s">
        <v>55</v>
      </c>
      <c r="B20" s="16" t="s">
        <v>56</v>
      </c>
      <c r="C20" s="17">
        <v>0</v>
      </c>
      <c r="D20" s="17">
        <f>'[1]61-TT342'!G54+'[1]61-TT342'!G55</f>
        <v>36401</v>
      </c>
      <c r="E20" s="11">
        <f t="shared" si="2"/>
        <v>36401</v>
      </c>
      <c r="F20" s="12"/>
    </row>
    <row r="21" spans="1:9" s="14" customFormat="1" ht="19.5" customHeight="1">
      <c r="A21" s="15" t="s">
        <v>57</v>
      </c>
      <c r="B21" s="16" t="s">
        <v>58</v>
      </c>
      <c r="C21" s="17">
        <v>0</v>
      </c>
      <c r="D21" s="17">
        <f>'[1]61-TT342'!G59</f>
        <v>3694</v>
      </c>
      <c r="E21" s="11">
        <f t="shared" si="2"/>
        <v>3694</v>
      </c>
      <c r="F21" s="12"/>
    </row>
    <row r="22" spans="1:9" s="6" customFormat="1" ht="14.25" customHeight="1">
      <c r="A22" s="15" t="s">
        <v>3</v>
      </c>
      <c r="B22" s="16" t="s">
        <v>14</v>
      </c>
      <c r="C22" s="29">
        <f>C23+C31+C34</f>
        <v>3757410</v>
      </c>
      <c r="D22" s="29">
        <f>D23+D31+D34</f>
        <v>4770747.070731</v>
      </c>
      <c r="E22" s="11">
        <f t="shared" si="2"/>
        <v>1013337.070731</v>
      </c>
      <c r="F22" s="12">
        <f t="shared" ref="F22:F38" si="4">D22/C22</f>
        <v>1.2696903108074444</v>
      </c>
    </row>
    <row r="23" spans="1:9" s="6" customFormat="1" ht="17.25" customHeight="1">
      <c r="A23" s="15" t="s">
        <v>5</v>
      </c>
      <c r="B23" s="16" t="s">
        <v>59</v>
      </c>
      <c r="C23" s="29">
        <f>SUM(C24:C29)</f>
        <v>3195282</v>
      </c>
      <c r="D23" s="29">
        <f>SUM(D24:D30)</f>
        <v>3153645.3969999999</v>
      </c>
      <c r="E23" s="11">
        <f t="shared" si="2"/>
        <v>-41636.603000000119</v>
      </c>
      <c r="F23" s="12">
        <f t="shared" si="4"/>
        <v>0.98696934949716486</v>
      </c>
    </row>
    <row r="24" spans="1:9" s="6" customFormat="1" ht="19.5" customHeight="1">
      <c r="A24" s="19">
        <v>1</v>
      </c>
      <c r="B24" s="20" t="s">
        <v>60</v>
      </c>
      <c r="C24" s="30">
        <f>[1]B64CK!C11</f>
        <v>319670</v>
      </c>
      <c r="D24" s="30">
        <f>[1]B64CK!F11</f>
        <v>343557.897</v>
      </c>
      <c r="E24" s="26">
        <f t="shared" si="2"/>
        <v>23887.896999999997</v>
      </c>
      <c r="F24" s="24">
        <f t="shared" si="4"/>
        <v>1.074726740075703</v>
      </c>
    </row>
    <row r="25" spans="1:9" s="6" customFormat="1" ht="19.5" customHeight="1">
      <c r="A25" s="19">
        <v>2</v>
      </c>
      <c r="B25" s="20" t="s">
        <v>15</v>
      </c>
      <c r="C25" s="30">
        <f>[1]B64CK!C22</f>
        <v>2806342</v>
      </c>
      <c r="D25" s="30">
        <f>[1]B64CK!F22</f>
        <v>2771587.5</v>
      </c>
      <c r="E25" s="26">
        <f t="shared" si="2"/>
        <v>-34754.5</v>
      </c>
      <c r="F25" s="24">
        <f t="shared" si="4"/>
        <v>0.98761572894536731</v>
      </c>
    </row>
    <row r="26" spans="1:9" s="6" customFormat="1" ht="19.5" customHeight="1">
      <c r="A26" s="19">
        <v>3</v>
      </c>
      <c r="B26" s="20" t="s">
        <v>16</v>
      </c>
      <c r="C26" s="30">
        <f>[1]B64CK!C26</f>
        <v>1800</v>
      </c>
      <c r="D26" s="30">
        <f>[1]B64CK!F26</f>
        <v>1735</v>
      </c>
      <c r="E26" s="26">
        <f t="shared" si="2"/>
        <v>-65</v>
      </c>
      <c r="F26" s="24">
        <f t="shared" si="4"/>
        <v>0.96388888888888891</v>
      </c>
    </row>
    <row r="27" spans="1:9" s="6" customFormat="1" ht="19.5" customHeight="1">
      <c r="A27" s="19">
        <v>4</v>
      </c>
      <c r="B27" s="20" t="s">
        <v>17</v>
      </c>
      <c r="C27" s="30">
        <v>1000</v>
      </c>
      <c r="D27" s="30">
        <f>[1]B64CK!F27</f>
        <v>1000</v>
      </c>
      <c r="E27" s="11">
        <f t="shared" si="2"/>
        <v>0</v>
      </c>
      <c r="F27" s="24">
        <f t="shared" si="4"/>
        <v>1</v>
      </c>
    </row>
    <row r="28" spans="1:9" s="6" customFormat="1" ht="19.5" customHeight="1">
      <c r="A28" s="19">
        <v>5</v>
      </c>
      <c r="B28" s="20" t="s">
        <v>18</v>
      </c>
      <c r="C28" s="30">
        <v>66470</v>
      </c>
      <c r="D28" s="30">
        <v>0</v>
      </c>
      <c r="E28" s="26">
        <f t="shared" si="2"/>
        <v>-66470</v>
      </c>
      <c r="F28" s="12"/>
    </row>
    <row r="29" spans="1:9" s="6" customFormat="1" ht="19.5" customHeight="1">
      <c r="A29" s="19">
        <v>6</v>
      </c>
      <c r="B29" s="20" t="s">
        <v>19</v>
      </c>
      <c r="C29" s="30">
        <v>0</v>
      </c>
      <c r="D29" s="30">
        <v>0</v>
      </c>
      <c r="E29" s="11">
        <f t="shared" si="2"/>
        <v>0</v>
      </c>
      <c r="F29" s="12"/>
    </row>
    <row r="30" spans="1:9" s="6" customFormat="1" ht="19.5" customHeight="1">
      <c r="A30" s="19">
        <v>7</v>
      </c>
      <c r="B30" s="31" t="s">
        <v>61</v>
      </c>
      <c r="C30" s="29">
        <v>0</v>
      </c>
      <c r="D30" s="30">
        <f>[1]B64CK!F30</f>
        <v>35765</v>
      </c>
      <c r="E30" s="26">
        <f t="shared" si="2"/>
        <v>35765</v>
      </c>
      <c r="F30" s="12"/>
    </row>
    <row r="31" spans="1:9" s="6" customFormat="1" ht="19.5" customHeight="1">
      <c r="A31" s="15" t="s">
        <v>8</v>
      </c>
      <c r="B31" s="16" t="s">
        <v>20</v>
      </c>
      <c r="C31" s="29">
        <f>C32+C33</f>
        <v>562128</v>
      </c>
      <c r="D31" s="29">
        <f>D32+D33</f>
        <v>913936.67373099993</v>
      </c>
      <c r="E31" s="11">
        <f t="shared" si="2"/>
        <v>351808.67373099993</v>
      </c>
      <c r="F31" s="12">
        <f t="shared" si="4"/>
        <v>1.6258515386726866</v>
      </c>
    </row>
    <row r="32" spans="1:9" s="6" customFormat="1" ht="19.5" customHeight="1">
      <c r="A32" s="19">
        <v>1</v>
      </c>
      <c r="B32" s="20" t="s">
        <v>21</v>
      </c>
      <c r="C32" s="30">
        <f>[1]B64CK!C32</f>
        <v>275583</v>
      </c>
      <c r="D32" s="30">
        <f>[1]B64CK!F32</f>
        <v>322948.27720999997</v>
      </c>
      <c r="E32" s="26">
        <f t="shared" si="2"/>
        <v>47365.277209999971</v>
      </c>
      <c r="F32" s="24">
        <f t="shared" si="4"/>
        <v>1.1718730009107963</v>
      </c>
    </row>
    <row r="33" spans="1:23" s="6" customFormat="1" ht="16.5" customHeight="1">
      <c r="A33" s="19">
        <v>2</v>
      </c>
      <c r="B33" s="20" t="s">
        <v>22</v>
      </c>
      <c r="C33" s="30">
        <f>[1]B64CK!D48</f>
        <v>286545</v>
      </c>
      <c r="D33" s="30">
        <f>[1]B64CK!F48</f>
        <v>590988.39652099996</v>
      </c>
      <c r="E33" s="26">
        <f t="shared" si="2"/>
        <v>304443.39652099996</v>
      </c>
      <c r="F33" s="24">
        <f t="shared" si="4"/>
        <v>2.0624627772985042</v>
      </c>
    </row>
    <row r="34" spans="1:23" s="6" customFormat="1" ht="16.5" customHeight="1">
      <c r="A34" s="15" t="s">
        <v>10</v>
      </c>
      <c r="B34" s="16" t="s">
        <v>23</v>
      </c>
      <c r="C34" s="29">
        <v>0</v>
      </c>
      <c r="D34" s="29">
        <f>[1]B64CK!F115</f>
        <v>703165</v>
      </c>
      <c r="E34" s="11">
        <f t="shared" si="2"/>
        <v>703165</v>
      </c>
      <c r="F34" s="12"/>
    </row>
    <row r="35" spans="1:23" s="6" customFormat="1" ht="15.75" customHeight="1">
      <c r="A35" s="15" t="s">
        <v>24</v>
      </c>
      <c r="B35" s="16" t="s">
        <v>62</v>
      </c>
      <c r="C35" s="29">
        <v>147820</v>
      </c>
      <c r="D35" s="29">
        <v>154006</v>
      </c>
      <c r="E35" s="11">
        <f t="shared" si="2"/>
        <v>6186</v>
      </c>
      <c r="F35" s="12">
        <f t="shared" si="4"/>
        <v>1.0418481937491544</v>
      </c>
    </row>
    <row r="36" spans="1:23" s="6" customFormat="1" ht="18.75" customHeight="1">
      <c r="A36" s="15" t="s">
        <v>25</v>
      </c>
      <c r="B36" s="16" t="s">
        <v>26</v>
      </c>
      <c r="C36" s="29">
        <f>C37+C38</f>
        <v>157700</v>
      </c>
      <c r="D36" s="29">
        <f>D37+D38</f>
        <v>157700</v>
      </c>
      <c r="E36" s="11">
        <f t="shared" si="2"/>
        <v>0</v>
      </c>
      <c r="F36" s="12">
        <f t="shared" si="4"/>
        <v>1</v>
      </c>
    </row>
    <row r="37" spans="1:23" s="6" customFormat="1" ht="22.5" customHeight="1">
      <c r="A37" s="15" t="s">
        <v>5</v>
      </c>
      <c r="B37" s="16" t="s">
        <v>27</v>
      </c>
      <c r="C37" s="29">
        <v>9880</v>
      </c>
      <c r="D37" s="29">
        <v>3694</v>
      </c>
      <c r="E37" s="11">
        <f t="shared" si="2"/>
        <v>-6186</v>
      </c>
      <c r="F37" s="12">
        <f t="shared" si="4"/>
        <v>0.37388663967611335</v>
      </c>
    </row>
    <row r="38" spans="1:23" s="6" customFormat="1" ht="31.5" customHeight="1">
      <c r="A38" s="15" t="s">
        <v>8</v>
      </c>
      <c r="B38" s="16" t="s">
        <v>28</v>
      </c>
      <c r="C38" s="29">
        <v>147820</v>
      </c>
      <c r="D38" s="29">
        <v>154006</v>
      </c>
      <c r="E38" s="11">
        <f t="shared" si="2"/>
        <v>6186</v>
      </c>
      <c r="F38" s="12">
        <f t="shared" si="4"/>
        <v>1.0418481937491544</v>
      </c>
    </row>
    <row r="39" spans="1:23" s="32" customFormat="1" ht="18" customHeight="1">
      <c r="A39" s="15" t="s">
        <v>33</v>
      </c>
      <c r="B39" s="16" t="s">
        <v>29</v>
      </c>
      <c r="C39" s="30">
        <v>0</v>
      </c>
      <c r="D39" s="29">
        <f>D41</f>
        <v>3694</v>
      </c>
      <c r="E39" s="11">
        <f t="shared" si="2"/>
        <v>3694</v>
      </c>
      <c r="F39" s="12"/>
      <c r="G39" s="25"/>
      <c r="H39" s="25"/>
      <c r="I39" s="25"/>
      <c r="J39" s="25"/>
      <c r="K39" s="25"/>
      <c r="L39" s="25"/>
      <c r="M39" s="25"/>
      <c r="N39" s="25"/>
      <c r="O39" s="25"/>
      <c r="P39" s="25"/>
      <c r="Q39" s="25"/>
      <c r="R39" s="25"/>
      <c r="S39" s="25"/>
      <c r="T39" s="25"/>
      <c r="U39" s="25"/>
      <c r="V39" s="25"/>
      <c r="W39" s="25"/>
    </row>
    <row r="40" spans="1:23" s="32" customFormat="1" ht="14.25" customHeight="1">
      <c r="A40" s="15" t="s">
        <v>5</v>
      </c>
      <c r="B40" s="16" t="s">
        <v>30</v>
      </c>
      <c r="C40" s="30">
        <v>0</v>
      </c>
      <c r="D40" s="30">
        <v>0</v>
      </c>
      <c r="E40" s="11">
        <f t="shared" si="2"/>
        <v>0</v>
      </c>
      <c r="F40" s="12"/>
      <c r="G40" s="25"/>
      <c r="H40" s="25"/>
      <c r="I40" s="25"/>
      <c r="J40" s="25"/>
      <c r="K40" s="25"/>
      <c r="L40" s="25"/>
      <c r="M40" s="25"/>
      <c r="N40" s="25"/>
      <c r="O40" s="25"/>
      <c r="P40" s="25"/>
      <c r="Q40" s="25"/>
      <c r="R40" s="25"/>
      <c r="S40" s="25"/>
      <c r="T40" s="25"/>
      <c r="U40" s="25"/>
      <c r="V40" s="25"/>
      <c r="W40" s="25"/>
    </row>
    <row r="41" spans="1:23" s="33" customFormat="1" ht="19.5" customHeight="1">
      <c r="A41" s="15" t="s">
        <v>8</v>
      </c>
      <c r="B41" s="16" t="s">
        <v>31</v>
      </c>
      <c r="C41" s="29">
        <v>0</v>
      </c>
      <c r="D41" s="29">
        <f>[1]B64CK!F20</f>
        <v>3694</v>
      </c>
      <c r="E41" s="11">
        <f t="shared" si="2"/>
        <v>3694</v>
      </c>
      <c r="F41" s="12"/>
      <c r="G41" s="14"/>
      <c r="H41" s="14"/>
      <c r="I41" s="14"/>
      <c r="J41" s="14"/>
      <c r="K41" s="14"/>
      <c r="L41" s="14"/>
      <c r="M41" s="14"/>
      <c r="N41" s="14"/>
      <c r="O41" s="14"/>
      <c r="P41" s="14"/>
      <c r="Q41" s="14"/>
      <c r="R41" s="14"/>
      <c r="S41" s="14"/>
      <c r="T41" s="14"/>
      <c r="U41" s="14"/>
      <c r="V41" s="14"/>
      <c r="W41" s="14"/>
    </row>
    <row r="42" spans="1:23" s="6" customFormat="1" ht="33.75" customHeight="1">
      <c r="A42" s="34" t="s">
        <v>63</v>
      </c>
      <c r="B42" s="35" t="s">
        <v>34</v>
      </c>
      <c r="C42" s="36">
        <v>0</v>
      </c>
      <c r="D42" s="37">
        <v>87109</v>
      </c>
      <c r="E42" s="38">
        <f t="shared" si="2"/>
        <v>87109</v>
      </c>
      <c r="F42" s="39"/>
    </row>
    <row r="43" spans="1:23" ht="23.25" customHeight="1">
      <c r="A43" s="1"/>
      <c r="B43" s="1"/>
      <c r="C43" s="40"/>
      <c r="D43" s="40"/>
      <c r="E43" s="40"/>
      <c r="F43" s="40"/>
    </row>
    <row r="44" spans="1:23" ht="15.75">
      <c r="A44" s="1"/>
      <c r="B44" s="1"/>
      <c r="C44" s="41"/>
      <c r="D44" s="41"/>
      <c r="E44" s="41"/>
      <c r="F44" s="41"/>
    </row>
    <row r="45" spans="1:23" ht="15.75">
      <c r="A45" s="1"/>
      <c r="B45" s="1"/>
      <c r="C45" s="41"/>
      <c r="D45" s="41"/>
      <c r="E45" s="41"/>
      <c r="F45" s="41"/>
    </row>
    <row r="46" spans="1:23" ht="15.75">
      <c r="A46" s="1"/>
      <c r="B46" s="1"/>
      <c r="C46" s="42"/>
      <c r="D46" s="42"/>
      <c r="E46" s="42"/>
      <c r="F46" s="42"/>
    </row>
    <row r="47" spans="1:23">
      <c r="C47"/>
      <c r="D47"/>
      <c r="E47"/>
      <c r="F47"/>
    </row>
  </sheetData>
  <mergeCells count="18">
    <mergeCell ref="A6:A7"/>
    <mergeCell ref="B6:B7"/>
    <mergeCell ref="C6:C7"/>
    <mergeCell ref="D6:D7"/>
    <mergeCell ref="A1:B1"/>
    <mergeCell ref="A2:F2"/>
    <mergeCell ref="A3:F3"/>
    <mergeCell ref="A4:F4"/>
    <mergeCell ref="E6:F6"/>
    <mergeCell ref="C43:F43"/>
    <mergeCell ref="C44:F44"/>
    <mergeCell ref="C45:F45"/>
    <mergeCell ref="C46:F46"/>
    <mergeCell ref="G15:H15"/>
    <mergeCell ref="G16:H16"/>
    <mergeCell ref="G17:H17"/>
    <mergeCell ref="G18:H18"/>
    <mergeCell ref="G19:H19"/>
  </mergeCells>
  <pageMargins left="0.24" right="0.2" top="0.23" bottom="0.31" header="0.2" footer="0.2"/>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98319E-5547-439F-9638-A999DAC976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E09B600-A05D-4248-B65B-6DE3743B16DD}">
  <ds:schemaRefs>
    <ds:schemaRef ds:uri="http://schemas.microsoft.com/sharepoint/v3/contenttype/forms"/>
  </ds:schemaRefs>
</ds:datastoreItem>
</file>

<file path=customXml/itemProps3.xml><?xml version="1.0" encoding="utf-8"?>
<ds:datastoreItem xmlns:ds="http://schemas.openxmlformats.org/officeDocument/2006/customXml" ds:itemID="{3303D560-4CF3-4BA0-8664-BB4718AF49D5}">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Windows User</cp:lastModifiedBy>
  <cp:lastPrinted>2020-06-09T07:35:53Z</cp:lastPrinted>
  <dcterms:created xsi:type="dcterms:W3CDTF">2018-08-22T07:49:45Z</dcterms:created>
  <dcterms:modified xsi:type="dcterms:W3CDTF">2020-06-09T07:37:54Z</dcterms:modified>
</cp:coreProperties>
</file>