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omments1.xml" ContentType="application/vnd.openxmlformats-officedocument.spreadsheetml.comments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135" windowWidth="20115" windowHeight="7485"/>
  </bookViews>
  <sheets>
    <sheet name="Phụ lục 01.QT" sheetId="16" r:id="rId1"/>
    <sheet name="Phụ lục 02.QT" sheetId="17" r:id="rId2"/>
    <sheet name="Phụ lục 03.QT" sheetId="15" r:id="rId3"/>
    <sheet name="Phụ lục 04.QT" sheetId="14" r:id="rId4"/>
    <sheet name="Phụ lục 05.QT" sheetId="12" r:id="rId5"/>
    <sheet name="Phụ lục 06.QT" sheetId="13" r:id="rId6"/>
  </sheets>
  <externalReferences>
    <externalReference r:id="rId7"/>
  </externalReferences>
  <definedNames>
    <definedName name="_xlnm.Print_Titles" localSheetId="1">'Phụ lục 02.QT'!$5:$7</definedName>
    <definedName name="_xlnm.Print_Titles" localSheetId="3">'Phụ lục 04.QT'!$6:$8</definedName>
    <definedName name="_xlnm.Print_Titles" localSheetId="5">'Phụ lục 06.QT'!$6:$9</definedName>
  </definedNames>
  <calcPr calcId="124519"/>
</workbook>
</file>

<file path=xl/calcChain.xml><?xml version="1.0" encoding="utf-8"?>
<calcChain xmlns="http://schemas.openxmlformats.org/spreadsheetml/2006/main">
  <c r="A3" i="16"/>
  <c r="A3" i="12"/>
  <c r="A4" i="14"/>
  <c r="D51" i="15" l="1"/>
  <c r="C51"/>
  <c r="E50"/>
  <c r="E49"/>
  <c r="E48"/>
  <c r="F47"/>
  <c r="E47" s="1"/>
  <c r="E46"/>
  <c r="G45"/>
  <c r="F45"/>
  <c r="E44"/>
  <c r="E43"/>
  <c r="F42"/>
  <c r="E42" s="1"/>
  <c r="J40"/>
  <c r="I40"/>
  <c r="E39"/>
  <c r="J39" s="1"/>
  <c r="D39"/>
  <c r="E38"/>
  <c r="J38" s="1"/>
  <c r="E37"/>
  <c r="J37" s="1"/>
  <c r="D37"/>
  <c r="E36"/>
  <c r="J36" s="1"/>
  <c r="D36"/>
  <c r="E35"/>
  <c r="J35" s="1"/>
  <c r="E34"/>
  <c r="J34" s="1"/>
  <c r="J33"/>
  <c r="E33"/>
  <c r="E32"/>
  <c r="J32" s="1"/>
  <c r="E31"/>
  <c r="J31" s="1"/>
  <c r="E30"/>
  <c r="J30" s="1"/>
  <c r="E29"/>
  <c r="J29" s="1"/>
  <c r="E28"/>
  <c r="J28" s="1"/>
  <c r="E27"/>
  <c r="G26"/>
  <c r="F26"/>
  <c r="E24"/>
  <c r="E23"/>
  <c r="E22"/>
  <c r="E21"/>
  <c r="E20"/>
  <c r="H19"/>
  <c r="H9" s="1"/>
  <c r="H8" s="1"/>
  <c r="H7" s="1"/>
  <c r="H51" s="1"/>
  <c r="E18"/>
  <c r="E17"/>
  <c r="E16"/>
  <c r="E15"/>
  <c r="E14"/>
  <c r="E13"/>
  <c r="E12"/>
  <c r="E11"/>
  <c r="E10"/>
  <c r="G9"/>
  <c r="G8" s="1"/>
  <c r="G7" s="1"/>
  <c r="G51" s="1"/>
  <c r="F9"/>
  <c r="F8" s="1"/>
  <c r="E88" i="17"/>
  <c r="E87"/>
  <c r="E86"/>
  <c r="E85"/>
  <c r="E84"/>
  <c r="I83"/>
  <c r="I81" s="1"/>
  <c r="I80" s="1"/>
  <c r="H83"/>
  <c r="E83" s="1"/>
  <c r="G83"/>
  <c r="E82"/>
  <c r="H81"/>
  <c r="G81"/>
  <c r="G80" s="1"/>
  <c r="D81"/>
  <c r="C81"/>
  <c r="H80"/>
  <c r="F80"/>
  <c r="D80"/>
  <c r="C80"/>
  <c r="E79"/>
  <c r="E78"/>
  <c r="E77"/>
  <c r="E76"/>
  <c r="E75"/>
  <c r="E74"/>
  <c r="E73"/>
  <c r="E72"/>
  <c r="E71"/>
  <c r="E70"/>
  <c r="I69"/>
  <c r="H69"/>
  <c r="G69"/>
  <c r="F69"/>
  <c r="E68"/>
  <c r="E67"/>
  <c r="I66"/>
  <c r="E66" s="1"/>
  <c r="H66"/>
  <c r="G66"/>
  <c r="F66"/>
  <c r="E65"/>
  <c r="E64"/>
  <c r="E63"/>
  <c r="E62"/>
  <c r="E61"/>
  <c r="E60"/>
  <c r="E59"/>
  <c r="E58"/>
  <c r="E57"/>
  <c r="E56"/>
  <c r="E55"/>
  <c r="I54"/>
  <c r="H54"/>
  <c r="G54"/>
  <c r="F54"/>
  <c r="E53"/>
  <c r="E52"/>
  <c r="K52" s="1"/>
  <c r="E51"/>
  <c r="E50"/>
  <c r="K50" s="1"/>
  <c r="J49"/>
  <c r="E49"/>
  <c r="K49" s="1"/>
  <c r="E48"/>
  <c r="J48" s="1"/>
  <c r="E47"/>
  <c r="E46"/>
  <c r="E45"/>
  <c r="E44"/>
  <c r="J44" s="1"/>
  <c r="E43"/>
  <c r="K43" s="1"/>
  <c r="E42"/>
  <c r="E41"/>
  <c r="J41" s="1"/>
  <c r="E40"/>
  <c r="J40" s="1"/>
  <c r="I39"/>
  <c r="H39"/>
  <c r="G39"/>
  <c r="F39"/>
  <c r="E38"/>
  <c r="J38" s="1"/>
  <c r="K37"/>
  <c r="E37"/>
  <c r="J37" s="1"/>
  <c r="K36"/>
  <c r="J36"/>
  <c r="E36"/>
  <c r="E35"/>
  <c r="K35" s="1"/>
  <c r="E34"/>
  <c r="E33"/>
  <c r="E32"/>
  <c r="E31"/>
  <c r="J31" s="1"/>
  <c r="E30"/>
  <c r="J30" s="1"/>
  <c r="E29"/>
  <c r="J29" s="1"/>
  <c r="E28"/>
  <c r="J28" s="1"/>
  <c r="I27"/>
  <c r="H27"/>
  <c r="G27"/>
  <c r="F27"/>
  <c r="E27" s="1"/>
  <c r="C27"/>
  <c r="E26"/>
  <c r="E25"/>
  <c r="J25" s="1"/>
  <c r="E24"/>
  <c r="E23"/>
  <c r="J23" s="1"/>
  <c r="E22"/>
  <c r="J22" s="1"/>
  <c r="E21"/>
  <c r="E20"/>
  <c r="J20" s="1"/>
  <c r="I19"/>
  <c r="H19"/>
  <c r="G19"/>
  <c r="F19"/>
  <c r="C19"/>
  <c r="H18"/>
  <c r="H12" s="1"/>
  <c r="G18"/>
  <c r="E18" s="1"/>
  <c r="E17"/>
  <c r="J16"/>
  <c r="E16"/>
  <c r="C16"/>
  <c r="E15"/>
  <c r="C15"/>
  <c r="E14"/>
  <c r="J14" s="1"/>
  <c r="C14"/>
  <c r="E13"/>
  <c r="J13" s="1"/>
  <c r="C13"/>
  <c r="I12"/>
  <c r="G12"/>
  <c r="G11" s="1"/>
  <c r="G10" s="1"/>
  <c r="G9" s="1"/>
  <c r="F12"/>
  <c r="E12" s="1"/>
  <c r="D11"/>
  <c r="D10"/>
  <c r="D9" s="1"/>
  <c r="B18" i="16"/>
  <c r="B17"/>
  <c r="B16"/>
  <c r="G15"/>
  <c r="G14"/>
  <c r="E14"/>
  <c r="D14"/>
  <c r="D7" s="1"/>
  <c r="D6" s="1"/>
  <c r="D19" s="1"/>
  <c r="C14"/>
  <c r="B14" s="1"/>
  <c r="G13"/>
  <c r="B13"/>
  <c r="G12"/>
  <c r="B12"/>
  <c r="G11"/>
  <c r="B11"/>
  <c r="G10"/>
  <c r="B10"/>
  <c r="G9"/>
  <c r="B9"/>
  <c r="G8"/>
  <c r="B8"/>
  <c r="J7"/>
  <c r="I7"/>
  <c r="H7"/>
  <c r="H6" s="1"/>
  <c r="E7"/>
  <c r="E6" s="1"/>
  <c r="E19" s="1"/>
  <c r="J6"/>
  <c r="I6"/>
  <c r="G7" l="1"/>
  <c r="G6" s="1"/>
  <c r="E19" i="17"/>
  <c r="C7" i="16"/>
  <c r="C6" s="1"/>
  <c r="C19" s="1"/>
  <c r="B19" s="1"/>
  <c r="B7"/>
  <c r="B6" s="1"/>
  <c r="C12" i="17"/>
  <c r="C11" s="1"/>
  <c r="C10" s="1"/>
  <c r="C9" s="1"/>
  <c r="J35"/>
  <c r="E39"/>
  <c r="J39" s="1"/>
  <c r="K44"/>
  <c r="J50"/>
  <c r="J52"/>
  <c r="E26" i="15"/>
  <c r="J15" i="17"/>
  <c r="I11"/>
  <c r="I10" s="1"/>
  <c r="I9" s="1"/>
  <c r="H11"/>
  <c r="H10" s="1"/>
  <c r="H9" s="1"/>
  <c r="J43"/>
  <c r="E54"/>
  <c r="K54" s="1"/>
  <c r="E69"/>
  <c r="E80"/>
  <c r="F7" i="15"/>
  <c r="F51" s="1"/>
  <c r="J27"/>
  <c r="I26"/>
  <c r="J26"/>
  <c r="E45"/>
  <c r="E19"/>
  <c r="E9" s="1"/>
  <c r="E8" s="1"/>
  <c r="K12" i="17"/>
  <c r="J12"/>
  <c r="J27"/>
  <c r="K27"/>
  <c r="J54"/>
  <c r="K39"/>
  <c r="K19"/>
  <c r="J19"/>
  <c r="F11"/>
  <c r="E81"/>
  <c r="K38"/>
  <c r="K48"/>
  <c r="E7" i="15" l="1"/>
  <c r="J7" s="1"/>
  <c r="J8"/>
  <c r="I8"/>
  <c r="E51"/>
  <c r="I7"/>
  <c r="E11" i="17"/>
  <c r="F10"/>
  <c r="K11" l="1"/>
  <c r="J11"/>
  <c r="E10"/>
  <c r="F9"/>
  <c r="E9" s="1"/>
  <c r="J9" l="1"/>
  <c r="K9"/>
  <c r="K10"/>
  <c r="J10"/>
  <c r="G262" i="14" l="1"/>
  <c r="C262"/>
  <c r="G261"/>
  <c r="C261"/>
  <c r="G260"/>
  <c r="C260"/>
  <c r="G259"/>
  <c r="C259"/>
  <c r="G258"/>
  <c r="C258"/>
  <c r="G257"/>
  <c r="C257"/>
  <c r="G256"/>
  <c r="C256"/>
  <c r="G255"/>
  <c r="C255"/>
  <c r="G254"/>
  <c r="C254"/>
  <c r="G253"/>
  <c r="C253"/>
  <c r="G252"/>
  <c r="C252"/>
  <c r="G251"/>
  <c r="C251"/>
  <c r="G250"/>
  <c r="C250"/>
  <c r="G249"/>
  <c r="C249"/>
  <c r="G248"/>
  <c r="C248"/>
  <c r="G247"/>
  <c r="C247"/>
  <c r="G246"/>
  <c r="C246"/>
  <c r="G245"/>
  <c r="C245"/>
  <c r="G244"/>
  <c r="C244"/>
  <c r="G243"/>
  <c r="C243"/>
  <c r="G242"/>
  <c r="C242"/>
  <c r="G241"/>
  <c r="C241"/>
  <c r="G240"/>
  <c r="C240"/>
  <c r="G239"/>
  <c r="C239"/>
  <c r="G238"/>
  <c r="C238"/>
  <c r="G237"/>
  <c r="C237"/>
  <c r="G236"/>
  <c r="C236"/>
  <c r="G235"/>
  <c r="C235"/>
  <c r="G234"/>
  <c r="C234"/>
  <c r="G233"/>
  <c r="C233"/>
  <c r="G232"/>
  <c r="C232"/>
  <c r="G231"/>
  <c r="C231"/>
  <c r="Q230"/>
  <c r="P230"/>
  <c r="O230"/>
  <c r="N230"/>
  <c r="M230"/>
  <c r="L230"/>
  <c r="K230"/>
  <c r="J230"/>
  <c r="I230"/>
  <c r="H230"/>
  <c r="G230"/>
  <c r="F230"/>
  <c r="E230"/>
  <c r="D230"/>
  <c r="C230"/>
  <c r="G229"/>
  <c r="C229"/>
  <c r="G228"/>
  <c r="C228"/>
  <c r="G227"/>
  <c r="C227"/>
  <c r="G226"/>
  <c r="C226"/>
  <c r="G225"/>
  <c r="C225"/>
  <c r="G224"/>
  <c r="C224"/>
  <c r="C223" s="1"/>
  <c r="Q223"/>
  <c r="P223"/>
  <c r="O223"/>
  <c r="N223"/>
  <c r="M223"/>
  <c r="L223"/>
  <c r="K223"/>
  <c r="J223"/>
  <c r="I223"/>
  <c r="H223"/>
  <c r="F223"/>
  <c r="E223"/>
  <c r="D223"/>
  <c r="G222"/>
  <c r="C222"/>
  <c r="G221"/>
  <c r="C221"/>
  <c r="G220"/>
  <c r="C220"/>
  <c r="Q219"/>
  <c r="P219"/>
  <c r="O219"/>
  <c r="N219"/>
  <c r="M219"/>
  <c r="L219"/>
  <c r="K219"/>
  <c r="J219"/>
  <c r="I219"/>
  <c r="H219"/>
  <c r="F219"/>
  <c r="E219"/>
  <c r="D219"/>
  <c r="G218"/>
  <c r="C218"/>
  <c r="C217" s="1"/>
  <c r="Q217"/>
  <c r="P217"/>
  <c r="O217"/>
  <c r="N217"/>
  <c r="M217"/>
  <c r="L217"/>
  <c r="K217"/>
  <c r="J217"/>
  <c r="I217"/>
  <c r="H217"/>
  <c r="F217"/>
  <c r="E217"/>
  <c r="D217"/>
  <c r="G216"/>
  <c r="C216"/>
  <c r="C215" s="1"/>
  <c r="Q215"/>
  <c r="P215"/>
  <c r="O215"/>
  <c r="N215"/>
  <c r="M215"/>
  <c r="L215"/>
  <c r="K215"/>
  <c r="J215"/>
  <c r="I215"/>
  <c r="H215"/>
  <c r="F215"/>
  <c r="E215"/>
  <c r="D215"/>
  <c r="G214"/>
  <c r="C214"/>
  <c r="G213"/>
  <c r="C213"/>
  <c r="G212"/>
  <c r="C212"/>
  <c r="Q211"/>
  <c r="P211"/>
  <c r="O211"/>
  <c r="N211"/>
  <c r="M211"/>
  <c r="L211"/>
  <c r="K211"/>
  <c r="J211"/>
  <c r="I211"/>
  <c r="H211"/>
  <c r="F211"/>
  <c r="E211"/>
  <c r="D211"/>
  <c r="G210"/>
  <c r="C210"/>
  <c r="C209" s="1"/>
  <c r="Q209"/>
  <c r="P209"/>
  <c r="O209"/>
  <c r="N209"/>
  <c r="M209"/>
  <c r="L209"/>
  <c r="K209"/>
  <c r="J209"/>
  <c r="I209"/>
  <c r="H209"/>
  <c r="F209"/>
  <c r="E209"/>
  <c r="D209"/>
  <c r="G208"/>
  <c r="C208"/>
  <c r="G207"/>
  <c r="C207"/>
  <c r="G206"/>
  <c r="C206"/>
  <c r="G205"/>
  <c r="C205"/>
  <c r="G204"/>
  <c r="C204"/>
  <c r="G203"/>
  <c r="C203"/>
  <c r="G202"/>
  <c r="C202"/>
  <c r="G201"/>
  <c r="C201"/>
  <c r="G200"/>
  <c r="C200"/>
  <c r="G199"/>
  <c r="C199"/>
  <c r="G198"/>
  <c r="C198"/>
  <c r="G197"/>
  <c r="C197"/>
  <c r="G196"/>
  <c r="C196"/>
  <c r="G195"/>
  <c r="C195"/>
  <c r="C194" s="1"/>
  <c r="Q194"/>
  <c r="P194"/>
  <c r="O194"/>
  <c r="N194"/>
  <c r="M194"/>
  <c r="L194"/>
  <c r="K194"/>
  <c r="J194"/>
  <c r="G194" s="1"/>
  <c r="I194"/>
  <c r="H194"/>
  <c r="F194"/>
  <c r="E194"/>
  <c r="D194"/>
  <c r="G193"/>
  <c r="C193"/>
  <c r="G192"/>
  <c r="C192"/>
  <c r="G191"/>
  <c r="C191"/>
  <c r="G190"/>
  <c r="C190"/>
  <c r="G189"/>
  <c r="C189"/>
  <c r="G188"/>
  <c r="C188"/>
  <c r="G187"/>
  <c r="C187"/>
  <c r="G186"/>
  <c r="C186"/>
  <c r="G185"/>
  <c r="C185"/>
  <c r="G184"/>
  <c r="C184"/>
  <c r="G183"/>
  <c r="C183"/>
  <c r="G182"/>
  <c r="C182"/>
  <c r="G181"/>
  <c r="C181"/>
  <c r="Q180"/>
  <c r="P180"/>
  <c r="O180"/>
  <c r="N180"/>
  <c r="M180"/>
  <c r="L180"/>
  <c r="K180"/>
  <c r="J180"/>
  <c r="I180"/>
  <c r="H180"/>
  <c r="F180"/>
  <c r="E180"/>
  <c r="D180"/>
  <c r="G179"/>
  <c r="C179"/>
  <c r="G178"/>
  <c r="C178"/>
  <c r="G177"/>
  <c r="C177"/>
  <c r="G176"/>
  <c r="C176"/>
  <c r="G175"/>
  <c r="C175"/>
  <c r="G174"/>
  <c r="C174"/>
  <c r="G173"/>
  <c r="C173"/>
  <c r="G172"/>
  <c r="C172"/>
  <c r="G171"/>
  <c r="C171"/>
  <c r="C170" s="1"/>
  <c r="Q170"/>
  <c r="P170"/>
  <c r="O170"/>
  <c r="N170"/>
  <c r="M170"/>
  <c r="L170"/>
  <c r="K170"/>
  <c r="J170"/>
  <c r="I170"/>
  <c r="H170"/>
  <c r="F170"/>
  <c r="E170"/>
  <c r="D170"/>
  <c r="G169"/>
  <c r="C169"/>
  <c r="G168"/>
  <c r="C168"/>
  <c r="G167"/>
  <c r="C167"/>
  <c r="G166"/>
  <c r="C166"/>
  <c r="G165"/>
  <c r="C165"/>
  <c r="G164"/>
  <c r="C164"/>
  <c r="G163"/>
  <c r="C163"/>
  <c r="G162"/>
  <c r="C162"/>
  <c r="G161"/>
  <c r="C161"/>
  <c r="G160"/>
  <c r="C160"/>
  <c r="G159"/>
  <c r="C159"/>
  <c r="G158"/>
  <c r="C158"/>
  <c r="G157"/>
  <c r="C157"/>
  <c r="G156"/>
  <c r="C156"/>
  <c r="G155"/>
  <c r="C155"/>
  <c r="G154"/>
  <c r="C154"/>
  <c r="G153"/>
  <c r="C153"/>
  <c r="G152"/>
  <c r="C152"/>
  <c r="G151"/>
  <c r="C151"/>
  <c r="G150"/>
  <c r="C150"/>
  <c r="G149"/>
  <c r="C149"/>
  <c r="G148"/>
  <c r="C148"/>
  <c r="G147"/>
  <c r="C147"/>
  <c r="G146"/>
  <c r="C146"/>
  <c r="G145"/>
  <c r="C145"/>
  <c r="G144"/>
  <c r="C144"/>
  <c r="G143"/>
  <c r="C143"/>
  <c r="G142"/>
  <c r="C142"/>
  <c r="G141"/>
  <c r="C141"/>
  <c r="G140"/>
  <c r="C140"/>
  <c r="G139"/>
  <c r="C139"/>
  <c r="G138"/>
  <c r="C138"/>
  <c r="G137"/>
  <c r="C137"/>
  <c r="G136"/>
  <c r="C136"/>
  <c r="G135"/>
  <c r="C135"/>
  <c r="G134"/>
  <c r="C134"/>
  <c r="G133"/>
  <c r="C133"/>
  <c r="G132"/>
  <c r="C132"/>
  <c r="G131"/>
  <c r="C131"/>
  <c r="G130"/>
  <c r="C130"/>
  <c r="Q129"/>
  <c r="P129"/>
  <c r="O129"/>
  <c r="N129"/>
  <c r="M129"/>
  <c r="L129"/>
  <c r="K129"/>
  <c r="J129"/>
  <c r="I129"/>
  <c r="H129"/>
  <c r="F129"/>
  <c r="E129"/>
  <c r="D129"/>
  <c r="G128"/>
  <c r="C128"/>
  <c r="G127"/>
  <c r="C127"/>
  <c r="G126"/>
  <c r="C126"/>
  <c r="G125"/>
  <c r="C125"/>
  <c r="Q124"/>
  <c r="P124"/>
  <c r="O124"/>
  <c r="N124"/>
  <c r="M124"/>
  <c r="L124"/>
  <c r="K124"/>
  <c r="J124"/>
  <c r="I124"/>
  <c r="H124"/>
  <c r="G124" s="1"/>
  <c r="F124"/>
  <c r="E124"/>
  <c r="D124"/>
  <c r="G123"/>
  <c r="C123"/>
  <c r="C122" s="1"/>
  <c r="Q122"/>
  <c r="P122"/>
  <c r="O122"/>
  <c r="N122"/>
  <c r="M122"/>
  <c r="L122"/>
  <c r="K122"/>
  <c r="J122"/>
  <c r="I122"/>
  <c r="H122"/>
  <c r="F122"/>
  <c r="E122"/>
  <c r="D122"/>
  <c r="G121"/>
  <c r="C121"/>
  <c r="C120" s="1"/>
  <c r="Q120"/>
  <c r="P120"/>
  <c r="O120"/>
  <c r="N120"/>
  <c r="M120"/>
  <c r="L120"/>
  <c r="K120"/>
  <c r="J120"/>
  <c r="I120"/>
  <c r="H120"/>
  <c r="F120"/>
  <c r="E120"/>
  <c r="D120"/>
  <c r="G119"/>
  <c r="C119"/>
  <c r="G118"/>
  <c r="C118"/>
  <c r="G117"/>
  <c r="C117"/>
  <c r="G116"/>
  <c r="C116"/>
  <c r="G115"/>
  <c r="C115"/>
  <c r="G114"/>
  <c r="C114"/>
  <c r="G113"/>
  <c r="C113"/>
  <c r="G112"/>
  <c r="C112"/>
  <c r="G111"/>
  <c r="C111"/>
  <c r="C110" s="1"/>
  <c r="Q110"/>
  <c r="P110"/>
  <c r="O110"/>
  <c r="N110"/>
  <c r="M110"/>
  <c r="L110"/>
  <c r="K110"/>
  <c r="J110"/>
  <c r="I110"/>
  <c r="H110"/>
  <c r="F110"/>
  <c r="E110"/>
  <c r="D110"/>
  <c r="G109"/>
  <c r="C109"/>
  <c r="G108"/>
  <c r="C108"/>
  <c r="G107"/>
  <c r="C107"/>
  <c r="G106"/>
  <c r="C106"/>
  <c r="G105"/>
  <c r="C105"/>
  <c r="G104"/>
  <c r="C104"/>
  <c r="G103"/>
  <c r="C103"/>
  <c r="G102"/>
  <c r="C102"/>
  <c r="G101"/>
  <c r="C101"/>
  <c r="G100"/>
  <c r="C100"/>
  <c r="G99"/>
  <c r="C99"/>
  <c r="G98"/>
  <c r="C98"/>
  <c r="G97"/>
  <c r="C97"/>
  <c r="G96"/>
  <c r="C96"/>
  <c r="G95"/>
  <c r="C95"/>
  <c r="G94"/>
  <c r="C94"/>
  <c r="G93"/>
  <c r="C93"/>
  <c r="G92"/>
  <c r="C92"/>
  <c r="G91"/>
  <c r="C91"/>
  <c r="G90"/>
  <c r="C90"/>
  <c r="G89"/>
  <c r="C89"/>
  <c r="G88"/>
  <c r="C88"/>
  <c r="G87"/>
  <c r="C87"/>
  <c r="G86"/>
  <c r="C86"/>
  <c r="C85" s="1"/>
  <c r="Q85"/>
  <c r="P85"/>
  <c r="O85"/>
  <c r="N85"/>
  <c r="M85"/>
  <c r="L85"/>
  <c r="K85"/>
  <c r="J85"/>
  <c r="I85"/>
  <c r="H85"/>
  <c r="F85"/>
  <c r="E85"/>
  <c r="D85"/>
  <c r="G84"/>
  <c r="C84"/>
  <c r="G83"/>
  <c r="C83"/>
  <c r="G82"/>
  <c r="C82"/>
  <c r="G81"/>
  <c r="C81"/>
  <c r="G80"/>
  <c r="C80"/>
  <c r="G79"/>
  <c r="C79"/>
  <c r="G78"/>
  <c r="C78"/>
  <c r="G77"/>
  <c r="C77"/>
  <c r="G76"/>
  <c r="C76"/>
  <c r="G75"/>
  <c r="C75"/>
  <c r="G74"/>
  <c r="C74"/>
  <c r="G73"/>
  <c r="C73"/>
  <c r="G72"/>
  <c r="C72"/>
  <c r="G71"/>
  <c r="C71"/>
  <c r="G70"/>
  <c r="C70"/>
  <c r="G69"/>
  <c r="C69"/>
  <c r="G68"/>
  <c r="C68"/>
  <c r="G67"/>
  <c r="C67"/>
  <c r="G66"/>
  <c r="C66"/>
  <c r="G65"/>
  <c r="C65"/>
  <c r="G64"/>
  <c r="C64"/>
  <c r="G63"/>
  <c r="C63"/>
  <c r="G62"/>
  <c r="C62"/>
  <c r="G61"/>
  <c r="C61"/>
  <c r="Q60"/>
  <c r="P60"/>
  <c r="O60"/>
  <c r="N60"/>
  <c r="M60"/>
  <c r="L60"/>
  <c r="K60"/>
  <c r="J60"/>
  <c r="I60"/>
  <c r="H60"/>
  <c r="F60"/>
  <c r="E60"/>
  <c r="D60"/>
  <c r="G59"/>
  <c r="C59"/>
  <c r="G58"/>
  <c r="C58"/>
  <c r="G57"/>
  <c r="C57"/>
  <c r="G56"/>
  <c r="C56"/>
  <c r="G55"/>
  <c r="C55"/>
  <c r="G54"/>
  <c r="C54"/>
  <c r="Q53"/>
  <c r="P53"/>
  <c r="O53"/>
  <c r="N53"/>
  <c r="M53"/>
  <c r="L53"/>
  <c r="K53"/>
  <c r="J53"/>
  <c r="I53"/>
  <c r="H53"/>
  <c r="G53" s="1"/>
  <c r="F53"/>
  <c r="E53"/>
  <c r="D53"/>
  <c r="G52"/>
  <c r="C52"/>
  <c r="G51"/>
  <c r="C51"/>
  <c r="G50"/>
  <c r="C50"/>
  <c r="G49"/>
  <c r="C49"/>
  <c r="G48"/>
  <c r="C48"/>
  <c r="G47"/>
  <c r="C47"/>
  <c r="G46"/>
  <c r="C46"/>
  <c r="G45"/>
  <c r="C45"/>
  <c r="G44"/>
  <c r="C44"/>
  <c r="G43"/>
  <c r="C43"/>
  <c r="G42"/>
  <c r="C42"/>
  <c r="G41"/>
  <c r="C41"/>
  <c r="G40"/>
  <c r="C40"/>
  <c r="G39"/>
  <c r="C39"/>
  <c r="G38"/>
  <c r="C38"/>
  <c r="G37"/>
  <c r="C37"/>
  <c r="G36"/>
  <c r="C36"/>
  <c r="G35"/>
  <c r="C35"/>
  <c r="G34"/>
  <c r="C34"/>
  <c r="G33"/>
  <c r="C33"/>
  <c r="G32"/>
  <c r="C32"/>
  <c r="G31"/>
  <c r="C31"/>
  <c r="G30"/>
  <c r="C30"/>
  <c r="G29"/>
  <c r="C29"/>
  <c r="G28"/>
  <c r="C28"/>
  <c r="G27"/>
  <c r="C27"/>
  <c r="G26"/>
  <c r="C26"/>
  <c r="G25"/>
  <c r="C25"/>
  <c r="G24"/>
  <c r="C24"/>
  <c r="G23"/>
  <c r="C23"/>
  <c r="G22"/>
  <c r="C22"/>
  <c r="G21"/>
  <c r="C21"/>
  <c r="G20"/>
  <c r="C20"/>
  <c r="G19"/>
  <c r="C19"/>
  <c r="G18"/>
  <c r="C18"/>
  <c r="G17"/>
  <c r="C17"/>
  <c r="G16"/>
  <c r="C16"/>
  <c r="G15"/>
  <c r="C15"/>
  <c r="G14"/>
  <c r="C14"/>
  <c r="G13"/>
  <c r="C13"/>
  <c r="G12"/>
  <c r="C12"/>
  <c r="Q11"/>
  <c r="P11"/>
  <c r="O11"/>
  <c r="N11"/>
  <c r="M11"/>
  <c r="L11"/>
  <c r="K11"/>
  <c r="J11"/>
  <c r="I11"/>
  <c r="H11"/>
  <c r="G11"/>
  <c r="F11"/>
  <c r="E11"/>
  <c r="D11"/>
  <c r="O10"/>
  <c r="O11" i="13"/>
  <c r="N11"/>
  <c r="M11"/>
  <c r="L11"/>
  <c r="K11"/>
  <c r="J11"/>
  <c r="I11"/>
  <c r="H11"/>
  <c r="G11"/>
  <c r="F11"/>
  <c r="E11"/>
  <c r="D11"/>
  <c r="C11"/>
  <c r="I10" i="14" l="1"/>
  <c r="G180"/>
  <c r="C11"/>
  <c r="G219"/>
  <c r="C219"/>
  <c r="E10"/>
  <c r="C53"/>
  <c r="M10"/>
  <c r="C124"/>
  <c r="G211"/>
  <c r="C211"/>
  <c r="F10"/>
  <c r="J10"/>
  <c r="N10"/>
  <c r="G60"/>
  <c r="G10" s="1"/>
  <c r="G120"/>
  <c r="G129"/>
  <c r="G217"/>
  <c r="Q10"/>
  <c r="G223"/>
  <c r="G85"/>
  <c r="G110"/>
  <c r="G170"/>
  <c r="C180"/>
  <c r="G209"/>
  <c r="G215"/>
  <c r="D10"/>
  <c r="H10"/>
  <c r="L10"/>
  <c r="P10"/>
  <c r="C60"/>
  <c r="G122"/>
  <c r="C129"/>
  <c r="K10"/>
  <c r="C10"/>
  <c r="W42" i="13" l="1"/>
  <c r="V42" s="1"/>
  <c r="T42"/>
  <c r="S42" s="1"/>
  <c r="N42"/>
  <c r="K42"/>
  <c r="W41"/>
  <c r="V41" s="1"/>
  <c r="T41"/>
  <c r="S41" s="1"/>
  <c r="N41"/>
  <c r="K41"/>
  <c r="W40"/>
  <c r="V40" s="1"/>
  <c r="T40"/>
  <c r="S40" s="1"/>
  <c r="N40"/>
  <c r="K40"/>
  <c r="W39"/>
  <c r="V39" s="1"/>
  <c r="T39"/>
  <c r="S39" s="1"/>
  <c r="N39"/>
  <c r="K39"/>
  <c r="W38"/>
  <c r="V38" s="1"/>
  <c r="T38"/>
  <c r="S38" s="1"/>
  <c r="N38"/>
  <c r="K38"/>
  <c r="W37"/>
  <c r="V37" s="1"/>
  <c r="T37"/>
  <c r="S37" s="1"/>
  <c r="N37"/>
  <c r="K37"/>
  <c r="W36"/>
  <c r="V36" s="1"/>
  <c r="T36"/>
  <c r="S36" s="1"/>
  <c r="N36"/>
  <c r="K36"/>
  <c r="W35"/>
  <c r="V35" s="1"/>
  <c r="T35"/>
  <c r="S35" s="1"/>
  <c r="O35"/>
  <c r="N35" s="1"/>
  <c r="K35"/>
  <c r="W34"/>
  <c r="V34" s="1"/>
  <c r="T34"/>
  <c r="S34" s="1"/>
  <c r="N34"/>
  <c r="K34"/>
  <c r="W33"/>
  <c r="V33" s="1"/>
  <c r="T33"/>
  <c r="S33" s="1"/>
  <c r="N33"/>
  <c r="K33"/>
  <c r="W32"/>
  <c r="V32" s="1"/>
  <c r="T32"/>
  <c r="S32" s="1"/>
  <c r="N32"/>
  <c r="K32"/>
  <c r="W31"/>
  <c r="V31" s="1"/>
  <c r="T31"/>
  <c r="S31" s="1"/>
  <c r="N31"/>
  <c r="K31"/>
  <c r="W30"/>
  <c r="V30" s="1"/>
  <c r="T30"/>
  <c r="S30" s="1"/>
  <c r="N30"/>
  <c r="K30"/>
  <c r="AC29"/>
  <c r="AB29"/>
  <c r="AA29"/>
  <c r="Z29"/>
  <c r="Y29"/>
  <c r="X29"/>
  <c r="U29"/>
  <c r="Q29"/>
  <c r="P29"/>
  <c r="O29"/>
  <c r="M29"/>
  <c r="L29"/>
  <c r="F29"/>
  <c r="E29"/>
  <c r="D29"/>
  <c r="C29"/>
  <c r="Q22" i="12"/>
  <c r="O22"/>
  <c r="M22" s="1"/>
  <c r="I22"/>
  <c r="C22"/>
  <c r="Q21"/>
  <c r="O21"/>
  <c r="M21" s="1"/>
  <c r="I21"/>
  <c r="C21"/>
  <c r="Q20"/>
  <c r="O20"/>
  <c r="M20" s="1"/>
  <c r="I20"/>
  <c r="C20"/>
  <c r="Q19"/>
  <c r="O19"/>
  <c r="M19" s="1"/>
  <c r="I19"/>
  <c r="C19"/>
  <c r="Q18"/>
  <c r="O18"/>
  <c r="M18" s="1"/>
  <c r="I18"/>
  <c r="C18"/>
  <c r="Q17"/>
  <c r="O17"/>
  <c r="M17" s="1"/>
  <c r="I17"/>
  <c r="C17"/>
  <c r="Q16"/>
  <c r="O16"/>
  <c r="M16" s="1"/>
  <c r="I16"/>
  <c r="C16"/>
  <c r="Q15"/>
  <c r="O15"/>
  <c r="M15" s="1"/>
  <c r="I15"/>
  <c r="C15"/>
  <c r="Q14"/>
  <c r="O14"/>
  <c r="M14" s="1"/>
  <c r="I14"/>
  <c r="C14"/>
  <c r="Q13"/>
  <c r="O13"/>
  <c r="M13" s="1"/>
  <c r="I13"/>
  <c r="C13"/>
  <c r="Q12"/>
  <c r="O12"/>
  <c r="M12" s="1"/>
  <c r="I12"/>
  <c r="C12"/>
  <c r="Q11"/>
  <c r="O11"/>
  <c r="M11" s="1"/>
  <c r="I11"/>
  <c r="C11"/>
  <c r="Q10"/>
  <c r="O10"/>
  <c r="M10" s="1"/>
  <c r="I10"/>
  <c r="C10"/>
  <c r="N9"/>
  <c r="L9"/>
  <c r="K9"/>
  <c r="J9"/>
  <c r="H9"/>
  <c r="G9"/>
  <c r="F9"/>
  <c r="E9"/>
  <c r="D9"/>
  <c r="P16" l="1"/>
  <c r="P20"/>
  <c r="P12"/>
  <c r="Q9"/>
  <c r="C9"/>
  <c r="I9"/>
  <c r="P15"/>
  <c r="P19"/>
  <c r="J30" i="13"/>
  <c r="J32"/>
  <c r="J33"/>
  <c r="I31"/>
  <c r="I33"/>
  <c r="J34"/>
  <c r="J39"/>
  <c r="J37"/>
  <c r="J38"/>
  <c r="I34"/>
  <c r="I36"/>
  <c r="I38"/>
  <c r="J41"/>
  <c r="J42"/>
  <c r="I39"/>
  <c r="I40"/>
  <c r="I42"/>
  <c r="I32"/>
  <c r="R33"/>
  <c r="H33" s="1"/>
  <c r="R38"/>
  <c r="H38" s="1"/>
  <c r="R41"/>
  <c r="H41" s="1"/>
  <c r="I37"/>
  <c r="R32"/>
  <c r="H32" s="1"/>
  <c r="R37"/>
  <c r="H37" s="1"/>
  <c r="R40"/>
  <c r="H40" s="1"/>
  <c r="I41"/>
  <c r="V29"/>
  <c r="I30"/>
  <c r="R36"/>
  <c r="H36" s="1"/>
  <c r="S29"/>
  <c r="R35"/>
  <c r="H35" s="1"/>
  <c r="R34"/>
  <c r="H34" s="1"/>
  <c r="I35"/>
  <c r="R39"/>
  <c r="H39" s="1"/>
  <c r="R42"/>
  <c r="H42" s="1"/>
  <c r="R31"/>
  <c r="H31" s="1"/>
  <c r="G31" s="1"/>
  <c r="T29"/>
  <c r="R30"/>
  <c r="J35"/>
  <c r="J36"/>
  <c r="K29"/>
  <c r="W29"/>
  <c r="J31"/>
  <c r="J40"/>
  <c r="N29"/>
  <c r="P11" i="12"/>
  <c r="P17"/>
  <c r="P18"/>
  <c r="O9"/>
  <c r="P13"/>
  <c r="P14"/>
  <c r="P21"/>
  <c r="P22"/>
  <c r="M9"/>
  <c r="P10"/>
  <c r="G39" i="13" l="1"/>
  <c r="P9" i="12"/>
  <c r="G33" i="13"/>
  <c r="G34"/>
  <c r="G36"/>
  <c r="J29"/>
  <c r="G38"/>
  <c r="G40"/>
  <c r="G42"/>
  <c r="G35"/>
  <c r="G32"/>
  <c r="G37"/>
  <c r="G41"/>
  <c r="R29"/>
  <c r="H30"/>
  <c r="I29"/>
  <c r="G30" l="1"/>
  <c r="G29" s="1"/>
  <c r="H29"/>
  <c r="A3" i="15" l="1"/>
  <c r="A4" i="13"/>
</calcChain>
</file>

<file path=xl/comments1.xml><?xml version="1.0" encoding="utf-8"?>
<comments xmlns="http://schemas.openxmlformats.org/spreadsheetml/2006/main">
  <authors>
    <author>thanhsen</author>
  </authors>
  <commentList>
    <comment ref="E9" authorId="0">
      <text>
        <r>
          <rPr>
            <b/>
            <sz val="9"/>
            <color indexed="81"/>
            <rFont val="Tahoma"/>
            <family val="2"/>
          </rPr>
          <t>thanhsen: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<sst xmlns="http://schemas.openxmlformats.org/spreadsheetml/2006/main" count="700" uniqueCount="548">
  <si>
    <t>UBND TỈNH HÀ TĨNH</t>
  </si>
  <si>
    <t>Đơn vị: Triệu đồng</t>
  </si>
  <si>
    <t>STT</t>
  </si>
  <si>
    <t>DỰ TOÁN</t>
  </si>
  <si>
    <t>I</t>
  </si>
  <si>
    <t>Thu nội địa</t>
  </si>
  <si>
    <t>Thuế thu nhập cá nhân</t>
  </si>
  <si>
    <t>Thuế bảo vệ môi trường</t>
  </si>
  <si>
    <t>Lệ phí trước bạ</t>
  </si>
  <si>
    <t>Thu phí, lệ phí</t>
  </si>
  <si>
    <t>Thuế sử dụng đất nông nghiệp</t>
  </si>
  <si>
    <t>Thuế sử dụng đất phi nông nghiệp</t>
  </si>
  <si>
    <t>Thu khác ngân sách</t>
  </si>
  <si>
    <t>II</t>
  </si>
  <si>
    <t>III</t>
  </si>
  <si>
    <t>IV</t>
  </si>
  <si>
    <t>Thuế xuất khẩu</t>
  </si>
  <si>
    <t>Thuế nhập khẩu</t>
  </si>
  <si>
    <t>Thu khác</t>
  </si>
  <si>
    <t>A</t>
  </si>
  <si>
    <t>Chi đầu tư phát triển</t>
  </si>
  <si>
    <t>Trong đó:</t>
  </si>
  <si>
    <t>V</t>
  </si>
  <si>
    <t>VI</t>
  </si>
  <si>
    <t>VII</t>
  </si>
  <si>
    <t>B</t>
  </si>
  <si>
    <t>C</t>
  </si>
  <si>
    <t>Chi thường xuyên</t>
  </si>
  <si>
    <t>Thu từ quỹ dự trữ tài chính</t>
  </si>
  <si>
    <t>Dự phòng ngân sách</t>
  </si>
  <si>
    <t>D</t>
  </si>
  <si>
    <t>TÊN ĐƠN VỊ</t>
  </si>
  <si>
    <t>CHI BỔ SUNG QUỸ DỰ TRỮ TÀI CHÍNH</t>
  </si>
  <si>
    <t>CHI CHƯƠNG TRÌNH MTQG</t>
  </si>
  <si>
    <t>CHI CHUYỂN NGUỒN SANG NGÂN SÁCH NĂM SAU</t>
  </si>
  <si>
    <t>TỔNG SỐ</t>
  </si>
  <si>
    <t xml:space="preserve"> Thanh tra tỉnh </t>
  </si>
  <si>
    <t xml:space="preserve"> Sở Giáo dục và Đào tạo </t>
  </si>
  <si>
    <t xml:space="preserve"> Sở Y tế </t>
  </si>
  <si>
    <t xml:space="preserve"> Chi cục An toàn VSTP </t>
  </si>
  <si>
    <t xml:space="preserve"> Chi cục Dân số - KHHGĐ </t>
  </si>
  <si>
    <t xml:space="preserve"> Sở Tài chính  </t>
  </si>
  <si>
    <t xml:space="preserve"> Văn phòng Sở LĐ - TBXH </t>
  </si>
  <si>
    <t xml:space="preserve"> Sở Công - Thương </t>
  </si>
  <si>
    <t xml:space="preserve"> Ban QL Khu Kinh tế tỉnh </t>
  </si>
  <si>
    <t xml:space="preserve"> Sở Nông nghiệp và PTNT </t>
  </si>
  <si>
    <t xml:space="preserve"> Chi Cục phát triển nông thôn </t>
  </si>
  <si>
    <t xml:space="preserve"> Chi cục Thú y </t>
  </si>
  <si>
    <t xml:space="preserve"> Chi cục QLCL NL thủy sản </t>
  </si>
  <si>
    <t xml:space="preserve"> Chi cục Thuỷ sản </t>
  </si>
  <si>
    <t xml:space="preserve"> Chi cục Thủy lợi  </t>
  </si>
  <si>
    <t xml:space="preserve"> Văn phòng Điều phối CT NTM </t>
  </si>
  <si>
    <t xml:space="preserve"> Sở Nội vụ </t>
  </si>
  <si>
    <t xml:space="preserve"> Sở Tư pháp </t>
  </si>
  <si>
    <t xml:space="preserve"> Sở Xây dựng </t>
  </si>
  <si>
    <t xml:space="preserve"> Sở Văn hóa- Thể thao- DL </t>
  </si>
  <si>
    <t xml:space="preserve"> Sở Kế hoạch - Đầu tư </t>
  </si>
  <si>
    <t xml:space="preserve"> Sở Thông tin và Truyền thông </t>
  </si>
  <si>
    <t xml:space="preserve"> Ban Tôn giáo  </t>
  </si>
  <si>
    <t xml:space="preserve"> Ban Thi đua khen thưởng  </t>
  </si>
  <si>
    <t xml:space="preserve"> Sở Ngoại vụ </t>
  </si>
  <si>
    <t xml:space="preserve"> Sở Giao Thông Vận tải </t>
  </si>
  <si>
    <t xml:space="preserve"> VP Ban An toàn giao thông </t>
  </si>
  <si>
    <t xml:space="preserve">Thanh tra Giao thông </t>
  </si>
  <si>
    <t xml:space="preserve"> Sở Tài nguyên môi trường </t>
  </si>
  <si>
    <t xml:space="preserve"> Chi cục  BV môi trường </t>
  </si>
  <si>
    <t xml:space="preserve"> Sở Khoa học và Công nghệ </t>
  </si>
  <si>
    <t xml:space="preserve"> Chi Cục tiêu chuẩn đo lường CL </t>
  </si>
  <si>
    <t xml:space="preserve"> Tổ chức chính trị - xã hội </t>
  </si>
  <si>
    <t xml:space="preserve"> Tỉnh Đoàn </t>
  </si>
  <si>
    <t xml:space="preserve"> Hội Liên hiệp Phụ nữ </t>
  </si>
  <si>
    <t xml:space="preserve"> Hội Nông dân </t>
  </si>
  <si>
    <t xml:space="preserve"> Hội Cựu chiến binh </t>
  </si>
  <si>
    <t>BVĐ ngày vì người nghèo</t>
  </si>
  <si>
    <t xml:space="preserve"> Hội nghề nghiệp </t>
  </si>
  <si>
    <t xml:space="preserve"> SỰ NGHIỆP KHÁC </t>
  </si>
  <si>
    <t xml:space="preserve"> Phòng Công chứng số 1 </t>
  </si>
  <si>
    <t xml:space="preserve"> Phòng Công chứng số 2 </t>
  </si>
  <si>
    <t xml:space="preserve"> TT Hỗ trợ PTDN và XTĐT</t>
  </si>
  <si>
    <t xml:space="preserve"> TT Bán đấu giá tài sản tỉnh </t>
  </si>
  <si>
    <t xml:space="preserve"> TT Dịch thuật DV đối ngoại </t>
  </si>
  <si>
    <t xml:space="preserve"> Trung tâm Trợ giúp pháp lý </t>
  </si>
  <si>
    <t xml:space="preserve"> Đoàn Luật sư </t>
  </si>
  <si>
    <t xml:space="preserve"> BQL khu di tích ĐLộc </t>
  </si>
  <si>
    <t xml:space="preserve"> TT Hoạt động thanh thiếu nhi </t>
  </si>
  <si>
    <t xml:space="preserve"> TT Hướng nghiệp PTKTTS TNXP </t>
  </si>
  <si>
    <t xml:space="preserve"> Tổng đội TNXP Tây Sơn </t>
  </si>
  <si>
    <t xml:space="preserve"> Tổng đội TNXP  Phúc Trạch  </t>
  </si>
  <si>
    <t xml:space="preserve"> TT DN và hỗ trợ Nông dân </t>
  </si>
  <si>
    <t xml:space="preserve"> Ban QL Khu tưởng niệm Lý Tự Trọng </t>
  </si>
  <si>
    <t xml:space="preserve"> TT Tư vấn DVTC Công </t>
  </si>
  <si>
    <t xml:space="preserve"> Trung tâm Công báo tin học </t>
  </si>
  <si>
    <t xml:space="preserve"> Ban QL khu vực mỏ sắt T.Khê </t>
  </si>
  <si>
    <t xml:space="preserve"> Trung tâm XTĐT KTT  </t>
  </si>
  <si>
    <t xml:space="preserve"> Sự nghiệp VH- TT  </t>
  </si>
  <si>
    <t xml:space="preserve"> Nhà hát nghệ thuật truyền thống </t>
  </si>
  <si>
    <t xml:space="preserve"> Trung tâm Văn hóa - Điện ảnh </t>
  </si>
  <si>
    <t xml:space="preserve"> Thư viện tỉnh </t>
  </si>
  <si>
    <t xml:space="preserve"> Bảo tàng tỉnh </t>
  </si>
  <si>
    <t xml:space="preserve"> Ban QL khu di tích Nguyễn Du </t>
  </si>
  <si>
    <t xml:space="preserve"> Ban QL khu di tích Trần Phú </t>
  </si>
  <si>
    <t xml:space="preserve"> Ban QL KDT Hà Huy Tập </t>
  </si>
  <si>
    <t xml:space="preserve"> TT Quảng bá và XTDL- TT </t>
  </si>
  <si>
    <t xml:space="preserve"> TT Thể dục thể thao </t>
  </si>
  <si>
    <t xml:space="preserve"> SN Giáo dục </t>
  </si>
  <si>
    <t xml:space="preserve"> SN Nông nghiệp và PTNT </t>
  </si>
  <si>
    <t xml:space="preserve"> Chi cục Bảo vệ thực vật </t>
  </si>
  <si>
    <t xml:space="preserve"> Trung tâm Khuyến nông </t>
  </si>
  <si>
    <t xml:space="preserve"> TT Nước sinh hoạt - VSMT </t>
  </si>
  <si>
    <t xml:space="preserve"> Ban Quản lý các Cảng cá </t>
  </si>
  <si>
    <t xml:space="preserve"> Vườn Quốc gia Vũ Quang </t>
  </si>
  <si>
    <t xml:space="preserve"> SN Công Thương </t>
  </si>
  <si>
    <t xml:space="preserve"> TT Khuyến công và Xúc tiến TM </t>
  </si>
  <si>
    <t xml:space="preserve"> SN Truyền hình </t>
  </si>
  <si>
    <t xml:space="preserve"> SN Khoa học và Công nghệ </t>
  </si>
  <si>
    <t>TT Kỹ thuật TC đo lường</t>
  </si>
  <si>
    <t xml:space="preserve"> Trung tâm ứng dụng tiến bộ KHCN </t>
  </si>
  <si>
    <t xml:space="preserve"> Trung tâm Nấm ăn và dược liệu </t>
  </si>
  <si>
    <t xml:space="preserve"> Sự nghiệp Xã hội   </t>
  </si>
  <si>
    <t xml:space="preserve"> Làng Trẻ em mồ côi </t>
  </si>
  <si>
    <t xml:space="preserve"> TTDN và GTVL người tàn tật </t>
  </si>
  <si>
    <t xml:space="preserve"> TT Chữa bệnh - GDLĐ xã hội </t>
  </si>
  <si>
    <t xml:space="preserve"> TT GTVL Hà Tĩnh </t>
  </si>
  <si>
    <t xml:space="preserve"> Quỹ Bảo trợ trẻ em </t>
  </si>
  <si>
    <t xml:space="preserve"> Sự nghiệp Y tế </t>
  </si>
  <si>
    <t xml:space="preserve"> Bệnh viện Đa khoa tỉnh </t>
  </si>
  <si>
    <t xml:space="preserve"> BV Phục hồi chức năng </t>
  </si>
  <si>
    <t xml:space="preserve"> BV y học cổ truyền </t>
  </si>
  <si>
    <t xml:space="preserve"> Bệnh viện Tâm thần </t>
  </si>
  <si>
    <t xml:space="preserve"> BVĐK huyện Nghi Xuân </t>
  </si>
  <si>
    <t xml:space="preserve"> BVĐK thị xã Hồng Lĩnh </t>
  </si>
  <si>
    <t xml:space="preserve"> BVĐK huyện Đức Thọ </t>
  </si>
  <si>
    <t xml:space="preserve"> BVĐK huyện Hương Sơn </t>
  </si>
  <si>
    <t xml:space="preserve"> BVĐK cửa khẩu QT Cầu Treo </t>
  </si>
  <si>
    <t xml:space="preserve"> BVĐK huyện Hương Khê </t>
  </si>
  <si>
    <t xml:space="preserve"> BVĐK huyện Vũ Quang </t>
  </si>
  <si>
    <t xml:space="preserve"> BVĐK huyện Can Lộc </t>
  </si>
  <si>
    <t xml:space="preserve"> BVĐK huyện Thạch Hà </t>
  </si>
  <si>
    <t xml:space="preserve"> BVĐK huyện Lộc Hà </t>
  </si>
  <si>
    <t xml:space="preserve"> BVĐK thành phố Hà Tĩnh </t>
  </si>
  <si>
    <t xml:space="preserve"> BVĐK huyện Cẩm Xuyên </t>
  </si>
  <si>
    <t xml:space="preserve"> BVĐK huyện Kỳ Anh </t>
  </si>
  <si>
    <t xml:space="preserve"> TT Y tế dự phòng tỉnh </t>
  </si>
  <si>
    <t xml:space="preserve"> Trung tâm Kiểm nghiệm dược phẩm </t>
  </si>
  <si>
    <t>Quỹ khám chữa bệnh cho người nghèo</t>
  </si>
  <si>
    <t>Trường Kỹ nghệ</t>
  </si>
  <si>
    <t>Trường Chính trị Trần Phú</t>
  </si>
  <si>
    <t>Trường Cao đẳng Y tế</t>
  </si>
  <si>
    <t>SỞ TÀI CHÍNH HÀ TĨNH</t>
  </si>
  <si>
    <t>Tổng số</t>
  </si>
  <si>
    <t>TX Kỳ Anh</t>
  </si>
  <si>
    <t>QUYẾT TOÁN CHI BỔ SUNG TỪ NGÂN SÁCH CẤP TỈNH CHO NGÂN SÁCH HUYỆN NĂM 2017</t>
  </si>
  <si>
    <t>Tên đơn vị</t>
  </si>
  <si>
    <t>Dự toán</t>
  </si>
  <si>
    <t>Quyết toán</t>
  </si>
  <si>
    <t>So sánh (%)</t>
  </si>
  <si>
    <t>Bổ sung cân đối</t>
  </si>
  <si>
    <t>Bổ sung có mục tiêu</t>
  </si>
  <si>
    <t>Vốn đầu tư để thực hiện các chương trình mục tiêu, nhiệm vụ</t>
  </si>
  <si>
    <t>Vốn sự nghiệp để thực hiện các chế độ, chính sách, nhiệm vụ</t>
  </si>
  <si>
    <t>Vốn thực hiện các chương trình mục tiêu quốc gia</t>
  </si>
  <si>
    <t>Vốn thực hiện các chương trình mục tiêu quốc gia giảm nghèo bền vững</t>
  </si>
  <si>
    <t>Vốn thực hiện các chương trình mục tiêu quốc gia thôn mới)</t>
  </si>
  <si>
    <t>13=7/1</t>
  </si>
  <si>
    <t>14=8/2</t>
  </si>
  <si>
    <t>15=9/3</t>
  </si>
  <si>
    <t>16=10/4</t>
  </si>
  <si>
    <t>17=11/5</t>
  </si>
  <si>
    <t>18=12/6</t>
  </si>
  <si>
    <t xml:space="preserve"> Kỳ Anh</t>
  </si>
  <si>
    <t>Cẩm Xuyên</t>
  </si>
  <si>
    <t>Hà Tĩnh</t>
  </si>
  <si>
    <t>Thạch Hà</t>
  </si>
  <si>
    <t>Can Lộc</t>
  </si>
  <si>
    <t>Đức Thọ</t>
  </si>
  <si>
    <t>Nghi Xuân</t>
  </si>
  <si>
    <t>Hương Sơn</t>
  </si>
  <si>
    <t>Hương Khê</t>
  </si>
  <si>
    <t>Hồng Lĩnh</t>
  </si>
  <si>
    <t>Vũ Quang</t>
  </si>
  <si>
    <t>Lộc Hà</t>
  </si>
  <si>
    <t>QUYẾT TOÁN CHI CHƯƠNG TRÌNH MỤC TIÊU QUỐC GIA NGÂN SÁCH CẤP TỈNH VÀ NGÂN SÁCH HUYỆN NĂM 2017</t>
  </si>
  <si>
    <t>Nội dung</t>
  </si>
  <si>
    <t>Trong đó</t>
  </si>
  <si>
    <t>…</t>
  </si>
  <si>
    <t>Chương trình mục tiêu quốc gia giảm nghèo bền vững</t>
  </si>
  <si>
    <t>Chương trình mục tiêu quốc gia nông thôn mới</t>
  </si>
  <si>
    <t>Đầu tư phát triển</t>
  </si>
  <si>
    <t>Kinh phí sự nghiệp</t>
  </si>
  <si>
    <t>Vốn trong nước</t>
  </si>
  <si>
    <t>Vốn ngoài nước</t>
  </si>
  <si>
    <t>5=6+7</t>
  </si>
  <si>
    <t>8=9+12</t>
  </si>
  <si>
    <t>9=10+11</t>
  </si>
  <si>
    <t>12=13+14</t>
  </si>
  <si>
    <t>16=5/1</t>
  </si>
  <si>
    <t>17=6/2</t>
  </si>
  <si>
    <t>18=7/3</t>
  </si>
  <si>
    <t>19=8/4</t>
  </si>
  <si>
    <t>Ngân sách cấp tỉnh</t>
  </si>
  <si>
    <t>Ngân sách huyện</t>
  </si>
  <si>
    <t>VP Sở Công Thương</t>
  </si>
  <si>
    <t>TT Khuyến công và XTTM</t>
  </si>
  <si>
    <t>VP Sở Lao động, TB&amp;XH</t>
  </si>
  <si>
    <t>Trường TC nghề</t>
  </si>
  <si>
    <t>TT dịch vụ việc làm HT</t>
  </si>
  <si>
    <t>Trung tâm Y tế dự phong tỉnh</t>
  </si>
  <si>
    <t>Chi cục Bảo vệ môi trường</t>
  </si>
  <si>
    <t>Đài PT và Truyền hình</t>
  </si>
  <si>
    <t>Văn phòng ĐP nông thôn mới</t>
  </si>
  <si>
    <t>Chi cục Phát triển nông thôn</t>
  </si>
  <si>
    <t>TT Nước sinh hoạt VSMTNT</t>
  </si>
  <si>
    <t>Đoàn Điều tra QH nông lâm</t>
  </si>
  <si>
    <t>Sở Tài chính</t>
  </si>
  <si>
    <t>VP Sở Thông tin và Truyền thông</t>
  </si>
  <si>
    <t>Trung tâm CNTT&amp;TT</t>
  </si>
  <si>
    <t>Liên minh Hợp tác xã</t>
  </si>
  <si>
    <t>QUYẾT TOÁN CHI NGÂN SÁCH CẤP TỈNH THEO CHO TỪNG CƠ QUAN, TỔ CHỨC NĂM 2017</t>
  </si>
  <si>
    <t>QUYẾT TOÁN</t>
  </si>
  <si>
    <t>SO SÁNH (%)</t>
  </si>
  <si>
    <t>CHI ĐẦU TƯ PHÁT TRIỂN (KHÔNG KỂ CHƯƠNG TRÌNH MTQG)</t>
  </si>
  <si>
    <t>CHI THƯỜNG XUYÊN (KHÔNG KỂ CHƯƠNG TRÌNH MTQG)</t>
  </si>
  <si>
    <t>MTQG</t>
  </si>
  <si>
    <t>13=4/1</t>
  </si>
  <si>
    <t>14=5/2</t>
  </si>
  <si>
    <t>CÁC CƠ QUAN, TỔ CHỨC</t>
  </si>
  <si>
    <t xml:space="preserve"> Văn phòng UBND tỉnh  </t>
  </si>
  <si>
    <t>Văn phòng HĐND tỉnh</t>
  </si>
  <si>
    <t xml:space="preserve"> Chi cục Quản lý thị trường </t>
  </si>
  <si>
    <t xml:space="preserve">  Chi Cục Kiểm lâm </t>
  </si>
  <si>
    <t>Văn phòng thường trực BCHPCLB</t>
  </si>
  <si>
    <t xml:space="preserve"> Thanh tra Xây dựng </t>
  </si>
  <si>
    <t xml:space="preserve"> Chi cục Văn thư lưu trử  </t>
  </si>
  <si>
    <t xml:space="preserve"> Chi Cục Biển và Hải đảo </t>
  </si>
  <si>
    <t>Ủy ban MTTQ tỉnh</t>
  </si>
  <si>
    <t xml:space="preserve"> Hội Khuyến học </t>
  </si>
  <si>
    <t xml:space="preserve"> Hội Luật gia </t>
  </si>
  <si>
    <t xml:space="preserve"> Hội Làm vườn và trang trại </t>
  </si>
  <si>
    <t xml:space="preserve"> Hội Kiến trúc sư </t>
  </si>
  <si>
    <t xml:space="preserve"> Hội Cựu TNXP </t>
  </si>
  <si>
    <t xml:space="preserve"> Hội Nạn nhân CĐ Dioxin </t>
  </si>
  <si>
    <t xml:space="preserve"> Hội KHHGĐình tỉnh </t>
  </si>
  <si>
    <t xml:space="preserve"> Hội Bảo trợ người tàn tật, TMC </t>
  </si>
  <si>
    <t xml:space="preserve"> Hội Liên hiệp Thanh niên </t>
  </si>
  <si>
    <t xml:space="preserve"> Hội Châm cứu </t>
  </si>
  <si>
    <t xml:space="preserve"> Hội Sinh vật cảnh </t>
  </si>
  <si>
    <t xml:space="preserve"> Hội Tâm năng dưỡng sinh </t>
  </si>
  <si>
    <t xml:space="preserve"> Hội Đông y </t>
  </si>
  <si>
    <t xml:space="preserve"> Hội Cựu giáo chức </t>
  </si>
  <si>
    <t xml:space="preserve"> Hội người cao tuổi </t>
  </si>
  <si>
    <t xml:space="preserve"> Hội Liên hiệp các tổ chức HN </t>
  </si>
  <si>
    <t xml:space="preserve"> Hội Người mù </t>
  </si>
  <si>
    <t xml:space="preserve"> Hội BVQL người tiêu dùng </t>
  </si>
  <si>
    <t xml:space="preserve"> Hiệp hội Doanh nghiệp tỉnh </t>
  </si>
  <si>
    <t xml:space="preserve"> Hội Nhà báo </t>
  </si>
  <si>
    <t xml:space="preserve"> Liên hiệp các hội KHKT </t>
  </si>
  <si>
    <t xml:space="preserve"> Hội LH Văn học nghệ thuật </t>
  </si>
  <si>
    <t xml:space="preserve"> Hội Chữ thập đỏ </t>
  </si>
  <si>
    <t xml:space="preserve"> Liên minh Hợp tác xã </t>
  </si>
  <si>
    <t xml:space="preserve">Ban Quản lý Cửa khẩu Cầu Treo </t>
  </si>
  <si>
    <t xml:space="preserve"> Ban QLDA  Ngàn trươi- Cẩm Trang </t>
  </si>
  <si>
    <t xml:space="preserve"> TT Dịch vụ và Hạ tầng KKT </t>
  </si>
  <si>
    <t xml:space="preserve"> Trung tâm Cấp nước KKT</t>
  </si>
  <si>
    <t xml:space="preserve">Trung tâm Thông tin </t>
  </si>
  <si>
    <t>Trung tâm Hành chính công</t>
  </si>
  <si>
    <t xml:space="preserve"> SN Thông tin - Truyền thông </t>
  </si>
  <si>
    <t xml:space="preserve"> TTCNTT-Truyền thông </t>
  </si>
  <si>
    <t xml:space="preserve"> SN Xây dựng </t>
  </si>
  <si>
    <t xml:space="preserve"> TT Kiểm định CTXD </t>
  </si>
  <si>
    <t xml:space="preserve"> SN  Giao thông </t>
  </si>
  <si>
    <t xml:space="preserve"> Ban An toàn giao thông </t>
  </si>
  <si>
    <t xml:space="preserve"> Ban Quản lý vốn SNGT </t>
  </si>
  <si>
    <t>Trung tâm tư vấn kỹ thuật GT</t>
  </si>
  <si>
    <t>BQLDA ĐTXDCTGT</t>
  </si>
  <si>
    <t xml:space="preserve"> Trường THPT Kỳ Anh </t>
  </si>
  <si>
    <t xml:space="preserve"> Trường THPT Nguyễn Huệ </t>
  </si>
  <si>
    <t xml:space="preserve"> Trường THPT Lê Quảng Chí </t>
  </si>
  <si>
    <t xml:space="preserve"> Trường THPT Kỳ Lâm </t>
  </si>
  <si>
    <t xml:space="preserve"> Trường THPT Ng. Thị B.Châu </t>
  </si>
  <si>
    <t xml:space="preserve"> Trường THPT Cẩm Xuyên </t>
  </si>
  <si>
    <t xml:space="preserve"> Trường THPT Cẩm Bình </t>
  </si>
  <si>
    <t xml:space="preserve"> Trường THPT Hà Huy Tập  </t>
  </si>
  <si>
    <t xml:space="preserve"> Trường THPT BC Ng. Đình Liễn </t>
  </si>
  <si>
    <t xml:space="preserve"> Trường THPT Phan Đình Phùng </t>
  </si>
  <si>
    <t xml:space="preserve"> Trường THPT Thành Sen </t>
  </si>
  <si>
    <t xml:space="preserve"> Trường THPT Chuyên Hà Tĩnh </t>
  </si>
  <si>
    <t xml:space="preserve"> Trường THPT Lý Tự Trọng </t>
  </si>
  <si>
    <t xml:space="preserve"> Trường THPT Nguyễn Trung Thiên </t>
  </si>
  <si>
    <t xml:space="preserve"> Trường THPT Lê Quý Đôn </t>
  </si>
  <si>
    <t xml:space="preserve"> Trường THPT Nguyễn Văn Trỗi </t>
  </si>
  <si>
    <t xml:space="preserve"> Trường THPT Mai Thúc Loan </t>
  </si>
  <si>
    <t xml:space="preserve"> Trường THPT Nguyễn Đổng Chi </t>
  </si>
  <si>
    <t xml:space="preserve"> Trường THPT Can Lộc </t>
  </si>
  <si>
    <t xml:space="preserve"> Trường THPT Đồng Lộc </t>
  </si>
  <si>
    <t xml:space="preserve"> Trường THPT Nghèn </t>
  </si>
  <si>
    <t xml:space="preserve"> Trường THPT Hương Khê </t>
  </si>
  <si>
    <t xml:space="preserve"> Trường THPT Hàm Nghi  </t>
  </si>
  <si>
    <t xml:space="preserve"> Trường THPT Phúc Trạch </t>
  </si>
  <si>
    <t xml:space="preserve"> Trường THPT Vũ Quang </t>
  </si>
  <si>
    <t xml:space="preserve"> Trường THPT Cù Huy Cận </t>
  </si>
  <si>
    <t xml:space="preserve"> Trường THPT Hương Sơn </t>
  </si>
  <si>
    <t xml:space="preserve"> Trường THPT Lê Hữu Trác  </t>
  </si>
  <si>
    <t xml:space="preserve"> Trường THPT Lý Chính Thắng </t>
  </si>
  <si>
    <t xml:space="preserve"> Trường THPT Cao Thắng </t>
  </si>
  <si>
    <t xml:space="preserve"> Trường THPT Đức Thọ </t>
  </si>
  <si>
    <t xml:space="preserve"> Trường THPT Minh Khai </t>
  </si>
  <si>
    <t xml:space="preserve"> Trường THPT Trần Phú </t>
  </si>
  <si>
    <t xml:space="preserve"> Trường THPT Hồng Lĩnh </t>
  </si>
  <si>
    <t xml:space="preserve"> Trường THPT  Hồng Lam </t>
  </si>
  <si>
    <t xml:space="preserve"> Trường THPT Nguyễn Du </t>
  </si>
  <si>
    <t xml:space="preserve"> Trường THPT Nguyễn Công Trứ </t>
  </si>
  <si>
    <t xml:space="preserve"> Trường THPT Nghi Xuân </t>
  </si>
  <si>
    <t xml:space="preserve"> TT Bồi dưỡng CB-GDTX tỉnh  </t>
  </si>
  <si>
    <t xml:space="preserve"> Trường PTDT nội trú Hương Khê </t>
  </si>
  <si>
    <t xml:space="preserve"> Sự nghiệp đào tạo </t>
  </si>
  <si>
    <t>Trường Cao đẳng Nguyễn Du</t>
  </si>
  <si>
    <t>Trường Trung cấp nghề Lý Tự Trọng</t>
  </si>
  <si>
    <t>Trường Cao đẳng nghề Việt Đức</t>
  </si>
  <si>
    <t>Trường CĐ nghề Công nghệ</t>
  </si>
  <si>
    <t>Trường Đại học Hà Tĩnh</t>
  </si>
  <si>
    <t xml:space="preserve">Trường TC nghề </t>
  </si>
  <si>
    <t xml:space="preserve"> Đoàn Điều tra qui hoạch nông lâm </t>
  </si>
  <si>
    <t xml:space="preserve"> Ban QLDA ODA ngành nông nghiệp </t>
  </si>
  <si>
    <t>Ban QLXDCB ngành nông nghiệp</t>
  </si>
  <si>
    <t>BQL rừng PH Sông Tiêm</t>
  </si>
  <si>
    <t>BQL rừng PH Ngàn Sâu</t>
  </si>
  <si>
    <t>BQL rừng PH Ngàn Phố</t>
  </si>
  <si>
    <t>BQL rừng PH Nam Hà Tĩnh</t>
  </si>
  <si>
    <t>BQL Khu bảo tồn TN Kẻ Gỗ</t>
  </si>
  <si>
    <t>BQL rừng PH Hồng Lĩnh</t>
  </si>
  <si>
    <t xml:space="preserve"> SN Kiểm lâm </t>
  </si>
  <si>
    <t xml:space="preserve"> Đội KL cơ động  </t>
  </si>
  <si>
    <t xml:space="preserve"> Hạt Kiểm lâm Thạch Hà </t>
  </si>
  <si>
    <t xml:space="preserve"> Hạt Kiểm lâm Lộc Hà </t>
  </si>
  <si>
    <t xml:space="preserve"> Hạt Kiểm lâm Can Lộc </t>
  </si>
  <si>
    <t xml:space="preserve"> Hạt Kiểm lâm Hồng Lĩnh </t>
  </si>
  <si>
    <t xml:space="preserve"> Hạt Kiểm lâm Nghi Xuân </t>
  </si>
  <si>
    <t xml:space="preserve"> Hạt Kiểm lâm Đức Thọ </t>
  </si>
  <si>
    <t xml:space="preserve"> Hạt Kiểm lâm Hương Sơn </t>
  </si>
  <si>
    <t xml:space="preserve"> Hạt Kiểm lâm Vũ Quang </t>
  </si>
  <si>
    <t xml:space="preserve"> Hạt Kiểm lâm Hương Khê </t>
  </si>
  <si>
    <t xml:space="preserve"> Hạt Kiểm lâm Kẻ Gỗ </t>
  </si>
  <si>
    <t xml:space="preserve"> Hạt Kiểm lâm Cẩm Xuyên  </t>
  </si>
  <si>
    <t xml:space="preserve"> Hạt Kiểm lâm huyện Kỳ Anh </t>
  </si>
  <si>
    <t xml:space="preserve"> Hạt Kiểm lâm thị xã Kỳ Anh </t>
  </si>
  <si>
    <t xml:space="preserve"> SN Tài nguyên  </t>
  </si>
  <si>
    <t xml:space="preserve"> TT Kỷ thuật địa chính và CNTT </t>
  </si>
  <si>
    <t xml:space="preserve"> Văn phòng đăng ký quyền SDĐ </t>
  </si>
  <si>
    <t xml:space="preserve"> Trung tâm phát triển quỹ đất </t>
  </si>
  <si>
    <t xml:space="preserve"> SN Môi trường </t>
  </si>
  <si>
    <t xml:space="preserve"> Trung tâm Quan trắc MT </t>
  </si>
  <si>
    <t>Đài Phát thanh và Truyền hình</t>
  </si>
  <si>
    <t xml:space="preserve"> TT Bảo trợ xã hội </t>
  </si>
  <si>
    <t xml:space="preserve"> Bệnh viện Lao và bệnh phổi </t>
  </si>
  <si>
    <t>Bệnh viện mắt</t>
  </si>
  <si>
    <t xml:space="preserve"> Trung tâm Giám dịnh y khoa </t>
  </si>
  <si>
    <t xml:space="preserve"> Trung tâm Da liễu </t>
  </si>
  <si>
    <t xml:space="preserve"> Trung tâm Truyền thông GDSK </t>
  </si>
  <si>
    <t xml:space="preserve"> Trung tâm Chăm sóc SKSS </t>
  </si>
  <si>
    <t xml:space="preserve"> Trung tâm Phòng chống Sốt rét </t>
  </si>
  <si>
    <t xml:space="preserve"> Trung tâm Phòng chống HIV/AIDS </t>
  </si>
  <si>
    <t xml:space="preserve"> Trung tâm Pháp y </t>
  </si>
  <si>
    <t xml:space="preserve"> Ban QLDA phòng, chống HV/AIDS </t>
  </si>
  <si>
    <t xml:space="preserve"> BQLDA PC bệnh Sốt rét </t>
  </si>
  <si>
    <t>BQLDA hỗ trợ y tế các tỉnh BTB</t>
  </si>
  <si>
    <t>CHI ĐTPT</t>
  </si>
  <si>
    <t>CHI TRẢ NỢ LÃI CÁC KHOẢN DO CHÍNH QUYỀN ĐP VAY</t>
  </si>
  <si>
    <t>CHI ĐTPT (KHÔNG KỂ CHƯƠNG TRÌNH MTQG)</t>
  </si>
  <si>
    <t>Triệu đồng</t>
  </si>
  <si>
    <t>CÂN ĐỐI QUYẾT TOÁN NGÂN SÁCH ĐỊA PHƯƠNG 2017</t>
  </si>
  <si>
    <t>Phần thu</t>
  </si>
  <si>
    <t>Thu ngân sách cấp tỉnh</t>
  </si>
  <si>
    <t>Thu ngân sách cấp huyện</t>
  </si>
  <si>
    <t>Thu ngân sách cấp xã</t>
  </si>
  <si>
    <t>Phần chi</t>
  </si>
  <si>
    <t>Chi ngân sách cấp tỉnh</t>
  </si>
  <si>
    <t>Chi ngân sách cấp huyện</t>
  </si>
  <si>
    <t>Chi ngân sách cấp xã</t>
  </si>
  <si>
    <t>Tổng số thu:</t>
  </si>
  <si>
    <t>Tổng số chi</t>
  </si>
  <si>
    <t>A. Tổng số thu cân đối ngân sách</t>
  </si>
  <si>
    <t>A. Tổng số chi cân đối ngân sách</t>
  </si>
  <si>
    <t>1. Các khoản thu ngân sách địa phương hưởng 100%</t>
  </si>
  <si>
    <t>1. Chi đầu tư phát triển</t>
  </si>
  <si>
    <t>2. Các khoản thu phân chia theo tỷ lệ %</t>
  </si>
  <si>
    <t>2. Chi trả nợ lãi, phí tiền vay</t>
  </si>
  <si>
    <t>3. Thu từ quỹ dự trữ tài chính</t>
  </si>
  <si>
    <t>3. Chi thường xuyên</t>
  </si>
  <si>
    <t>4. Thu kết dư năm trước</t>
  </si>
  <si>
    <t>4. Chi bổ sung quỹ dự trữ tài chính</t>
  </si>
  <si>
    <t>5. Thu chuyển nguồn năm trước sang</t>
  </si>
  <si>
    <t>5. Chi bổ sung cho ngân sách cấp dưới</t>
  </si>
  <si>
    <t>6. Thu viện trợ</t>
  </si>
  <si>
    <t>6. Chi chuyển nguồn năm sau</t>
  </si>
  <si>
    <t>7. Thu bổ sung từ ngân sách cấp trên</t>
  </si>
  <si>
    <t>7. Chi Viện trợ</t>
  </si>
  <si>
    <t>8. Chi nộp ngân sách cấp trên</t>
  </si>
  <si>
    <t>- Thu bổ sung cân đối</t>
  </si>
  <si>
    <t>-Thu bổ sung có mục tiêu</t>
  </si>
  <si>
    <t>8. Thu từ ngân sách cấp dưới nộp lên</t>
  </si>
  <si>
    <t>Kết dư ngân sách năm quyết toán</t>
  </si>
  <si>
    <t>B. Vay của ngân sách cấp tỉnh</t>
  </si>
  <si>
    <t>B. Chi trả nợ gốc</t>
  </si>
  <si>
    <t>QUYẾT TOÁN THU NGÂN SÁCH NHÀ NƯỚC NĂM 2017</t>
  </si>
  <si>
    <t>NỘI DUNG CÁC KHOẢN THU</t>
  </si>
  <si>
    <t>Dự toán năm 2017</t>
  </si>
  <si>
    <t>Quyết toán năm</t>
  </si>
  <si>
    <t xml:space="preserve">Phân chia ra từng cấp ngân sách </t>
  </si>
  <si>
    <t>So sánh (QT/DT)</t>
  </si>
  <si>
    <t>TW giao</t>
  </si>
  <si>
    <t>HĐND tỉnh giao</t>
  </si>
  <si>
    <t>NSTW</t>
  </si>
  <si>
    <t>NS cấp tỉnh</t>
  </si>
  <si>
    <t>NS cấp huyện</t>
  </si>
  <si>
    <t>NS cấp xã</t>
  </si>
  <si>
    <t xml:space="preserve">BTC </t>
  </si>
  <si>
    <t>3=4+5</t>
  </si>
  <si>
    <t>9=3/1</t>
  </si>
  <si>
    <t>10=3/2</t>
  </si>
  <si>
    <t>THU NGÂN SÁCH NHÀ NƯỚC TRÊN ĐỊA BÀN</t>
  </si>
  <si>
    <t>Thu từ kinh tế quốc doanh</t>
  </si>
  <si>
    <t>1.1</t>
  </si>
  <si>
    <t xml:space="preserve">Thuế giá trị gia tăng </t>
  </si>
  <si>
    <t>1.2</t>
  </si>
  <si>
    <t>Thuế tiêu thụ đặc biệt hàng sản xuất trong nước</t>
  </si>
  <si>
    <t>1.3</t>
  </si>
  <si>
    <r>
      <t>Thuế thu nhập doanh nghiệp</t>
    </r>
    <r>
      <rPr>
        <vertAlign val="superscript"/>
        <sz val="11"/>
        <rFont val="Times New Roman"/>
        <family val="1"/>
      </rPr>
      <t xml:space="preserve"> </t>
    </r>
  </si>
  <si>
    <t>1.4</t>
  </si>
  <si>
    <t>Thuế tài nguyên</t>
  </si>
  <si>
    <t>1.5</t>
  </si>
  <si>
    <t>Thuế môn bài</t>
  </si>
  <si>
    <t>1.6</t>
  </si>
  <si>
    <t>Thu hồi vốn và thu khác</t>
  </si>
  <si>
    <t xml:space="preserve">Thu từ doanh nghiệp đầu tư nước ngoài </t>
  </si>
  <si>
    <t>2.1</t>
  </si>
  <si>
    <t>2.2</t>
  </si>
  <si>
    <t>2.3</t>
  </si>
  <si>
    <t>Thuế thu nhập doanh nghiệp</t>
  </si>
  <si>
    <t>2.4</t>
  </si>
  <si>
    <t>2.5</t>
  </si>
  <si>
    <t>2.6</t>
  </si>
  <si>
    <t>Thu tiền thuê mặt đất, mặt nước, mặt biển</t>
  </si>
  <si>
    <t>2.7</t>
  </si>
  <si>
    <t>Thu từ khu vực CTN  và dịch vụ ngoài QD</t>
  </si>
  <si>
    <t>3.1</t>
  </si>
  <si>
    <t>3.2</t>
  </si>
  <si>
    <t>3.3</t>
  </si>
  <si>
    <t>3.4</t>
  </si>
  <si>
    <t>3.5</t>
  </si>
  <si>
    <t>3.6</t>
  </si>
  <si>
    <t>9.1</t>
  </si>
  <si>
    <t>Thu phí, lệ phí Trung ương</t>
  </si>
  <si>
    <t>9.2</t>
  </si>
  <si>
    <t>Thu phí, lệ phí tỉnh, huyện</t>
  </si>
  <si>
    <t>9.3</t>
  </si>
  <si>
    <t>Thu phí, lệ phí xã, phường, thị trấn</t>
  </si>
  <si>
    <t xml:space="preserve">Thu tiền sử dụng đất </t>
  </si>
  <si>
    <t>Thu tiền thuê mặt đất, mặt nước</t>
  </si>
  <si>
    <t>Thu tiền sử dụng khu vực biển</t>
  </si>
  <si>
    <t>Thu từ bán tài sản nhà nước</t>
  </si>
  <si>
    <t>Thu từ tài sản được xác lập quyền sở hữu nhà nước</t>
  </si>
  <si>
    <t xml:space="preserve"> Thu cấp quyền khai thác khoáng sản</t>
  </si>
  <si>
    <t>Thu từ quỹ đất công ích và thu hoa lợi công sản khác</t>
  </si>
  <si>
    <t>Thu cổ tức và lợi nhuận sau thuế</t>
  </si>
  <si>
    <t>Thu xổ số kiến thiết</t>
  </si>
  <si>
    <t>Thu về dầu thô</t>
  </si>
  <si>
    <t>Thu Hải quan</t>
  </si>
  <si>
    <t>Thuế tiêu thụ đặc biệt hàng nhập khẩu</t>
  </si>
  <si>
    <t>Thuế giá trị gia tăng hàng nhập khẩu</t>
  </si>
  <si>
    <t>Thuế bổ sung đối với hàng nhập khẩu vào VN</t>
  </si>
  <si>
    <t>Thu chênh lệch giá hàng xuất nhập khẩu</t>
  </si>
  <si>
    <t>Thuế BVMT do Hải quan thực hiện</t>
  </si>
  <si>
    <t>Phí, lệ phí hải quan</t>
  </si>
  <si>
    <t>Hoàn thuế GTGT</t>
  </si>
  <si>
    <t>Thu Viện trợ</t>
  </si>
  <si>
    <t>Các khoản huy động, đóng góp và các khoản thu khác</t>
  </si>
  <si>
    <t>Các khoản huy động đóng góp xây dựng cơ sở hạ tầng</t>
  </si>
  <si>
    <t>Các khoản huy động đóng góp khác</t>
  </si>
  <si>
    <t>Thu hồi vốn của Nhà nước và thu từ quỹ dự trữ tài chính</t>
  </si>
  <si>
    <t>Thu từ bán cổ phần, vốn góp của Nhà nước nộp ngân sách</t>
  </si>
  <si>
    <t>Thu từ các khoản cho vay của ngân sách</t>
  </si>
  <si>
    <t>VAY CỦA NGÂN SÁCH ĐỊA PHƯƠNG</t>
  </si>
  <si>
    <t>Vay bù đặp bội chi NSĐP</t>
  </si>
  <si>
    <t>Vay trong nước</t>
  </si>
  <si>
    <t>Vay lại từ nguồn Chính phủ vay ngoài nước</t>
  </si>
  <si>
    <t>Vay để trả nợ gốc vay</t>
  </si>
  <si>
    <t>THU CHUYỂN GIAO NGÂN SÁCH</t>
  </si>
  <si>
    <t>Thu bổ sung từ ngân sách cấp trên</t>
  </si>
  <si>
    <t>Bổ sung có mục tiêu bằng nguồn vốn trong nước</t>
  </si>
  <si>
    <t>Bổ sung có mục tiêu bằng nguồn vốn ngoài nước</t>
  </si>
  <si>
    <t>Thu từ ngân sách cấp dưới nộp lên</t>
  </si>
  <si>
    <t>THU CHUYỂN NGUỒN</t>
  </si>
  <si>
    <t>E</t>
  </si>
  <si>
    <t>THU KẾT DƯ NGÂN SÁCH</t>
  </si>
  <si>
    <t>Phụ lục 01/QT</t>
  </si>
  <si>
    <t>Phụ lục 02/QT</t>
  </si>
  <si>
    <t>QUYẾT TOÁN CHI NGÂN SÁCH ĐỊA PHƯƠNG NĂM 2017</t>
  </si>
  <si>
    <t>NỘI DUNG CHI</t>
  </si>
  <si>
    <t>Quyết toán năm 2017</t>
  </si>
  <si>
    <t>So sánh % thực hiện
năm 2017 với</t>
  </si>
  <si>
    <t xml:space="preserve"> TW giao</t>
  </si>
  <si>
    <t xml:space="preserve"> HĐND
 tỉnh giao </t>
  </si>
  <si>
    <t>Tổng số chi NSĐP</t>
  </si>
  <si>
    <t>Chi NS cấp tỉnh</t>
  </si>
  <si>
    <t>Dự toán TW</t>
  </si>
  <si>
    <t xml:space="preserve">DT
HĐND </t>
  </si>
  <si>
    <t xml:space="preserve">CHI CÂN ĐỐI NGÂN SÁCH </t>
  </si>
  <si>
    <t>Chi đầu tư phát triển cho chương trình, dự án theo lĩnh vực</t>
  </si>
  <si>
    <t>Chi quốc phòng</t>
  </si>
  <si>
    <t>Chi an ninh và trật tự an toàn xã hội</t>
  </si>
  <si>
    <t>Chi giáo dục, đào tạo và dạy nghề</t>
  </si>
  <si>
    <t>Chi  khoa học, công nghệ</t>
  </si>
  <si>
    <t>Chi y tế, dân số và gia đình</t>
  </si>
  <si>
    <t>Chi văn hoá thông tin</t>
  </si>
  <si>
    <t>1.7</t>
  </si>
  <si>
    <t>Chi phát thanh, truyền hình, thông tấn</t>
  </si>
  <si>
    <t>1.8</t>
  </si>
  <si>
    <t>Chi thế dục, thể thao</t>
  </si>
  <si>
    <t>1.9</t>
  </si>
  <si>
    <t>Chi bảo vệ môi trường</t>
  </si>
  <si>
    <t>1.10</t>
  </si>
  <si>
    <t>Chi các hoạt động kinh tế</t>
  </si>
  <si>
    <t>1.11</t>
  </si>
  <si>
    <t>Chi quản lý Nhà nước, Đảng, đoàn thể</t>
  </si>
  <si>
    <t>1.12</t>
  </si>
  <si>
    <t xml:space="preserve">Chi đảm bảo xã hội </t>
  </si>
  <si>
    <t>1.13</t>
  </si>
  <si>
    <t>Chi ngành, lĩnh vực khác</t>
  </si>
  <si>
    <t>Chi đầu tư và hỗ trợ vốn cho cá doanh nghiệp hoạt động công</t>
  </si>
  <si>
    <t>Chi đầu tư phát triển khác</t>
  </si>
  <si>
    <t>Chi trả lãi vay theo quy định</t>
  </si>
  <si>
    <t>Chi  khoa học, công nghệ, thông tin</t>
  </si>
  <si>
    <t>Chi bổ sung quỹ dữ trữ tài chính</t>
  </si>
  <si>
    <t>Chi chuyển nguồn</t>
  </si>
  <si>
    <t>Chi viện trợ</t>
  </si>
  <si>
    <t>CHI NỘP NGÂN SÁCH CẤP TRÊN</t>
  </si>
  <si>
    <t>CHI BỔ SUNG CHO NGÂN SÁCH CẤP DƯỚI</t>
  </si>
  <si>
    <t>Trong đó: bằng nguồn vốn trong nước</t>
  </si>
  <si>
    <t xml:space="preserve">                Bằng nguồn vốn ngoài nước</t>
  </si>
  <si>
    <t>CHI TRẢ NỢ GỐC</t>
  </si>
  <si>
    <t>TỔNG CỘNG (A+B+C+D)</t>
  </si>
  <si>
    <t>Phụ lục 03/QT</t>
  </si>
  <si>
    <t>Phụ lục 04/QT</t>
  </si>
  <si>
    <t>Phụ lục 05/QT</t>
  </si>
  <si>
    <t>Phụ lục 06/QT</t>
  </si>
  <si>
    <t>SỞ TÀI CHÍNH</t>
  </si>
  <si>
    <t>CHI TX</t>
  </si>
  <si>
    <t>(Kèm theo Văn bản số 954/STC-NS ngày 28/3/2019 của Sở Tài chính)</t>
  </si>
</sst>
</file>

<file path=xl/styles.xml><?xml version="1.0" encoding="utf-8"?>
<styleSheet xmlns="http://schemas.openxmlformats.org/spreadsheetml/2006/main">
  <numFmts count="5">
    <numFmt numFmtId="43" formatCode="_(* #,##0.00_);_(* \(#,##0.00\);_(* &quot;-&quot;??_);_(@_)"/>
    <numFmt numFmtId="164" formatCode="&quot;Yes&quot;;&quot;Yes&quot;;&quot;No&quot;"/>
    <numFmt numFmtId="165" formatCode="_(* #,##0_);_(* \(#,##0\);_(* &quot;-&quot;??_);_(@_)"/>
    <numFmt numFmtId="166" formatCode="_-* #,##0\ _₫_-;\-* #,##0\ _₫_-;_-* &quot;-&quot;??\ _₫_-;_-@_-"/>
    <numFmt numFmtId="167" formatCode="0.0%"/>
  </numFmts>
  <fonts count="33">
    <font>
      <sz val="11"/>
      <color theme="1"/>
      <name val="Calibri"/>
      <family val="2"/>
      <scheme val="minor"/>
    </font>
    <font>
      <b/>
      <sz val="13"/>
      <name val="Times New Roman"/>
      <family val="1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2"/>
      <color rgb="FF000000"/>
      <name val="Times New Roman"/>
      <family val="1"/>
    </font>
    <font>
      <sz val="12"/>
      <color theme="1"/>
      <name val="Times New Roman"/>
      <family val="1"/>
    </font>
    <font>
      <i/>
      <sz val="12"/>
      <color rgb="FF000000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b/>
      <sz val="11"/>
      <name val="Times New Roman"/>
      <family val="1"/>
    </font>
    <font>
      <b/>
      <sz val="10"/>
      <color rgb="FF000000"/>
      <name val="Times New Roman"/>
      <family val="1"/>
    </font>
    <font>
      <i/>
      <sz val="11"/>
      <color rgb="FF000000"/>
      <name val="Times New Roman"/>
      <family val="1"/>
    </font>
    <font>
      <sz val="11"/>
      <name val="Times New Roman"/>
      <family val="1"/>
    </font>
    <font>
      <b/>
      <sz val="11"/>
      <color rgb="FF000000"/>
      <name val="Times New Roman"/>
      <family val="1"/>
    </font>
    <font>
      <i/>
      <sz val="10"/>
      <name val="Times New Roman"/>
      <family val="1"/>
    </font>
    <font>
      <sz val="10"/>
      <color rgb="FF000000"/>
      <name val="Times New Roman"/>
      <family val="1"/>
    </font>
    <font>
      <i/>
      <sz val="11"/>
      <name val="Times New Roman"/>
      <family val="1"/>
    </font>
    <font>
      <sz val="11"/>
      <color theme="1"/>
      <name val="Times New Roman"/>
      <family val="1"/>
      <charset val="163"/>
    </font>
    <font>
      <sz val="12"/>
      <color rgb="FF000000"/>
      <name val="Times New Roman"/>
      <family val="1"/>
      <charset val="163"/>
    </font>
    <font>
      <b/>
      <sz val="14"/>
      <name val="Times New Roman"/>
      <family val="1"/>
    </font>
    <font>
      <i/>
      <sz val="14"/>
      <name val="Times New Roman"/>
      <family val="1"/>
    </font>
    <font>
      <i/>
      <sz val="12"/>
      <name val="Times New Roman"/>
      <family val="1"/>
    </font>
    <font>
      <vertAlign val="superscript"/>
      <sz val="11"/>
      <name val="Times New Roman"/>
      <family val="1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Arial"/>
      <family val="2"/>
      <charset val="163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auto="1"/>
      </bottom>
      <diagonal/>
    </border>
  </borders>
  <cellStyleXfs count="6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4" fillId="0" borderId="0"/>
    <xf numFmtId="3" fontId="13" fillId="0" borderId="0">
      <alignment vertical="center" wrapText="1"/>
    </xf>
    <xf numFmtId="164" fontId="32" fillId="0" borderId="0" applyFont="0" applyFill="0" applyBorder="0" applyAlignment="0" applyProtection="0"/>
  </cellStyleXfs>
  <cellXfs count="182">
    <xf numFmtId="0" fontId="0" fillId="0" borderId="0" xfId="0"/>
    <xf numFmtId="3" fontId="0" fillId="0" borderId="0" xfId="0" applyNumberFormat="1"/>
    <xf numFmtId="0" fontId="3" fillId="0" borderId="0" xfId="0" applyFont="1"/>
    <xf numFmtId="3" fontId="10" fillId="2" borderId="4" xfId="0" applyNumberFormat="1" applyFont="1" applyFill="1" applyBorder="1" applyAlignment="1">
      <alignment horizontal="center" vertical="center" wrapText="1"/>
    </xf>
    <xf numFmtId="3" fontId="10" fillId="2" borderId="4" xfId="0" applyNumberFormat="1" applyFont="1" applyFill="1" applyBorder="1" applyAlignment="1">
      <alignment horizontal="right" vertical="center" wrapText="1"/>
    </xf>
    <xf numFmtId="3" fontId="10" fillId="2" borderId="9" xfId="0" applyNumberFormat="1" applyFont="1" applyFill="1" applyBorder="1" applyAlignment="1">
      <alignment horizontal="right" vertical="center" wrapText="1"/>
    </xf>
    <xf numFmtId="0" fontId="14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3" fontId="17" fillId="2" borderId="4" xfId="0" applyNumberFormat="1" applyFont="1" applyFill="1" applyBorder="1" applyAlignment="1">
      <alignment horizontal="right" vertical="center" wrapText="1"/>
    </xf>
    <xf numFmtId="3" fontId="14" fillId="2" borderId="4" xfId="0" applyNumberFormat="1" applyFont="1" applyFill="1" applyBorder="1" applyAlignment="1">
      <alignment horizontal="right" vertical="center" wrapText="1"/>
    </xf>
    <xf numFmtId="0" fontId="14" fillId="2" borderId="4" xfId="0" applyFont="1" applyFill="1" applyBorder="1" applyAlignment="1">
      <alignment vertical="center" wrapText="1"/>
    </xf>
    <xf numFmtId="3" fontId="17" fillId="2" borderId="9" xfId="0" applyNumberFormat="1" applyFont="1" applyFill="1" applyBorder="1" applyAlignment="1">
      <alignment horizontal="right" vertical="center" wrapText="1"/>
    </xf>
    <xf numFmtId="4" fontId="0" fillId="0" borderId="0" xfId="0" applyNumberFormat="1"/>
    <xf numFmtId="3" fontId="10" fillId="0" borderId="1" xfId="0" applyNumberFormat="1" applyFont="1" applyBorder="1" applyAlignment="1">
      <alignment horizontal="center" vertical="center" wrapText="1"/>
    </xf>
    <xf numFmtId="3" fontId="10" fillId="0" borderId="2" xfId="0" applyNumberFormat="1" applyFont="1" applyBorder="1" applyAlignment="1">
      <alignment horizontal="center" vertical="center" wrapText="1"/>
    </xf>
    <xf numFmtId="3" fontId="5" fillId="0" borderId="0" xfId="0" applyNumberFormat="1" applyFont="1" applyFill="1" applyBorder="1"/>
    <xf numFmtId="3" fontId="10" fillId="0" borderId="0" xfId="0" applyNumberFormat="1" applyFont="1" applyAlignment="1">
      <alignment horizontal="right"/>
    </xf>
    <xf numFmtId="3" fontId="11" fillId="0" borderId="0" xfId="0" applyNumberFormat="1" applyFont="1" applyAlignment="1">
      <alignment horizontal="center" vertical="center"/>
    </xf>
    <xf numFmtId="3" fontId="10" fillId="0" borderId="0" xfId="0" applyNumberFormat="1" applyFont="1"/>
    <xf numFmtId="3" fontId="11" fillId="0" borderId="4" xfId="0" applyNumberFormat="1" applyFont="1" applyBorder="1" applyAlignment="1">
      <alignment horizontal="center" vertical="center" wrapText="1"/>
    </xf>
    <xf numFmtId="3" fontId="11" fillId="0" borderId="4" xfId="0" applyNumberFormat="1" applyFont="1" applyBorder="1" applyAlignment="1">
      <alignment vertical="center" wrapText="1"/>
    </xf>
    <xf numFmtId="3" fontId="10" fillId="0" borderId="4" xfId="0" applyNumberFormat="1" applyFont="1" applyBorder="1" applyAlignment="1">
      <alignment horizontal="right" vertical="center" wrapText="1"/>
    </xf>
    <xf numFmtId="3" fontId="11" fillId="0" borderId="4" xfId="0" applyNumberFormat="1" applyFont="1" applyBorder="1" applyAlignment="1">
      <alignment horizontal="right" vertical="center" wrapText="1"/>
    </xf>
    <xf numFmtId="3" fontId="10" fillId="2" borderId="4" xfId="0" applyNumberFormat="1" applyFont="1" applyFill="1" applyBorder="1" applyAlignment="1">
      <alignment vertical="center" wrapText="1"/>
    </xf>
    <xf numFmtId="3" fontId="10" fillId="2" borderId="4" xfId="0" applyNumberFormat="1" applyFont="1" applyFill="1" applyBorder="1" applyAlignment="1">
      <alignment horizontal="right"/>
    </xf>
    <xf numFmtId="3" fontId="10" fillId="2" borderId="5" xfId="0" applyNumberFormat="1" applyFont="1" applyFill="1" applyBorder="1" applyAlignment="1">
      <alignment horizontal="center" vertical="center" wrapText="1"/>
    </xf>
    <xf numFmtId="3" fontId="10" fillId="2" borderId="5" xfId="0" applyNumberFormat="1" applyFont="1" applyFill="1" applyBorder="1" applyAlignment="1">
      <alignment horizontal="right"/>
    </xf>
    <xf numFmtId="3" fontId="10" fillId="2" borderId="5" xfId="0" applyNumberFormat="1" applyFont="1" applyFill="1" applyBorder="1" applyAlignment="1">
      <alignment horizontal="right" vertical="center" wrapText="1"/>
    </xf>
    <xf numFmtId="0" fontId="20" fillId="0" borderId="7" xfId="0" applyFont="1" applyBorder="1" applyAlignment="1">
      <alignment horizontal="center" vertical="center" wrapText="1"/>
    </xf>
    <xf numFmtId="0" fontId="20" fillId="0" borderId="14" xfId="0" applyFont="1" applyBorder="1" applyAlignment="1">
      <alignment vertical="center" wrapText="1"/>
    </xf>
    <xf numFmtId="166" fontId="10" fillId="0" borderId="4" xfId="1" applyNumberFormat="1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4" xfId="0" applyFont="1" applyFill="1" applyBorder="1" applyAlignment="1">
      <alignment vertical="center" wrapText="1"/>
    </xf>
    <xf numFmtId="165" fontId="10" fillId="0" borderId="4" xfId="1" applyNumberFormat="1" applyFont="1" applyBorder="1" applyAlignment="1">
      <alignment horizontal="center" vertical="center" wrapText="1"/>
    </xf>
    <xf numFmtId="0" fontId="20" fillId="0" borderId="8" xfId="0" applyFont="1" applyBorder="1" applyAlignment="1">
      <alignment horizontal="center" vertical="center" wrapText="1"/>
    </xf>
    <xf numFmtId="0" fontId="20" fillId="0" borderId="15" xfId="0" applyFont="1" applyBorder="1" applyAlignment="1">
      <alignment vertical="center" wrapText="1"/>
    </xf>
    <xf numFmtId="166" fontId="10" fillId="0" borderId="16" xfId="1" applyNumberFormat="1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3" fontId="10" fillId="0" borderId="2" xfId="0" applyNumberFormat="1" applyFont="1" applyBorder="1" applyAlignment="1">
      <alignment horizontal="right" vertical="center" wrapText="1"/>
    </xf>
    <xf numFmtId="0" fontId="11" fillId="0" borderId="7" xfId="0" applyFont="1" applyBorder="1" applyAlignment="1">
      <alignment horizontal="center" vertical="center" wrapText="1"/>
    </xf>
    <xf numFmtId="0" fontId="15" fillId="0" borderId="13" xfId="0" applyFont="1" applyBorder="1" applyAlignment="1">
      <alignment vertical="center" wrapText="1"/>
    </xf>
    <xf numFmtId="166" fontId="11" fillId="0" borderId="3" xfId="0" applyNumberFormat="1" applyFont="1" applyBorder="1" applyAlignment="1">
      <alignment horizontal="center" vertical="center" wrapText="1"/>
    </xf>
    <xf numFmtId="166" fontId="11" fillId="0" borderId="3" xfId="1" applyNumberFormat="1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3" fontId="10" fillId="0" borderId="0" xfId="0" applyNumberFormat="1" applyFont="1" applyAlignment="1">
      <alignment wrapText="1"/>
    </xf>
    <xf numFmtId="0" fontId="10" fillId="0" borderId="7" xfId="0" applyFont="1" applyFill="1" applyBorder="1" applyAlignment="1">
      <alignment wrapText="1"/>
    </xf>
    <xf numFmtId="0" fontId="10" fillId="0" borderId="6" xfId="0" applyFont="1" applyFill="1" applyBorder="1" applyAlignment="1">
      <alignment wrapText="1"/>
    </xf>
    <xf numFmtId="3" fontId="10" fillId="2" borderId="4" xfId="0" applyNumberFormat="1" applyFont="1" applyFill="1" applyBorder="1" applyAlignment="1">
      <alignment wrapText="1"/>
    </xf>
    <xf numFmtId="3" fontId="10" fillId="2" borderId="5" xfId="0" applyNumberFormat="1" applyFont="1" applyFill="1" applyBorder="1" applyAlignment="1">
      <alignment wrapText="1"/>
    </xf>
    <xf numFmtId="0" fontId="22" fillId="2" borderId="0" xfId="0" applyFont="1" applyFill="1" applyAlignment="1">
      <alignment horizontal="right"/>
    </xf>
    <xf numFmtId="0" fontId="5" fillId="2" borderId="0" xfId="0" applyFont="1" applyFill="1" applyAlignment="1">
      <alignment horizontal="right"/>
    </xf>
    <xf numFmtId="0" fontId="23" fillId="2" borderId="0" xfId="0" applyFont="1" applyFill="1" applyAlignment="1">
      <alignment horizontal="center" vertical="center"/>
    </xf>
    <xf numFmtId="0" fontId="5" fillId="2" borderId="0" xfId="0" applyFont="1" applyFill="1"/>
    <xf numFmtId="0" fontId="5" fillId="2" borderId="0" xfId="0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17" fillId="2" borderId="0" xfId="0" applyFont="1" applyFill="1"/>
    <xf numFmtId="0" fontId="17" fillId="2" borderId="0" xfId="0" applyFont="1" applyFill="1" applyAlignment="1">
      <alignment wrapText="1"/>
    </xf>
    <xf numFmtId="0" fontId="11" fillId="2" borderId="1" xfId="0" applyFont="1" applyFill="1" applyBorder="1" applyAlignment="1">
      <alignment horizontal="center" vertical="center" wrapText="1"/>
    </xf>
    <xf numFmtId="3" fontId="14" fillId="2" borderId="1" xfId="0" applyNumberFormat="1" applyFont="1" applyFill="1" applyBorder="1" applyAlignment="1">
      <alignment horizontal="right" vertical="center" wrapText="1"/>
    </xf>
    <xf numFmtId="3" fontId="11" fillId="2" borderId="1" xfId="0" applyNumberFormat="1" applyFont="1" applyFill="1" applyBorder="1" applyAlignment="1">
      <alignment horizontal="right" vertical="center" wrapText="1"/>
    </xf>
    <xf numFmtId="0" fontId="11" fillId="2" borderId="1" xfId="0" applyFont="1" applyFill="1" applyBorder="1" applyAlignment="1">
      <alignment vertical="center" wrapText="1"/>
    </xf>
    <xf numFmtId="0" fontId="10" fillId="2" borderId="1" xfId="0" quotePrefix="1" applyFont="1" applyFill="1" applyBorder="1" applyAlignment="1">
      <alignment vertical="center" wrapText="1"/>
    </xf>
    <xf numFmtId="3" fontId="17" fillId="2" borderId="1" xfId="0" applyNumberFormat="1" applyFont="1" applyFill="1" applyBorder="1" applyAlignment="1">
      <alignment horizontal="right" vertical="center" wrapText="1"/>
    </xf>
    <xf numFmtId="3" fontId="21" fillId="2" borderId="1" xfId="0" applyNumberFormat="1" applyFont="1" applyFill="1" applyBorder="1" applyAlignment="1">
      <alignment horizontal="right" vertical="center" wrapText="1"/>
    </xf>
    <xf numFmtId="0" fontId="10" fillId="2" borderId="1" xfId="0" applyFont="1" applyFill="1" applyBorder="1" applyAlignment="1">
      <alignment vertical="center" wrapText="1"/>
    </xf>
    <xf numFmtId="0" fontId="20" fillId="0" borderId="1" xfId="0" applyFont="1" applyBorder="1" applyAlignment="1">
      <alignment vertical="center" wrapText="1"/>
    </xf>
    <xf numFmtId="0" fontId="19" fillId="2" borderId="1" xfId="0" quotePrefix="1" applyFont="1" applyFill="1" applyBorder="1" applyAlignment="1">
      <alignment vertical="center" wrapText="1"/>
    </xf>
    <xf numFmtId="0" fontId="19" fillId="2" borderId="1" xfId="0" applyFont="1" applyFill="1" applyBorder="1" applyAlignment="1">
      <alignment vertical="center" wrapText="1"/>
    </xf>
    <xf numFmtId="0" fontId="14" fillId="2" borderId="1" xfId="0" applyFont="1" applyFill="1" applyBorder="1" applyAlignment="1">
      <alignment vertical="center" wrapText="1"/>
    </xf>
    <xf numFmtId="3" fontId="14" fillId="2" borderId="1" xfId="0" applyNumberFormat="1" applyFont="1" applyFill="1" applyBorder="1" applyAlignment="1">
      <alignment vertical="center" wrapText="1"/>
    </xf>
    <xf numFmtId="3" fontId="10" fillId="2" borderId="0" xfId="0" applyNumberFormat="1" applyFont="1" applyFill="1" applyAlignment="1">
      <alignment horizontal="right" vertical="center" wrapText="1"/>
    </xf>
    <xf numFmtId="0" fontId="13" fillId="2" borderId="0" xfId="0" applyFont="1" applyFill="1" applyAlignment="1">
      <alignment horizontal="center" vertical="center" wrapText="1"/>
    </xf>
    <xf numFmtId="0" fontId="13" fillId="2" borderId="0" xfId="0" applyFont="1" applyFill="1" applyAlignment="1">
      <alignment vertical="center" wrapText="1"/>
    </xf>
    <xf numFmtId="3" fontId="13" fillId="2" borderId="0" xfId="0" applyNumberFormat="1" applyFont="1" applyFill="1" applyAlignment="1">
      <alignment horizontal="right" vertical="center" wrapText="1"/>
    </xf>
    <xf numFmtId="0" fontId="17" fillId="2" borderId="1" xfId="0" applyFont="1" applyFill="1" applyBorder="1" applyAlignment="1">
      <alignment horizontal="center" vertical="center" wrapText="1"/>
    </xf>
    <xf numFmtId="9" fontId="14" fillId="2" borderId="1" xfId="2" applyFont="1" applyFill="1" applyBorder="1" applyAlignment="1">
      <alignment horizontal="right" vertical="center" wrapText="1"/>
    </xf>
    <xf numFmtId="0" fontId="17" fillId="2" borderId="1" xfId="0" applyFont="1" applyFill="1" applyBorder="1" applyAlignment="1">
      <alignment horizontal="left" vertical="center" wrapText="1"/>
    </xf>
    <xf numFmtId="9" fontId="17" fillId="2" borderId="1" xfId="2" applyFont="1" applyFill="1" applyBorder="1" applyAlignment="1">
      <alignment horizontal="right" vertical="center" wrapText="1"/>
    </xf>
    <xf numFmtId="0" fontId="14" fillId="2" borderId="1" xfId="0" applyFont="1" applyFill="1" applyBorder="1" applyAlignment="1">
      <alignment horizontal="left" vertical="center" wrapText="1"/>
    </xf>
    <xf numFmtId="0" fontId="28" fillId="2" borderId="1" xfId="0" applyFont="1" applyFill="1" applyBorder="1" applyAlignment="1">
      <alignment horizontal="center" vertical="center" wrapText="1"/>
    </xf>
    <xf numFmtId="0" fontId="28" fillId="2" borderId="1" xfId="0" applyFont="1" applyFill="1" applyBorder="1" applyAlignment="1">
      <alignment vertical="center" wrapText="1"/>
    </xf>
    <xf numFmtId="0" fontId="29" fillId="2" borderId="1" xfId="0" applyFont="1" applyFill="1" applyBorder="1" applyAlignment="1">
      <alignment vertical="center" wrapText="1"/>
    </xf>
    <xf numFmtId="0" fontId="17" fillId="2" borderId="1" xfId="0" applyFont="1" applyFill="1" applyBorder="1" applyAlignment="1">
      <alignment vertical="center" wrapText="1"/>
    </xf>
    <xf numFmtId="3" fontId="11" fillId="2" borderId="1" xfId="0" applyNumberFormat="1" applyFont="1" applyFill="1" applyBorder="1" applyAlignment="1">
      <alignment horizontal="center" vertical="center" wrapText="1"/>
    </xf>
    <xf numFmtId="0" fontId="17" fillId="2" borderId="0" xfId="0" applyFont="1" applyFill="1" applyAlignment="1">
      <alignment horizontal="center" wrapText="1"/>
    </xf>
    <xf numFmtId="167" fontId="14" fillId="2" borderId="1" xfId="0" applyNumberFormat="1" applyFont="1" applyFill="1" applyBorder="1" applyAlignment="1">
      <alignment horizontal="center" vertical="center" wrapText="1"/>
    </xf>
    <xf numFmtId="167" fontId="14" fillId="2" borderId="1" xfId="0" applyNumberFormat="1" applyFont="1" applyFill="1" applyBorder="1" applyAlignment="1">
      <alignment vertical="center" wrapText="1"/>
    </xf>
    <xf numFmtId="3" fontId="14" fillId="0" borderId="1" xfId="0" applyNumberFormat="1" applyFont="1" applyFill="1" applyBorder="1" applyAlignment="1">
      <alignment vertical="center" wrapText="1"/>
    </xf>
    <xf numFmtId="3" fontId="17" fillId="2" borderId="1" xfId="0" applyNumberFormat="1" applyFont="1" applyFill="1" applyBorder="1" applyAlignment="1">
      <alignment vertical="center" wrapText="1"/>
    </xf>
    <xf numFmtId="3" fontId="17" fillId="0" borderId="1" xfId="0" applyNumberFormat="1" applyFont="1" applyFill="1" applyBorder="1" applyAlignment="1">
      <alignment vertical="center" wrapText="1"/>
    </xf>
    <xf numFmtId="167" fontId="17" fillId="2" borderId="1" xfId="0" applyNumberFormat="1" applyFont="1" applyFill="1" applyBorder="1" applyAlignment="1">
      <alignment vertical="center" wrapText="1"/>
    </xf>
    <xf numFmtId="3" fontId="14" fillId="2" borderId="1" xfId="5" applyNumberFormat="1" applyFont="1" applyFill="1" applyBorder="1" applyAlignment="1">
      <alignment vertical="center" wrapText="1"/>
    </xf>
    <xf numFmtId="3" fontId="8" fillId="0" borderId="0" xfId="0" applyNumberFormat="1" applyFont="1"/>
    <xf numFmtId="4" fontId="8" fillId="0" borderId="0" xfId="0" applyNumberFormat="1" applyFont="1"/>
    <xf numFmtId="3" fontId="12" fillId="0" borderId="1" xfId="0" applyNumberFormat="1" applyFont="1" applyBorder="1" applyAlignment="1">
      <alignment horizontal="center" vertical="center" wrapText="1"/>
    </xf>
    <xf numFmtId="3" fontId="13" fillId="0" borderId="1" xfId="0" applyNumberFormat="1" applyFont="1" applyBorder="1" applyAlignment="1">
      <alignment horizontal="center" vertical="center" wrapText="1"/>
    </xf>
    <xf numFmtId="4" fontId="12" fillId="0" borderId="1" xfId="0" applyNumberFormat="1" applyFont="1" applyBorder="1" applyAlignment="1">
      <alignment horizontal="center" vertical="center" wrapText="1"/>
    </xf>
    <xf numFmtId="4" fontId="13" fillId="0" borderId="1" xfId="0" applyNumberFormat="1" applyFont="1" applyBorder="1" applyAlignment="1">
      <alignment horizontal="center" vertical="center" wrapText="1"/>
    </xf>
    <xf numFmtId="3" fontId="13" fillId="0" borderId="2" xfId="0" applyNumberFormat="1" applyFont="1" applyBorder="1" applyAlignment="1">
      <alignment horizontal="center" vertical="center" wrapText="1"/>
    </xf>
    <xf numFmtId="4" fontId="13" fillId="0" borderId="2" xfId="0" applyNumberFormat="1" applyFont="1" applyBorder="1" applyAlignment="1">
      <alignment horizontal="center" vertical="center" wrapText="1"/>
    </xf>
    <xf numFmtId="3" fontId="12" fillId="0" borderId="12" xfId="0" applyNumberFormat="1" applyFont="1" applyBorder="1" applyAlignment="1">
      <alignment horizontal="center" vertical="center" wrapText="1"/>
    </xf>
    <xf numFmtId="3" fontId="12" fillId="0" borderId="12" xfId="0" applyNumberFormat="1" applyFont="1" applyBorder="1" applyAlignment="1">
      <alignment horizontal="right" vertical="center" wrapText="1"/>
    </xf>
    <xf numFmtId="4" fontId="12" fillId="0" borderId="12" xfId="0" applyNumberFormat="1" applyFont="1" applyBorder="1" applyAlignment="1">
      <alignment vertical="center" wrapText="1"/>
    </xf>
    <xf numFmtId="4" fontId="12" fillId="0" borderId="12" xfId="0" applyNumberFormat="1" applyFont="1" applyBorder="1" applyAlignment="1">
      <alignment horizontal="center" vertical="center" wrapText="1"/>
    </xf>
    <xf numFmtId="3" fontId="13" fillId="0" borderId="3" xfId="0" applyNumberFormat="1" applyFont="1" applyBorder="1" applyAlignment="1">
      <alignment horizontal="center" vertical="center" wrapText="1"/>
    </xf>
    <xf numFmtId="3" fontId="13" fillId="0" borderId="3" xfId="0" applyNumberFormat="1" applyFont="1" applyBorder="1" applyAlignment="1">
      <alignment vertical="center" wrapText="1"/>
    </xf>
    <xf numFmtId="3" fontId="8" fillId="0" borderId="3" xfId="0" applyNumberFormat="1" applyFont="1" applyBorder="1"/>
    <xf numFmtId="3" fontId="8" fillId="0" borderId="3" xfId="0" applyNumberFormat="1" applyFont="1" applyFill="1" applyBorder="1"/>
    <xf numFmtId="4" fontId="13" fillId="0" borderId="3" xfId="0" applyNumberFormat="1" applyFont="1" applyBorder="1" applyAlignment="1">
      <alignment vertical="center" wrapText="1"/>
    </xf>
    <xf numFmtId="4" fontId="13" fillId="0" borderId="3" xfId="0" applyNumberFormat="1" applyFont="1" applyBorder="1" applyAlignment="1">
      <alignment horizontal="center" vertical="center" wrapText="1"/>
    </xf>
    <xf numFmtId="3" fontId="13" fillId="0" borderId="4" xfId="0" applyNumberFormat="1" applyFont="1" applyBorder="1" applyAlignment="1">
      <alignment horizontal="center" vertical="center" wrapText="1"/>
    </xf>
    <xf numFmtId="3" fontId="13" fillId="0" borderId="4" xfId="0" applyNumberFormat="1" applyFont="1" applyBorder="1" applyAlignment="1">
      <alignment vertical="center" wrapText="1"/>
    </xf>
    <xf numFmtId="3" fontId="8" fillId="0" borderId="4" xfId="0" applyNumberFormat="1" applyFont="1" applyBorder="1"/>
    <xf numFmtId="3" fontId="8" fillId="0" borderId="4" xfId="0" applyNumberFormat="1" applyFont="1" applyFill="1" applyBorder="1"/>
    <xf numFmtId="4" fontId="13" fillId="0" borderId="4" xfId="0" applyNumberFormat="1" applyFont="1" applyBorder="1" applyAlignment="1">
      <alignment vertical="center" wrapText="1"/>
    </xf>
    <xf numFmtId="4" fontId="13" fillId="0" borderId="4" xfId="0" applyNumberFormat="1" applyFont="1" applyBorder="1" applyAlignment="1">
      <alignment horizontal="center" vertical="center" wrapText="1"/>
    </xf>
    <xf numFmtId="3" fontId="13" fillId="0" borderId="5" xfId="0" applyNumberFormat="1" applyFont="1" applyBorder="1" applyAlignment="1">
      <alignment horizontal="center" vertical="center" wrapText="1"/>
    </xf>
    <xf numFmtId="3" fontId="8" fillId="0" borderId="5" xfId="0" applyNumberFormat="1" applyFont="1" applyBorder="1"/>
    <xf numFmtId="3" fontId="13" fillId="0" borderId="5" xfId="0" applyNumberFormat="1" applyFont="1" applyBorder="1" applyAlignment="1">
      <alignment vertical="center" wrapText="1"/>
    </xf>
    <xf numFmtId="3" fontId="8" fillId="0" borderId="5" xfId="0" applyNumberFormat="1" applyFont="1" applyFill="1" applyBorder="1"/>
    <xf numFmtId="4" fontId="13" fillId="0" borderId="5" xfId="0" applyNumberFormat="1" applyFont="1" applyBorder="1" applyAlignment="1">
      <alignment vertical="center" wrapText="1"/>
    </xf>
    <xf numFmtId="4" fontId="13" fillId="0" borderId="5" xfId="0" applyNumberFormat="1" applyFont="1" applyBorder="1" applyAlignment="1">
      <alignment horizontal="center" vertical="center" wrapText="1"/>
    </xf>
    <xf numFmtId="0" fontId="5" fillId="2" borderId="7" xfId="0" applyFont="1" applyFill="1" applyBorder="1" applyAlignment="1">
      <alignment vertical="center" wrapText="1"/>
    </xf>
    <xf numFmtId="3" fontId="17" fillId="0" borderId="1" xfId="0" applyNumberFormat="1" applyFont="1" applyFill="1" applyBorder="1" applyAlignment="1">
      <alignment horizontal="right" vertical="center" wrapText="1"/>
    </xf>
    <xf numFmtId="0" fontId="11" fillId="2" borderId="1" xfId="0" applyFont="1" applyFill="1" applyBorder="1" applyAlignment="1">
      <alignment horizontal="center" vertical="center" wrapText="1"/>
    </xf>
    <xf numFmtId="3" fontId="11" fillId="0" borderId="0" xfId="0" applyNumberFormat="1" applyFont="1" applyAlignment="1">
      <alignment horizontal="center" vertical="center"/>
    </xf>
    <xf numFmtId="0" fontId="17" fillId="2" borderId="3" xfId="0" applyFont="1" applyFill="1" applyBorder="1" applyAlignment="1">
      <alignment horizontal="center" vertical="center" wrapText="1"/>
    </xf>
    <xf numFmtId="0" fontId="14" fillId="2" borderId="3" xfId="0" applyFont="1" applyFill="1" applyBorder="1" applyAlignment="1">
      <alignment horizontal="center" vertical="center" wrapText="1"/>
    </xf>
    <xf numFmtId="3" fontId="14" fillId="2" borderId="3" xfId="0" applyNumberFormat="1" applyFont="1" applyFill="1" applyBorder="1" applyAlignment="1">
      <alignment horizontal="right" vertical="center" wrapText="1"/>
    </xf>
    <xf numFmtId="0" fontId="14" fillId="2" borderId="4" xfId="0" applyFont="1" applyFill="1" applyBorder="1" applyAlignment="1">
      <alignment horizontal="center" vertical="center" wrapText="1"/>
    </xf>
    <xf numFmtId="0" fontId="17" fillId="2" borderId="4" xfId="0" applyFont="1" applyFill="1" applyBorder="1" applyAlignment="1">
      <alignment horizontal="center" vertical="center" wrapText="1"/>
    </xf>
    <xf numFmtId="0" fontId="17" fillId="2" borderId="2" xfId="0" applyFont="1" applyFill="1" applyBorder="1" applyAlignment="1">
      <alignment horizontal="center" vertical="center" wrapText="1"/>
    </xf>
    <xf numFmtId="0" fontId="17" fillId="2" borderId="2" xfId="0" applyFont="1" applyFill="1" applyBorder="1" applyAlignment="1">
      <alignment horizontal="right" vertical="center" wrapText="1"/>
    </xf>
    <xf numFmtId="0" fontId="14" fillId="2" borderId="3" xfId="0" applyFont="1" applyFill="1" applyBorder="1" applyAlignment="1">
      <alignment horizontal="right" vertical="center" wrapText="1"/>
    </xf>
    <xf numFmtId="0" fontId="6" fillId="2" borderId="7" xfId="0" applyFont="1" applyFill="1" applyBorder="1" applyAlignment="1">
      <alignment vertical="center" wrapText="1"/>
    </xf>
    <xf numFmtId="0" fontId="6" fillId="2" borderId="8" xfId="0" applyFont="1" applyFill="1" applyBorder="1" applyAlignment="1">
      <alignment vertical="center" wrapText="1"/>
    </xf>
    <xf numFmtId="0" fontId="5" fillId="2" borderId="8" xfId="0" applyFont="1" applyFill="1" applyBorder="1" applyAlignment="1">
      <alignment vertical="center" wrapText="1"/>
    </xf>
    <xf numFmtId="0" fontId="6" fillId="2" borderId="17" xfId="0" applyFont="1" applyFill="1" applyBorder="1" applyAlignment="1">
      <alignment vertical="center" wrapText="1"/>
    </xf>
    <xf numFmtId="0" fontId="14" fillId="2" borderId="7" xfId="0" applyFont="1" applyFill="1" applyBorder="1" applyAlignment="1">
      <alignment vertical="center" wrapText="1"/>
    </xf>
    <xf numFmtId="0" fontId="17" fillId="2" borderId="7" xfId="0" applyFont="1" applyFill="1" applyBorder="1" applyAlignment="1">
      <alignment vertical="center" wrapText="1"/>
    </xf>
    <xf numFmtId="0" fontId="5" fillId="2" borderId="6" xfId="0" applyFont="1" applyFill="1" applyBorder="1" applyAlignment="1">
      <alignment vertical="center" wrapText="1"/>
    </xf>
    <xf numFmtId="0" fontId="5" fillId="2" borderId="11" xfId="0" applyFont="1" applyFill="1" applyBorder="1" applyAlignment="1">
      <alignment vertical="center" wrapText="1"/>
    </xf>
    <xf numFmtId="0" fontId="6" fillId="0" borderId="0" xfId="0" applyFont="1" applyAlignment="1">
      <alignment horizontal="center"/>
    </xf>
    <xf numFmtId="0" fontId="12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/>
    </xf>
    <xf numFmtId="0" fontId="24" fillId="2" borderId="0" xfId="0" applyFont="1" applyFill="1" applyAlignment="1">
      <alignment horizontal="center"/>
    </xf>
    <xf numFmtId="0" fontId="25" fillId="0" borderId="0" xfId="0" applyFont="1" applyAlignment="1">
      <alignment horizontal="center"/>
    </xf>
    <xf numFmtId="0" fontId="21" fillId="2" borderId="10" xfId="0" applyFont="1" applyFill="1" applyBorder="1" applyAlignment="1">
      <alignment horizontal="center"/>
    </xf>
    <xf numFmtId="3" fontId="17" fillId="2" borderId="1" xfId="0" applyNumberFormat="1" applyFont="1" applyFill="1" applyBorder="1" applyAlignment="1">
      <alignment horizontal="right" vertical="center" wrapText="1"/>
    </xf>
    <xf numFmtId="3" fontId="14" fillId="2" borderId="1" xfId="0" applyNumberFormat="1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 wrapText="1"/>
    </xf>
    <xf numFmtId="0" fontId="24" fillId="2" borderId="0" xfId="0" applyFont="1" applyFill="1" applyAlignment="1">
      <alignment horizontal="center" vertical="center" wrapText="1"/>
    </xf>
    <xf numFmtId="0" fontId="25" fillId="2" borderId="0" xfId="0" applyFont="1" applyFill="1" applyAlignment="1">
      <alignment horizontal="center" wrapText="1"/>
    </xf>
    <xf numFmtId="3" fontId="26" fillId="2" borderId="10" xfId="0" applyNumberFormat="1" applyFont="1" applyFill="1" applyBorder="1" applyAlignment="1">
      <alignment horizontal="right" vertical="center" wrapText="1"/>
    </xf>
    <xf numFmtId="0" fontId="17" fillId="2" borderId="1" xfId="0" applyFont="1" applyFill="1" applyBorder="1" applyAlignment="1">
      <alignment horizontal="center" vertical="center" wrapText="1"/>
    </xf>
    <xf numFmtId="167" fontId="21" fillId="2" borderId="10" xfId="0" applyNumberFormat="1" applyFont="1" applyFill="1" applyBorder="1" applyAlignment="1">
      <alignment horizontal="center" wrapText="1"/>
    </xf>
    <xf numFmtId="0" fontId="24" fillId="2" borderId="0" xfId="0" applyFont="1" applyFill="1" applyAlignment="1">
      <alignment horizontal="center" vertical="center"/>
    </xf>
    <xf numFmtId="0" fontId="25" fillId="2" borderId="0" xfId="0" applyFont="1" applyFill="1" applyAlignment="1">
      <alignment horizontal="center"/>
    </xf>
    <xf numFmtId="167" fontId="14" fillId="2" borderId="1" xfId="0" applyNumberFormat="1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5" fillId="2" borderId="0" xfId="0" applyFont="1" applyFill="1" applyAlignment="1">
      <alignment horizontal="center" vertical="center" wrapText="1"/>
    </xf>
    <xf numFmtId="0" fontId="18" fillId="2" borderId="0" xfId="0" applyFont="1" applyFill="1" applyAlignment="1">
      <alignment horizontal="right" vertical="center" wrapText="1"/>
    </xf>
    <xf numFmtId="0" fontId="18" fillId="2" borderId="0" xfId="0" applyFont="1" applyFill="1" applyAlignment="1">
      <alignment horizontal="center" vertical="center"/>
    </xf>
    <xf numFmtId="0" fontId="16" fillId="2" borderId="0" xfId="0" applyFont="1" applyFill="1" applyBorder="1" applyAlignment="1">
      <alignment horizontal="right" vertical="center"/>
    </xf>
    <xf numFmtId="0" fontId="11" fillId="2" borderId="1" xfId="0" applyFont="1" applyFill="1" applyBorder="1" applyAlignment="1">
      <alignment horizontal="right" vertical="center" wrapText="1"/>
    </xf>
    <xf numFmtId="0" fontId="16" fillId="2" borderId="0" xfId="0" applyFont="1" applyFill="1" applyAlignment="1">
      <alignment horizontal="center" vertical="center"/>
    </xf>
    <xf numFmtId="3" fontId="12" fillId="0" borderId="1" xfId="0" applyNumberFormat="1" applyFont="1" applyBorder="1" applyAlignment="1">
      <alignment horizontal="center" vertical="center" wrapText="1"/>
    </xf>
    <xf numFmtId="3" fontId="7" fillId="0" borderId="0" xfId="0" applyNumberFormat="1" applyFont="1" applyAlignment="1">
      <alignment horizontal="center" vertical="center" wrapText="1"/>
    </xf>
    <xf numFmtId="4" fontId="7" fillId="0" borderId="0" xfId="0" applyNumberFormat="1" applyFont="1" applyAlignment="1">
      <alignment horizontal="center" vertical="center" wrapText="1"/>
    </xf>
    <xf numFmtId="3" fontId="7" fillId="0" borderId="0" xfId="0" applyNumberFormat="1" applyFont="1" applyAlignment="1">
      <alignment horizontal="center" vertical="center"/>
    </xf>
    <xf numFmtId="4" fontId="9" fillId="0" borderId="0" xfId="0" applyNumberFormat="1" applyFont="1" applyBorder="1" applyAlignment="1">
      <alignment horizontal="center" vertical="center"/>
    </xf>
    <xf numFmtId="4" fontId="12" fillId="0" borderId="1" xfId="0" applyNumberFormat="1" applyFont="1" applyBorder="1" applyAlignment="1">
      <alignment horizontal="center" vertical="center" wrapText="1"/>
    </xf>
    <xf numFmtId="3" fontId="9" fillId="0" borderId="0" xfId="0" applyNumberFormat="1" applyFont="1" applyAlignment="1">
      <alignment horizontal="center" vertical="center"/>
    </xf>
    <xf numFmtId="3" fontId="10" fillId="0" borderId="10" xfId="0" applyNumberFormat="1" applyFont="1" applyBorder="1" applyAlignment="1">
      <alignment horizontal="center"/>
    </xf>
    <xf numFmtId="3" fontId="11" fillId="0" borderId="0" xfId="0" applyNumberFormat="1" applyFont="1" applyAlignment="1">
      <alignment horizontal="center" vertical="center" wrapText="1"/>
    </xf>
    <xf numFmtId="3" fontId="11" fillId="0" borderId="0" xfId="0" applyNumberFormat="1" applyFont="1" applyAlignment="1">
      <alignment horizontal="center"/>
    </xf>
    <xf numFmtId="3" fontId="11" fillId="0" borderId="1" xfId="0" applyNumberFormat="1" applyFont="1" applyBorder="1" applyAlignment="1">
      <alignment horizontal="center" vertical="center" wrapText="1"/>
    </xf>
    <xf numFmtId="3" fontId="10" fillId="0" borderId="1" xfId="0" applyNumberFormat="1" applyFont="1" applyBorder="1" applyAlignment="1">
      <alignment horizontal="center" vertical="center" wrapText="1"/>
    </xf>
    <xf numFmtId="3" fontId="21" fillId="0" borderId="0" xfId="0" applyNumberFormat="1" applyFont="1" applyAlignment="1">
      <alignment horizontal="center" vertical="center"/>
    </xf>
    <xf numFmtId="3" fontId="11" fillId="0" borderId="0" xfId="0" applyNumberFormat="1" applyFont="1" applyAlignment="1">
      <alignment horizontal="left" vertical="center" wrapText="1"/>
    </xf>
    <xf numFmtId="3" fontId="11" fillId="0" borderId="0" xfId="0" applyNumberFormat="1" applyFont="1" applyAlignment="1">
      <alignment horizontal="center" vertical="center"/>
    </xf>
    <xf numFmtId="3" fontId="19" fillId="0" borderId="0" xfId="0" applyNumberFormat="1" applyFont="1" applyBorder="1" applyAlignment="1">
      <alignment horizontal="right" vertical="center"/>
    </xf>
  </cellXfs>
  <cellStyles count="6">
    <cellStyle name="Comma" xfId="1" builtinId="3"/>
    <cellStyle name="Comma 14" xfId="5"/>
    <cellStyle name="Normal" xfId="0" builtinId="0"/>
    <cellStyle name="Normal 10" xfId="4"/>
    <cellStyle name="Normal 2" xfId="3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istrator\Desktop\Bi&#7875;u%20quy&#7871;t%20to&#225;n%202017%20kh&#7889;i%20huy&#7879;n%20x&#227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Biểu 67"/>
      <sheetName val="Biểu 68"/>
      <sheetName val="TH tinh phan bo"/>
      <sheetName val="Sheet3"/>
    </sheetNames>
    <sheetDataSet>
      <sheetData sheetId="0" refreshError="1"/>
      <sheetData sheetId="1" refreshError="1"/>
      <sheetData sheetId="2" refreshError="1"/>
      <sheetData sheetId="3" refreshError="1">
        <row r="3">
          <cell r="B3">
            <v>13373</v>
          </cell>
          <cell r="C3">
            <v>13068</v>
          </cell>
          <cell r="D3">
            <v>305</v>
          </cell>
        </row>
        <row r="4">
          <cell r="B4">
            <v>6360</v>
          </cell>
          <cell r="C4">
            <v>5705</v>
          </cell>
          <cell r="D4">
            <v>655</v>
          </cell>
        </row>
        <row r="5">
          <cell r="B5">
            <v>16419</v>
          </cell>
          <cell r="C5">
            <v>14814</v>
          </cell>
          <cell r="D5">
            <v>1605</v>
          </cell>
        </row>
        <row r="6">
          <cell r="B6">
            <v>2654</v>
          </cell>
          <cell r="C6">
            <v>2379</v>
          </cell>
          <cell r="D6">
            <v>275</v>
          </cell>
        </row>
        <row r="7">
          <cell r="B7">
            <v>16065</v>
          </cell>
          <cell r="C7">
            <v>14850</v>
          </cell>
          <cell r="D7">
            <v>1215</v>
          </cell>
        </row>
        <row r="8">
          <cell r="B8">
            <v>8704</v>
          </cell>
          <cell r="C8">
            <v>7899</v>
          </cell>
          <cell r="D8">
            <v>805</v>
          </cell>
        </row>
        <row r="9">
          <cell r="B9">
            <v>14286</v>
          </cell>
          <cell r="C9">
            <v>13281</v>
          </cell>
          <cell r="D9">
            <v>1005</v>
          </cell>
        </row>
        <row r="10">
          <cell r="B10">
            <v>14638</v>
          </cell>
          <cell r="C10">
            <v>12983</v>
          </cell>
          <cell r="D10">
            <v>1655</v>
          </cell>
        </row>
        <row r="11">
          <cell r="B11">
            <v>21903</v>
          </cell>
          <cell r="C11">
            <v>21198</v>
          </cell>
          <cell r="D11">
            <v>705</v>
          </cell>
        </row>
        <row r="12">
          <cell r="B12">
            <v>20857</v>
          </cell>
          <cell r="C12">
            <v>19532</v>
          </cell>
          <cell r="D12">
            <v>1325</v>
          </cell>
        </row>
        <row r="13">
          <cell r="B13">
            <v>467</v>
          </cell>
          <cell r="C13">
            <v>262</v>
          </cell>
          <cell r="D13">
            <v>205</v>
          </cell>
        </row>
        <row r="14">
          <cell r="B14">
            <v>7761</v>
          </cell>
          <cell r="C14">
            <v>7456</v>
          </cell>
          <cell r="D14">
            <v>305</v>
          </cell>
        </row>
        <row r="15">
          <cell r="B15">
            <v>9058</v>
          </cell>
          <cell r="C15">
            <v>7853</v>
          </cell>
          <cell r="D15">
            <v>1205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2"/>
  <sheetViews>
    <sheetView tabSelected="1" workbookViewId="0">
      <selection activeCell="A4" sqref="A4"/>
    </sheetView>
  </sheetViews>
  <sheetFormatPr defaultRowHeight="15"/>
  <cols>
    <col min="1" max="1" width="28" customWidth="1"/>
    <col min="2" max="2" width="11.42578125" customWidth="1"/>
    <col min="3" max="3" width="11.140625" customWidth="1"/>
    <col min="4" max="5" width="10.140625" customWidth="1"/>
    <col min="6" max="6" width="27.42578125" customWidth="1"/>
    <col min="7" max="8" width="11" customWidth="1"/>
    <col min="9" max="9" width="9.85546875" customWidth="1"/>
    <col min="10" max="10" width="10.42578125" customWidth="1"/>
  </cols>
  <sheetData>
    <row r="1" spans="1:10" ht="16.5">
      <c r="A1" s="143"/>
      <c r="B1" s="143"/>
      <c r="C1" s="55"/>
      <c r="D1" s="55"/>
      <c r="E1" s="55"/>
      <c r="F1" s="56"/>
      <c r="G1" s="55"/>
      <c r="H1" s="144" t="s">
        <v>494</v>
      </c>
      <c r="I1" s="144"/>
      <c r="J1" s="144"/>
    </row>
    <row r="2" spans="1:10" ht="18.75">
      <c r="A2" s="145" t="s">
        <v>369</v>
      </c>
      <c r="B2" s="145"/>
      <c r="C2" s="145"/>
      <c r="D2" s="145"/>
      <c r="E2" s="145"/>
      <c r="F2" s="145"/>
      <c r="G2" s="145"/>
      <c r="H2" s="145"/>
      <c r="I2" s="145"/>
      <c r="J2" s="145"/>
    </row>
    <row r="3" spans="1:10" ht="18.75">
      <c r="A3" s="146" t="str">
        <f>'Phụ lục 02.QT'!A3:K3</f>
        <v>(Kèm theo Văn bản số 954/STC-NS ngày 28/3/2019 của Sở Tài chính)</v>
      </c>
      <c r="B3" s="146"/>
      <c r="C3" s="146"/>
      <c r="D3" s="146"/>
      <c r="E3" s="146"/>
      <c r="F3" s="146"/>
      <c r="G3" s="146"/>
      <c r="H3" s="146"/>
      <c r="I3" s="146"/>
      <c r="J3" s="146"/>
    </row>
    <row r="4" spans="1:10">
      <c r="A4" s="56"/>
      <c r="B4" s="55"/>
      <c r="C4" s="55"/>
      <c r="D4" s="55"/>
      <c r="E4" s="55"/>
      <c r="F4" s="56"/>
      <c r="G4" s="55"/>
      <c r="H4" s="55"/>
      <c r="I4" s="147" t="s">
        <v>1</v>
      </c>
      <c r="J4" s="147"/>
    </row>
    <row r="5" spans="1:10" ht="38.25">
      <c r="A5" s="57" t="s">
        <v>370</v>
      </c>
      <c r="B5" s="57" t="s">
        <v>149</v>
      </c>
      <c r="C5" s="57" t="s">
        <v>371</v>
      </c>
      <c r="D5" s="57" t="s">
        <v>372</v>
      </c>
      <c r="E5" s="57" t="s">
        <v>373</v>
      </c>
      <c r="F5" s="57" t="s">
        <v>374</v>
      </c>
      <c r="G5" s="57" t="s">
        <v>149</v>
      </c>
      <c r="H5" s="57" t="s">
        <v>375</v>
      </c>
      <c r="I5" s="57" t="s">
        <v>376</v>
      </c>
      <c r="J5" s="57" t="s">
        <v>377</v>
      </c>
    </row>
    <row r="6" spans="1:10" ht="24.75" customHeight="1">
      <c r="A6" s="57" t="s">
        <v>378</v>
      </c>
      <c r="B6" s="58">
        <f>B7+B20</f>
        <v>26596343.359351002</v>
      </c>
      <c r="C6" s="58">
        <f t="shared" ref="C6:E6" si="0">C7+C20</f>
        <v>15715746.13037</v>
      </c>
      <c r="D6" s="58">
        <f t="shared" si="0"/>
        <v>7534830.8365539992</v>
      </c>
      <c r="E6" s="58">
        <f t="shared" si="0"/>
        <v>3345766.3924269998</v>
      </c>
      <c r="F6" s="57" t="s">
        <v>379</v>
      </c>
      <c r="G6" s="58">
        <f>G7+G20</f>
        <v>26522685.613332003</v>
      </c>
      <c r="H6" s="58">
        <f t="shared" ref="H6:J6" si="1">H7+H20</f>
        <v>15670306.176108001</v>
      </c>
      <c r="I6" s="58">
        <f t="shared" si="1"/>
        <v>7525600.0736540016</v>
      </c>
      <c r="J6" s="59">
        <f t="shared" si="1"/>
        <v>3326779.36357</v>
      </c>
    </row>
    <row r="7" spans="1:10" ht="24.75" customHeight="1">
      <c r="A7" s="60" t="s">
        <v>380</v>
      </c>
      <c r="B7" s="58">
        <f>SUM(B8:B14)+B18</f>
        <v>26596343.359351002</v>
      </c>
      <c r="C7" s="58">
        <f>SUM(C8:C14)+C18</f>
        <v>15715746.13037</v>
      </c>
      <c r="D7" s="58">
        <f>SUM(D8:D14)+D18</f>
        <v>7534830.8365539992</v>
      </c>
      <c r="E7" s="58">
        <f>SUM(E8:E14)+E18</f>
        <v>3345766.3924269998</v>
      </c>
      <c r="F7" s="60" t="s">
        <v>381</v>
      </c>
      <c r="G7" s="58">
        <f>SUM(G8:G16)</f>
        <v>26388430.193332002</v>
      </c>
      <c r="H7" s="58">
        <f>SUM(H8:H16)</f>
        <v>15536050.756108001</v>
      </c>
      <c r="I7" s="58">
        <f>SUM(I8:I16)</f>
        <v>7525600.0736540016</v>
      </c>
      <c r="J7" s="58">
        <f>SUM(J8:J16)</f>
        <v>3326779.36357</v>
      </c>
    </row>
    <row r="8" spans="1:10" ht="24.75" customHeight="1">
      <c r="A8" s="61" t="s">
        <v>382</v>
      </c>
      <c r="B8" s="62">
        <f>SUM(C8:E8)</f>
        <v>1608904.1952406093</v>
      </c>
      <c r="C8" s="63">
        <v>1458629.4683353384</v>
      </c>
      <c r="D8" s="63">
        <v>63403.921726143402</v>
      </c>
      <c r="E8" s="63">
        <v>86870.805179127594</v>
      </c>
      <c r="F8" s="64" t="s">
        <v>383</v>
      </c>
      <c r="G8" s="62">
        <f>SUM(H8:J8)</f>
        <v>4717658.3607000001</v>
      </c>
      <c r="H8" s="62">
        <v>2894442.4084299998</v>
      </c>
      <c r="I8" s="62">
        <v>511473.19749999995</v>
      </c>
      <c r="J8" s="62">
        <v>1311742.75477</v>
      </c>
    </row>
    <row r="9" spans="1:10" ht="24.75" customHeight="1">
      <c r="A9" s="65" t="s">
        <v>384</v>
      </c>
      <c r="B9" s="62">
        <f>SUM(C9:E9)</f>
        <v>4010735.5960543905</v>
      </c>
      <c r="C9" s="63">
        <v>1973533.3857446611</v>
      </c>
      <c r="D9" s="63">
        <v>1168703.4078278567</v>
      </c>
      <c r="E9" s="63">
        <v>868498.80248187238</v>
      </c>
      <c r="F9" s="64" t="s">
        <v>385</v>
      </c>
      <c r="G9" s="62">
        <f t="shared" ref="G9:G15" si="2">SUM(H9:J9)</f>
        <v>0</v>
      </c>
      <c r="H9" s="63"/>
      <c r="I9" s="63"/>
      <c r="J9" s="63"/>
    </row>
    <row r="10" spans="1:10" ht="24.75" customHeight="1">
      <c r="A10" s="64" t="s">
        <v>386</v>
      </c>
      <c r="B10" s="62">
        <f>SUM(C10:E10)</f>
        <v>91135</v>
      </c>
      <c r="C10" s="62">
        <v>91135</v>
      </c>
      <c r="D10" s="62"/>
      <c r="E10" s="62"/>
      <c r="F10" s="64" t="s">
        <v>387</v>
      </c>
      <c r="G10" s="62">
        <f t="shared" si="2"/>
        <v>9015034.0189000014</v>
      </c>
      <c r="H10" s="62">
        <v>3128298.2530000005</v>
      </c>
      <c r="I10" s="62">
        <v>4100345.2659000005</v>
      </c>
      <c r="J10" s="62">
        <v>1786390.5</v>
      </c>
    </row>
    <row r="11" spans="1:10" ht="24.75" customHeight="1">
      <c r="A11" s="64" t="s">
        <v>388</v>
      </c>
      <c r="B11" s="62">
        <f>SUM(C11:E11)</f>
        <v>51857.956999999995</v>
      </c>
      <c r="C11" s="62">
        <v>23538.382000000001</v>
      </c>
      <c r="D11" s="62">
        <v>10955.755999999999</v>
      </c>
      <c r="E11" s="62">
        <v>17363.819</v>
      </c>
      <c r="F11" s="64" t="s">
        <v>389</v>
      </c>
      <c r="G11" s="62">
        <f t="shared" si="2"/>
        <v>1340</v>
      </c>
      <c r="H11" s="62">
        <v>1340</v>
      </c>
      <c r="I11" s="62"/>
      <c r="J11" s="62"/>
    </row>
    <row r="12" spans="1:10" ht="24.75" customHeight="1">
      <c r="A12" s="64" t="s">
        <v>390</v>
      </c>
      <c r="B12" s="62">
        <f t="shared" ref="B12:B13" si="3">SUM(C12:E12)</f>
        <v>3949890.1519999998</v>
      </c>
      <c r="C12" s="62">
        <v>3135476.77</v>
      </c>
      <c r="D12" s="62">
        <v>659425.39199999999</v>
      </c>
      <c r="E12" s="62">
        <v>154987.99</v>
      </c>
      <c r="F12" s="64" t="s">
        <v>391</v>
      </c>
      <c r="G12" s="62">
        <f t="shared" si="2"/>
        <v>7842292.3369999994</v>
      </c>
      <c r="H12" s="62">
        <v>5624247.3669999996</v>
      </c>
      <c r="I12" s="62">
        <v>2218044.9700000002</v>
      </c>
      <c r="J12" s="62">
        <v>0</v>
      </c>
    </row>
    <row r="13" spans="1:10" ht="24.75" customHeight="1">
      <c r="A13" s="64" t="s">
        <v>392</v>
      </c>
      <c r="B13" s="62">
        <f t="shared" si="3"/>
        <v>0</v>
      </c>
      <c r="C13" s="62"/>
      <c r="D13" s="62"/>
      <c r="E13" s="62"/>
      <c r="F13" s="64" t="s">
        <v>393</v>
      </c>
      <c r="G13" s="62">
        <f t="shared" si="2"/>
        <v>4803929.676732</v>
      </c>
      <c r="H13" s="62">
        <v>3887641.9276780002</v>
      </c>
      <c r="I13" s="62">
        <v>695736.64025399997</v>
      </c>
      <c r="J13" s="62">
        <v>220551.10879999999</v>
      </c>
    </row>
    <row r="14" spans="1:10" ht="24.75" customHeight="1">
      <c r="A14" s="64" t="s">
        <v>394</v>
      </c>
      <c r="B14" s="63">
        <f>SUM(C14:E14)</f>
        <v>16875725.459056001</v>
      </c>
      <c r="C14" s="62">
        <f>C16+C17</f>
        <v>9033433.1242900006</v>
      </c>
      <c r="D14" s="62">
        <f t="shared" ref="D14:E14" si="4">D16+D17</f>
        <v>5624247.3589999992</v>
      </c>
      <c r="E14" s="62">
        <f t="shared" si="4"/>
        <v>2218044.9757659999</v>
      </c>
      <c r="F14" s="64" t="s">
        <v>395</v>
      </c>
      <c r="G14" s="62">
        <f t="shared" si="2"/>
        <v>80.8</v>
      </c>
      <c r="H14" s="62">
        <v>80.8</v>
      </c>
      <c r="I14" s="62"/>
      <c r="J14" s="62"/>
    </row>
    <row r="15" spans="1:10" ht="24.75" customHeight="1">
      <c r="A15" s="64" t="s">
        <v>21</v>
      </c>
      <c r="B15" s="63"/>
      <c r="C15" s="62"/>
      <c r="D15" s="62"/>
      <c r="E15" s="62"/>
      <c r="F15" s="64" t="s">
        <v>396</v>
      </c>
      <c r="G15" s="62">
        <f t="shared" si="2"/>
        <v>8095</v>
      </c>
      <c r="H15" s="62"/>
      <c r="I15" s="62"/>
      <c r="J15" s="62">
        <v>8095</v>
      </c>
    </row>
    <row r="16" spans="1:10" ht="24.75" customHeight="1">
      <c r="A16" s="66" t="s">
        <v>397</v>
      </c>
      <c r="B16" s="63">
        <f>SUM(C16:E16)</f>
        <v>10665896.128999999</v>
      </c>
      <c r="C16" s="63">
        <v>5719191</v>
      </c>
      <c r="D16" s="63">
        <v>4126465.4589999998</v>
      </c>
      <c r="E16" s="63">
        <v>820239.67</v>
      </c>
      <c r="F16" s="64"/>
      <c r="G16" s="62"/>
      <c r="H16" s="63"/>
      <c r="I16" s="63"/>
      <c r="J16" s="63"/>
    </row>
    <row r="17" spans="1:10" ht="24.75" customHeight="1">
      <c r="A17" s="66" t="s">
        <v>398</v>
      </c>
      <c r="B17" s="63">
        <f>SUM(C17:E17)</f>
        <v>6209829.3300559986</v>
      </c>
      <c r="C17" s="63">
        <v>3314242.1242899997</v>
      </c>
      <c r="D17" s="63">
        <v>1497781.9</v>
      </c>
      <c r="E17" s="63">
        <v>1397805.3057659999</v>
      </c>
      <c r="F17" s="67"/>
      <c r="G17" s="63"/>
      <c r="H17" s="63"/>
      <c r="I17" s="63"/>
      <c r="J17" s="63"/>
    </row>
    <row r="18" spans="1:10" ht="24.75" customHeight="1">
      <c r="A18" s="61" t="s">
        <v>399</v>
      </c>
      <c r="B18" s="62">
        <f>SUM(C18:E18)</f>
        <v>8095</v>
      </c>
      <c r="C18" s="62"/>
      <c r="D18" s="62">
        <v>8095</v>
      </c>
      <c r="E18" s="62"/>
      <c r="F18" s="67"/>
      <c r="G18" s="63"/>
      <c r="H18" s="63"/>
      <c r="I18" s="63"/>
      <c r="J18" s="63"/>
    </row>
    <row r="19" spans="1:10" ht="28.5" customHeight="1">
      <c r="A19" s="68" t="s">
        <v>400</v>
      </c>
      <c r="B19" s="58">
        <f>SUM(C19:E19)</f>
        <v>73657.746018996928</v>
      </c>
      <c r="C19" s="58">
        <f>C6-H6</f>
        <v>45439.954261999577</v>
      </c>
      <c r="D19" s="58">
        <f>D6-I6</f>
        <v>9230.7628999976441</v>
      </c>
      <c r="E19" s="58">
        <f>E6-J6</f>
        <v>18987.028856999706</v>
      </c>
      <c r="F19" s="60"/>
      <c r="G19" s="58"/>
      <c r="H19" s="58"/>
      <c r="I19" s="58"/>
      <c r="J19" s="58"/>
    </row>
    <row r="20" spans="1:10" ht="27.75" customHeight="1">
      <c r="A20" s="68" t="s">
        <v>401</v>
      </c>
      <c r="B20" s="58"/>
      <c r="C20" s="58"/>
      <c r="D20" s="58"/>
      <c r="E20" s="58"/>
      <c r="F20" s="60" t="s">
        <v>402</v>
      </c>
      <c r="G20" s="69">
        <v>134255.42000000001</v>
      </c>
      <c r="H20" s="69">
        <v>134255.42000000001</v>
      </c>
      <c r="I20" s="69"/>
      <c r="J20" s="69"/>
    </row>
    <row r="22" spans="1:10">
      <c r="H22" s="142" t="s">
        <v>545</v>
      </c>
      <c r="I22" s="142"/>
      <c r="J22" s="142"/>
    </row>
  </sheetData>
  <mergeCells count="6">
    <mergeCell ref="H22:J22"/>
    <mergeCell ref="A1:B1"/>
    <mergeCell ref="H1:J1"/>
    <mergeCell ref="A2:J2"/>
    <mergeCell ref="A3:J3"/>
    <mergeCell ref="I4:J4"/>
  </mergeCells>
  <pageMargins left="0.2" right="0.2" top="0.25" bottom="0.25" header="0.3" footer="0.3"/>
  <pageSetup paperSize="9" orientation="landscape" verticalDpi="0" r:id="rId1"/>
  <headerFooter>
    <oddFooter>&amp;C&amp;P/&amp;N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K90"/>
  <sheetViews>
    <sheetView workbookViewId="0">
      <selection activeCell="A4" sqref="A4"/>
    </sheetView>
  </sheetViews>
  <sheetFormatPr defaultRowHeight="15"/>
  <cols>
    <col min="1" max="1" width="4.7109375" customWidth="1"/>
    <col min="2" max="2" width="36" customWidth="1"/>
    <col min="3" max="3" width="11.28515625" bestFit="1" customWidth="1"/>
    <col min="4" max="4" width="11.42578125" customWidth="1"/>
    <col min="5" max="5" width="13.28515625" customWidth="1"/>
    <col min="6" max="6" width="10.28515625" customWidth="1"/>
    <col min="7" max="7" width="11.140625" customWidth="1"/>
    <col min="8" max="8" width="10.140625" customWidth="1"/>
    <col min="9" max="9" width="9.85546875" customWidth="1"/>
    <col min="10" max="11" width="7.85546875" customWidth="1"/>
  </cols>
  <sheetData>
    <row r="1" spans="1:11" ht="16.5">
      <c r="A1" s="143"/>
      <c r="B1" s="143"/>
      <c r="C1" s="70"/>
      <c r="D1" s="70"/>
      <c r="E1" s="70"/>
      <c r="F1" s="70"/>
      <c r="G1" s="70"/>
      <c r="H1" s="70"/>
      <c r="I1" s="144" t="s">
        <v>495</v>
      </c>
      <c r="J1" s="144"/>
      <c r="K1" s="144"/>
    </row>
    <row r="2" spans="1:11" ht="18.75">
      <c r="A2" s="151" t="s">
        <v>403</v>
      </c>
      <c r="B2" s="151"/>
      <c r="C2" s="151"/>
      <c r="D2" s="151"/>
      <c r="E2" s="151"/>
      <c r="F2" s="151"/>
      <c r="G2" s="151"/>
      <c r="H2" s="151"/>
      <c r="I2" s="151"/>
      <c r="J2" s="151"/>
      <c r="K2" s="151"/>
    </row>
    <row r="3" spans="1:11" ht="18.75">
      <c r="A3" s="152" t="s">
        <v>547</v>
      </c>
      <c r="B3" s="152"/>
      <c r="C3" s="152"/>
      <c r="D3" s="152"/>
      <c r="E3" s="152"/>
      <c r="F3" s="152"/>
      <c r="G3" s="152"/>
      <c r="H3" s="152"/>
      <c r="I3" s="152"/>
      <c r="J3" s="152"/>
      <c r="K3" s="152"/>
    </row>
    <row r="4" spans="1:11" ht="15.75">
      <c r="A4" s="71"/>
      <c r="B4" s="72"/>
      <c r="C4" s="73"/>
      <c r="D4" s="73"/>
      <c r="E4" s="73"/>
      <c r="F4" s="73"/>
      <c r="G4" s="73"/>
      <c r="H4" s="73"/>
      <c r="I4" s="153" t="s">
        <v>1</v>
      </c>
      <c r="J4" s="153"/>
      <c r="K4" s="153"/>
    </row>
    <row r="5" spans="1:11">
      <c r="A5" s="150" t="s">
        <v>2</v>
      </c>
      <c r="B5" s="150" t="s">
        <v>404</v>
      </c>
      <c r="C5" s="149" t="s">
        <v>405</v>
      </c>
      <c r="D5" s="149"/>
      <c r="E5" s="149" t="s">
        <v>406</v>
      </c>
      <c r="F5" s="149" t="s">
        <v>407</v>
      </c>
      <c r="G5" s="149"/>
      <c r="H5" s="149"/>
      <c r="I5" s="149"/>
      <c r="J5" s="149" t="s">
        <v>408</v>
      </c>
      <c r="K5" s="149"/>
    </row>
    <row r="6" spans="1:11">
      <c r="A6" s="150"/>
      <c r="B6" s="150"/>
      <c r="C6" s="149" t="s">
        <v>409</v>
      </c>
      <c r="D6" s="149" t="s">
        <v>410</v>
      </c>
      <c r="E6" s="154"/>
      <c r="F6" s="149" t="s">
        <v>411</v>
      </c>
      <c r="G6" s="149" t="s">
        <v>412</v>
      </c>
      <c r="H6" s="149" t="s">
        <v>413</v>
      </c>
      <c r="I6" s="149" t="s">
        <v>414</v>
      </c>
      <c r="J6" s="149" t="s">
        <v>409</v>
      </c>
      <c r="K6" s="149" t="s">
        <v>410</v>
      </c>
    </row>
    <row r="7" spans="1:11">
      <c r="A7" s="150"/>
      <c r="B7" s="150"/>
      <c r="C7" s="149"/>
      <c r="D7" s="149"/>
      <c r="E7" s="154"/>
      <c r="F7" s="149"/>
      <c r="G7" s="149"/>
      <c r="H7" s="149"/>
      <c r="I7" s="149"/>
      <c r="J7" s="150" t="s">
        <v>415</v>
      </c>
      <c r="K7" s="149"/>
    </row>
    <row r="8" spans="1:11">
      <c r="A8" s="57" t="s">
        <v>19</v>
      </c>
      <c r="B8" s="57" t="s">
        <v>25</v>
      </c>
      <c r="C8" s="83">
        <v>1</v>
      </c>
      <c r="D8" s="83">
        <v>2</v>
      </c>
      <c r="E8" s="83" t="s">
        <v>416</v>
      </c>
      <c r="F8" s="83">
        <v>4</v>
      </c>
      <c r="G8" s="83">
        <v>6</v>
      </c>
      <c r="H8" s="83">
        <v>7</v>
      </c>
      <c r="I8" s="83">
        <v>8</v>
      </c>
      <c r="J8" s="83" t="s">
        <v>417</v>
      </c>
      <c r="K8" s="83" t="s">
        <v>418</v>
      </c>
    </row>
    <row r="9" spans="1:11" ht="32.25" customHeight="1">
      <c r="A9" s="74"/>
      <c r="B9" s="6" t="s">
        <v>35</v>
      </c>
      <c r="C9" s="58">
        <f>C10+C73+C80+C87+C88</f>
        <v>15992191</v>
      </c>
      <c r="D9" s="58">
        <f>D10+D73+D80+D87+D88</f>
        <v>16385477</v>
      </c>
      <c r="E9" s="58">
        <f t="shared" ref="E9:E11" si="0">SUM(F9:I9)</f>
        <v>29289537.762978002</v>
      </c>
      <c r="F9" s="58">
        <f>F10+F73+F80+F87+F88</f>
        <v>2693194.4246280007</v>
      </c>
      <c r="G9" s="58">
        <f>G10+G73+G80+G87+G88</f>
        <v>15715745.982369</v>
      </c>
      <c r="H9" s="58">
        <f>H10+H73+H80+H87+H88</f>
        <v>7534830.9635539996</v>
      </c>
      <c r="I9" s="58">
        <f>I10+I73+I80+I87+I88</f>
        <v>3345766.3924270002</v>
      </c>
      <c r="J9" s="75">
        <f>E9/C9</f>
        <v>1.8314899917702334</v>
      </c>
      <c r="K9" s="75">
        <f>E9/D9</f>
        <v>1.787530369910989</v>
      </c>
    </row>
    <row r="10" spans="1:11" ht="32.25" customHeight="1">
      <c r="A10" s="6" t="s">
        <v>19</v>
      </c>
      <c r="B10" s="68" t="s">
        <v>419</v>
      </c>
      <c r="C10" s="58">
        <f t="shared" ref="C10:D10" si="1">C11+C53+C54+C65+C66+C69</f>
        <v>8627000</v>
      </c>
      <c r="D10" s="58">
        <f t="shared" si="1"/>
        <v>8920286</v>
      </c>
      <c r="E10" s="58">
        <f t="shared" si="0"/>
        <v>8403969.0633230004</v>
      </c>
      <c r="F10" s="58">
        <f>(F11+F53+F54+F65+F66+F69)-0.3</f>
        <v>2693194.4246280007</v>
      </c>
      <c r="G10" s="58">
        <f>G11+G53+G54+G65+G66+G69</f>
        <v>3523297.7014799998</v>
      </c>
      <c r="H10" s="58">
        <f>H11+H53+H54+H65+H66+H69</f>
        <v>1232107.3295540002</v>
      </c>
      <c r="I10" s="58">
        <f>I11+I53+I54+I65+I66+I69</f>
        <v>955369.60766099999</v>
      </c>
      <c r="J10" s="75">
        <f t="shared" ref="J10:J54" si="2">E10/C10</f>
        <v>0.97414733549588506</v>
      </c>
      <c r="K10" s="75">
        <f t="shared" ref="K10:K54" si="3">E10/D10</f>
        <v>0.94211879118259223</v>
      </c>
    </row>
    <row r="11" spans="1:11" ht="32.25" customHeight="1">
      <c r="A11" s="6" t="s">
        <v>4</v>
      </c>
      <c r="B11" s="68" t="s">
        <v>5</v>
      </c>
      <c r="C11" s="58">
        <f t="shared" ref="C11:D11" si="4">C12+C19+C27+C34+C35+C36+C37+C38+C39+C43+C44+C45+C46+C47+C48+C49+C50+C51+C52</f>
        <v>5777000</v>
      </c>
      <c r="D11" s="58">
        <f t="shared" si="4"/>
        <v>6000000</v>
      </c>
      <c r="E11" s="58">
        <f t="shared" si="0"/>
        <v>6025223.6114429999</v>
      </c>
      <c r="F11" s="58">
        <f>F12+F19+F27+F34+F35+F36+F37+F38+F39+F43+F44+F45+F46+F47+F48+F49+F50+F51+F52</f>
        <v>477327.08874799998</v>
      </c>
      <c r="G11" s="58">
        <f>G12+G19+G27+G34+G35+G36+G37+G38+G39+G43+G44+G45+G46+G47+G48+G49+G50+G51+G52</f>
        <v>3431686.5734799998</v>
      </c>
      <c r="H11" s="58">
        <f t="shared" ref="H11:I11" si="5">H12+H19+H27+H34+H35+H36+H37+H38+H39+H43+H44+H45+H46+H47+H48+H49+H50+H51+H52</f>
        <v>1229753.5495540001</v>
      </c>
      <c r="I11" s="58">
        <f t="shared" si="5"/>
        <v>886456.399661</v>
      </c>
      <c r="J11" s="75">
        <f t="shared" si="2"/>
        <v>1.0429675629986153</v>
      </c>
      <c r="K11" s="75">
        <f t="shared" si="3"/>
        <v>1.0042039352404999</v>
      </c>
    </row>
    <row r="12" spans="1:11" ht="32.25" customHeight="1">
      <c r="A12" s="6">
        <v>1</v>
      </c>
      <c r="B12" s="68" t="s">
        <v>420</v>
      </c>
      <c r="C12" s="58">
        <f>SUM(C13:C18)</f>
        <v>1266700</v>
      </c>
      <c r="D12" s="58">
        <v>1256872</v>
      </c>
      <c r="E12" s="58">
        <f t="shared" ref="E12:E88" si="6">SUM(F12:I12)</f>
        <v>1185788.9433189998</v>
      </c>
      <c r="F12" s="58">
        <f>SUM(F13:F18)</f>
        <v>2465.0475350000002</v>
      </c>
      <c r="G12" s="58">
        <f>SUM(G13:G18)</f>
        <v>1167933.4004230001</v>
      </c>
      <c r="H12" s="58">
        <f>SUM(H13:H18)</f>
        <v>15013.626671000002</v>
      </c>
      <c r="I12" s="58">
        <f>SUM(I13:I18)</f>
        <v>376.86869000000007</v>
      </c>
      <c r="J12" s="75">
        <f t="shared" si="2"/>
        <v>0.93612453092208092</v>
      </c>
      <c r="K12" s="75">
        <f t="shared" si="3"/>
        <v>0.94344447431321554</v>
      </c>
    </row>
    <row r="13" spans="1:11" ht="32.25" customHeight="1">
      <c r="A13" s="74" t="s">
        <v>421</v>
      </c>
      <c r="B13" s="76" t="s">
        <v>422</v>
      </c>
      <c r="C13" s="62">
        <f>572200+104700</f>
        <v>676900</v>
      </c>
      <c r="D13" s="62"/>
      <c r="E13" s="62">
        <f t="shared" si="6"/>
        <v>660941.80013699993</v>
      </c>
      <c r="F13" s="62">
        <v>3.0515E-2</v>
      </c>
      <c r="G13" s="62">
        <v>649998.52309599996</v>
      </c>
      <c r="H13" s="62">
        <v>10679.423541</v>
      </c>
      <c r="I13" s="62">
        <v>263.82298500000002</v>
      </c>
      <c r="J13" s="77">
        <f t="shared" si="2"/>
        <v>0.9764245828586201</v>
      </c>
      <c r="K13" s="77"/>
    </row>
    <row r="14" spans="1:11" ht="32.25" customHeight="1">
      <c r="A14" s="74" t="s">
        <v>423</v>
      </c>
      <c r="B14" s="76" t="s">
        <v>424</v>
      </c>
      <c r="C14" s="62">
        <f>512000</f>
        <v>512000</v>
      </c>
      <c r="D14" s="62"/>
      <c r="E14" s="62">
        <f t="shared" si="6"/>
        <v>474458.51718899992</v>
      </c>
      <c r="F14" s="62"/>
      <c r="G14" s="62">
        <v>474456.47418899997</v>
      </c>
      <c r="H14" s="62">
        <v>1.0215000000000001</v>
      </c>
      <c r="I14" s="62">
        <v>1.0215000000000001</v>
      </c>
      <c r="J14" s="77">
        <f t="shared" si="2"/>
        <v>0.92667679138476544</v>
      </c>
      <c r="K14" s="77"/>
    </row>
    <row r="15" spans="1:11" ht="32.25" customHeight="1">
      <c r="A15" s="74" t="s">
        <v>425</v>
      </c>
      <c r="B15" s="76" t="s">
        <v>426</v>
      </c>
      <c r="C15" s="62">
        <f>28500+33600</f>
        <v>62100</v>
      </c>
      <c r="D15" s="62"/>
      <c r="E15" s="62">
        <f t="shared" si="6"/>
        <v>37196.983053999997</v>
      </c>
      <c r="F15" s="62">
        <v>2457.527282</v>
      </c>
      <c r="G15" s="62">
        <v>30700.472419000002</v>
      </c>
      <c r="H15" s="62">
        <v>3985.3663969999998</v>
      </c>
      <c r="I15" s="62">
        <v>53.616956000000002</v>
      </c>
      <c r="J15" s="77">
        <f t="shared" si="2"/>
        <v>0.59898523436392914</v>
      </c>
      <c r="K15" s="77"/>
    </row>
    <row r="16" spans="1:11" ht="32.25" customHeight="1">
      <c r="A16" s="74" t="s">
        <v>427</v>
      </c>
      <c r="B16" s="76" t="s">
        <v>428</v>
      </c>
      <c r="C16" s="62">
        <f>9000+6700</f>
        <v>15700</v>
      </c>
      <c r="D16" s="62"/>
      <c r="E16" s="62">
        <f t="shared" si="6"/>
        <v>12117.092672000001</v>
      </c>
      <c r="F16" s="62"/>
      <c r="G16" s="62">
        <v>11827.014354999999</v>
      </c>
      <c r="H16" s="62">
        <v>232.06265300000001</v>
      </c>
      <c r="I16" s="62">
        <v>58.015664000000001</v>
      </c>
      <c r="J16" s="77">
        <f t="shared" si="2"/>
        <v>0.77178934216560513</v>
      </c>
      <c r="K16" s="77"/>
    </row>
    <row r="17" spans="1:11" ht="32.25" customHeight="1">
      <c r="A17" s="74" t="s">
        <v>429</v>
      </c>
      <c r="B17" s="76" t="s">
        <v>430</v>
      </c>
      <c r="C17" s="62"/>
      <c r="D17" s="62"/>
      <c r="E17" s="62">
        <f t="shared" si="6"/>
        <v>4.5</v>
      </c>
      <c r="F17" s="62"/>
      <c r="G17" s="62">
        <v>3</v>
      </c>
      <c r="H17" s="62">
        <v>1.5</v>
      </c>
      <c r="I17" s="62"/>
      <c r="J17" s="77"/>
      <c r="K17" s="77"/>
    </row>
    <row r="18" spans="1:11" ht="32.25" customHeight="1">
      <c r="A18" s="74" t="s">
        <v>431</v>
      </c>
      <c r="B18" s="76" t="s">
        <v>432</v>
      </c>
      <c r="C18" s="62"/>
      <c r="D18" s="62"/>
      <c r="E18" s="62">
        <f t="shared" si="6"/>
        <v>1070.0502670000001</v>
      </c>
      <c r="F18" s="62">
        <v>7.489738</v>
      </c>
      <c r="G18" s="62">
        <f>30.951046+916.965318</f>
        <v>947.91636400000004</v>
      </c>
      <c r="H18" s="62">
        <f>57.05756+57.19502</f>
        <v>114.25257999999999</v>
      </c>
      <c r="I18" s="62">
        <v>0.39158500000000002</v>
      </c>
      <c r="J18" s="77"/>
      <c r="K18" s="77"/>
    </row>
    <row r="19" spans="1:11" ht="32.25" customHeight="1">
      <c r="A19" s="6">
        <v>2</v>
      </c>
      <c r="B19" s="68" t="s">
        <v>433</v>
      </c>
      <c r="C19" s="58">
        <f>SUM(C20:C26)</f>
        <v>1032300</v>
      </c>
      <c r="D19" s="58">
        <v>1014000</v>
      </c>
      <c r="E19" s="58">
        <f t="shared" si="6"/>
        <v>1068939.2600670001</v>
      </c>
      <c r="F19" s="58">
        <f>SUM(F20:F26)</f>
        <v>0</v>
      </c>
      <c r="G19" s="58">
        <f>SUM(G20:G26)</f>
        <v>1029533.9213340001</v>
      </c>
      <c r="H19" s="58">
        <f>SUM(H20:H26)</f>
        <v>38754.857026999998</v>
      </c>
      <c r="I19" s="58">
        <f>SUM(I20:I26)</f>
        <v>650.48170600000003</v>
      </c>
      <c r="J19" s="75">
        <f t="shared" si="2"/>
        <v>1.0354928412932287</v>
      </c>
      <c r="K19" s="75">
        <f t="shared" si="3"/>
        <v>1.0541807298491124</v>
      </c>
    </row>
    <row r="20" spans="1:11" ht="32.25" customHeight="1">
      <c r="A20" s="74" t="s">
        <v>434</v>
      </c>
      <c r="B20" s="76" t="s">
        <v>422</v>
      </c>
      <c r="C20" s="62">
        <v>749100</v>
      </c>
      <c r="D20" s="62"/>
      <c r="E20" s="62">
        <f t="shared" si="6"/>
        <v>398201.76999600005</v>
      </c>
      <c r="F20" s="62"/>
      <c r="G20" s="62">
        <v>395912.05999600003</v>
      </c>
      <c r="H20" s="62">
        <v>2289.71</v>
      </c>
      <c r="I20" s="62"/>
      <c r="J20" s="77">
        <f t="shared" si="2"/>
        <v>0.53157358162595125</v>
      </c>
      <c r="K20" s="77"/>
    </row>
    <row r="21" spans="1:11" ht="32.25" customHeight="1">
      <c r="A21" s="74" t="s">
        <v>435</v>
      </c>
      <c r="B21" s="76" t="s">
        <v>424</v>
      </c>
      <c r="C21" s="62"/>
      <c r="D21" s="62"/>
      <c r="E21" s="62">
        <f t="shared" si="6"/>
        <v>0</v>
      </c>
      <c r="F21" s="62"/>
      <c r="G21" s="62"/>
      <c r="H21" s="62"/>
      <c r="I21" s="62"/>
      <c r="J21" s="77"/>
      <c r="K21" s="77"/>
    </row>
    <row r="22" spans="1:11" ht="32.25" customHeight="1">
      <c r="A22" s="74" t="s">
        <v>436</v>
      </c>
      <c r="B22" s="76" t="s">
        <v>437</v>
      </c>
      <c r="C22" s="62">
        <v>280000</v>
      </c>
      <c r="D22" s="62"/>
      <c r="E22" s="62">
        <f t="shared" si="6"/>
        <v>634102.95521499997</v>
      </c>
      <c r="F22" s="62"/>
      <c r="G22" s="62">
        <v>633608.85288200004</v>
      </c>
      <c r="H22" s="62">
        <v>395.70446500000003</v>
      </c>
      <c r="I22" s="62">
        <v>98.397868000000003</v>
      </c>
      <c r="J22" s="77">
        <f t="shared" si="2"/>
        <v>2.2646534114821426</v>
      </c>
      <c r="K22" s="77"/>
    </row>
    <row r="23" spans="1:11" ht="32.25" customHeight="1">
      <c r="A23" s="74" t="s">
        <v>438</v>
      </c>
      <c r="B23" s="76" t="s">
        <v>428</v>
      </c>
      <c r="C23" s="62">
        <v>200</v>
      </c>
      <c r="D23" s="62"/>
      <c r="E23" s="62">
        <f t="shared" si="6"/>
        <v>6.0293559999999999</v>
      </c>
      <c r="F23" s="62"/>
      <c r="G23" s="62">
        <v>6.0293559999999999</v>
      </c>
      <c r="H23" s="62">
        <v>0</v>
      </c>
      <c r="I23" s="62">
        <v>0</v>
      </c>
      <c r="J23" s="77">
        <f t="shared" si="2"/>
        <v>3.0146779999999998E-2</v>
      </c>
      <c r="K23" s="77"/>
    </row>
    <row r="24" spans="1:11" ht="32.25" customHeight="1">
      <c r="A24" s="74" t="s">
        <v>439</v>
      </c>
      <c r="B24" s="76" t="s">
        <v>430</v>
      </c>
      <c r="C24" s="62"/>
      <c r="D24" s="62"/>
      <c r="E24" s="62">
        <f t="shared" si="6"/>
        <v>3</v>
      </c>
      <c r="F24" s="62"/>
      <c r="G24" s="62">
        <v>3</v>
      </c>
      <c r="H24" s="62"/>
      <c r="I24" s="62"/>
      <c r="J24" s="77"/>
      <c r="K24" s="77"/>
    </row>
    <row r="25" spans="1:11" ht="32.25" customHeight="1">
      <c r="A25" s="74" t="s">
        <v>440</v>
      </c>
      <c r="B25" s="76" t="s">
        <v>441</v>
      </c>
      <c r="C25" s="62">
        <v>3000</v>
      </c>
      <c r="D25" s="62"/>
      <c r="E25" s="62">
        <f t="shared" si="6"/>
        <v>36621.473149999998</v>
      </c>
      <c r="F25" s="62"/>
      <c r="G25" s="62"/>
      <c r="H25" s="62">
        <v>36069.389311999999</v>
      </c>
      <c r="I25" s="62">
        <v>552.08383800000001</v>
      </c>
      <c r="J25" s="77">
        <f t="shared" si="2"/>
        <v>12.207157716666666</v>
      </c>
      <c r="K25" s="77"/>
    </row>
    <row r="26" spans="1:11" ht="32.25" customHeight="1">
      <c r="A26" s="74" t="s">
        <v>442</v>
      </c>
      <c r="B26" s="76" t="s">
        <v>18</v>
      </c>
      <c r="C26" s="62">
        <v>0</v>
      </c>
      <c r="D26" s="62"/>
      <c r="E26" s="62">
        <f t="shared" si="6"/>
        <v>4.0323500000000001</v>
      </c>
      <c r="F26" s="62"/>
      <c r="G26" s="62">
        <v>3.9790999999999999</v>
      </c>
      <c r="H26" s="62">
        <v>5.3249999999999999E-2</v>
      </c>
      <c r="I26" s="62"/>
      <c r="J26" s="77"/>
      <c r="K26" s="77"/>
    </row>
    <row r="27" spans="1:11" ht="32.25" customHeight="1">
      <c r="A27" s="6">
        <v>3</v>
      </c>
      <c r="B27" s="68" t="s">
        <v>443</v>
      </c>
      <c r="C27" s="58">
        <f>SUM(C28:C33)</f>
        <v>942500</v>
      </c>
      <c r="D27" s="58">
        <v>960000</v>
      </c>
      <c r="E27" s="58">
        <f t="shared" si="6"/>
        <v>651145.37465199991</v>
      </c>
      <c r="F27" s="58">
        <f>SUM(F28:F33)</f>
        <v>525.14005599999996</v>
      </c>
      <c r="G27" s="58">
        <f>SUM(G28:G33)</f>
        <v>309889.06072299992</v>
      </c>
      <c r="H27" s="58">
        <f>SUM(H28:H33)</f>
        <v>275390.56847100001</v>
      </c>
      <c r="I27" s="58">
        <f>SUM(I28:I33)</f>
        <v>65340.605402000001</v>
      </c>
      <c r="J27" s="75">
        <f t="shared" si="2"/>
        <v>0.69087042403395216</v>
      </c>
      <c r="K27" s="75">
        <f t="shared" si="3"/>
        <v>0.67827643192916653</v>
      </c>
    </row>
    <row r="28" spans="1:11" ht="32.25" customHeight="1">
      <c r="A28" s="74" t="s">
        <v>444</v>
      </c>
      <c r="B28" s="76" t="s">
        <v>422</v>
      </c>
      <c r="C28" s="62">
        <v>758780</v>
      </c>
      <c r="D28" s="62"/>
      <c r="E28" s="62">
        <f t="shared" si="6"/>
        <v>527991.88557499996</v>
      </c>
      <c r="F28" s="62">
        <v>136.87100000000001</v>
      </c>
      <c r="G28" s="62">
        <v>241860.79142699999</v>
      </c>
      <c r="H28" s="62">
        <v>230974.96228000001</v>
      </c>
      <c r="I28" s="62">
        <v>55019.260867999998</v>
      </c>
      <c r="J28" s="77">
        <f t="shared" si="2"/>
        <v>0.6958431766454044</v>
      </c>
      <c r="K28" s="77"/>
    </row>
    <row r="29" spans="1:11" ht="32.25" customHeight="1">
      <c r="A29" s="74" t="s">
        <v>445</v>
      </c>
      <c r="B29" s="76" t="s">
        <v>424</v>
      </c>
      <c r="C29" s="62">
        <v>6720</v>
      </c>
      <c r="D29" s="62"/>
      <c r="E29" s="62">
        <f t="shared" si="6"/>
        <v>4884.6681850000004</v>
      </c>
      <c r="F29" s="62">
        <v>104.948533</v>
      </c>
      <c r="G29" s="62">
        <v>1794.792046</v>
      </c>
      <c r="H29" s="62">
        <v>1527.63588</v>
      </c>
      <c r="I29" s="62">
        <v>1457.2917259999999</v>
      </c>
      <c r="J29" s="77">
        <f t="shared" si="2"/>
        <v>0.72688514657738101</v>
      </c>
      <c r="K29" s="77"/>
    </row>
    <row r="30" spans="1:11" ht="32.25" customHeight="1">
      <c r="A30" s="74" t="s">
        <v>446</v>
      </c>
      <c r="B30" s="76" t="s">
        <v>437</v>
      </c>
      <c r="C30" s="62">
        <v>130000</v>
      </c>
      <c r="D30" s="62"/>
      <c r="E30" s="62">
        <f t="shared" si="6"/>
        <v>79997.440750999987</v>
      </c>
      <c r="F30" s="62">
        <v>49.592933000000002</v>
      </c>
      <c r="G30" s="62">
        <v>47509.762999999999</v>
      </c>
      <c r="H30" s="62">
        <v>29025.227542000001</v>
      </c>
      <c r="I30" s="62">
        <v>3412.8572760000002</v>
      </c>
      <c r="J30" s="77">
        <f t="shared" si="2"/>
        <v>0.61536492885384608</v>
      </c>
      <c r="K30" s="77"/>
    </row>
    <row r="31" spans="1:11" ht="32.25" customHeight="1">
      <c r="A31" s="74" t="s">
        <v>447</v>
      </c>
      <c r="B31" s="76" t="s">
        <v>428</v>
      </c>
      <c r="C31" s="62">
        <v>47000</v>
      </c>
      <c r="D31" s="62"/>
      <c r="E31" s="62">
        <f t="shared" si="6"/>
        <v>36636.566300999999</v>
      </c>
      <c r="F31" s="62">
        <v>35.135964999999999</v>
      </c>
      <c r="G31" s="62">
        <v>18388.614249999999</v>
      </c>
      <c r="H31" s="62">
        <v>13176.878210999999</v>
      </c>
      <c r="I31" s="62">
        <v>5035.9378749999996</v>
      </c>
      <c r="J31" s="77">
        <f t="shared" si="2"/>
        <v>0.77950141065957446</v>
      </c>
      <c r="K31" s="77"/>
    </row>
    <row r="32" spans="1:11" ht="32.25" customHeight="1">
      <c r="A32" s="74" t="s">
        <v>448</v>
      </c>
      <c r="B32" s="76" t="s">
        <v>430</v>
      </c>
      <c r="C32" s="62"/>
      <c r="D32" s="62"/>
      <c r="E32" s="62">
        <f t="shared" si="6"/>
        <v>324.8</v>
      </c>
      <c r="F32" s="62"/>
      <c r="G32" s="62">
        <v>30</v>
      </c>
      <c r="H32" s="62">
        <v>201.38</v>
      </c>
      <c r="I32" s="62">
        <v>93.42</v>
      </c>
      <c r="J32" s="77"/>
      <c r="K32" s="77"/>
    </row>
    <row r="33" spans="1:11" ht="32.25" customHeight="1">
      <c r="A33" s="74" t="s">
        <v>449</v>
      </c>
      <c r="B33" s="76" t="s">
        <v>18</v>
      </c>
      <c r="C33" s="62"/>
      <c r="D33" s="62"/>
      <c r="E33" s="62">
        <f t="shared" si="6"/>
        <v>1310.0138400000001</v>
      </c>
      <c r="F33" s="62">
        <v>198.59162499999999</v>
      </c>
      <c r="G33" s="62">
        <v>305.10000000000002</v>
      </c>
      <c r="H33" s="62">
        <v>484.48455799999999</v>
      </c>
      <c r="I33" s="62">
        <v>321.83765699999998</v>
      </c>
      <c r="J33" s="77"/>
      <c r="K33" s="77"/>
    </row>
    <row r="34" spans="1:11" ht="32.25" customHeight="1">
      <c r="A34" s="6">
        <v>4</v>
      </c>
      <c r="B34" s="68" t="s">
        <v>10</v>
      </c>
      <c r="C34" s="58"/>
      <c r="D34" s="58"/>
      <c r="E34" s="58">
        <f t="shared" si="6"/>
        <v>121.3695</v>
      </c>
      <c r="F34" s="58"/>
      <c r="G34" s="58"/>
      <c r="H34" s="58"/>
      <c r="I34" s="58">
        <v>121.3695</v>
      </c>
      <c r="J34" s="75"/>
      <c r="K34" s="75"/>
    </row>
    <row r="35" spans="1:11" ht="32.25" customHeight="1">
      <c r="A35" s="6">
        <v>5</v>
      </c>
      <c r="B35" s="68" t="s">
        <v>8</v>
      </c>
      <c r="C35" s="58">
        <v>340000</v>
      </c>
      <c r="D35" s="58">
        <v>325000</v>
      </c>
      <c r="E35" s="58">
        <f t="shared" si="6"/>
        <v>234902.843391</v>
      </c>
      <c r="F35" s="62"/>
      <c r="G35" s="58"/>
      <c r="H35" s="58">
        <v>207036.48899099999</v>
      </c>
      <c r="I35" s="58">
        <v>27866.3544</v>
      </c>
      <c r="J35" s="75">
        <f t="shared" si="2"/>
        <v>0.69089071585588235</v>
      </c>
      <c r="K35" s="75">
        <f t="shared" si="3"/>
        <v>0.72277797966461543</v>
      </c>
    </row>
    <row r="36" spans="1:11" ht="32.25" customHeight="1">
      <c r="A36" s="6">
        <v>6</v>
      </c>
      <c r="B36" s="68" t="s">
        <v>11</v>
      </c>
      <c r="C36" s="58">
        <v>9000</v>
      </c>
      <c r="D36" s="58">
        <v>9588</v>
      </c>
      <c r="E36" s="58">
        <f t="shared" si="6"/>
        <v>10914.148999999999</v>
      </c>
      <c r="F36" s="58"/>
      <c r="G36" s="58"/>
      <c r="H36" s="58"/>
      <c r="I36" s="58">
        <v>10914.148999999999</v>
      </c>
      <c r="J36" s="75">
        <f t="shared" si="2"/>
        <v>1.2126832222222221</v>
      </c>
      <c r="K36" s="75">
        <f t="shared" si="3"/>
        <v>1.1383134125990821</v>
      </c>
    </row>
    <row r="37" spans="1:11" ht="32.25" customHeight="1">
      <c r="A37" s="6">
        <v>7</v>
      </c>
      <c r="B37" s="68" t="s">
        <v>6</v>
      </c>
      <c r="C37" s="58">
        <v>250000</v>
      </c>
      <c r="D37" s="58">
        <v>233900</v>
      </c>
      <c r="E37" s="58">
        <f t="shared" si="6"/>
        <v>173604.29563500002</v>
      </c>
      <c r="F37" s="58">
        <v>5.2382710000000001</v>
      </c>
      <c r="G37" s="58">
        <v>135478.83707400001</v>
      </c>
      <c r="H37" s="58">
        <v>38120.108</v>
      </c>
      <c r="I37" s="58">
        <v>0.11229</v>
      </c>
      <c r="J37" s="75">
        <f t="shared" si="2"/>
        <v>0.69441718254000007</v>
      </c>
      <c r="K37" s="75">
        <f t="shared" si="3"/>
        <v>0.74221588557075679</v>
      </c>
    </row>
    <row r="38" spans="1:11" ht="32.25" customHeight="1">
      <c r="A38" s="6">
        <v>8</v>
      </c>
      <c r="B38" s="78" t="s">
        <v>7</v>
      </c>
      <c r="C38" s="58">
        <v>540000</v>
      </c>
      <c r="D38" s="58">
        <v>550000</v>
      </c>
      <c r="E38" s="58">
        <f t="shared" si="6"/>
        <v>588886.57215400005</v>
      </c>
      <c r="F38" s="58">
        <v>369820.74481200002</v>
      </c>
      <c r="G38" s="58">
        <v>219065.827342</v>
      </c>
      <c r="H38" s="58"/>
      <c r="I38" s="58"/>
      <c r="J38" s="75">
        <f t="shared" si="2"/>
        <v>1.0905306891740743</v>
      </c>
      <c r="K38" s="75">
        <f t="shared" si="3"/>
        <v>1.0707028584618183</v>
      </c>
    </row>
    <row r="39" spans="1:11" ht="32.25" customHeight="1">
      <c r="A39" s="6">
        <v>9</v>
      </c>
      <c r="B39" s="68" t="s">
        <v>9</v>
      </c>
      <c r="C39" s="58">
        <v>90000</v>
      </c>
      <c r="D39" s="58">
        <v>98000</v>
      </c>
      <c r="E39" s="58">
        <f t="shared" si="6"/>
        <v>113418.820645</v>
      </c>
      <c r="F39" s="58">
        <f t="shared" ref="F39:I39" si="7">SUM(F40:F42)</f>
        <v>35891.649681000003</v>
      </c>
      <c r="G39" s="58">
        <f t="shared" si="7"/>
        <v>26356.202858000001</v>
      </c>
      <c r="H39" s="58">
        <f t="shared" si="7"/>
        <v>24578.763002</v>
      </c>
      <c r="I39" s="58">
        <f t="shared" si="7"/>
        <v>26592.205104000001</v>
      </c>
      <c r="J39" s="75">
        <f t="shared" si="2"/>
        <v>1.2602091182777777</v>
      </c>
      <c r="K39" s="75">
        <f t="shared" si="3"/>
        <v>1.1573349045408163</v>
      </c>
    </row>
    <row r="40" spans="1:11" ht="32.25" customHeight="1">
      <c r="A40" s="74" t="s">
        <v>450</v>
      </c>
      <c r="B40" s="76" t="s">
        <v>451</v>
      </c>
      <c r="C40" s="62">
        <v>23700</v>
      </c>
      <c r="D40" s="62"/>
      <c r="E40" s="62">
        <f t="shared" si="6"/>
        <v>35891.649681000003</v>
      </c>
      <c r="F40" s="62">
        <v>35891.649681000003</v>
      </c>
      <c r="G40" s="62"/>
      <c r="H40" s="62"/>
      <c r="I40" s="62"/>
      <c r="J40" s="77">
        <f t="shared" si="2"/>
        <v>1.5144155983544305</v>
      </c>
      <c r="K40" s="77"/>
    </row>
    <row r="41" spans="1:11" ht="32.25" customHeight="1">
      <c r="A41" s="74" t="s">
        <v>452</v>
      </c>
      <c r="B41" s="76" t="s">
        <v>453</v>
      </c>
      <c r="C41" s="148">
        <v>66300</v>
      </c>
      <c r="D41" s="62"/>
      <c r="E41" s="62">
        <f t="shared" si="6"/>
        <v>50934.965859999997</v>
      </c>
      <c r="F41" s="62"/>
      <c r="G41" s="62">
        <v>26356.202858000001</v>
      </c>
      <c r="H41" s="62">
        <v>24578.763002</v>
      </c>
      <c r="I41" s="62"/>
      <c r="J41" s="77">
        <f t="shared" si="2"/>
        <v>0.7682498621417797</v>
      </c>
      <c r="K41" s="77"/>
    </row>
    <row r="42" spans="1:11" ht="32.25" customHeight="1">
      <c r="A42" s="74" t="s">
        <v>454</v>
      </c>
      <c r="B42" s="76" t="s">
        <v>455</v>
      </c>
      <c r="C42" s="148"/>
      <c r="D42" s="62"/>
      <c r="E42" s="62">
        <f t="shared" si="6"/>
        <v>26592.205104000001</v>
      </c>
      <c r="F42" s="62"/>
      <c r="G42" s="62"/>
      <c r="H42" s="62"/>
      <c r="I42" s="62">
        <v>26592.205104000001</v>
      </c>
      <c r="J42" s="77"/>
      <c r="K42" s="77"/>
    </row>
    <row r="43" spans="1:11" ht="32.25" customHeight="1">
      <c r="A43" s="6">
        <v>10</v>
      </c>
      <c r="B43" s="78" t="s">
        <v>456</v>
      </c>
      <c r="C43" s="58">
        <v>800000</v>
      </c>
      <c r="D43" s="58">
        <v>1000000</v>
      </c>
      <c r="E43" s="58">
        <f t="shared" si="6"/>
        <v>1599221.906002</v>
      </c>
      <c r="F43" s="58"/>
      <c r="G43" s="58">
        <v>378108.437523</v>
      </c>
      <c r="H43" s="58">
        <v>559802.19227899995</v>
      </c>
      <c r="I43" s="58">
        <v>661311.27619999996</v>
      </c>
      <c r="J43" s="75">
        <f t="shared" si="2"/>
        <v>1.9990273825025</v>
      </c>
      <c r="K43" s="75">
        <f t="shared" si="3"/>
        <v>1.5992219060019999</v>
      </c>
    </row>
    <row r="44" spans="1:11" ht="32.25" customHeight="1">
      <c r="A44" s="6">
        <v>11</v>
      </c>
      <c r="B44" s="78" t="s">
        <v>457</v>
      </c>
      <c r="C44" s="58">
        <v>90000</v>
      </c>
      <c r="D44" s="58">
        <v>120190</v>
      </c>
      <c r="E44" s="58">
        <f t="shared" si="6"/>
        <v>114303.90409</v>
      </c>
      <c r="F44" s="58"/>
      <c r="G44" s="58">
        <v>39897.009420000002</v>
      </c>
      <c r="H44" s="58">
        <v>31583.042860000001</v>
      </c>
      <c r="I44" s="58">
        <v>42823.85181</v>
      </c>
      <c r="J44" s="75">
        <f t="shared" si="2"/>
        <v>1.2700433787777778</v>
      </c>
      <c r="K44" s="75">
        <f t="shared" si="3"/>
        <v>0.95102674174224144</v>
      </c>
    </row>
    <row r="45" spans="1:11" ht="32.25" customHeight="1">
      <c r="A45" s="79">
        <v>12</v>
      </c>
      <c r="B45" s="78" t="s">
        <v>458</v>
      </c>
      <c r="C45" s="80"/>
      <c r="D45" s="80"/>
      <c r="E45" s="58">
        <f t="shared" si="6"/>
        <v>0</v>
      </c>
      <c r="F45" s="80"/>
      <c r="G45" s="80"/>
      <c r="H45" s="80"/>
      <c r="I45" s="80"/>
      <c r="J45" s="75"/>
      <c r="K45" s="75"/>
    </row>
    <row r="46" spans="1:11" ht="32.25" customHeight="1">
      <c r="A46" s="6">
        <v>13</v>
      </c>
      <c r="B46" s="78" t="s">
        <v>459</v>
      </c>
      <c r="C46" s="58"/>
      <c r="D46" s="58"/>
      <c r="E46" s="58">
        <f t="shared" si="6"/>
        <v>8004.9656770000001</v>
      </c>
      <c r="F46" s="58"/>
      <c r="G46" s="58">
        <v>5482.3736769999996</v>
      </c>
      <c r="H46" s="58">
        <v>2412.4119999999998</v>
      </c>
      <c r="I46" s="58">
        <v>110.18</v>
      </c>
      <c r="J46" s="75"/>
      <c r="K46" s="75"/>
    </row>
    <row r="47" spans="1:11" ht="32.25" customHeight="1">
      <c r="A47" s="6">
        <v>14</v>
      </c>
      <c r="B47" s="78" t="s">
        <v>460</v>
      </c>
      <c r="C47" s="58"/>
      <c r="D47" s="58"/>
      <c r="E47" s="58">
        <f t="shared" si="6"/>
        <v>0</v>
      </c>
      <c r="F47" s="58"/>
      <c r="G47" s="58"/>
      <c r="H47" s="58"/>
      <c r="I47" s="58"/>
      <c r="J47" s="75"/>
      <c r="K47" s="75"/>
    </row>
    <row r="48" spans="1:11" ht="32.25" customHeight="1">
      <c r="A48" s="6">
        <v>15</v>
      </c>
      <c r="B48" s="68" t="s">
        <v>12</v>
      </c>
      <c r="C48" s="58">
        <v>100500</v>
      </c>
      <c r="D48" s="58">
        <v>100000</v>
      </c>
      <c r="E48" s="58">
        <f t="shared" si="6"/>
        <v>212484.28832800002</v>
      </c>
      <c r="F48" s="58">
        <v>68012.378393000006</v>
      </c>
      <c r="G48" s="58">
        <v>107417.134682</v>
      </c>
      <c r="H48" s="58">
        <v>31530.675253000001</v>
      </c>
      <c r="I48" s="58">
        <v>5524.1</v>
      </c>
      <c r="J48" s="75">
        <f t="shared" si="2"/>
        <v>2.1142715256517417</v>
      </c>
      <c r="K48" s="75">
        <f t="shared" si="3"/>
        <v>2.1248428832800004</v>
      </c>
    </row>
    <row r="49" spans="1:11" ht="32.25" customHeight="1">
      <c r="A49" s="6">
        <v>16</v>
      </c>
      <c r="B49" s="78" t="s">
        <v>461</v>
      </c>
      <c r="C49" s="58">
        <v>264000</v>
      </c>
      <c r="D49" s="58">
        <v>280450</v>
      </c>
      <c r="E49" s="58">
        <f t="shared" si="6"/>
        <v>12376.219000000001</v>
      </c>
      <c r="F49" s="58">
        <v>606.89</v>
      </c>
      <c r="G49" s="58">
        <v>6238.5140000000001</v>
      </c>
      <c r="H49" s="58">
        <v>5530.8149999999996</v>
      </c>
      <c r="I49" s="58"/>
      <c r="J49" s="75">
        <f t="shared" si="2"/>
        <v>4.6879617424242431E-2</v>
      </c>
      <c r="K49" s="75">
        <f t="shared" si="3"/>
        <v>4.4129859154929583E-2</v>
      </c>
    </row>
    <row r="50" spans="1:11" ht="32.25" customHeight="1">
      <c r="A50" s="6">
        <v>17</v>
      </c>
      <c r="B50" s="78" t="s">
        <v>462</v>
      </c>
      <c r="C50" s="58">
        <v>45000</v>
      </c>
      <c r="D50" s="58">
        <v>45000</v>
      </c>
      <c r="E50" s="58">
        <f t="shared" si="6"/>
        <v>44931.249983000002</v>
      </c>
      <c r="F50" s="58"/>
      <c r="G50" s="58">
        <v>106.40442400000001</v>
      </c>
      <c r="H50" s="58"/>
      <c r="I50" s="58">
        <v>44824.845559000001</v>
      </c>
      <c r="J50" s="75">
        <f t="shared" si="2"/>
        <v>0.99847222184444451</v>
      </c>
      <c r="K50" s="75">
        <f t="shared" si="3"/>
        <v>0.99847222184444451</v>
      </c>
    </row>
    <row r="51" spans="1:11" ht="32.25" customHeight="1">
      <c r="A51" s="6">
        <v>18</v>
      </c>
      <c r="B51" s="78" t="s">
        <v>463</v>
      </c>
      <c r="C51" s="58"/>
      <c r="D51" s="58"/>
      <c r="E51" s="58">
        <f t="shared" si="6"/>
        <v>0</v>
      </c>
      <c r="F51" s="58"/>
      <c r="G51" s="58"/>
      <c r="H51" s="58"/>
      <c r="I51" s="58"/>
      <c r="J51" s="75"/>
      <c r="K51" s="75"/>
    </row>
    <row r="52" spans="1:11" ht="32.25" customHeight="1">
      <c r="A52" s="6">
        <v>11</v>
      </c>
      <c r="B52" s="78" t="s">
        <v>464</v>
      </c>
      <c r="C52" s="58">
        <v>7000</v>
      </c>
      <c r="D52" s="58">
        <v>7000</v>
      </c>
      <c r="E52" s="58">
        <f t="shared" si="6"/>
        <v>6179.45</v>
      </c>
      <c r="F52" s="58"/>
      <c r="G52" s="58">
        <v>6179.45</v>
      </c>
      <c r="H52" s="58"/>
      <c r="I52" s="58"/>
      <c r="J52" s="75">
        <f t="shared" si="2"/>
        <v>0.88277857142857141</v>
      </c>
      <c r="K52" s="75">
        <f t="shared" si="3"/>
        <v>0.88277857142857141</v>
      </c>
    </row>
    <row r="53" spans="1:11" ht="32.25" customHeight="1">
      <c r="A53" s="6" t="s">
        <v>13</v>
      </c>
      <c r="B53" s="78" t="s">
        <v>465</v>
      </c>
      <c r="C53" s="81"/>
      <c r="D53" s="81"/>
      <c r="E53" s="58">
        <f t="shared" si="6"/>
        <v>0</v>
      </c>
      <c r="F53" s="81"/>
      <c r="G53" s="81"/>
      <c r="H53" s="81"/>
      <c r="I53" s="81"/>
      <c r="J53" s="75"/>
      <c r="K53" s="75"/>
    </row>
    <row r="54" spans="1:11" ht="32.25" customHeight="1">
      <c r="A54" s="6" t="s">
        <v>14</v>
      </c>
      <c r="B54" s="68" t="s">
        <v>466</v>
      </c>
      <c r="C54" s="58">
        <v>2850000</v>
      </c>
      <c r="D54" s="58">
        <v>2850000</v>
      </c>
      <c r="E54" s="58">
        <f>SUM(E55:E64)</f>
        <v>2216343.7638800004</v>
      </c>
      <c r="F54" s="58">
        <f>SUM(F55:F64)</f>
        <v>2215867.6358800004</v>
      </c>
      <c r="G54" s="58">
        <f>SUM(G55:G64)</f>
        <v>476.12799999999999</v>
      </c>
      <c r="H54" s="58">
        <f t="shared" ref="H54:I54" si="8">SUM(H55:H64)</f>
        <v>0</v>
      </c>
      <c r="I54" s="58">
        <f t="shared" si="8"/>
        <v>0</v>
      </c>
      <c r="J54" s="75">
        <f t="shared" si="2"/>
        <v>0.77766447855438614</v>
      </c>
      <c r="K54" s="75">
        <f t="shared" si="3"/>
        <v>0.77766447855438614</v>
      </c>
    </row>
    <row r="55" spans="1:11" ht="32.25" customHeight="1">
      <c r="A55" s="74">
        <v>1</v>
      </c>
      <c r="B55" s="82" t="s">
        <v>16</v>
      </c>
      <c r="C55" s="62"/>
      <c r="D55" s="62"/>
      <c r="E55" s="62">
        <f t="shared" si="6"/>
        <v>164608.66357999999</v>
      </c>
      <c r="F55" s="62">
        <v>164608.66357999999</v>
      </c>
      <c r="G55" s="62"/>
      <c r="H55" s="62"/>
      <c r="I55" s="62"/>
      <c r="J55" s="77"/>
      <c r="K55" s="77"/>
    </row>
    <row r="56" spans="1:11" ht="32.25" customHeight="1">
      <c r="A56" s="74">
        <v>2</v>
      </c>
      <c r="B56" s="82" t="s">
        <v>17</v>
      </c>
      <c r="C56" s="62"/>
      <c r="D56" s="62"/>
      <c r="E56" s="62">
        <f t="shared" si="6"/>
        <v>217280.99909999999</v>
      </c>
      <c r="F56" s="62">
        <v>217280.99909999999</v>
      </c>
      <c r="G56" s="62"/>
      <c r="H56" s="62"/>
      <c r="I56" s="62"/>
      <c r="J56" s="77"/>
      <c r="K56" s="77"/>
    </row>
    <row r="57" spans="1:11" ht="32.25" customHeight="1">
      <c r="A57" s="74">
        <v>3</v>
      </c>
      <c r="B57" s="82" t="s">
        <v>467</v>
      </c>
      <c r="C57" s="62"/>
      <c r="D57" s="62"/>
      <c r="E57" s="62">
        <f t="shared" si="6"/>
        <v>1941.71</v>
      </c>
      <c r="F57" s="62">
        <v>1941.71</v>
      </c>
      <c r="G57" s="62"/>
      <c r="H57" s="62"/>
      <c r="I57" s="62"/>
      <c r="J57" s="77"/>
      <c r="K57" s="77"/>
    </row>
    <row r="58" spans="1:11" ht="32.25" customHeight="1">
      <c r="A58" s="74">
        <v>4</v>
      </c>
      <c r="B58" s="82" t="s">
        <v>468</v>
      </c>
      <c r="C58" s="62"/>
      <c r="D58" s="62"/>
      <c r="E58" s="62">
        <f t="shared" si="6"/>
        <v>2491346.0070000002</v>
      </c>
      <c r="F58" s="62">
        <v>2491346.0070000002</v>
      </c>
      <c r="G58" s="62"/>
      <c r="H58" s="62"/>
      <c r="I58" s="62"/>
      <c r="J58" s="77"/>
      <c r="K58" s="77"/>
    </row>
    <row r="59" spans="1:11" ht="32.25" customHeight="1">
      <c r="A59" s="74">
        <v>5</v>
      </c>
      <c r="B59" s="76" t="s">
        <v>469</v>
      </c>
      <c r="C59" s="62"/>
      <c r="D59" s="62"/>
      <c r="E59" s="62">
        <f t="shared" si="6"/>
        <v>240.214</v>
      </c>
      <c r="F59" s="62">
        <v>240.214</v>
      </c>
      <c r="G59" s="62"/>
      <c r="H59" s="62"/>
      <c r="I59" s="62"/>
      <c r="J59" s="77"/>
      <c r="K59" s="77"/>
    </row>
    <row r="60" spans="1:11" ht="32.25" customHeight="1">
      <c r="A60" s="74">
        <v>6</v>
      </c>
      <c r="B60" s="76" t="s">
        <v>470</v>
      </c>
      <c r="C60" s="62"/>
      <c r="D60" s="62"/>
      <c r="E60" s="62">
        <f t="shared" si="6"/>
        <v>0</v>
      </c>
      <c r="F60" s="62"/>
      <c r="G60" s="62"/>
      <c r="H60" s="62"/>
      <c r="I60" s="62"/>
      <c r="J60" s="77"/>
      <c r="K60" s="77"/>
    </row>
    <row r="61" spans="1:11" ht="32.25" customHeight="1">
      <c r="A61" s="74">
        <v>7</v>
      </c>
      <c r="B61" s="76" t="s">
        <v>471</v>
      </c>
      <c r="C61" s="62"/>
      <c r="D61" s="62"/>
      <c r="E61" s="62">
        <f t="shared" si="6"/>
        <v>31182.407599999999</v>
      </c>
      <c r="F61" s="62">
        <v>31182.407599999999</v>
      </c>
      <c r="G61" s="62"/>
      <c r="H61" s="62"/>
      <c r="I61" s="62"/>
      <c r="J61" s="77"/>
      <c r="K61" s="77"/>
    </row>
    <row r="62" spans="1:11" ht="32.25" customHeight="1">
      <c r="A62" s="74">
        <v>8</v>
      </c>
      <c r="B62" s="76" t="s">
        <v>472</v>
      </c>
      <c r="C62" s="62"/>
      <c r="D62" s="62"/>
      <c r="E62" s="62">
        <f t="shared" si="6"/>
        <v>5.14</v>
      </c>
      <c r="F62" s="62">
        <v>5.14</v>
      </c>
      <c r="G62" s="62"/>
      <c r="H62" s="62"/>
      <c r="I62" s="62"/>
      <c r="J62" s="77"/>
      <c r="K62" s="77"/>
    </row>
    <row r="63" spans="1:11" ht="32.25" customHeight="1">
      <c r="A63" s="74">
        <v>9</v>
      </c>
      <c r="B63" s="76" t="s">
        <v>18</v>
      </c>
      <c r="C63" s="62"/>
      <c r="D63" s="62"/>
      <c r="E63" s="62">
        <f t="shared" si="6"/>
        <v>4426.6455999999998</v>
      </c>
      <c r="F63" s="62">
        <v>3950.5176000000001</v>
      </c>
      <c r="G63" s="62">
        <v>476.12799999999999</v>
      </c>
      <c r="H63" s="62"/>
      <c r="I63" s="62"/>
      <c r="J63" s="77"/>
      <c r="K63" s="77"/>
    </row>
    <row r="64" spans="1:11" ht="32.25" customHeight="1">
      <c r="A64" s="74">
        <v>10</v>
      </c>
      <c r="B64" s="76" t="s">
        <v>473</v>
      </c>
      <c r="C64" s="62"/>
      <c r="D64" s="62"/>
      <c r="E64" s="62">
        <f t="shared" si="6"/>
        <v>-694688.02300000004</v>
      </c>
      <c r="F64" s="62">
        <v>-694688.02300000004</v>
      </c>
      <c r="G64" s="62"/>
      <c r="H64" s="62"/>
      <c r="I64" s="62"/>
      <c r="J64" s="77"/>
      <c r="K64" s="77"/>
    </row>
    <row r="65" spans="1:11" ht="32.25" customHeight="1">
      <c r="A65" s="6" t="s">
        <v>15</v>
      </c>
      <c r="B65" s="78" t="s">
        <v>474</v>
      </c>
      <c r="C65" s="58"/>
      <c r="D65" s="58"/>
      <c r="E65" s="58">
        <f t="shared" si="6"/>
        <v>0</v>
      </c>
      <c r="F65" s="58"/>
      <c r="G65" s="58"/>
      <c r="H65" s="58"/>
      <c r="I65" s="58"/>
      <c r="J65" s="75"/>
      <c r="K65" s="75"/>
    </row>
    <row r="66" spans="1:11" ht="32.25" customHeight="1">
      <c r="A66" s="6" t="s">
        <v>22</v>
      </c>
      <c r="B66" s="78" t="s">
        <v>475</v>
      </c>
      <c r="C66" s="58"/>
      <c r="D66" s="58">
        <v>70286</v>
      </c>
      <c r="E66" s="58">
        <f t="shared" si="6"/>
        <v>71266.987999999998</v>
      </c>
      <c r="F66" s="58">
        <f>F67+F68</f>
        <v>0</v>
      </c>
      <c r="G66" s="58">
        <f t="shared" ref="G66:I66" si="9">G67+G68</f>
        <v>0</v>
      </c>
      <c r="H66" s="58">
        <f t="shared" si="9"/>
        <v>2353.7799999999997</v>
      </c>
      <c r="I66" s="58">
        <f t="shared" si="9"/>
        <v>68913.207999999999</v>
      </c>
      <c r="J66" s="75"/>
      <c r="K66" s="75"/>
    </row>
    <row r="67" spans="1:11" ht="32.25" customHeight="1">
      <c r="A67" s="74">
        <v>1</v>
      </c>
      <c r="B67" s="76" t="s">
        <v>476</v>
      </c>
      <c r="C67" s="62"/>
      <c r="D67" s="62"/>
      <c r="E67" s="62">
        <f t="shared" si="6"/>
        <v>56995.192999999999</v>
      </c>
      <c r="F67" s="62"/>
      <c r="G67" s="62"/>
      <c r="H67" s="62">
        <v>2033.78</v>
      </c>
      <c r="I67" s="62">
        <v>54961.413</v>
      </c>
      <c r="J67" s="77"/>
      <c r="K67" s="77"/>
    </row>
    <row r="68" spans="1:11" ht="32.25" customHeight="1">
      <c r="A68" s="74">
        <v>2</v>
      </c>
      <c r="B68" s="76" t="s">
        <v>477</v>
      </c>
      <c r="C68" s="62"/>
      <c r="D68" s="62"/>
      <c r="E68" s="62">
        <f t="shared" si="6"/>
        <v>14271.795</v>
      </c>
      <c r="F68" s="62"/>
      <c r="G68" s="62"/>
      <c r="H68" s="62">
        <v>320</v>
      </c>
      <c r="I68" s="62">
        <v>13951.795</v>
      </c>
      <c r="J68" s="77"/>
      <c r="K68" s="77"/>
    </row>
    <row r="69" spans="1:11" ht="32.25" customHeight="1">
      <c r="A69" s="6" t="s">
        <v>23</v>
      </c>
      <c r="B69" s="78" t="s">
        <v>478</v>
      </c>
      <c r="C69" s="58"/>
      <c r="D69" s="58"/>
      <c r="E69" s="58">
        <f t="shared" si="6"/>
        <v>91135</v>
      </c>
      <c r="F69" s="58">
        <f>SUM(F70:F72)</f>
        <v>0</v>
      </c>
      <c r="G69" s="58">
        <f t="shared" ref="G69:I69" si="10">SUM(G70:G72)</f>
        <v>91135</v>
      </c>
      <c r="H69" s="58">
        <f t="shared" si="10"/>
        <v>0</v>
      </c>
      <c r="I69" s="58">
        <f t="shared" si="10"/>
        <v>0</v>
      </c>
      <c r="J69" s="75"/>
      <c r="K69" s="75"/>
    </row>
    <row r="70" spans="1:11" ht="32.25" customHeight="1">
      <c r="A70" s="74">
        <v>1</v>
      </c>
      <c r="B70" s="76" t="s">
        <v>479</v>
      </c>
      <c r="C70" s="62"/>
      <c r="D70" s="62"/>
      <c r="E70" s="62">
        <f t="shared" si="6"/>
        <v>0</v>
      </c>
      <c r="F70" s="62"/>
      <c r="G70" s="62"/>
      <c r="H70" s="62"/>
      <c r="I70" s="62"/>
      <c r="J70" s="77"/>
      <c r="K70" s="77"/>
    </row>
    <row r="71" spans="1:11" ht="32.25" customHeight="1">
      <c r="A71" s="74">
        <v>2</v>
      </c>
      <c r="B71" s="76" t="s">
        <v>480</v>
      </c>
      <c r="C71" s="62"/>
      <c r="D71" s="62"/>
      <c r="E71" s="62">
        <f t="shared" si="6"/>
        <v>0</v>
      </c>
      <c r="F71" s="62"/>
      <c r="G71" s="62"/>
      <c r="H71" s="62"/>
      <c r="I71" s="62"/>
      <c r="J71" s="77"/>
      <c r="K71" s="77"/>
    </row>
    <row r="72" spans="1:11" ht="32.25" customHeight="1">
      <c r="A72" s="74">
        <v>3</v>
      </c>
      <c r="B72" s="76" t="s">
        <v>28</v>
      </c>
      <c r="C72" s="62"/>
      <c r="D72" s="62"/>
      <c r="E72" s="62">
        <f t="shared" si="6"/>
        <v>91135</v>
      </c>
      <c r="F72" s="62"/>
      <c r="G72" s="62">
        <v>91135</v>
      </c>
      <c r="H72" s="62"/>
      <c r="I72" s="62"/>
      <c r="J72" s="77"/>
      <c r="K72" s="77"/>
    </row>
    <row r="73" spans="1:11" ht="32.25" customHeight="1">
      <c r="A73" s="6" t="s">
        <v>25</v>
      </c>
      <c r="B73" s="78" t="s">
        <v>481</v>
      </c>
      <c r="C73" s="58"/>
      <c r="D73" s="58">
        <v>100000</v>
      </c>
      <c r="E73" s="58">
        <f t="shared" si="6"/>
        <v>0</v>
      </c>
      <c r="F73" s="58"/>
      <c r="G73" s="58"/>
      <c r="H73" s="58"/>
      <c r="I73" s="58"/>
      <c r="J73" s="75"/>
      <c r="K73" s="75"/>
    </row>
    <row r="74" spans="1:11" ht="32.25" customHeight="1">
      <c r="A74" s="6" t="s">
        <v>4</v>
      </c>
      <c r="B74" s="78" t="s">
        <v>482</v>
      </c>
      <c r="C74" s="58"/>
      <c r="D74" s="58">
        <v>100000</v>
      </c>
      <c r="E74" s="58">
        <f t="shared" si="6"/>
        <v>0</v>
      </c>
      <c r="F74" s="58"/>
      <c r="G74" s="58"/>
      <c r="H74" s="58"/>
      <c r="I74" s="58"/>
      <c r="J74" s="75"/>
      <c r="K74" s="75"/>
    </row>
    <row r="75" spans="1:11" ht="32.25" customHeight="1">
      <c r="A75" s="74">
        <v>1</v>
      </c>
      <c r="B75" s="76" t="s">
        <v>483</v>
      </c>
      <c r="C75" s="62"/>
      <c r="D75" s="62">
        <v>100000</v>
      </c>
      <c r="E75" s="62">
        <f t="shared" si="6"/>
        <v>0</v>
      </c>
      <c r="F75" s="62"/>
      <c r="G75" s="62"/>
      <c r="H75" s="62"/>
      <c r="I75" s="62"/>
      <c r="J75" s="77"/>
      <c r="K75" s="77"/>
    </row>
    <row r="76" spans="1:11" ht="32.25" customHeight="1">
      <c r="A76" s="74">
        <v>2</v>
      </c>
      <c r="B76" s="76" t="s">
        <v>484</v>
      </c>
      <c r="C76" s="62"/>
      <c r="D76" s="62"/>
      <c r="E76" s="62">
        <f t="shared" si="6"/>
        <v>0</v>
      </c>
      <c r="F76" s="62"/>
      <c r="G76" s="62"/>
      <c r="H76" s="62"/>
      <c r="I76" s="62"/>
      <c r="J76" s="77"/>
      <c r="K76" s="77"/>
    </row>
    <row r="77" spans="1:11" ht="32.25" customHeight="1">
      <c r="A77" s="6" t="s">
        <v>13</v>
      </c>
      <c r="B77" s="78" t="s">
        <v>485</v>
      </c>
      <c r="C77" s="58"/>
      <c r="D77" s="58"/>
      <c r="E77" s="58">
        <f t="shared" si="6"/>
        <v>0</v>
      </c>
      <c r="F77" s="58"/>
      <c r="G77" s="58"/>
      <c r="H77" s="58"/>
      <c r="I77" s="58"/>
      <c r="J77" s="75"/>
      <c r="K77" s="75"/>
    </row>
    <row r="78" spans="1:11" ht="32.25" customHeight="1">
      <c r="A78" s="74">
        <v>1</v>
      </c>
      <c r="B78" s="76" t="s">
        <v>483</v>
      </c>
      <c r="C78" s="62"/>
      <c r="D78" s="62"/>
      <c r="E78" s="62">
        <f t="shared" si="6"/>
        <v>0</v>
      </c>
      <c r="F78" s="62"/>
      <c r="G78" s="62"/>
      <c r="H78" s="62"/>
      <c r="I78" s="62"/>
      <c r="J78" s="77"/>
      <c r="K78" s="77"/>
    </row>
    <row r="79" spans="1:11" ht="32.25" customHeight="1">
      <c r="A79" s="74">
        <v>2</v>
      </c>
      <c r="B79" s="76" t="s">
        <v>484</v>
      </c>
      <c r="C79" s="62"/>
      <c r="D79" s="62"/>
      <c r="E79" s="62">
        <f t="shared" si="6"/>
        <v>0</v>
      </c>
      <c r="F79" s="62"/>
      <c r="G79" s="62"/>
      <c r="H79" s="62"/>
      <c r="I79" s="62"/>
      <c r="J79" s="77"/>
      <c r="K79" s="77"/>
    </row>
    <row r="80" spans="1:11" ht="32.25" customHeight="1">
      <c r="A80" s="6" t="s">
        <v>26</v>
      </c>
      <c r="B80" s="78" t="s">
        <v>486</v>
      </c>
      <c r="C80" s="58">
        <f>C81+C86</f>
        <v>7365191</v>
      </c>
      <c r="D80" s="58">
        <f>D81+D86</f>
        <v>7365191</v>
      </c>
      <c r="E80" s="58">
        <f t="shared" si="6"/>
        <v>16883820.586056001</v>
      </c>
      <c r="F80" s="58">
        <f>F81+F86</f>
        <v>0</v>
      </c>
      <c r="G80" s="58">
        <f>G81+G86</f>
        <v>9033433.1242900006</v>
      </c>
      <c r="H80" s="58">
        <f>H81+H86</f>
        <v>5632342.4859999996</v>
      </c>
      <c r="I80" s="58">
        <f>I81+I86</f>
        <v>2218044.9757659999</v>
      </c>
      <c r="J80" s="75"/>
      <c r="K80" s="75"/>
    </row>
    <row r="81" spans="1:11" ht="32.25" customHeight="1">
      <c r="A81" s="6" t="s">
        <v>4</v>
      </c>
      <c r="B81" s="78" t="s">
        <v>487</v>
      </c>
      <c r="C81" s="58">
        <f>C82+C83</f>
        <v>7365191</v>
      </c>
      <c r="D81" s="58">
        <f>D82+D83</f>
        <v>7365191</v>
      </c>
      <c r="E81" s="58">
        <f>SUM(G81:I81)</f>
        <v>16875725.459056001</v>
      </c>
      <c r="F81" s="58"/>
      <c r="G81" s="58">
        <f>SUM(G82:G83)</f>
        <v>9033433.1242900006</v>
      </c>
      <c r="H81" s="58">
        <f t="shared" ref="H81:I81" si="11">SUM(H82:H83)</f>
        <v>5624247.3589999992</v>
      </c>
      <c r="I81" s="58">
        <f t="shared" si="11"/>
        <v>2218044.9757659999</v>
      </c>
      <c r="J81" s="75"/>
      <c r="K81" s="75"/>
    </row>
    <row r="82" spans="1:11" ht="32.25" customHeight="1">
      <c r="A82" s="74">
        <v>1</v>
      </c>
      <c r="B82" s="76" t="s">
        <v>156</v>
      </c>
      <c r="C82" s="62">
        <v>5719191</v>
      </c>
      <c r="D82" s="62">
        <v>5719191</v>
      </c>
      <c r="E82" s="58">
        <f t="shared" si="6"/>
        <v>10665896.128999999</v>
      </c>
      <c r="F82" s="62"/>
      <c r="G82" s="62">
        <v>5719191</v>
      </c>
      <c r="H82" s="62">
        <v>4126465.4589999998</v>
      </c>
      <c r="I82" s="62">
        <v>820239.67</v>
      </c>
      <c r="J82" s="75"/>
      <c r="K82" s="75"/>
    </row>
    <row r="83" spans="1:11" ht="32.25" customHeight="1">
      <c r="A83" s="74">
        <v>2</v>
      </c>
      <c r="B83" s="76" t="s">
        <v>157</v>
      </c>
      <c r="C83" s="62">
        <v>1646000</v>
      </c>
      <c r="D83" s="62">
        <v>1646000</v>
      </c>
      <c r="E83" s="58">
        <f t="shared" si="6"/>
        <v>6209829.3300559986</v>
      </c>
      <c r="F83" s="62"/>
      <c r="G83" s="62">
        <f>G84+G85</f>
        <v>3314242.1242899997</v>
      </c>
      <c r="H83" s="62">
        <f t="shared" ref="H83:I83" si="12">H84+H85</f>
        <v>1497781.9</v>
      </c>
      <c r="I83" s="62">
        <f t="shared" si="12"/>
        <v>1397805.3057659999</v>
      </c>
      <c r="J83" s="75"/>
      <c r="K83" s="75"/>
    </row>
    <row r="84" spans="1:11" ht="32.25" customHeight="1">
      <c r="A84" s="74" t="s">
        <v>434</v>
      </c>
      <c r="B84" s="76" t="s">
        <v>488</v>
      </c>
      <c r="C84" s="62">
        <v>1043474</v>
      </c>
      <c r="D84" s="62">
        <v>1043474</v>
      </c>
      <c r="E84" s="58">
        <f t="shared" si="6"/>
        <v>5793411.2787659988</v>
      </c>
      <c r="F84" s="62"/>
      <c r="G84" s="62">
        <v>2897824.0729999999</v>
      </c>
      <c r="H84" s="62">
        <v>1497781.9</v>
      </c>
      <c r="I84" s="123">
        <v>1397805.3057659999</v>
      </c>
      <c r="J84" s="75"/>
      <c r="K84" s="75"/>
    </row>
    <row r="85" spans="1:11" ht="32.25" customHeight="1">
      <c r="A85" s="74" t="s">
        <v>435</v>
      </c>
      <c r="B85" s="76" t="s">
        <v>489</v>
      </c>
      <c r="C85" s="62">
        <v>602526</v>
      </c>
      <c r="D85" s="62">
        <v>602526</v>
      </c>
      <c r="E85" s="58">
        <f t="shared" si="6"/>
        <v>416418.05128999997</v>
      </c>
      <c r="F85" s="62"/>
      <c r="G85" s="62">
        <v>416418.05128999997</v>
      </c>
      <c r="H85" s="62"/>
      <c r="I85" s="62"/>
      <c r="J85" s="75"/>
      <c r="K85" s="75"/>
    </row>
    <row r="86" spans="1:11" ht="32.25" customHeight="1">
      <c r="A86" s="6" t="s">
        <v>13</v>
      </c>
      <c r="B86" s="78" t="s">
        <v>490</v>
      </c>
      <c r="C86" s="58"/>
      <c r="D86" s="58"/>
      <c r="E86" s="58">
        <f t="shared" si="6"/>
        <v>8095.1270000000004</v>
      </c>
      <c r="F86" s="58"/>
      <c r="G86" s="58"/>
      <c r="H86" s="58">
        <v>8095.1270000000004</v>
      </c>
      <c r="I86" s="58"/>
      <c r="J86" s="75"/>
      <c r="K86" s="75"/>
    </row>
    <row r="87" spans="1:11" ht="32.25" customHeight="1">
      <c r="A87" s="6" t="s">
        <v>30</v>
      </c>
      <c r="B87" s="78" t="s">
        <v>491</v>
      </c>
      <c r="C87" s="58"/>
      <c r="D87" s="58"/>
      <c r="E87" s="58">
        <f t="shared" si="6"/>
        <v>3949890.1560000004</v>
      </c>
      <c r="F87" s="58"/>
      <c r="G87" s="58">
        <v>3135476.7740000002</v>
      </c>
      <c r="H87" s="58">
        <v>659425.39199999999</v>
      </c>
      <c r="I87" s="58">
        <v>154987.99</v>
      </c>
      <c r="J87" s="75"/>
      <c r="K87" s="75"/>
    </row>
    <row r="88" spans="1:11" ht="32.25" customHeight="1">
      <c r="A88" s="6" t="s">
        <v>492</v>
      </c>
      <c r="B88" s="78" t="s">
        <v>493</v>
      </c>
      <c r="C88" s="58"/>
      <c r="D88" s="58"/>
      <c r="E88" s="58">
        <f t="shared" si="6"/>
        <v>51857.957599000001</v>
      </c>
      <c r="F88" s="58"/>
      <c r="G88" s="58">
        <v>23538.382599</v>
      </c>
      <c r="H88" s="58">
        <v>10955.755999999999</v>
      </c>
      <c r="I88" s="58">
        <v>17363.819</v>
      </c>
      <c r="J88" s="75"/>
      <c r="K88" s="75"/>
    </row>
    <row r="90" spans="1:11">
      <c r="G90" s="142" t="s">
        <v>545</v>
      </c>
      <c r="H90" s="142"/>
      <c r="I90" s="142"/>
      <c r="J90" s="142"/>
      <c r="K90" s="142"/>
    </row>
  </sheetData>
  <mergeCells count="21">
    <mergeCell ref="A5:A7"/>
    <mergeCell ref="B5:B7"/>
    <mergeCell ref="C5:D5"/>
    <mergeCell ref="E5:E7"/>
    <mergeCell ref="F5:I5"/>
    <mergeCell ref="A1:B1"/>
    <mergeCell ref="I1:K1"/>
    <mergeCell ref="A2:K2"/>
    <mergeCell ref="A3:K3"/>
    <mergeCell ref="I4:K4"/>
    <mergeCell ref="C41:C42"/>
    <mergeCell ref="G90:K90"/>
    <mergeCell ref="J5:K5"/>
    <mergeCell ref="C6:C7"/>
    <mergeCell ref="D6:D7"/>
    <mergeCell ref="F6:F7"/>
    <mergeCell ref="G6:G7"/>
    <mergeCell ref="H6:H7"/>
    <mergeCell ref="I6:I7"/>
    <mergeCell ref="J6:J7"/>
    <mergeCell ref="K6:K7"/>
  </mergeCells>
  <pageMargins left="0.45" right="0.2" top="0.5" bottom="0.5" header="0.3" footer="0.3"/>
  <pageSetup paperSize="9" orientation="landscape" verticalDpi="0" r:id="rId1"/>
  <headerFooter>
    <oddFooter>&amp;C&amp;P/&amp;N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J53"/>
  <sheetViews>
    <sheetView workbookViewId="0">
      <selection activeCell="L6" sqref="L6"/>
    </sheetView>
  </sheetViews>
  <sheetFormatPr defaultRowHeight="15"/>
  <cols>
    <col min="1" max="1" width="4.85546875" customWidth="1"/>
    <col min="2" max="2" width="39.5703125" customWidth="1"/>
    <col min="3" max="3" width="11.28515625" bestFit="1" customWidth="1"/>
    <col min="4" max="4" width="11.140625" customWidth="1"/>
    <col min="5" max="5" width="11.28515625" bestFit="1" customWidth="1"/>
    <col min="6" max="6" width="11.85546875" bestFit="1" customWidth="1"/>
    <col min="7" max="7" width="10.140625" bestFit="1" customWidth="1"/>
    <col min="8" max="8" width="10.5703125" customWidth="1"/>
    <col min="9" max="9" width="9" bestFit="1" customWidth="1"/>
    <col min="10" max="10" width="8.28515625" bestFit="1" customWidth="1"/>
  </cols>
  <sheetData>
    <row r="1" spans="1:10" ht="16.5">
      <c r="A1" s="143"/>
      <c r="B1" s="143"/>
      <c r="C1" s="55"/>
      <c r="D1" s="55"/>
      <c r="E1" s="55"/>
      <c r="F1" s="55"/>
      <c r="G1" s="55"/>
      <c r="H1" s="144" t="s">
        <v>541</v>
      </c>
      <c r="I1" s="144"/>
      <c r="J1" s="144"/>
    </row>
    <row r="2" spans="1:10" ht="18.75">
      <c r="A2" s="156" t="s">
        <v>496</v>
      </c>
      <c r="B2" s="156"/>
      <c r="C2" s="156"/>
      <c r="D2" s="156"/>
      <c r="E2" s="156"/>
      <c r="F2" s="156"/>
      <c r="G2" s="156"/>
      <c r="H2" s="156"/>
      <c r="I2" s="156"/>
      <c r="J2" s="156"/>
    </row>
    <row r="3" spans="1:10" ht="18.75">
      <c r="A3" s="157" t="str">
        <f>'Phụ lục 02.QT'!A3:K3</f>
        <v>(Kèm theo Văn bản số 954/STC-NS ngày 28/3/2019 của Sở Tài chính)</v>
      </c>
      <c r="B3" s="157"/>
      <c r="C3" s="157"/>
      <c r="D3" s="157"/>
      <c r="E3" s="157"/>
      <c r="F3" s="157"/>
      <c r="G3" s="157"/>
      <c r="H3" s="157"/>
      <c r="I3" s="157"/>
      <c r="J3" s="157"/>
    </row>
    <row r="4" spans="1:10" ht="15" customHeight="1">
      <c r="A4" s="84"/>
      <c r="B4" s="56"/>
      <c r="C4" s="56"/>
      <c r="D4" s="56"/>
      <c r="E4" s="56"/>
      <c r="F4" s="56"/>
      <c r="G4" s="56"/>
      <c r="H4" s="155" t="s">
        <v>1</v>
      </c>
      <c r="I4" s="155"/>
      <c r="J4" s="155"/>
    </row>
    <row r="5" spans="1:10">
      <c r="A5" s="150" t="s">
        <v>2</v>
      </c>
      <c r="B5" s="150" t="s">
        <v>497</v>
      </c>
      <c r="C5" s="150" t="s">
        <v>405</v>
      </c>
      <c r="D5" s="150"/>
      <c r="E5" s="150" t="s">
        <v>498</v>
      </c>
      <c r="F5" s="150"/>
      <c r="G5" s="150"/>
      <c r="H5" s="150"/>
      <c r="I5" s="158" t="s">
        <v>499</v>
      </c>
      <c r="J5" s="158"/>
    </row>
    <row r="6" spans="1:10" ht="42.75">
      <c r="A6" s="150"/>
      <c r="B6" s="150"/>
      <c r="C6" s="6" t="s">
        <v>500</v>
      </c>
      <c r="D6" s="6" t="s">
        <v>501</v>
      </c>
      <c r="E6" s="6" t="s">
        <v>502</v>
      </c>
      <c r="F6" s="6" t="s">
        <v>503</v>
      </c>
      <c r="G6" s="6" t="s">
        <v>376</v>
      </c>
      <c r="H6" s="6" t="s">
        <v>377</v>
      </c>
      <c r="I6" s="85" t="s">
        <v>504</v>
      </c>
      <c r="J6" s="85" t="s">
        <v>505</v>
      </c>
    </row>
    <row r="7" spans="1:10" ht="22.5" customHeight="1">
      <c r="A7" s="6" t="s">
        <v>19</v>
      </c>
      <c r="B7" s="68" t="s">
        <v>506</v>
      </c>
      <c r="C7" s="69">
        <v>12543341</v>
      </c>
      <c r="D7" s="69">
        <v>12965177</v>
      </c>
      <c r="E7" s="69">
        <f>SUM(F7:H7)</f>
        <v>18538042.856332004</v>
      </c>
      <c r="F7" s="69">
        <f>F8+F25+F26+F40+F41+F42+F43</f>
        <v>9911803.3891080022</v>
      </c>
      <c r="G7" s="69">
        <f>G8+G25+G26+G40+G41+G42+G43</f>
        <v>5307555.1036540009</v>
      </c>
      <c r="H7" s="69">
        <f>H8+H25+H26+H40+H41+H42+H43</f>
        <v>3318684.36357</v>
      </c>
      <c r="I7" s="86">
        <f>E7/C7</f>
        <v>1.4779190692760409</v>
      </c>
      <c r="J7" s="86">
        <f>E7/D7</f>
        <v>1.4298333803180632</v>
      </c>
    </row>
    <row r="8" spans="1:10" ht="22.5" customHeight="1">
      <c r="A8" s="6" t="s">
        <v>4</v>
      </c>
      <c r="B8" s="68" t="s">
        <v>20</v>
      </c>
      <c r="C8" s="69">
        <v>2752814</v>
      </c>
      <c r="D8" s="69">
        <v>3361970</v>
      </c>
      <c r="E8" s="69">
        <f>E9+E23+E24</f>
        <v>4717658.360700001</v>
      </c>
      <c r="F8" s="69">
        <f>F9+F23+F24</f>
        <v>2894442.4084299998</v>
      </c>
      <c r="G8" s="69">
        <f t="shared" ref="G8:H8" si="0">G9+G23+G24</f>
        <v>511473.19749999995</v>
      </c>
      <c r="H8" s="87">
        <f t="shared" si="0"/>
        <v>1311742.75477</v>
      </c>
      <c r="I8" s="86">
        <f>E8/C8</f>
        <v>1.7137584888408737</v>
      </c>
      <c r="J8" s="86">
        <f>E8/D8</f>
        <v>1.4032422540058362</v>
      </c>
    </row>
    <row r="9" spans="1:10" ht="30" customHeight="1">
      <c r="A9" s="74">
        <v>1</v>
      </c>
      <c r="B9" s="82" t="s">
        <v>507</v>
      </c>
      <c r="C9" s="88"/>
      <c r="D9" s="88"/>
      <c r="E9" s="88">
        <f>SUM(E10:E22)</f>
        <v>4629665.3719000006</v>
      </c>
      <c r="F9" s="88">
        <f>SUM(F10:F22)</f>
        <v>2806449.4196299999</v>
      </c>
      <c r="G9" s="88">
        <f t="shared" ref="G9:H9" si="1">SUM(G10:G22)</f>
        <v>511473.19749999995</v>
      </c>
      <c r="H9" s="89">
        <f t="shared" si="1"/>
        <v>1311742.75477</v>
      </c>
      <c r="I9" s="88"/>
      <c r="J9" s="88"/>
    </row>
    <row r="10" spans="1:10" ht="22.5" customHeight="1">
      <c r="A10" s="74" t="s">
        <v>421</v>
      </c>
      <c r="B10" s="82" t="s">
        <v>508</v>
      </c>
      <c r="C10" s="88"/>
      <c r="D10" s="88"/>
      <c r="E10" s="88">
        <f t="shared" ref="E10:E24" si="2">SUM(F10:H10)</f>
        <v>57141.856</v>
      </c>
      <c r="F10" s="88">
        <v>55441.856</v>
      </c>
      <c r="G10" s="88">
        <v>1700</v>
      </c>
      <c r="H10" s="89"/>
      <c r="I10" s="90"/>
      <c r="J10" s="90"/>
    </row>
    <row r="11" spans="1:10" ht="22.5" customHeight="1">
      <c r="A11" s="74" t="s">
        <v>423</v>
      </c>
      <c r="B11" s="82" t="s">
        <v>509</v>
      </c>
      <c r="C11" s="88"/>
      <c r="D11" s="88"/>
      <c r="E11" s="88">
        <f t="shared" si="2"/>
        <v>9683.9809999999998</v>
      </c>
      <c r="F11" s="88">
        <v>6510.5889999999999</v>
      </c>
      <c r="G11" s="88">
        <v>3173.3919999999998</v>
      </c>
      <c r="H11" s="89"/>
      <c r="I11" s="90"/>
      <c r="J11" s="90"/>
    </row>
    <row r="12" spans="1:10" ht="22.5" customHeight="1">
      <c r="A12" s="74" t="s">
        <v>425</v>
      </c>
      <c r="B12" s="82" t="s">
        <v>510</v>
      </c>
      <c r="C12" s="88"/>
      <c r="D12" s="88"/>
      <c r="E12" s="88">
        <f t="shared" si="2"/>
        <v>524921.24699999997</v>
      </c>
      <c r="F12" s="88">
        <v>164178.51500000001</v>
      </c>
      <c r="G12" s="88">
        <v>81524.600000000006</v>
      </c>
      <c r="H12" s="89">
        <v>279218.13199999998</v>
      </c>
      <c r="I12" s="90"/>
      <c r="J12" s="90"/>
    </row>
    <row r="13" spans="1:10" ht="22.5" customHeight="1">
      <c r="A13" s="74" t="s">
        <v>427</v>
      </c>
      <c r="B13" s="82" t="s">
        <v>511</v>
      </c>
      <c r="C13" s="88"/>
      <c r="D13" s="88"/>
      <c r="E13" s="88">
        <f t="shared" si="2"/>
        <v>5050</v>
      </c>
      <c r="F13" s="88">
        <v>5050</v>
      </c>
      <c r="G13" s="88"/>
      <c r="H13" s="89"/>
      <c r="I13" s="90"/>
      <c r="J13" s="90"/>
    </row>
    <row r="14" spans="1:10" ht="22.5" customHeight="1">
      <c r="A14" s="74" t="s">
        <v>429</v>
      </c>
      <c r="B14" s="82" t="s">
        <v>512</v>
      </c>
      <c r="C14" s="88"/>
      <c r="D14" s="88"/>
      <c r="E14" s="88">
        <f t="shared" si="2"/>
        <v>92282.477999999988</v>
      </c>
      <c r="F14" s="88">
        <v>62249.649999999994</v>
      </c>
      <c r="G14" s="88">
        <v>5852.3779999999997</v>
      </c>
      <c r="H14" s="89">
        <v>24180.45</v>
      </c>
      <c r="I14" s="90"/>
      <c r="J14" s="90"/>
    </row>
    <row r="15" spans="1:10" ht="22.5" customHeight="1">
      <c r="A15" s="74" t="s">
        <v>431</v>
      </c>
      <c r="B15" s="82" t="s">
        <v>513</v>
      </c>
      <c r="C15" s="88"/>
      <c r="D15" s="88"/>
      <c r="E15" s="88">
        <f t="shared" si="2"/>
        <v>83049.494210000004</v>
      </c>
      <c r="F15" s="88">
        <v>24574.589</v>
      </c>
      <c r="G15" s="88">
        <v>29271.35</v>
      </c>
      <c r="H15" s="89">
        <v>29203.555209999999</v>
      </c>
      <c r="I15" s="90"/>
      <c r="J15" s="90"/>
    </row>
    <row r="16" spans="1:10" ht="22.5" customHeight="1">
      <c r="A16" s="74" t="s">
        <v>514</v>
      </c>
      <c r="B16" s="82" t="s">
        <v>515</v>
      </c>
      <c r="C16" s="88"/>
      <c r="D16" s="88"/>
      <c r="E16" s="88">
        <f t="shared" si="2"/>
        <v>14133.393</v>
      </c>
      <c r="F16" s="88">
        <v>11630.918</v>
      </c>
      <c r="G16" s="88">
        <v>2059.875</v>
      </c>
      <c r="H16" s="89">
        <v>442.6</v>
      </c>
      <c r="I16" s="90"/>
      <c r="J16" s="90"/>
    </row>
    <row r="17" spans="1:10" ht="22.5" customHeight="1">
      <c r="A17" s="74" t="s">
        <v>516</v>
      </c>
      <c r="B17" s="82" t="s">
        <v>517</v>
      </c>
      <c r="C17" s="88"/>
      <c r="D17" s="88"/>
      <c r="E17" s="88">
        <f t="shared" si="2"/>
        <v>28574.105500000001</v>
      </c>
      <c r="F17" s="88">
        <v>2031.4739999999999</v>
      </c>
      <c r="G17" s="88">
        <v>4455.0715</v>
      </c>
      <c r="H17" s="89">
        <v>22087.56</v>
      </c>
      <c r="I17" s="90"/>
      <c r="J17" s="90"/>
    </row>
    <row r="18" spans="1:10" ht="22.5" customHeight="1">
      <c r="A18" s="74" t="s">
        <v>518</v>
      </c>
      <c r="B18" s="82" t="s">
        <v>519</v>
      </c>
      <c r="C18" s="88"/>
      <c r="D18" s="88"/>
      <c r="E18" s="88">
        <f t="shared" si="2"/>
        <v>10243.169</v>
      </c>
      <c r="F18" s="88">
        <v>6479.7179999999998</v>
      </c>
      <c r="G18" s="88">
        <v>841.42</v>
      </c>
      <c r="H18" s="89">
        <v>2922.0309999999999</v>
      </c>
      <c r="I18" s="90"/>
      <c r="J18" s="90"/>
    </row>
    <row r="19" spans="1:10" ht="22.5" customHeight="1">
      <c r="A19" s="74" t="s">
        <v>520</v>
      </c>
      <c r="B19" s="82" t="s">
        <v>521</v>
      </c>
      <c r="C19" s="88"/>
      <c r="D19" s="88"/>
      <c r="E19" s="88">
        <f t="shared" si="2"/>
        <v>3004864.4538580002</v>
      </c>
      <c r="F19" s="88">
        <v>1966242.3338579999</v>
      </c>
      <c r="G19" s="88">
        <v>320612</v>
      </c>
      <c r="H19" s="89">
        <f>718354.4-344.28</f>
        <v>718010.12</v>
      </c>
      <c r="I19" s="90"/>
      <c r="J19" s="90"/>
    </row>
    <row r="20" spans="1:10" ht="22.5" customHeight="1">
      <c r="A20" s="74" t="s">
        <v>522</v>
      </c>
      <c r="B20" s="82" t="s">
        <v>523</v>
      </c>
      <c r="C20" s="88"/>
      <c r="D20" s="88"/>
      <c r="E20" s="88">
        <f t="shared" si="2"/>
        <v>786306.68377200002</v>
      </c>
      <c r="F20" s="88">
        <v>496078.766772</v>
      </c>
      <c r="G20" s="88">
        <v>60125.116999999998</v>
      </c>
      <c r="H20" s="89">
        <v>230102.8</v>
      </c>
      <c r="I20" s="90"/>
      <c r="J20" s="90"/>
    </row>
    <row r="21" spans="1:10" ht="22.5" customHeight="1">
      <c r="A21" s="74" t="s">
        <v>524</v>
      </c>
      <c r="B21" s="82" t="s">
        <v>525</v>
      </c>
      <c r="C21" s="88"/>
      <c r="D21" s="88"/>
      <c r="E21" s="88">
        <f t="shared" si="2"/>
        <v>12755.48</v>
      </c>
      <c r="F21" s="88">
        <v>5981.01</v>
      </c>
      <c r="G21" s="88">
        <v>1302</v>
      </c>
      <c r="H21" s="88">
        <v>5472.47</v>
      </c>
      <c r="I21" s="90"/>
      <c r="J21" s="90"/>
    </row>
    <row r="22" spans="1:10" ht="22.5" customHeight="1">
      <c r="A22" s="74" t="s">
        <v>526</v>
      </c>
      <c r="B22" s="82" t="s">
        <v>527</v>
      </c>
      <c r="C22" s="88"/>
      <c r="D22" s="88"/>
      <c r="E22" s="88">
        <f t="shared" si="2"/>
        <v>659.03056000000004</v>
      </c>
      <c r="F22" s="88"/>
      <c r="G22" s="88">
        <v>555.99400000000003</v>
      </c>
      <c r="H22" s="88">
        <v>103.03655999999999</v>
      </c>
      <c r="I22" s="90"/>
      <c r="J22" s="90"/>
    </row>
    <row r="23" spans="1:10" ht="29.25" customHeight="1">
      <c r="A23" s="74">
        <v>2</v>
      </c>
      <c r="B23" s="82" t="s">
        <v>528</v>
      </c>
      <c r="C23" s="88"/>
      <c r="D23" s="88"/>
      <c r="E23" s="88">
        <f t="shared" si="2"/>
        <v>87992.988800000006</v>
      </c>
      <c r="F23" s="88">
        <v>87992.988800000006</v>
      </c>
      <c r="G23" s="88"/>
      <c r="H23" s="88"/>
      <c r="I23" s="90"/>
      <c r="J23" s="90"/>
    </row>
    <row r="24" spans="1:10" ht="22.5" customHeight="1">
      <c r="A24" s="74">
        <v>3</v>
      </c>
      <c r="B24" s="82" t="s">
        <v>529</v>
      </c>
      <c r="C24" s="88"/>
      <c r="D24" s="88"/>
      <c r="E24" s="88">
        <f t="shared" si="2"/>
        <v>0</v>
      </c>
      <c r="F24" s="88"/>
      <c r="G24" s="88"/>
      <c r="H24" s="88"/>
      <c r="I24" s="90"/>
      <c r="J24" s="90"/>
    </row>
    <row r="25" spans="1:10" ht="22.5" customHeight="1">
      <c r="A25" s="6" t="s">
        <v>13</v>
      </c>
      <c r="B25" s="68" t="s">
        <v>530</v>
      </c>
      <c r="C25" s="69"/>
      <c r="D25" s="69"/>
      <c r="E25" s="69"/>
      <c r="F25" s="69"/>
      <c r="G25" s="69"/>
      <c r="H25" s="69"/>
      <c r="I25" s="86"/>
      <c r="J25" s="86"/>
    </row>
    <row r="26" spans="1:10" ht="22.5" customHeight="1">
      <c r="A26" s="6" t="s">
        <v>14</v>
      </c>
      <c r="B26" s="68" t="s">
        <v>27</v>
      </c>
      <c r="C26" s="69">
        <v>9573457</v>
      </c>
      <c r="D26" s="69">
        <v>9362137</v>
      </c>
      <c r="E26" s="69">
        <f>SUM(E27:E39)</f>
        <v>9015033.9049000014</v>
      </c>
      <c r="F26" s="69">
        <f>SUM(F27:F39)</f>
        <v>3128298.2530000005</v>
      </c>
      <c r="G26" s="69">
        <f>SUM(G27:G39)</f>
        <v>4100345.2659000005</v>
      </c>
      <c r="H26" s="69">
        <v>1786390.5</v>
      </c>
      <c r="I26" s="86">
        <f>E26/C26</f>
        <v>0.94166965025277716</v>
      </c>
      <c r="J26" s="86">
        <f>E26/D26</f>
        <v>0.96292480070522379</v>
      </c>
    </row>
    <row r="27" spans="1:10" ht="22.5" customHeight="1">
      <c r="A27" s="74">
        <v>1</v>
      </c>
      <c r="B27" s="82" t="s">
        <v>508</v>
      </c>
      <c r="C27" s="88"/>
      <c r="D27" s="88">
        <v>188332</v>
      </c>
      <c r="E27" s="88">
        <f>SUM(F27:H27)</f>
        <v>242044.41800000001</v>
      </c>
      <c r="F27" s="88">
        <v>123592.18</v>
      </c>
      <c r="G27" s="88">
        <v>49231.298999999999</v>
      </c>
      <c r="H27" s="88">
        <v>69220.938999999998</v>
      </c>
      <c r="I27" s="90"/>
      <c r="J27" s="90">
        <f t="shared" ref="J27:J39" si="3">E27/D27</f>
        <v>1.285200698766009</v>
      </c>
    </row>
    <row r="28" spans="1:10" ht="22.5" customHeight="1">
      <c r="A28" s="74">
        <v>2</v>
      </c>
      <c r="B28" s="82" t="s">
        <v>509</v>
      </c>
      <c r="C28" s="88"/>
      <c r="D28" s="88">
        <v>87571</v>
      </c>
      <c r="E28" s="88">
        <f t="shared" ref="E28:E39" si="4">SUM(F28:H28)</f>
        <v>114063.58799999999</v>
      </c>
      <c r="F28" s="88">
        <v>38548.258000000002</v>
      </c>
      <c r="G28" s="88">
        <v>28459.331999999999</v>
      </c>
      <c r="H28" s="88">
        <v>47055.998</v>
      </c>
      <c r="I28" s="90"/>
      <c r="J28" s="90">
        <f t="shared" si="3"/>
        <v>1.3025269552705803</v>
      </c>
    </row>
    <row r="29" spans="1:10" ht="22.5" customHeight="1">
      <c r="A29" s="74">
        <v>3</v>
      </c>
      <c r="B29" s="82" t="s">
        <v>510</v>
      </c>
      <c r="C29" s="88">
        <v>3700929</v>
      </c>
      <c r="D29" s="88">
        <v>3700929</v>
      </c>
      <c r="E29" s="88">
        <f t="shared" si="4"/>
        <v>3572695.966</v>
      </c>
      <c r="F29" s="88">
        <v>948086.88100000005</v>
      </c>
      <c r="G29" s="88">
        <v>2607522.3849999998</v>
      </c>
      <c r="H29" s="88">
        <v>17086.7</v>
      </c>
      <c r="I29" s="90"/>
      <c r="J29" s="90">
        <f t="shared" si="3"/>
        <v>0.96535112292075853</v>
      </c>
    </row>
    <row r="30" spans="1:10" ht="22.5" customHeight="1">
      <c r="A30" s="74">
        <v>4</v>
      </c>
      <c r="B30" s="82" t="s">
        <v>531</v>
      </c>
      <c r="C30" s="88">
        <v>28350</v>
      </c>
      <c r="D30" s="88">
        <v>42452</v>
      </c>
      <c r="E30" s="88">
        <f t="shared" si="4"/>
        <v>41750.934000000001</v>
      </c>
      <c r="F30" s="88">
        <v>36305.544000000002</v>
      </c>
      <c r="G30" s="88">
        <v>5445.39</v>
      </c>
      <c r="H30" s="88"/>
      <c r="I30" s="90"/>
      <c r="J30" s="90">
        <f t="shared" si="3"/>
        <v>0.98348567794214647</v>
      </c>
    </row>
    <row r="31" spans="1:10" ht="22.5" customHeight="1">
      <c r="A31" s="74">
        <v>5</v>
      </c>
      <c r="B31" s="82" t="s">
        <v>512</v>
      </c>
      <c r="C31" s="88"/>
      <c r="D31" s="88">
        <v>534000</v>
      </c>
      <c r="E31" s="88">
        <f t="shared" si="4"/>
        <v>407539.94900000002</v>
      </c>
      <c r="F31" s="88">
        <v>193146.764</v>
      </c>
      <c r="G31" s="88">
        <v>196527.72200000001</v>
      </c>
      <c r="H31" s="88">
        <v>17865.463</v>
      </c>
      <c r="I31" s="90"/>
      <c r="J31" s="90">
        <f t="shared" si="3"/>
        <v>0.76318342509363302</v>
      </c>
    </row>
    <row r="32" spans="1:10" ht="22.5" customHeight="1">
      <c r="A32" s="74">
        <v>6</v>
      </c>
      <c r="B32" s="82" t="s">
        <v>513</v>
      </c>
      <c r="C32" s="88"/>
      <c r="D32" s="88">
        <v>67932</v>
      </c>
      <c r="E32" s="88">
        <f t="shared" si="4"/>
        <v>68355.763999999996</v>
      </c>
      <c r="F32" s="88">
        <v>24180.620999999999</v>
      </c>
      <c r="G32" s="88">
        <v>31508.861000000001</v>
      </c>
      <c r="H32" s="88">
        <v>12666.281999999999</v>
      </c>
      <c r="I32" s="90"/>
      <c r="J32" s="90">
        <f t="shared" si="3"/>
        <v>1.0062380615910027</v>
      </c>
    </row>
    <row r="33" spans="1:10" ht="22.5" customHeight="1">
      <c r="A33" s="74">
        <v>7</v>
      </c>
      <c r="B33" s="82" t="s">
        <v>515</v>
      </c>
      <c r="C33" s="88"/>
      <c r="D33" s="88">
        <v>38050</v>
      </c>
      <c r="E33" s="88">
        <f t="shared" si="4"/>
        <v>43381</v>
      </c>
      <c r="F33" s="88">
        <v>24659.3</v>
      </c>
      <c r="G33" s="88">
        <v>17501</v>
      </c>
      <c r="H33" s="88">
        <v>1220.7</v>
      </c>
      <c r="I33" s="90"/>
      <c r="J33" s="90">
        <f t="shared" si="3"/>
        <v>1.1401051248357423</v>
      </c>
    </row>
    <row r="34" spans="1:10" ht="22.5" customHeight="1">
      <c r="A34" s="74">
        <v>8</v>
      </c>
      <c r="B34" s="82" t="s">
        <v>517</v>
      </c>
      <c r="C34" s="88"/>
      <c r="D34" s="88">
        <v>40000</v>
      </c>
      <c r="E34" s="88">
        <f t="shared" si="4"/>
        <v>43782.917000000001</v>
      </c>
      <c r="F34" s="88">
        <v>25466.838</v>
      </c>
      <c r="G34" s="88">
        <v>4741.7250000000004</v>
      </c>
      <c r="H34" s="88">
        <v>13574.353999999999</v>
      </c>
      <c r="I34" s="90"/>
      <c r="J34" s="90">
        <f t="shared" si="3"/>
        <v>1.094572925</v>
      </c>
    </row>
    <row r="35" spans="1:10" ht="22.5" customHeight="1">
      <c r="A35" s="74">
        <v>9</v>
      </c>
      <c r="B35" s="82" t="s">
        <v>519</v>
      </c>
      <c r="C35" s="88">
        <v>53980</v>
      </c>
      <c r="D35" s="88">
        <v>104120</v>
      </c>
      <c r="E35" s="88">
        <f t="shared" si="4"/>
        <v>120212.45199999999</v>
      </c>
      <c r="F35" s="88">
        <v>50682.3</v>
      </c>
      <c r="G35" s="88">
        <v>64838.455999999998</v>
      </c>
      <c r="H35" s="88">
        <v>4691.6959999999999</v>
      </c>
      <c r="I35" s="90"/>
      <c r="J35" s="90">
        <f t="shared" si="3"/>
        <v>1.1545567806377257</v>
      </c>
    </row>
    <row r="36" spans="1:10" ht="22.5" customHeight="1">
      <c r="A36" s="74">
        <v>10</v>
      </c>
      <c r="B36" s="82" t="s">
        <v>521</v>
      </c>
      <c r="C36" s="88"/>
      <c r="D36" s="88">
        <f>1340306-10000-50000-14000-90000</f>
        <v>1176306</v>
      </c>
      <c r="E36" s="88">
        <f t="shared" si="4"/>
        <v>1079698.3059999999</v>
      </c>
      <c r="F36" s="88">
        <v>557068.071</v>
      </c>
      <c r="G36" s="88">
        <v>124231</v>
      </c>
      <c r="H36" s="88">
        <v>398399.23499999999</v>
      </c>
      <c r="I36" s="90"/>
      <c r="J36" s="90">
        <f t="shared" si="3"/>
        <v>0.91787197038865731</v>
      </c>
    </row>
    <row r="37" spans="1:10" ht="22.5" customHeight="1">
      <c r="A37" s="74">
        <v>11</v>
      </c>
      <c r="B37" s="82" t="s">
        <v>523</v>
      </c>
      <c r="C37" s="88"/>
      <c r="D37" s="88">
        <f>2108515+90000</f>
        <v>2198515</v>
      </c>
      <c r="E37" s="88">
        <f t="shared" si="4"/>
        <v>2149869.4850000003</v>
      </c>
      <c r="F37" s="88">
        <v>589617.07499999995</v>
      </c>
      <c r="G37" s="88">
        <v>489892.08</v>
      </c>
      <c r="H37" s="88">
        <v>1070360.33</v>
      </c>
      <c r="I37" s="90"/>
      <c r="J37" s="90">
        <f t="shared" si="3"/>
        <v>0.97787346686285981</v>
      </c>
    </row>
    <row r="38" spans="1:10" ht="22.5" customHeight="1">
      <c r="A38" s="74">
        <v>12</v>
      </c>
      <c r="B38" s="82" t="s">
        <v>525</v>
      </c>
      <c r="C38" s="88"/>
      <c r="D38" s="88">
        <v>1015510</v>
      </c>
      <c r="E38" s="88">
        <f t="shared" si="4"/>
        <v>985023.70689999999</v>
      </c>
      <c r="F38" s="88">
        <v>443698.92099999997</v>
      </c>
      <c r="G38" s="88">
        <v>419809.0969</v>
      </c>
      <c r="H38" s="88">
        <v>121515.689</v>
      </c>
      <c r="I38" s="90"/>
      <c r="J38" s="90">
        <f t="shared" si="3"/>
        <v>0.96997932753000959</v>
      </c>
    </row>
    <row r="39" spans="1:10" ht="22.5" customHeight="1">
      <c r="A39" s="74">
        <v>13</v>
      </c>
      <c r="B39" s="82" t="s">
        <v>527</v>
      </c>
      <c r="C39" s="88"/>
      <c r="D39" s="88">
        <f>87420+10000+50000+14000+7000</f>
        <v>168420</v>
      </c>
      <c r="E39" s="88">
        <f t="shared" si="4"/>
        <v>146615.41899999999</v>
      </c>
      <c r="F39" s="88">
        <v>73245.5</v>
      </c>
      <c r="G39" s="88">
        <v>60636.919000000002</v>
      </c>
      <c r="H39" s="88">
        <v>12733</v>
      </c>
      <c r="I39" s="90"/>
      <c r="J39" s="90">
        <f t="shared" si="3"/>
        <v>0.87053449115306969</v>
      </c>
    </row>
    <row r="40" spans="1:10" ht="22.5" customHeight="1">
      <c r="A40" s="6" t="s">
        <v>15</v>
      </c>
      <c r="B40" s="68" t="s">
        <v>532</v>
      </c>
      <c r="C40" s="69">
        <v>1340</v>
      </c>
      <c r="D40" s="69">
        <v>1340</v>
      </c>
      <c r="E40" s="69">
        <v>1340</v>
      </c>
      <c r="F40" s="69">
        <v>1340</v>
      </c>
      <c r="G40" s="69"/>
      <c r="H40" s="69"/>
      <c r="I40" s="86">
        <f>E40/C40</f>
        <v>1</v>
      </c>
      <c r="J40" s="86">
        <f>E40/D40</f>
        <v>1</v>
      </c>
    </row>
    <row r="41" spans="1:10" ht="22.5" customHeight="1">
      <c r="A41" s="6" t="s">
        <v>22</v>
      </c>
      <c r="B41" s="68" t="s">
        <v>29</v>
      </c>
      <c r="C41" s="69">
        <v>215730</v>
      </c>
      <c r="D41" s="69">
        <v>239730</v>
      </c>
      <c r="E41" s="69"/>
      <c r="F41" s="69"/>
      <c r="G41" s="69"/>
      <c r="H41" s="69"/>
      <c r="I41" s="86"/>
      <c r="J41" s="86"/>
    </row>
    <row r="42" spans="1:10" ht="22.5" customHeight="1">
      <c r="A42" s="6" t="s">
        <v>23</v>
      </c>
      <c r="B42" s="68" t="s">
        <v>533</v>
      </c>
      <c r="C42" s="69"/>
      <c r="D42" s="69"/>
      <c r="E42" s="91">
        <f>F42+G42+H42</f>
        <v>4803929.676732</v>
      </c>
      <c r="F42" s="58">
        <f>3665255.927678+222386</f>
        <v>3887641.9276780002</v>
      </c>
      <c r="G42" s="58">
        <v>695736.64025399997</v>
      </c>
      <c r="H42" s="58">
        <v>220551.10879999999</v>
      </c>
      <c r="I42" s="86"/>
      <c r="J42" s="86"/>
    </row>
    <row r="43" spans="1:10" ht="22.5" customHeight="1">
      <c r="A43" s="6" t="s">
        <v>24</v>
      </c>
      <c r="B43" s="68" t="s">
        <v>534</v>
      </c>
      <c r="C43" s="69"/>
      <c r="D43" s="69"/>
      <c r="E43" s="69">
        <f>SUM(F43:H43)</f>
        <v>80.8</v>
      </c>
      <c r="F43" s="69">
        <v>80.8</v>
      </c>
      <c r="G43" s="69"/>
      <c r="H43" s="69"/>
      <c r="I43" s="86"/>
      <c r="J43" s="86"/>
    </row>
    <row r="44" spans="1:10" ht="31.5" customHeight="1">
      <c r="A44" s="6" t="s">
        <v>25</v>
      </c>
      <c r="B44" s="68" t="s">
        <v>535</v>
      </c>
      <c r="C44" s="69"/>
      <c r="D44" s="69"/>
      <c r="E44" s="69">
        <f>SUM(F44:H44)</f>
        <v>8095.1270000000004</v>
      </c>
      <c r="F44" s="69"/>
      <c r="G44" s="69"/>
      <c r="H44" s="69">
        <v>8095.1270000000004</v>
      </c>
      <c r="I44" s="86"/>
      <c r="J44" s="86"/>
    </row>
    <row r="45" spans="1:10" ht="31.5" customHeight="1">
      <c r="A45" s="6" t="s">
        <v>26</v>
      </c>
      <c r="B45" s="68" t="s">
        <v>536</v>
      </c>
      <c r="C45" s="69"/>
      <c r="D45" s="69"/>
      <c r="E45" s="69">
        <f>E46+E47</f>
        <v>7842292.3369999994</v>
      </c>
      <c r="F45" s="69">
        <f>F46+F47</f>
        <v>5624247.3669999996</v>
      </c>
      <c r="G45" s="69">
        <f>G46+G47</f>
        <v>2218044.9700000002</v>
      </c>
      <c r="H45" s="69">
        <v>0</v>
      </c>
      <c r="I45" s="86"/>
      <c r="J45" s="86"/>
    </row>
    <row r="46" spans="1:10" ht="22.5" customHeight="1">
      <c r="A46" s="74">
        <v>1</v>
      </c>
      <c r="B46" s="82" t="s">
        <v>156</v>
      </c>
      <c r="C46" s="88"/>
      <c r="D46" s="88"/>
      <c r="E46" s="88">
        <f>SUM(F46:H46)</f>
        <v>4946705.1289999997</v>
      </c>
      <c r="F46" s="88">
        <v>4126465.4589999998</v>
      </c>
      <c r="G46" s="88">
        <v>820239.67</v>
      </c>
      <c r="H46" s="88"/>
      <c r="I46" s="90"/>
      <c r="J46" s="90"/>
    </row>
    <row r="47" spans="1:10" ht="22.5" customHeight="1">
      <c r="A47" s="74">
        <v>2</v>
      </c>
      <c r="B47" s="82" t="s">
        <v>157</v>
      </c>
      <c r="C47" s="88"/>
      <c r="D47" s="88"/>
      <c r="E47" s="88">
        <f t="shared" ref="E47:E50" si="5">SUM(F47:H47)</f>
        <v>2895587.2080000001</v>
      </c>
      <c r="F47" s="88">
        <f>F48</f>
        <v>1497781.9080000001</v>
      </c>
      <c r="G47" s="88">
        <v>1397805.3</v>
      </c>
      <c r="H47" s="88"/>
      <c r="I47" s="90"/>
      <c r="J47" s="90"/>
    </row>
    <row r="48" spans="1:10" ht="22.5" customHeight="1">
      <c r="A48" s="74"/>
      <c r="B48" s="82" t="s">
        <v>537</v>
      </c>
      <c r="C48" s="88"/>
      <c r="D48" s="88"/>
      <c r="E48" s="88">
        <f t="shared" si="5"/>
        <v>2895587.2080000001</v>
      </c>
      <c r="F48" s="88">
        <v>1497781.9080000001</v>
      </c>
      <c r="G48" s="88">
        <v>1397805.3</v>
      </c>
      <c r="H48" s="88"/>
      <c r="I48" s="90"/>
      <c r="J48" s="90"/>
    </row>
    <row r="49" spans="1:10" ht="22.5" customHeight="1">
      <c r="A49" s="74"/>
      <c r="B49" s="82" t="s">
        <v>538</v>
      </c>
      <c r="C49" s="88"/>
      <c r="D49" s="88"/>
      <c r="E49" s="88">
        <f t="shared" si="5"/>
        <v>0</v>
      </c>
      <c r="F49" s="88"/>
      <c r="G49" s="88"/>
      <c r="H49" s="88"/>
      <c r="I49" s="90"/>
      <c r="J49" s="90"/>
    </row>
    <row r="50" spans="1:10" ht="22.5" customHeight="1">
      <c r="A50" s="6" t="s">
        <v>30</v>
      </c>
      <c r="B50" s="68" t="s">
        <v>539</v>
      </c>
      <c r="C50" s="69"/>
      <c r="D50" s="69"/>
      <c r="E50" s="69">
        <f t="shared" si="5"/>
        <v>134255.42000000001</v>
      </c>
      <c r="F50" s="69">
        <v>134255.42000000001</v>
      </c>
      <c r="G50" s="69"/>
      <c r="H50" s="69"/>
      <c r="I50" s="86"/>
      <c r="J50" s="86"/>
    </row>
    <row r="51" spans="1:10" ht="22.5" customHeight="1">
      <c r="A51" s="6"/>
      <c r="B51" s="68" t="s">
        <v>540</v>
      </c>
      <c r="C51" s="69">
        <f t="shared" ref="C51:H51" si="6">C7+C44+C45+C50</f>
        <v>12543341</v>
      </c>
      <c r="D51" s="69">
        <f t="shared" si="6"/>
        <v>12965177</v>
      </c>
      <c r="E51" s="69">
        <f>E7+E44+E45+E50</f>
        <v>26522685.740332007</v>
      </c>
      <c r="F51" s="69">
        <f t="shared" si="6"/>
        <v>15670306.176108001</v>
      </c>
      <c r="G51" s="69">
        <f t="shared" si="6"/>
        <v>7525600.0736540016</v>
      </c>
      <c r="H51" s="69">
        <f t="shared" si="6"/>
        <v>3326779.4905699999</v>
      </c>
      <c r="I51" s="86"/>
      <c r="J51" s="86"/>
    </row>
    <row r="53" spans="1:10">
      <c r="F53" s="142" t="s">
        <v>148</v>
      </c>
      <c r="G53" s="142"/>
      <c r="H53" s="142"/>
      <c r="I53" s="142"/>
      <c r="J53" s="142"/>
    </row>
  </sheetData>
  <mergeCells count="11">
    <mergeCell ref="H4:J4"/>
    <mergeCell ref="F53:J53"/>
    <mergeCell ref="A1:B1"/>
    <mergeCell ref="H1:J1"/>
    <mergeCell ref="A2:J2"/>
    <mergeCell ref="A3:J3"/>
    <mergeCell ref="A5:A6"/>
    <mergeCell ref="B5:B6"/>
    <mergeCell ref="C5:D5"/>
    <mergeCell ref="E5:H5"/>
    <mergeCell ref="I5:J5"/>
  </mergeCells>
  <pageMargins left="0.7" right="0.7" top="0.75" bottom="0.75" header="0.3" footer="0.3"/>
  <pageSetup paperSize="9" orientation="landscape" verticalDpi="0" r:id="rId1"/>
  <headerFooter>
    <oddFooter>&amp;C&amp;P/&amp;N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:R264"/>
  <sheetViews>
    <sheetView workbookViewId="0">
      <selection activeCell="E14" sqref="E14"/>
    </sheetView>
  </sheetViews>
  <sheetFormatPr defaultRowHeight="15"/>
  <cols>
    <col min="1" max="1" width="4.28515625" customWidth="1"/>
    <col min="2" max="2" width="27.5703125" style="54" customWidth="1"/>
    <col min="3" max="3" width="9.85546875" customWidth="1"/>
    <col min="4" max="4" width="8.7109375" customWidth="1"/>
    <col min="5" max="5" width="10.140625" customWidth="1"/>
    <col min="6" max="6" width="7" customWidth="1"/>
    <col min="7" max="7" width="10.140625" customWidth="1"/>
    <col min="8" max="8" width="6.85546875" customWidth="1"/>
    <col min="9" max="9" width="9.85546875" customWidth="1"/>
    <col min="10" max="10" width="7.7109375" customWidth="1"/>
    <col min="11" max="11" width="6.28515625" customWidth="1"/>
    <col min="12" max="12" width="7" customWidth="1"/>
    <col min="13" max="13" width="6" customWidth="1"/>
    <col min="14" max="14" width="7.140625" customWidth="1"/>
    <col min="15" max="15" width="7.28515625" customWidth="1"/>
    <col min="16" max="16" width="5.85546875" customWidth="1"/>
    <col min="18" max="18" width="3" customWidth="1"/>
  </cols>
  <sheetData>
    <row r="1" spans="1:18">
      <c r="A1" s="160"/>
      <c r="B1" s="160"/>
      <c r="C1" s="160"/>
      <c r="D1" s="160"/>
      <c r="E1" s="160"/>
      <c r="F1" s="160"/>
      <c r="G1" s="49"/>
      <c r="H1" s="50"/>
      <c r="I1" s="50"/>
      <c r="J1" s="50"/>
      <c r="K1" s="50"/>
      <c r="L1" s="50"/>
      <c r="M1" s="50"/>
      <c r="N1" s="50"/>
      <c r="O1" s="50"/>
      <c r="P1" s="161" t="s">
        <v>542</v>
      </c>
      <c r="Q1" s="161"/>
      <c r="R1" s="161"/>
    </row>
    <row r="2" spans="1:18" ht="9.75" customHeight="1">
      <c r="A2" s="51"/>
      <c r="B2" s="53"/>
      <c r="C2" s="49"/>
      <c r="D2" s="50"/>
      <c r="E2" s="50"/>
      <c r="F2" s="50"/>
      <c r="G2" s="49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</row>
    <row r="3" spans="1:18">
      <c r="A3" s="162" t="s">
        <v>217</v>
      </c>
      <c r="B3" s="162"/>
      <c r="C3" s="162"/>
      <c r="D3" s="162"/>
      <c r="E3" s="162"/>
      <c r="F3" s="162"/>
      <c r="G3" s="162"/>
      <c r="H3" s="162"/>
      <c r="I3" s="162"/>
      <c r="J3" s="162"/>
      <c r="K3" s="162"/>
      <c r="L3" s="162"/>
      <c r="M3" s="162"/>
      <c r="N3" s="162"/>
      <c r="O3" s="162"/>
      <c r="P3" s="162"/>
      <c r="Q3" s="162"/>
      <c r="R3" s="162"/>
    </row>
    <row r="4" spans="1:18">
      <c r="A4" s="165" t="str">
        <f>'Phụ lục 03.QT'!A3:J3</f>
        <v>(Kèm theo Văn bản số 954/STC-NS ngày 28/3/2019 của Sở Tài chính)</v>
      </c>
      <c r="B4" s="165"/>
      <c r="C4" s="165"/>
      <c r="D4" s="165"/>
      <c r="E4" s="165"/>
      <c r="F4" s="165"/>
      <c r="G4" s="165"/>
      <c r="H4" s="165"/>
      <c r="I4" s="165"/>
      <c r="J4" s="165"/>
      <c r="K4" s="165"/>
      <c r="L4" s="165"/>
      <c r="M4" s="165"/>
      <c r="N4" s="165"/>
      <c r="O4" s="165"/>
      <c r="P4" s="165"/>
      <c r="Q4" s="165"/>
      <c r="R4" s="165"/>
    </row>
    <row r="5" spans="1:18">
      <c r="A5" s="52"/>
      <c r="B5" s="53"/>
      <c r="C5" s="50"/>
      <c r="D5" s="50"/>
      <c r="E5" s="50"/>
      <c r="F5" s="50"/>
      <c r="G5" s="50"/>
      <c r="H5" s="50"/>
      <c r="I5" s="50"/>
      <c r="J5" s="50"/>
      <c r="K5" s="50"/>
      <c r="L5" s="50"/>
      <c r="M5" s="50"/>
      <c r="N5" s="50"/>
      <c r="O5" s="50"/>
      <c r="P5" s="163" t="s">
        <v>1</v>
      </c>
      <c r="Q5" s="163"/>
      <c r="R5" s="163"/>
    </row>
    <row r="6" spans="1:18">
      <c r="A6" s="159" t="s">
        <v>2</v>
      </c>
      <c r="B6" s="159" t="s">
        <v>31</v>
      </c>
      <c r="C6" s="159" t="s">
        <v>3</v>
      </c>
      <c r="D6" s="159"/>
      <c r="E6" s="159"/>
      <c r="F6" s="159"/>
      <c r="G6" s="159" t="s">
        <v>218</v>
      </c>
      <c r="H6" s="159"/>
      <c r="I6" s="159"/>
      <c r="J6" s="159"/>
      <c r="K6" s="159"/>
      <c r="L6" s="159"/>
      <c r="M6" s="159"/>
      <c r="N6" s="159"/>
      <c r="O6" s="159"/>
      <c r="P6" s="159" t="s">
        <v>219</v>
      </c>
      <c r="Q6" s="159"/>
      <c r="R6" s="159"/>
    </row>
    <row r="7" spans="1:18" ht="66.75" customHeight="1">
      <c r="A7" s="159"/>
      <c r="B7" s="159"/>
      <c r="C7" s="159" t="s">
        <v>35</v>
      </c>
      <c r="D7" s="159" t="s">
        <v>220</v>
      </c>
      <c r="E7" s="159" t="s">
        <v>221</v>
      </c>
      <c r="F7" s="159" t="s">
        <v>222</v>
      </c>
      <c r="G7" s="159" t="s">
        <v>35</v>
      </c>
      <c r="H7" s="159" t="s">
        <v>367</v>
      </c>
      <c r="I7" s="159" t="s">
        <v>221</v>
      </c>
      <c r="J7" s="159" t="s">
        <v>366</v>
      </c>
      <c r="K7" s="159" t="s">
        <v>32</v>
      </c>
      <c r="L7" s="159" t="s">
        <v>33</v>
      </c>
      <c r="M7" s="159"/>
      <c r="N7" s="159"/>
      <c r="O7" s="159" t="s">
        <v>34</v>
      </c>
      <c r="P7" s="159" t="s">
        <v>35</v>
      </c>
      <c r="Q7" s="159" t="s">
        <v>220</v>
      </c>
      <c r="R7" s="164" t="s">
        <v>184</v>
      </c>
    </row>
    <row r="8" spans="1:18" ht="53.25" customHeight="1">
      <c r="A8" s="159"/>
      <c r="B8" s="159"/>
      <c r="C8" s="159"/>
      <c r="D8" s="159"/>
      <c r="E8" s="159"/>
      <c r="F8" s="159"/>
      <c r="G8" s="159"/>
      <c r="H8" s="159"/>
      <c r="I8" s="159"/>
      <c r="J8" s="159"/>
      <c r="K8" s="159"/>
      <c r="L8" s="124" t="s">
        <v>35</v>
      </c>
      <c r="M8" s="124" t="s">
        <v>365</v>
      </c>
      <c r="N8" s="124" t="s">
        <v>546</v>
      </c>
      <c r="O8" s="159"/>
      <c r="P8" s="159"/>
      <c r="Q8" s="159"/>
      <c r="R8" s="164"/>
    </row>
    <row r="9" spans="1:18" ht="30">
      <c r="A9" s="131" t="s">
        <v>19</v>
      </c>
      <c r="B9" s="131" t="s">
        <v>25</v>
      </c>
      <c r="C9" s="132">
        <v>1</v>
      </c>
      <c r="D9" s="132">
        <v>2</v>
      </c>
      <c r="E9" s="132"/>
      <c r="F9" s="132">
        <v>3</v>
      </c>
      <c r="G9" s="132">
        <v>4</v>
      </c>
      <c r="H9" s="132">
        <v>5</v>
      </c>
      <c r="I9" s="132">
        <v>6</v>
      </c>
      <c r="J9" s="132">
        <v>7</v>
      </c>
      <c r="K9" s="132">
        <v>8</v>
      </c>
      <c r="L9" s="132">
        <v>9</v>
      </c>
      <c r="M9" s="132">
        <v>10</v>
      </c>
      <c r="N9" s="132">
        <v>11</v>
      </c>
      <c r="O9" s="132">
        <v>12</v>
      </c>
      <c r="P9" s="132" t="s">
        <v>223</v>
      </c>
      <c r="Q9" s="132" t="s">
        <v>224</v>
      </c>
      <c r="R9" s="132">
        <v>15</v>
      </c>
    </row>
    <row r="10" spans="1:18">
      <c r="A10" s="126"/>
      <c r="B10" s="127" t="s">
        <v>35</v>
      </c>
      <c r="C10" s="128">
        <f>C11+C53+C60+C85+C110+C120+C122+C124+C129+C170+C180+C194+C209+C211+C215+C217+C219+C223+C230</f>
        <v>1450288</v>
      </c>
      <c r="D10" s="128">
        <f t="shared" ref="D10:Q10" si="0">D11+D53+D60+D85+D110+D120+D122+D124+D129+D170+D180+D194+D209+D211+D215+D217+D219+D223+D230</f>
        <v>0</v>
      </c>
      <c r="E10" s="128">
        <f t="shared" si="0"/>
        <v>1431163</v>
      </c>
      <c r="F10" s="128">
        <f t="shared" si="0"/>
        <v>19125</v>
      </c>
      <c r="G10" s="128">
        <f t="shared" si="0"/>
        <v>1471969.6070000001</v>
      </c>
      <c r="H10" s="128">
        <f t="shared" si="0"/>
        <v>0</v>
      </c>
      <c r="I10" s="128">
        <f t="shared" si="0"/>
        <v>1367573</v>
      </c>
      <c r="J10" s="128">
        <f t="shared" si="0"/>
        <v>0</v>
      </c>
      <c r="K10" s="128">
        <f t="shared" si="0"/>
        <v>0</v>
      </c>
      <c r="L10" s="128">
        <f t="shared" si="0"/>
        <v>18908</v>
      </c>
      <c r="M10" s="128">
        <f t="shared" si="0"/>
        <v>0</v>
      </c>
      <c r="N10" s="128">
        <f t="shared" si="0"/>
        <v>18908</v>
      </c>
      <c r="O10" s="128">
        <f t="shared" si="0"/>
        <v>85488.607000000004</v>
      </c>
      <c r="P10" s="128">
        <f t="shared" si="0"/>
        <v>0</v>
      </c>
      <c r="Q10" s="128">
        <f t="shared" si="0"/>
        <v>0</v>
      </c>
      <c r="R10" s="133"/>
    </row>
    <row r="11" spans="1:18" ht="28.5">
      <c r="A11" s="129" t="s">
        <v>4</v>
      </c>
      <c r="B11" s="10" t="s">
        <v>225</v>
      </c>
      <c r="C11" s="9">
        <f>SUM(C12:C52)</f>
        <v>489380</v>
      </c>
      <c r="D11" s="9">
        <f t="shared" ref="D11:Q11" si="1">SUM(D12:D52)</f>
        <v>0</v>
      </c>
      <c r="E11" s="9">
        <f t="shared" si="1"/>
        <v>474780</v>
      </c>
      <c r="F11" s="9">
        <f t="shared" si="1"/>
        <v>14600</v>
      </c>
      <c r="G11" s="9">
        <f t="shared" si="1"/>
        <v>508010.60700000002</v>
      </c>
      <c r="H11" s="9">
        <f t="shared" si="1"/>
        <v>0</v>
      </c>
      <c r="I11" s="9">
        <f t="shared" si="1"/>
        <v>416284</v>
      </c>
      <c r="J11" s="9">
        <f t="shared" si="1"/>
        <v>0</v>
      </c>
      <c r="K11" s="9">
        <f t="shared" si="1"/>
        <v>0</v>
      </c>
      <c r="L11" s="9">
        <f t="shared" si="1"/>
        <v>14423</v>
      </c>
      <c r="M11" s="9">
        <f t="shared" si="1"/>
        <v>0</v>
      </c>
      <c r="N11" s="9">
        <f t="shared" si="1"/>
        <v>14423</v>
      </c>
      <c r="O11" s="9">
        <f t="shared" si="1"/>
        <v>77303.607000000004</v>
      </c>
      <c r="P11" s="9">
        <f t="shared" si="1"/>
        <v>0</v>
      </c>
      <c r="Q11" s="9">
        <f t="shared" si="1"/>
        <v>0</v>
      </c>
      <c r="R11" s="9"/>
    </row>
    <row r="12" spans="1:18" ht="24.75" customHeight="1">
      <c r="A12" s="130">
        <v>1</v>
      </c>
      <c r="B12" s="122" t="s">
        <v>36</v>
      </c>
      <c r="C12" s="8">
        <f>SUM(D12:F12)</f>
        <v>9929</v>
      </c>
      <c r="D12" s="8"/>
      <c r="E12" s="8">
        <v>9929</v>
      </c>
      <c r="F12" s="8"/>
      <c r="G12" s="8">
        <f>H12+I12+J12+K12+L12+O12</f>
        <v>9928.607</v>
      </c>
      <c r="H12" s="8"/>
      <c r="I12" s="8">
        <v>9395</v>
      </c>
      <c r="J12" s="8"/>
      <c r="K12" s="8"/>
      <c r="L12" s="8"/>
      <c r="M12" s="8"/>
      <c r="N12" s="8"/>
      <c r="O12" s="8">
        <v>533.60699999999997</v>
      </c>
      <c r="P12" s="8"/>
      <c r="Q12" s="8"/>
      <c r="R12" s="8"/>
    </row>
    <row r="13" spans="1:18" ht="24.75" customHeight="1">
      <c r="A13" s="130">
        <v>2</v>
      </c>
      <c r="B13" s="122" t="s">
        <v>37</v>
      </c>
      <c r="C13" s="8">
        <f t="shared" ref="C13:C76" si="2">SUM(D13:F13)</f>
        <v>88338</v>
      </c>
      <c r="D13" s="8"/>
      <c r="E13" s="8">
        <v>88338</v>
      </c>
      <c r="F13" s="8"/>
      <c r="G13" s="8">
        <f t="shared" ref="G13:G76" si="3">H13+I13+J13+K13+L13+O13</f>
        <v>88338</v>
      </c>
      <c r="H13" s="8"/>
      <c r="I13" s="8">
        <v>88338</v>
      </c>
      <c r="J13" s="8"/>
      <c r="K13" s="8"/>
      <c r="L13" s="8"/>
      <c r="M13" s="8"/>
      <c r="N13" s="8"/>
      <c r="O13" s="8"/>
      <c r="P13" s="8"/>
      <c r="Q13" s="8"/>
      <c r="R13" s="8"/>
    </row>
    <row r="14" spans="1:18" ht="24.75" customHeight="1">
      <c r="A14" s="130">
        <v>3</v>
      </c>
      <c r="B14" s="122" t="s">
        <v>38</v>
      </c>
      <c r="C14" s="8">
        <f t="shared" si="2"/>
        <v>39572</v>
      </c>
      <c r="D14" s="8"/>
      <c r="E14" s="8">
        <v>39572</v>
      </c>
      <c r="F14" s="8"/>
      <c r="G14" s="8">
        <f t="shared" si="3"/>
        <v>39572</v>
      </c>
      <c r="H14" s="8"/>
      <c r="I14" s="8">
        <v>9572</v>
      </c>
      <c r="J14" s="8"/>
      <c r="K14" s="8"/>
      <c r="L14" s="8"/>
      <c r="M14" s="8"/>
      <c r="N14" s="8"/>
      <c r="O14" s="8">
        <v>30000</v>
      </c>
      <c r="P14" s="8"/>
      <c r="Q14" s="8"/>
      <c r="R14" s="8"/>
    </row>
    <row r="15" spans="1:18" ht="24.75" customHeight="1">
      <c r="A15" s="130">
        <v>4</v>
      </c>
      <c r="B15" s="122" t="s">
        <v>39</v>
      </c>
      <c r="C15" s="8">
        <f t="shared" si="2"/>
        <v>2548</v>
      </c>
      <c r="D15" s="8"/>
      <c r="E15" s="8">
        <v>2548</v>
      </c>
      <c r="F15" s="8"/>
      <c r="G15" s="8">
        <f t="shared" si="3"/>
        <v>2548</v>
      </c>
      <c r="H15" s="8"/>
      <c r="I15" s="8">
        <v>2548</v>
      </c>
      <c r="J15" s="8"/>
      <c r="K15" s="8"/>
      <c r="L15" s="8"/>
      <c r="M15" s="8"/>
      <c r="N15" s="8"/>
      <c r="O15" s="8"/>
      <c r="P15" s="8"/>
      <c r="Q15" s="8"/>
      <c r="R15" s="8"/>
    </row>
    <row r="16" spans="1:18" ht="24.75" customHeight="1">
      <c r="A16" s="130">
        <v>5</v>
      </c>
      <c r="B16" s="122" t="s">
        <v>40</v>
      </c>
      <c r="C16" s="8">
        <f t="shared" si="2"/>
        <v>6766</v>
      </c>
      <c r="D16" s="8"/>
      <c r="E16" s="8">
        <v>6766</v>
      </c>
      <c r="F16" s="8"/>
      <c r="G16" s="8">
        <f t="shared" si="3"/>
        <v>6766</v>
      </c>
      <c r="H16" s="8"/>
      <c r="I16" s="8">
        <v>6766</v>
      </c>
      <c r="J16" s="8"/>
      <c r="K16" s="8"/>
      <c r="L16" s="8"/>
      <c r="M16" s="8"/>
      <c r="N16" s="8"/>
      <c r="O16" s="8"/>
      <c r="P16" s="8"/>
      <c r="Q16" s="8"/>
      <c r="R16" s="8"/>
    </row>
    <row r="17" spans="1:18" ht="24.75" customHeight="1">
      <c r="A17" s="130">
        <v>6</v>
      </c>
      <c r="B17" s="122" t="s">
        <v>226</v>
      </c>
      <c r="C17" s="8">
        <f t="shared" si="2"/>
        <v>22012</v>
      </c>
      <c r="D17" s="8"/>
      <c r="E17" s="8">
        <v>22012</v>
      </c>
      <c r="F17" s="8"/>
      <c r="G17" s="8">
        <f t="shared" si="3"/>
        <v>22012</v>
      </c>
      <c r="H17" s="8"/>
      <c r="I17" s="8">
        <v>22012</v>
      </c>
      <c r="J17" s="8"/>
      <c r="K17" s="8"/>
      <c r="L17" s="8"/>
      <c r="M17" s="8"/>
      <c r="N17" s="8"/>
      <c r="O17" s="8"/>
      <c r="P17" s="8"/>
      <c r="Q17" s="8"/>
      <c r="R17" s="8"/>
    </row>
    <row r="18" spans="1:18" ht="24.75" customHeight="1">
      <c r="A18" s="130">
        <v>7</v>
      </c>
      <c r="B18" s="122" t="s">
        <v>41</v>
      </c>
      <c r="C18" s="8">
        <f t="shared" si="2"/>
        <v>12920</v>
      </c>
      <c r="D18" s="8"/>
      <c r="E18" s="8">
        <v>12770</v>
      </c>
      <c r="F18" s="8">
        <v>150</v>
      </c>
      <c r="G18" s="8">
        <f t="shared" si="3"/>
        <v>12920</v>
      </c>
      <c r="H18" s="8"/>
      <c r="I18" s="8">
        <v>12770</v>
      </c>
      <c r="J18" s="8"/>
      <c r="K18" s="8"/>
      <c r="L18" s="8">
        <v>150</v>
      </c>
      <c r="M18" s="8"/>
      <c r="N18" s="8">
        <v>150</v>
      </c>
      <c r="O18" s="8"/>
      <c r="P18" s="8"/>
      <c r="Q18" s="8"/>
      <c r="R18" s="8"/>
    </row>
    <row r="19" spans="1:18" ht="24.75" customHeight="1">
      <c r="A19" s="130">
        <v>8</v>
      </c>
      <c r="B19" s="122" t="s">
        <v>42</v>
      </c>
      <c r="C19" s="8">
        <f t="shared" si="2"/>
        <v>11696</v>
      </c>
      <c r="D19" s="8"/>
      <c r="E19" s="8">
        <v>9821</v>
      </c>
      <c r="F19" s="8">
        <v>1875</v>
      </c>
      <c r="G19" s="8">
        <f t="shared" si="3"/>
        <v>11696</v>
      </c>
      <c r="H19" s="8"/>
      <c r="I19" s="8">
        <v>9049</v>
      </c>
      <c r="J19" s="8"/>
      <c r="K19" s="8"/>
      <c r="L19" s="8">
        <v>1875</v>
      </c>
      <c r="M19" s="8"/>
      <c r="N19" s="8">
        <v>1875</v>
      </c>
      <c r="O19" s="8">
        <v>772</v>
      </c>
      <c r="P19" s="8"/>
      <c r="Q19" s="8"/>
      <c r="R19" s="8"/>
    </row>
    <row r="20" spans="1:18" ht="24.75" customHeight="1">
      <c r="A20" s="130">
        <v>9</v>
      </c>
      <c r="B20" s="122" t="s">
        <v>227</v>
      </c>
      <c r="C20" s="8">
        <f t="shared" si="2"/>
        <v>25766</v>
      </c>
      <c r="D20" s="8"/>
      <c r="E20" s="8">
        <v>25766</v>
      </c>
      <c r="F20" s="8"/>
      <c r="G20" s="8">
        <f t="shared" si="3"/>
        <v>25766</v>
      </c>
      <c r="H20" s="8"/>
      <c r="I20" s="8">
        <v>25766</v>
      </c>
      <c r="J20" s="8"/>
      <c r="K20" s="8"/>
      <c r="L20" s="8"/>
      <c r="M20" s="8"/>
      <c r="N20" s="8"/>
      <c r="O20" s="8"/>
      <c r="P20" s="8"/>
      <c r="Q20" s="8"/>
      <c r="R20" s="8"/>
    </row>
    <row r="21" spans="1:18" ht="24.75" customHeight="1">
      <c r="A21" s="130">
        <v>10</v>
      </c>
      <c r="B21" s="122" t="s">
        <v>43</v>
      </c>
      <c r="C21" s="8">
        <f t="shared" si="2"/>
        <v>10666</v>
      </c>
      <c r="D21" s="8"/>
      <c r="E21" s="8">
        <v>9740</v>
      </c>
      <c r="F21" s="8">
        <v>926</v>
      </c>
      <c r="G21" s="8">
        <f t="shared" si="3"/>
        <v>10666</v>
      </c>
      <c r="H21" s="8"/>
      <c r="I21" s="8">
        <v>9656</v>
      </c>
      <c r="J21" s="8"/>
      <c r="K21" s="8"/>
      <c r="L21" s="8">
        <v>926</v>
      </c>
      <c r="M21" s="8"/>
      <c r="N21" s="8">
        <v>926</v>
      </c>
      <c r="O21" s="8">
        <v>84</v>
      </c>
      <c r="P21" s="8"/>
      <c r="Q21" s="8"/>
      <c r="R21" s="8"/>
    </row>
    <row r="22" spans="1:18" ht="24.75" customHeight="1">
      <c r="A22" s="130">
        <v>11</v>
      </c>
      <c r="B22" s="122" t="s">
        <v>228</v>
      </c>
      <c r="C22" s="8">
        <f t="shared" si="2"/>
        <v>10782</v>
      </c>
      <c r="D22" s="8"/>
      <c r="E22" s="8">
        <v>10782</v>
      </c>
      <c r="F22" s="8"/>
      <c r="G22" s="8">
        <f t="shared" si="3"/>
        <v>10782</v>
      </c>
      <c r="H22" s="8"/>
      <c r="I22" s="8">
        <v>8016</v>
      </c>
      <c r="J22" s="8"/>
      <c r="K22" s="8"/>
      <c r="L22" s="8"/>
      <c r="M22" s="8"/>
      <c r="N22" s="8"/>
      <c r="O22" s="8">
        <v>2766</v>
      </c>
      <c r="P22" s="8"/>
      <c r="Q22" s="8"/>
      <c r="R22" s="8"/>
    </row>
    <row r="23" spans="1:18" ht="24.75" customHeight="1">
      <c r="A23" s="130">
        <v>12</v>
      </c>
      <c r="B23" s="122" t="s">
        <v>44</v>
      </c>
      <c r="C23" s="8">
        <f t="shared" si="2"/>
        <v>12705</v>
      </c>
      <c r="D23" s="8"/>
      <c r="E23" s="8">
        <v>12705</v>
      </c>
      <c r="F23" s="8"/>
      <c r="G23" s="8">
        <f t="shared" si="3"/>
        <v>12705</v>
      </c>
      <c r="H23" s="8"/>
      <c r="I23" s="8">
        <v>12705</v>
      </c>
      <c r="J23" s="8"/>
      <c r="K23" s="8"/>
      <c r="L23" s="8"/>
      <c r="M23" s="8"/>
      <c r="N23" s="8"/>
      <c r="O23" s="8"/>
      <c r="P23" s="8"/>
      <c r="Q23" s="8"/>
      <c r="R23" s="8"/>
    </row>
    <row r="24" spans="1:18" ht="24.75" customHeight="1">
      <c r="A24" s="130">
        <v>13</v>
      </c>
      <c r="B24" s="122" t="s">
        <v>45</v>
      </c>
      <c r="C24" s="8">
        <f t="shared" si="2"/>
        <v>9357</v>
      </c>
      <c r="D24" s="8"/>
      <c r="E24" s="8">
        <v>9357</v>
      </c>
      <c r="F24" s="8"/>
      <c r="G24" s="8">
        <f t="shared" si="3"/>
        <v>9779</v>
      </c>
      <c r="H24" s="8"/>
      <c r="I24" s="8">
        <v>9729</v>
      </c>
      <c r="J24" s="8"/>
      <c r="K24" s="8"/>
      <c r="L24" s="8"/>
      <c r="M24" s="8"/>
      <c r="N24" s="8"/>
      <c r="O24" s="8">
        <v>50</v>
      </c>
      <c r="P24" s="8"/>
      <c r="Q24" s="8"/>
      <c r="R24" s="8"/>
    </row>
    <row r="25" spans="1:18" ht="24.75" customHeight="1">
      <c r="A25" s="130">
        <v>14</v>
      </c>
      <c r="B25" s="122" t="s">
        <v>229</v>
      </c>
      <c r="C25" s="8">
        <f t="shared" si="2"/>
        <v>26327</v>
      </c>
      <c r="D25" s="8"/>
      <c r="E25" s="8">
        <v>26327</v>
      </c>
      <c r="F25" s="8"/>
      <c r="G25" s="8">
        <f t="shared" si="3"/>
        <v>26327</v>
      </c>
      <c r="H25" s="8"/>
      <c r="I25" s="8">
        <v>26307</v>
      </c>
      <c r="J25" s="8"/>
      <c r="K25" s="8"/>
      <c r="L25" s="8"/>
      <c r="M25" s="8"/>
      <c r="N25" s="8"/>
      <c r="O25" s="8">
        <v>20</v>
      </c>
      <c r="P25" s="8"/>
      <c r="Q25" s="8"/>
      <c r="R25" s="8"/>
    </row>
    <row r="26" spans="1:18" ht="24.75" customHeight="1">
      <c r="A26" s="130">
        <v>15</v>
      </c>
      <c r="B26" s="122" t="s">
        <v>46</v>
      </c>
      <c r="C26" s="8">
        <f t="shared" si="2"/>
        <v>3875</v>
      </c>
      <c r="D26" s="8"/>
      <c r="E26" s="8">
        <v>2726</v>
      </c>
      <c r="F26" s="8">
        <v>1149</v>
      </c>
      <c r="G26" s="8">
        <f t="shared" si="3"/>
        <v>3875</v>
      </c>
      <c r="H26" s="8"/>
      <c r="I26" s="8">
        <v>2726</v>
      </c>
      <c r="J26" s="8"/>
      <c r="K26" s="8"/>
      <c r="L26" s="8">
        <v>1149</v>
      </c>
      <c r="M26" s="8"/>
      <c r="N26" s="8">
        <v>1149</v>
      </c>
      <c r="O26" s="8"/>
      <c r="P26" s="8"/>
      <c r="Q26" s="8"/>
      <c r="R26" s="8"/>
    </row>
    <row r="27" spans="1:18" ht="24.75" customHeight="1">
      <c r="A27" s="130">
        <v>16</v>
      </c>
      <c r="B27" s="122" t="s">
        <v>47</v>
      </c>
      <c r="C27" s="8">
        <f t="shared" si="2"/>
        <v>10264</v>
      </c>
      <c r="D27" s="8"/>
      <c r="E27" s="8">
        <v>10264</v>
      </c>
      <c r="F27" s="8"/>
      <c r="G27" s="8">
        <f t="shared" si="3"/>
        <v>10097</v>
      </c>
      <c r="H27" s="8"/>
      <c r="I27" s="8">
        <v>10097</v>
      </c>
      <c r="J27" s="8"/>
      <c r="K27" s="8"/>
      <c r="L27" s="8"/>
      <c r="M27" s="8"/>
      <c r="N27" s="8"/>
      <c r="O27" s="8"/>
      <c r="P27" s="8"/>
      <c r="Q27" s="8"/>
      <c r="R27" s="8"/>
    </row>
    <row r="28" spans="1:18" ht="24.75" customHeight="1">
      <c r="A28" s="130">
        <v>17</v>
      </c>
      <c r="B28" s="122" t="s">
        <v>106</v>
      </c>
      <c r="C28" s="8">
        <f t="shared" si="2"/>
        <v>3822</v>
      </c>
      <c r="D28" s="8"/>
      <c r="E28" s="8">
        <v>3822</v>
      </c>
      <c r="F28" s="8"/>
      <c r="G28" s="8">
        <f t="shared" si="3"/>
        <v>3822</v>
      </c>
      <c r="H28" s="8"/>
      <c r="I28" s="8">
        <v>3822</v>
      </c>
      <c r="J28" s="8"/>
      <c r="K28" s="8"/>
      <c r="L28" s="8"/>
      <c r="M28" s="8"/>
      <c r="N28" s="8"/>
      <c r="O28" s="8"/>
      <c r="P28" s="8"/>
      <c r="Q28" s="8"/>
      <c r="R28" s="8"/>
    </row>
    <row r="29" spans="1:18" ht="24.75" customHeight="1">
      <c r="A29" s="130">
        <v>18</v>
      </c>
      <c r="B29" s="122" t="s">
        <v>48</v>
      </c>
      <c r="C29" s="8">
        <f t="shared" si="2"/>
        <v>2897</v>
      </c>
      <c r="D29" s="8"/>
      <c r="E29" s="8">
        <v>2897</v>
      </c>
      <c r="F29" s="8"/>
      <c r="G29" s="8">
        <f t="shared" si="3"/>
        <v>2897</v>
      </c>
      <c r="H29" s="8"/>
      <c r="I29" s="8">
        <v>2897</v>
      </c>
      <c r="J29" s="8"/>
      <c r="K29" s="8"/>
      <c r="L29" s="8"/>
      <c r="M29" s="8"/>
      <c r="N29" s="8"/>
      <c r="O29" s="8"/>
      <c r="P29" s="8"/>
      <c r="Q29" s="8"/>
      <c r="R29" s="8"/>
    </row>
    <row r="30" spans="1:18" ht="24.75" customHeight="1">
      <c r="A30" s="130">
        <v>19</v>
      </c>
      <c r="B30" s="122" t="s">
        <v>49</v>
      </c>
      <c r="C30" s="8">
        <f t="shared" si="2"/>
        <v>5494</v>
      </c>
      <c r="D30" s="8"/>
      <c r="E30" s="8">
        <v>5494</v>
      </c>
      <c r="F30" s="8"/>
      <c r="G30" s="8">
        <f t="shared" si="3"/>
        <v>5494</v>
      </c>
      <c r="H30" s="8"/>
      <c r="I30" s="8">
        <v>5494</v>
      </c>
      <c r="J30" s="8"/>
      <c r="K30" s="8"/>
      <c r="L30" s="8"/>
      <c r="M30" s="8"/>
      <c r="N30" s="8"/>
      <c r="O30" s="8"/>
      <c r="P30" s="8"/>
      <c r="Q30" s="8"/>
      <c r="R30" s="8"/>
    </row>
    <row r="31" spans="1:18" ht="24.75" customHeight="1">
      <c r="A31" s="130">
        <v>20</v>
      </c>
      <c r="B31" s="122" t="s">
        <v>50</v>
      </c>
      <c r="C31" s="8">
        <f t="shared" si="2"/>
        <v>5395</v>
      </c>
      <c r="D31" s="8"/>
      <c r="E31" s="8">
        <v>5395</v>
      </c>
      <c r="F31" s="8"/>
      <c r="G31" s="8">
        <f t="shared" si="3"/>
        <v>5395</v>
      </c>
      <c r="H31" s="8"/>
      <c r="I31" s="8">
        <v>5395</v>
      </c>
      <c r="J31" s="8"/>
      <c r="K31" s="8"/>
      <c r="L31" s="8"/>
      <c r="M31" s="8"/>
      <c r="N31" s="8"/>
      <c r="O31" s="8"/>
      <c r="P31" s="8"/>
      <c r="Q31" s="8"/>
      <c r="R31" s="8"/>
    </row>
    <row r="32" spans="1:18" ht="24.75" customHeight="1">
      <c r="A32" s="130">
        <v>21</v>
      </c>
      <c r="B32" s="122" t="s">
        <v>51</v>
      </c>
      <c r="C32" s="8">
        <f t="shared" si="2"/>
        <v>12656</v>
      </c>
      <c r="D32" s="8"/>
      <c r="E32" s="8">
        <v>2726</v>
      </c>
      <c r="F32" s="8">
        <v>9930</v>
      </c>
      <c r="G32" s="8">
        <f t="shared" si="3"/>
        <v>12656</v>
      </c>
      <c r="H32" s="8"/>
      <c r="I32" s="8">
        <v>2726</v>
      </c>
      <c r="J32" s="8"/>
      <c r="K32" s="8"/>
      <c r="L32" s="8">
        <v>9753</v>
      </c>
      <c r="M32" s="8"/>
      <c r="N32" s="8">
        <v>9753</v>
      </c>
      <c r="O32" s="8">
        <v>177</v>
      </c>
      <c r="P32" s="8"/>
      <c r="Q32" s="8"/>
      <c r="R32" s="8"/>
    </row>
    <row r="33" spans="1:18" ht="30">
      <c r="A33" s="130">
        <v>22</v>
      </c>
      <c r="B33" s="122" t="s">
        <v>230</v>
      </c>
      <c r="C33" s="8">
        <f t="shared" si="2"/>
        <v>900</v>
      </c>
      <c r="D33" s="8"/>
      <c r="E33" s="8">
        <v>900</v>
      </c>
      <c r="F33" s="8"/>
      <c r="G33" s="8">
        <f t="shared" si="3"/>
        <v>900</v>
      </c>
      <c r="H33" s="8"/>
      <c r="I33" s="8">
        <v>900</v>
      </c>
      <c r="J33" s="8"/>
      <c r="K33" s="8"/>
      <c r="L33" s="8"/>
      <c r="M33" s="8"/>
      <c r="N33" s="8"/>
      <c r="O33" s="8"/>
      <c r="P33" s="8"/>
      <c r="Q33" s="8"/>
      <c r="R33" s="8"/>
    </row>
    <row r="34" spans="1:18" ht="24.75" customHeight="1">
      <c r="A34" s="130">
        <v>23</v>
      </c>
      <c r="B34" s="122" t="s">
        <v>52</v>
      </c>
      <c r="C34" s="8">
        <f t="shared" si="2"/>
        <v>8805</v>
      </c>
      <c r="D34" s="8"/>
      <c r="E34" s="8">
        <v>8805</v>
      </c>
      <c r="F34" s="8"/>
      <c r="G34" s="8">
        <f t="shared" si="3"/>
        <v>8805</v>
      </c>
      <c r="H34" s="8"/>
      <c r="I34" s="8">
        <v>8271</v>
      </c>
      <c r="J34" s="8"/>
      <c r="K34" s="8"/>
      <c r="L34" s="8"/>
      <c r="M34" s="8"/>
      <c r="N34" s="8"/>
      <c r="O34" s="8">
        <v>534</v>
      </c>
      <c r="P34" s="8"/>
      <c r="Q34" s="8"/>
      <c r="R34" s="8"/>
    </row>
    <row r="35" spans="1:18" ht="24.75" customHeight="1">
      <c r="A35" s="130">
        <v>24</v>
      </c>
      <c r="B35" s="122" t="s">
        <v>53</v>
      </c>
      <c r="C35" s="8">
        <f t="shared" si="2"/>
        <v>8774</v>
      </c>
      <c r="D35" s="8"/>
      <c r="E35" s="8">
        <v>8774</v>
      </c>
      <c r="F35" s="8"/>
      <c r="G35" s="8">
        <f t="shared" si="3"/>
        <v>8774</v>
      </c>
      <c r="H35" s="8"/>
      <c r="I35" s="8">
        <v>8774</v>
      </c>
      <c r="J35" s="8"/>
      <c r="K35" s="8"/>
      <c r="L35" s="8"/>
      <c r="M35" s="8"/>
      <c r="N35" s="8"/>
      <c r="O35" s="8"/>
      <c r="P35" s="8"/>
      <c r="Q35" s="8"/>
      <c r="R35" s="8"/>
    </row>
    <row r="36" spans="1:18" ht="24.75" customHeight="1">
      <c r="A36" s="130">
        <v>25</v>
      </c>
      <c r="B36" s="122" t="s">
        <v>54</v>
      </c>
      <c r="C36" s="8">
        <f t="shared" si="2"/>
        <v>7928</v>
      </c>
      <c r="D36" s="8"/>
      <c r="E36" s="8">
        <v>7928</v>
      </c>
      <c r="F36" s="8"/>
      <c r="G36" s="8">
        <f t="shared" si="3"/>
        <v>7928</v>
      </c>
      <c r="H36" s="8"/>
      <c r="I36" s="8">
        <v>7428</v>
      </c>
      <c r="J36" s="8"/>
      <c r="K36" s="8"/>
      <c r="L36" s="8"/>
      <c r="M36" s="8"/>
      <c r="N36" s="8"/>
      <c r="O36" s="8">
        <v>500</v>
      </c>
      <c r="P36" s="8"/>
      <c r="Q36" s="8"/>
      <c r="R36" s="8"/>
    </row>
    <row r="37" spans="1:18" ht="24.75" customHeight="1">
      <c r="A37" s="130">
        <v>26</v>
      </c>
      <c r="B37" s="122" t="s">
        <v>55</v>
      </c>
      <c r="C37" s="8">
        <f t="shared" si="2"/>
        <v>19172</v>
      </c>
      <c r="D37" s="8"/>
      <c r="E37" s="8">
        <v>19172</v>
      </c>
      <c r="F37" s="8"/>
      <c r="G37" s="8">
        <f t="shared" si="3"/>
        <v>18555</v>
      </c>
      <c r="H37" s="8"/>
      <c r="I37" s="8">
        <v>18135</v>
      </c>
      <c r="J37" s="8"/>
      <c r="K37" s="8"/>
      <c r="L37" s="8"/>
      <c r="M37" s="8"/>
      <c r="N37" s="8"/>
      <c r="O37" s="8">
        <v>420</v>
      </c>
      <c r="P37" s="8"/>
      <c r="Q37" s="8"/>
      <c r="R37" s="8"/>
    </row>
    <row r="38" spans="1:18" ht="24.75" customHeight="1">
      <c r="A38" s="130">
        <v>27</v>
      </c>
      <c r="B38" s="122" t="s">
        <v>56</v>
      </c>
      <c r="C38" s="8">
        <f t="shared" si="2"/>
        <v>9024</v>
      </c>
      <c r="D38" s="8"/>
      <c r="E38" s="8">
        <v>9024</v>
      </c>
      <c r="F38" s="8"/>
      <c r="G38" s="8">
        <f t="shared" si="3"/>
        <v>9024</v>
      </c>
      <c r="H38" s="8"/>
      <c r="I38" s="8">
        <v>9024</v>
      </c>
      <c r="J38" s="8"/>
      <c r="K38" s="8"/>
      <c r="L38" s="8"/>
      <c r="M38" s="8"/>
      <c r="N38" s="8"/>
      <c r="O38" s="8"/>
      <c r="P38" s="8"/>
      <c r="Q38" s="8"/>
      <c r="R38" s="8"/>
    </row>
    <row r="39" spans="1:18" ht="24.75" customHeight="1">
      <c r="A39" s="130">
        <v>28</v>
      </c>
      <c r="B39" s="122" t="s">
        <v>57</v>
      </c>
      <c r="C39" s="8">
        <f t="shared" si="2"/>
        <v>8677</v>
      </c>
      <c r="D39" s="8"/>
      <c r="E39" s="8">
        <v>8157</v>
      </c>
      <c r="F39" s="8">
        <v>520</v>
      </c>
      <c r="G39" s="8">
        <f t="shared" si="3"/>
        <v>8677</v>
      </c>
      <c r="H39" s="8"/>
      <c r="I39" s="8">
        <v>7880</v>
      </c>
      <c r="J39" s="8"/>
      <c r="K39" s="8"/>
      <c r="L39" s="8">
        <v>520</v>
      </c>
      <c r="M39" s="8"/>
      <c r="N39" s="8">
        <v>520</v>
      </c>
      <c r="O39" s="8">
        <v>277</v>
      </c>
      <c r="P39" s="8"/>
      <c r="Q39" s="8"/>
      <c r="R39" s="8"/>
    </row>
    <row r="40" spans="1:18" ht="24.75" customHeight="1">
      <c r="A40" s="130">
        <v>29</v>
      </c>
      <c r="B40" s="122" t="s">
        <v>58</v>
      </c>
      <c r="C40" s="8">
        <f t="shared" si="2"/>
        <v>3495</v>
      </c>
      <c r="D40" s="8"/>
      <c r="E40" s="8">
        <v>3495</v>
      </c>
      <c r="F40" s="8"/>
      <c r="G40" s="8">
        <f t="shared" si="3"/>
        <v>3495</v>
      </c>
      <c r="H40" s="8"/>
      <c r="I40" s="8">
        <v>3495</v>
      </c>
      <c r="J40" s="8"/>
      <c r="K40" s="8"/>
      <c r="L40" s="8"/>
      <c r="M40" s="8"/>
      <c r="N40" s="8"/>
      <c r="O40" s="8"/>
      <c r="P40" s="8"/>
      <c r="Q40" s="8"/>
      <c r="R40" s="8"/>
    </row>
    <row r="41" spans="1:18" ht="24.75" customHeight="1">
      <c r="A41" s="130">
        <v>30</v>
      </c>
      <c r="B41" s="122" t="s">
        <v>59</v>
      </c>
      <c r="C41" s="8">
        <f t="shared" si="2"/>
        <v>9255</v>
      </c>
      <c r="D41" s="8"/>
      <c r="E41" s="8">
        <v>9255</v>
      </c>
      <c r="F41" s="8"/>
      <c r="G41" s="8">
        <f t="shared" si="3"/>
        <v>9255</v>
      </c>
      <c r="H41" s="8"/>
      <c r="I41" s="8">
        <v>9255</v>
      </c>
      <c r="J41" s="8"/>
      <c r="K41" s="8"/>
      <c r="L41" s="8"/>
      <c r="M41" s="8"/>
      <c r="N41" s="8"/>
      <c r="O41" s="8"/>
      <c r="P41" s="8"/>
      <c r="Q41" s="8"/>
      <c r="R41" s="8"/>
    </row>
    <row r="42" spans="1:18" ht="24.75" customHeight="1">
      <c r="A42" s="130">
        <v>31</v>
      </c>
      <c r="B42" s="122" t="s">
        <v>60</v>
      </c>
      <c r="C42" s="8">
        <f t="shared" si="2"/>
        <v>10104</v>
      </c>
      <c r="D42" s="8"/>
      <c r="E42" s="8">
        <v>10104</v>
      </c>
      <c r="F42" s="8"/>
      <c r="G42" s="8">
        <f t="shared" si="3"/>
        <v>10104</v>
      </c>
      <c r="H42" s="8"/>
      <c r="I42" s="8">
        <v>10104</v>
      </c>
      <c r="J42" s="8"/>
      <c r="K42" s="8"/>
      <c r="L42" s="8"/>
      <c r="M42" s="8"/>
      <c r="N42" s="8"/>
      <c r="O42" s="8"/>
      <c r="P42" s="8"/>
      <c r="Q42" s="8"/>
      <c r="R42" s="8"/>
    </row>
    <row r="43" spans="1:18" ht="24.75" customHeight="1">
      <c r="A43" s="130">
        <v>32</v>
      </c>
      <c r="B43" s="122" t="s">
        <v>61</v>
      </c>
      <c r="C43" s="8">
        <f t="shared" si="2"/>
        <v>4906</v>
      </c>
      <c r="D43" s="8"/>
      <c r="E43" s="8">
        <v>4906</v>
      </c>
      <c r="F43" s="8"/>
      <c r="G43" s="8">
        <f t="shared" si="3"/>
        <v>4906</v>
      </c>
      <c r="H43" s="8"/>
      <c r="I43" s="8">
        <v>4906</v>
      </c>
      <c r="J43" s="8"/>
      <c r="K43" s="8"/>
      <c r="L43" s="8"/>
      <c r="M43" s="8"/>
      <c r="N43" s="8"/>
      <c r="O43" s="8"/>
      <c r="P43" s="8"/>
      <c r="Q43" s="8"/>
      <c r="R43" s="8"/>
    </row>
    <row r="44" spans="1:18" ht="24.75" customHeight="1">
      <c r="A44" s="130">
        <v>33</v>
      </c>
      <c r="B44" s="122" t="s">
        <v>62</v>
      </c>
      <c r="C44" s="8">
        <f t="shared" si="2"/>
        <v>606</v>
      </c>
      <c r="D44" s="8"/>
      <c r="E44" s="8">
        <v>606</v>
      </c>
      <c r="F44" s="8"/>
      <c r="G44" s="8">
        <f t="shared" si="3"/>
        <v>622</v>
      </c>
      <c r="H44" s="8"/>
      <c r="I44" s="8">
        <v>622</v>
      </c>
      <c r="J44" s="8"/>
      <c r="K44" s="8"/>
      <c r="L44" s="8"/>
      <c r="M44" s="8"/>
      <c r="N44" s="8"/>
      <c r="O44" s="8"/>
      <c r="P44" s="8"/>
      <c r="Q44" s="8"/>
      <c r="R44" s="8"/>
    </row>
    <row r="45" spans="1:18" ht="24.75" customHeight="1">
      <c r="A45" s="130">
        <v>34</v>
      </c>
      <c r="B45" s="122" t="s">
        <v>231</v>
      </c>
      <c r="C45" s="8">
        <f t="shared" si="2"/>
        <v>1602</v>
      </c>
      <c r="D45" s="8"/>
      <c r="E45" s="8">
        <v>1602</v>
      </c>
      <c r="F45" s="8"/>
      <c r="G45" s="8">
        <f t="shared" si="3"/>
        <v>1602</v>
      </c>
      <c r="H45" s="8"/>
      <c r="I45" s="8">
        <v>1602</v>
      </c>
      <c r="J45" s="8"/>
      <c r="K45" s="8"/>
      <c r="L45" s="8"/>
      <c r="M45" s="8"/>
      <c r="N45" s="8"/>
      <c r="O45" s="8"/>
      <c r="P45" s="8"/>
      <c r="Q45" s="8"/>
      <c r="R45" s="8"/>
    </row>
    <row r="46" spans="1:18" ht="24.75" customHeight="1">
      <c r="A46" s="130">
        <v>35</v>
      </c>
      <c r="B46" s="122" t="s">
        <v>63</v>
      </c>
      <c r="C46" s="8">
        <f t="shared" si="2"/>
        <v>4456</v>
      </c>
      <c r="D46" s="8"/>
      <c r="E46" s="8">
        <v>4456</v>
      </c>
      <c r="F46" s="8"/>
      <c r="G46" s="8">
        <f t="shared" si="3"/>
        <v>4536</v>
      </c>
      <c r="H46" s="8"/>
      <c r="I46" s="8">
        <v>4514</v>
      </c>
      <c r="J46" s="8"/>
      <c r="K46" s="8"/>
      <c r="L46" s="8"/>
      <c r="M46" s="8"/>
      <c r="N46" s="8"/>
      <c r="O46" s="8">
        <v>22</v>
      </c>
      <c r="P46" s="8"/>
      <c r="Q46" s="8"/>
      <c r="R46" s="8"/>
    </row>
    <row r="47" spans="1:18" ht="24.75" customHeight="1">
      <c r="A47" s="130">
        <v>36</v>
      </c>
      <c r="B47" s="122" t="s">
        <v>232</v>
      </c>
      <c r="C47" s="8">
        <f t="shared" si="2"/>
        <v>1746</v>
      </c>
      <c r="D47" s="8"/>
      <c r="E47" s="8">
        <v>1746</v>
      </c>
      <c r="F47" s="8"/>
      <c r="G47" s="8">
        <f t="shared" si="3"/>
        <v>1746</v>
      </c>
      <c r="H47" s="8"/>
      <c r="I47" s="8">
        <v>1746</v>
      </c>
      <c r="J47" s="8"/>
      <c r="K47" s="8"/>
      <c r="L47" s="8"/>
      <c r="M47" s="8"/>
      <c r="N47" s="8"/>
      <c r="O47" s="8"/>
      <c r="P47" s="8"/>
      <c r="Q47" s="8"/>
      <c r="R47" s="8"/>
    </row>
    <row r="48" spans="1:18" ht="24.75" customHeight="1">
      <c r="A48" s="130">
        <v>37</v>
      </c>
      <c r="B48" s="122" t="s">
        <v>64</v>
      </c>
      <c r="C48" s="8">
        <f t="shared" si="2"/>
        <v>20624</v>
      </c>
      <c r="D48" s="8"/>
      <c r="E48" s="8">
        <v>20624</v>
      </c>
      <c r="F48" s="8"/>
      <c r="G48" s="8">
        <f t="shared" si="3"/>
        <v>20624</v>
      </c>
      <c r="H48" s="8"/>
      <c r="I48" s="8">
        <v>3626</v>
      </c>
      <c r="J48" s="8"/>
      <c r="K48" s="8"/>
      <c r="L48" s="8"/>
      <c r="M48" s="8"/>
      <c r="N48" s="8"/>
      <c r="O48" s="8">
        <v>16998</v>
      </c>
      <c r="P48" s="8"/>
      <c r="Q48" s="8"/>
      <c r="R48" s="8"/>
    </row>
    <row r="49" spans="1:18" ht="24.75" customHeight="1">
      <c r="A49" s="130">
        <v>38</v>
      </c>
      <c r="B49" s="122" t="s">
        <v>65</v>
      </c>
      <c r="C49" s="8">
        <f t="shared" si="2"/>
        <v>1459</v>
      </c>
      <c r="D49" s="8"/>
      <c r="E49" s="8">
        <v>1409</v>
      </c>
      <c r="F49" s="8">
        <v>50</v>
      </c>
      <c r="G49" s="8">
        <f t="shared" si="3"/>
        <v>1459</v>
      </c>
      <c r="H49" s="8"/>
      <c r="I49" s="8">
        <v>1409</v>
      </c>
      <c r="J49" s="8"/>
      <c r="K49" s="8"/>
      <c r="L49" s="8">
        <v>50</v>
      </c>
      <c r="M49" s="8"/>
      <c r="N49" s="8">
        <v>50</v>
      </c>
      <c r="O49" s="8"/>
      <c r="P49" s="8"/>
      <c r="Q49" s="8"/>
      <c r="R49" s="8"/>
    </row>
    <row r="50" spans="1:18" ht="24.75" customHeight="1">
      <c r="A50" s="130">
        <v>39</v>
      </c>
      <c r="B50" s="122" t="s">
        <v>233</v>
      </c>
      <c r="C50" s="8">
        <f t="shared" si="2"/>
        <v>866</v>
      </c>
      <c r="D50" s="8"/>
      <c r="E50" s="8">
        <v>866</v>
      </c>
      <c r="F50" s="8"/>
      <c r="G50" s="8">
        <f t="shared" si="3"/>
        <v>866</v>
      </c>
      <c r="H50" s="8"/>
      <c r="I50" s="8">
        <v>866</v>
      </c>
      <c r="J50" s="8"/>
      <c r="K50" s="8"/>
      <c r="L50" s="8"/>
      <c r="M50" s="8"/>
      <c r="N50" s="8"/>
      <c r="O50" s="8"/>
      <c r="P50" s="8"/>
      <c r="Q50" s="8"/>
      <c r="R50" s="8"/>
    </row>
    <row r="51" spans="1:18" ht="24.75" customHeight="1">
      <c r="A51" s="130">
        <v>40</v>
      </c>
      <c r="B51" s="122" t="s">
        <v>66</v>
      </c>
      <c r="C51" s="8">
        <f t="shared" si="2"/>
        <v>30206</v>
      </c>
      <c r="D51" s="8"/>
      <c r="E51" s="8">
        <v>30206</v>
      </c>
      <c r="F51" s="8"/>
      <c r="G51" s="8">
        <f t="shared" si="3"/>
        <v>49103</v>
      </c>
      <c r="H51" s="8"/>
      <c r="I51" s="8">
        <v>24963</v>
      </c>
      <c r="J51" s="8"/>
      <c r="K51" s="8"/>
      <c r="L51" s="8"/>
      <c r="M51" s="8"/>
      <c r="N51" s="8"/>
      <c r="O51" s="8">
        <v>24140</v>
      </c>
      <c r="P51" s="8"/>
      <c r="Q51" s="8"/>
      <c r="R51" s="8"/>
    </row>
    <row r="52" spans="1:18" ht="30">
      <c r="A52" s="130">
        <v>41</v>
      </c>
      <c r="B52" s="122" t="s">
        <v>67</v>
      </c>
      <c r="C52" s="8">
        <f t="shared" si="2"/>
        <v>2988</v>
      </c>
      <c r="D52" s="8"/>
      <c r="E52" s="8">
        <v>2988</v>
      </c>
      <c r="F52" s="8"/>
      <c r="G52" s="8">
        <f t="shared" si="3"/>
        <v>2988</v>
      </c>
      <c r="H52" s="8"/>
      <c r="I52" s="8">
        <v>2978</v>
      </c>
      <c r="J52" s="8"/>
      <c r="K52" s="8"/>
      <c r="L52" s="8"/>
      <c r="M52" s="8"/>
      <c r="N52" s="8"/>
      <c r="O52" s="8">
        <v>10</v>
      </c>
      <c r="P52" s="8"/>
      <c r="Q52" s="8"/>
      <c r="R52" s="8"/>
    </row>
    <row r="53" spans="1:18" ht="24.75" customHeight="1">
      <c r="A53" s="129"/>
      <c r="B53" s="134" t="s">
        <v>68</v>
      </c>
      <c r="C53" s="9">
        <f>SUM(C54:C59)</f>
        <v>27422</v>
      </c>
      <c r="D53" s="9">
        <f t="shared" ref="D53:Q53" si="4">SUM(D54:D59)</f>
        <v>0</v>
      </c>
      <c r="E53" s="9">
        <f t="shared" si="4"/>
        <v>27422</v>
      </c>
      <c r="F53" s="9">
        <f t="shared" si="4"/>
        <v>0</v>
      </c>
      <c r="G53" s="8">
        <f t="shared" si="3"/>
        <v>27422</v>
      </c>
      <c r="H53" s="9">
        <f t="shared" si="4"/>
        <v>0</v>
      </c>
      <c r="I53" s="9">
        <f t="shared" si="4"/>
        <v>26722</v>
      </c>
      <c r="J53" s="9">
        <f t="shared" si="4"/>
        <v>0</v>
      </c>
      <c r="K53" s="9">
        <f t="shared" si="4"/>
        <v>0</v>
      </c>
      <c r="L53" s="9">
        <f t="shared" si="4"/>
        <v>0</v>
      </c>
      <c r="M53" s="9">
        <f t="shared" si="4"/>
        <v>0</v>
      </c>
      <c r="N53" s="9">
        <f t="shared" si="4"/>
        <v>0</v>
      </c>
      <c r="O53" s="9">
        <f t="shared" si="4"/>
        <v>700</v>
      </c>
      <c r="P53" s="9">
        <f t="shared" si="4"/>
        <v>0</v>
      </c>
      <c r="Q53" s="9">
        <f t="shared" si="4"/>
        <v>0</v>
      </c>
      <c r="R53" s="9"/>
    </row>
    <row r="54" spans="1:18" ht="24.75" customHeight="1">
      <c r="A54" s="130">
        <v>42</v>
      </c>
      <c r="B54" s="122" t="s">
        <v>69</v>
      </c>
      <c r="C54" s="8">
        <f t="shared" si="2"/>
        <v>7358</v>
      </c>
      <c r="D54" s="8"/>
      <c r="E54" s="8">
        <v>7358</v>
      </c>
      <c r="F54" s="8"/>
      <c r="G54" s="8">
        <f t="shared" si="3"/>
        <v>7358</v>
      </c>
      <c r="H54" s="8"/>
      <c r="I54" s="8">
        <v>7358</v>
      </c>
      <c r="J54" s="8"/>
      <c r="K54" s="8"/>
      <c r="L54" s="8"/>
      <c r="M54" s="8"/>
      <c r="N54" s="8"/>
      <c r="O54" s="8"/>
      <c r="P54" s="8"/>
      <c r="Q54" s="8"/>
      <c r="R54" s="8"/>
    </row>
    <row r="55" spans="1:18" ht="24.75" customHeight="1">
      <c r="A55" s="130">
        <v>43</v>
      </c>
      <c r="B55" s="122" t="s">
        <v>70</v>
      </c>
      <c r="C55" s="8">
        <f t="shared" si="2"/>
        <v>5978</v>
      </c>
      <c r="D55" s="8"/>
      <c r="E55" s="8">
        <v>5978</v>
      </c>
      <c r="F55" s="8"/>
      <c r="G55" s="8">
        <f t="shared" si="3"/>
        <v>5978</v>
      </c>
      <c r="H55" s="8"/>
      <c r="I55" s="8">
        <v>5978</v>
      </c>
      <c r="J55" s="8"/>
      <c r="K55" s="8"/>
      <c r="L55" s="8"/>
      <c r="M55" s="8"/>
      <c r="N55" s="8"/>
      <c r="O55" s="8"/>
      <c r="P55" s="8"/>
      <c r="Q55" s="8"/>
      <c r="R55" s="8"/>
    </row>
    <row r="56" spans="1:18" ht="24.75" customHeight="1">
      <c r="A56" s="130">
        <v>44</v>
      </c>
      <c r="B56" s="122" t="s">
        <v>71</v>
      </c>
      <c r="C56" s="8">
        <f t="shared" si="2"/>
        <v>5377</v>
      </c>
      <c r="D56" s="8"/>
      <c r="E56" s="8">
        <v>5377</v>
      </c>
      <c r="F56" s="8"/>
      <c r="G56" s="8">
        <f t="shared" si="3"/>
        <v>5377</v>
      </c>
      <c r="H56" s="8"/>
      <c r="I56" s="8">
        <v>4677</v>
      </c>
      <c r="J56" s="8"/>
      <c r="K56" s="8"/>
      <c r="L56" s="8"/>
      <c r="M56" s="8"/>
      <c r="N56" s="8"/>
      <c r="O56" s="8">
        <v>700</v>
      </c>
      <c r="P56" s="8"/>
      <c r="Q56" s="8"/>
      <c r="R56" s="8"/>
    </row>
    <row r="57" spans="1:18" ht="24.75" customHeight="1">
      <c r="A57" s="130">
        <v>45</v>
      </c>
      <c r="B57" s="122" t="s">
        <v>72</v>
      </c>
      <c r="C57" s="8">
        <f t="shared" si="2"/>
        <v>2576</v>
      </c>
      <c r="D57" s="8"/>
      <c r="E57" s="8">
        <v>2576</v>
      </c>
      <c r="F57" s="8"/>
      <c r="G57" s="8">
        <f t="shared" si="3"/>
        <v>2576</v>
      </c>
      <c r="H57" s="8"/>
      <c r="I57" s="8">
        <v>2576</v>
      </c>
      <c r="J57" s="8"/>
      <c r="K57" s="8"/>
      <c r="L57" s="8"/>
      <c r="M57" s="8"/>
      <c r="N57" s="8"/>
      <c r="O57" s="8"/>
      <c r="P57" s="8"/>
      <c r="Q57" s="8"/>
      <c r="R57" s="8"/>
    </row>
    <row r="58" spans="1:18" ht="24.75" customHeight="1">
      <c r="A58" s="130">
        <v>46</v>
      </c>
      <c r="B58" s="122" t="s">
        <v>73</v>
      </c>
      <c r="C58" s="8">
        <f t="shared" si="2"/>
        <v>81</v>
      </c>
      <c r="D58" s="8"/>
      <c r="E58" s="8">
        <v>81</v>
      </c>
      <c r="F58" s="8"/>
      <c r="G58" s="8">
        <f t="shared" si="3"/>
        <v>81</v>
      </c>
      <c r="H58" s="8"/>
      <c r="I58" s="8">
        <v>81</v>
      </c>
      <c r="J58" s="8"/>
      <c r="K58" s="8"/>
      <c r="L58" s="8"/>
      <c r="M58" s="8"/>
      <c r="N58" s="8"/>
      <c r="O58" s="8"/>
      <c r="P58" s="8"/>
      <c r="Q58" s="8"/>
      <c r="R58" s="8"/>
    </row>
    <row r="59" spans="1:18" ht="24.75" customHeight="1">
      <c r="A59" s="130">
        <v>47</v>
      </c>
      <c r="B59" s="122" t="s">
        <v>234</v>
      </c>
      <c r="C59" s="8">
        <f t="shared" si="2"/>
        <v>6052</v>
      </c>
      <c r="D59" s="8"/>
      <c r="E59" s="8">
        <v>6052</v>
      </c>
      <c r="F59" s="8"/>
      <c r="G59" s="8">
        <f t="shared" si="3"/>
        <v>6052</v>
      </c>
      <c r="H59" s="8"/>
      <c r="I59" s="8">
        <v>6052</v>
      </c>
      <c r="J59" s="8"/>
      <c r="K59" s="8"/>
      <c r="L59" s="8"/>
      <c r="M59" s="8"/>
      <c r="N59" s="8"/>
      <c r="O59" s="8"/>
      <c r="P59" s="8"/>
      <c r="Q59" s="8"/>
      <c r="R59" s="8"/>
    </row>
    <row r="60" spans="1:18" ht="24.75" customHeight="1">
      <c r="A60" s="129"/>
      <c r="B60" s="135" t="s">
        <v>74</v>
      </c>
      <c r="C60" s="9">
        <f>SUM(C61:C84)</f>
        <v>21158</v>
      </c>
      <c r="D60" s="9">
        <f t="shared" ref="D60:Q60" si="5">SUM(D61:D84)</f>
        <v>0</v>
      </c>
      <c r="E60" s="9">
        <f t="shared" si="5"/>
        <v>20288</v>
      </c>
      <c r="F60" s="9">
        <f t="shared" si="5"/>
        <v>870</v>
      </c>
      <c r="G60" s="8">
        <f t="shared" si="3"/>
        <v>21158</v>
      </c>
      <c r="H60" s="9">
        <f t="shared" si="5"/>
        <v>0</v>
      </c>
      <c r="I60" s="9">
        <f t="shared" si="5"/>
        <v>20288</v>
      </c>
      <c r="J60" s="9">
        <f t="shared" si="5"/>
        <v>0</v>
      </c>
      <c r="K60" s="9">
        <f t="shared" si="5"/>
        <v>0</v>
      </c>
      <c r="L60" s="9">
        <f t="shared" si="5"/>
        <v>870</v>
      </c>
      <c r="M60" s="9">
        <f t="shared" si="5"/>
        <v>0</v>
      </c>
      <c r="N60" s="9">
        <f t="shared" si="5"/>
        <v>870</v>
      </c>
      <c r="O60" s="9">
        <f t="shared" si="5"/>
        <v>0</v>
      </c>
      <c r="P60" s="9">
        <f t="shared" si="5"/>
        <v>0</v>
      </c>
      <c r="Q60" s="9">
        <f t="shared" si="5"/>
        <v>0</v>
      </c>
      <c r="R60" s="9"/>
    </row>
    <row r="61" spans="1:18" ht="24.75" customHeight="1">
      <c r="A61" s="130">
        <v>48</v>
      </c>
      <c r="B61" s="122" t="s">
        <v>235</v>
      </c>
      <c r="C61" s="8">
        <f t="shared" si="2"/>
        <v>505</v>
      </c>
      <c r="D61" s="8"/>
      <c r="E61" s="8">
        <v>505</v>
      </c>
      <c r="F61" s="8"/>
      <c r="G61" s="8">
        <f t="shared" si="3"/>
        <v>505</v>
      </c>
      <c r="H61" s="8"/>
      <c r="I61" s="8">
        <v>505</v>
      </c>
      <c r="J61" s="8"/>
      <c r="K61" s="8"/>
      <c r="L61" s="8"/>
      <c r="M61" s="8"/>
      <c r="N61" s="8"/>
      <c r="O61" s="8"/>
      <c r="P61" s="8"/>
      <c r="Q61" s="8"/>
      <c r="R61" s="8"/>
    </row>
    <row r="62" spans="1:18" ht="24.75" customHeight="1">
      <c r="A62" s="130">
        <v>49</v>
      </c>
      <c r="B62" s="122" t="s">
        <v>236</v>
      </c>
      <c r="C62" s="8">
        <f t="shared" si="2"/>
        <v>1163</v>
      </c>
      <c r="D62" s="8"/>
      <c r="E62" s="8">
        <v>1163</v>
      </c>
      <c r="F62" s="8"/>
      <c r="G62" s="8">
        <f t="shared" si="3"/>
        <v>1163</v>
      </c>
      <c r="H62" s="8"/>
      <c r="I62" s="8">
        <v>1163</v>
      </c>
      <c r="J62" s="8"/>
      <c r="K62" s="8"/>
      <c r="L62" s="8"/>
      <c r="M62" s="8"/>
      <c r="N62" s="8"/>
      <c r="O62" s="8"/>
      <c r="P62" s="8"/>
      <c r="Q62" s="8"/>
      <c r="R62" s="8"/>
    </row>
    <row r="63" spans="1:18" ht="24.75" customHeight="1">
      <c r="A63" s="130">
        <v>50</v>
      </c>
      <c r="B63" s="122" t="s">
        <v>237</v>
      </c>
      <c r="C63" s="8">
        <f t="shared" si="2"/>
        <v>345</v>
      </c>
      <c r="D63" s="8"/>
      <c r="E63" s="8">
        <v>345</v>
      </c>
      <c r="F63" s="8"/>
      <c r="G63" s="8">
        <f t="shared" si="3"/>
        <v>345</v>
      </c>
      <c r="H63" s="8"/>
      <c r="I63" s="8">
        <v>345</v>
      </c>
      <c r="J63" s="8"/>
      <c r="K63" s="8"/>
      <c r="L63" s="8"/>
      <c r="M63" s="8"/>
      <c r="N63" s="8"/>
      <c r="O63" s="8"/>
      <c r="P63" s="8"/>
      <c r="Q63" s="8"/>
      <c r="R63" s="8"/>
    </row>
    <row r="64" spans="1:18" ht="24.75" customHeight="1">
      <c r="A64" s="130">
        <v>51</v>
      </c>
      <c r="B64" s="122" t="s">
        <v>238</v>
      </c>
      <c r="C64" s="8">
        <f t="shared" si="2"/>
        <v>228</v>
      </c>
      <c r="D64" s="8"/>
      <c r="E64" s="8">
        <v>228</v>
      </c>
      <c r="F64" s="8"/>
      <c r="G64" s="8">
        <f t="shared" si="3"/>
        <v>228</v>
      </c>
      <c r="H64" s="8"/>
      <c r="I64" s="8">
        <v>228</v>
      </c>
      <c r="J64" s="8"/>
      <c r="K64" s="8"/>
      <c r="L64" s="8"/>
      <c r="M64" s="8"/>
      <c r="N64" s="8"/>
      <c r="O64" s="8"/>
      <c r="P64" s="8"/>
      <c r="Q64" s="8"/>
      <c r="R64" s="8"/>
    </row>
    <row r="65" spans="1:18" ht="24.75" customHeight="1">
      <c r="A65" s="130">
        <v>52</v>
      </c>
      <c r="B65" s="122" t="s">
        <v>239</v>
      </c>
      <c r="C65" s="8">
        <f t="shared" si="2"/>
        <v>416</v>
      </c>
      <c r="D65" s="8"/>
      <c r="E65" s="8">
        <v>416</v>
      </c>
      <c r="F65" s="8"/>
      <c r="G65" s="8">
        <f t="shared" si="3"/>
        <v>416</v>
      </c>
      <c r="H65" s="8"/>
      <c r="I65" s="8">
        <v>416</v>
      </c>
      <c r="J65" s="8"/>
      <c r="K65" s="8"/>
      <c r="L65" s="8"/>
      <c r="M65" s="8"/>
      <c r="N65" s="8"/>
      <c r="O65" s="8"/>
      <c r="P65" s="8"/>
      <c r="Q65" s="8"/>
      <c r="R65" s="8"/>
    </row>
    <row r="66" spans="1:18" ht="24.75" customHeight="1">
      <c r="A66" s="130">
        <v>53</v>
      </c>
      <c r="B66" s="122" t="s">
        <v>240</v>
      </c>
      <c r="C66" s="8">
        <f t="shared" si="2"/>
        <v>589</v>
      </c>
      <c r="D66" s="8"/>
      <c r="E66" s="8">
        <v>589</v>
      </c>
      <c r="F66" s="8"/>
      <c r="G66" s="8">
        <f t="shared" si="3"/>
        <v>589</v>
      </c>
      <c r="H66" s="8"/>
      <c r="I66" s="8">
        <v>589</v>
      </c>
      <c r="J66" s="8"/>
      <c r="K66" s="8"/>
      <c r="L66" s="8"/>
      <c r="M66" s="8"/>
      <c r="N66" s="8"/>
      <c r="O66" s="8"/>
      <c r="P66" s="8"/>
      <c r="Q66" s="8"/>
      <c r="R66" s="8"/>
    </row>
    <row r="67" spans="1:18" ht="24.75" customHeight="1">
      <c r="A67" s="130">
        <v>54</v>
      </c>
      <c r="B67" s="122" t="s">
        <v>241</v>
      </c>
      <c r="C67" s="8">
        <f t="shared" si="2"/>
        <v>115</v>
      </c>
      <c r="D67" s="8"/>
      <c r="E67" s="8">
        <v>115</v>
      </c>
      <c r="F67" s="8"/>
      <c r="G67" s="8">
        <f t="shared" si="3"/>
        <v>115</v>
      </c>
      <c r="H67" s="8"/>
      <c r="I67" s="8">
        <v>115</v>
      </c>
      <c r="J67" s="8"/>
      <c r="K67" s="8"/>
      <c r="L67" s="8"/>
      <c r="M67" s="8"/>
      <c r="N67" s="8"/>
      <c r="O67" s="8"/>
      <c r="P67" s="8"/>
      <c r="Q67" s="8"/>
      <c r="R67" s="8"/>
    </row>
    <row r="68" spans="1:18" ht="30">
      <c r="A68" s="130">
        <v>55</v>
      </c>
      <c r="B68" s="122" t="s">
        <v>242</v>
      </c>
      <c r="C68" s="8">
        <f t="shared" si="2"/>
        <v>520</v>
      </c>
      <c r="D68" s="8"/>
      <c r="E68" s="8">
        <v>520</v>
      </c>
      <c r="F68" s="8"/>
      <c r="G68" s="8">
        <f t="shared" si="3"/>
        <v>520</v>
      </c>
      <c r="H68" s="8"/>
      <c r="I68" s="8">
        <v>520</v>
      </c>
      <c r="J68" s="8"/>
      <c r="K68" s="8"/>
      <c r="L68" s="8"/>
      <c r="M68" s="8"/>
      <c r="N68" s="8"/>
      <c r="O68" s="8"/>
      <c r="P68" s="8"/>
      <c r="Q68" s="8"/>
      <c r="R68" s="8"/>
    </row>
    <row r="69" spans="1:18" ht="24.75" customHeight="1">
      <c r="A69" s="130">
        <v>56</v>
      </c>
      <c r="B69" s="122" t="s">
        <v>243</v>
      </c>
      <c r="C69" s="8">
        <f t="shared" si="2"/>
        <v>205</v>
      </c>
      <c r="D69" s="8"/>
      <c r="E69" s="8">
        <v>205</v>
      </c>
      <c r="F69" s="8"/>
      <c r="G69" s="8">
        <f t="shared" si="3"/>
        <v>205</v>
      </c>
      <c r="H69" s="8"/>
      <c r="I69" s="8">
        <v>205</v>
      </c>
      <c r="J69" s="8"/>
      <c r="K69" s="8"/>
      <c r="L69" s="8"/>
      <c r="M69" s="8"/>
      <c r="N69" s="8"/>
      <c r="O69" s="8"/>
      <c r="P69" s="8"/>
      <c r="Q69" s="8"/>
      <c r="R69" s="8"/>
    </row>
    <row r="70" spans="1:18" ht="24.75" customHeight="1">
      <c r="A70" s="130">
        <v>57</v>
      </c>
      <c r="B70" s="122" t="s">
        <v>244</v>
      </c>
      <c r="C70" s="8">
        <f t="shared" si="2"/>
        <v>90</v>
      </c>
      <c r="D70" s="8"/>
      <c r="E70" s="8">
        <v>90</v>
      </c>
      <c r="F70" s="8"/>
      <c r="G70" s="8">
        <f t="shared" si="3"/>
        <v>90</v>
      </c>
      <c r="H70" s="8"/>
      <c r="I70" s="8">
        <v>90</v>
      </c>
      <c r="J70" s="8"/>
      <c r="K70" s="8"/>
      <c r="L70" s="8"/>
      <c r="M70" s="8"/>
      <c r="N70" s="8"/>
      <c r="O70" s="8"/>
      <c r="P70" s="8"/>
      <c r="Q70" s="8"/>
      <c r="R70" s="8"/>
    </row>
    <row r="71" spans="1:18" ht="24.75" customHeight="1">
      <c r="A71" s="130">
        <v>58</v>
      </c>
      <c r="B71" s="122" t="s">
        <v>245</v>
      </c>
      <c r="C71" s="8">
        <f t="shared" si="2"/>
        <v>90</v>
      </c>
      <c r="D71" s="8"/>
      <c r="E71" s="8">
        <v>90</v>
      </c>
      <c r="F71" s="8"/>
      <c r="G71" s="8">
        <f t="shared" si="3"/>
        <v>90</v>
      </c>
      <c r="H71" s="8"/>
      <c r="I71" s="8">
        <v>90</v>
      </c>
      <c r="J71" s="8"/>
      <c r="K71" s="8"/>
      <c r="L71" s="8"/>
      <c r="M71" s="8"/>
      <c r="N71" s="8"/>
      <c r="O71" s="8"/>
      <c r="P71" s="8"/>
      <c r="Q71" s="8"/>
      <c r="R71" s="8"/>
    </row>
    <row r="72" spans="1:18" ht="24.75" customHeight="1">
      <c r="A72" s="130">
        <v>59</v>
      </c>
      <c r="B72" s="122" t="s">
        <v>246</v>
      </c>
      <c r="C72" s="8">
        <f t="shared" si="2"/>
        <v>170</v>
      </c>
      <c r="D72" s="8"/>
      <c r="E72" s="8">
        <v>170</v>
      </c>
      <c r="F72" s="8"/>
      <c r="G72" s="8">
        <f t="shared" si="3"/>
        <v>170</v>
      </c>
      <c r="H72" s="8"/>
      <c r="I72" s="8">
        <v>170</v>
      </c>
      <c r="J72" s="8"/>
      <c r="K72" s="8"/>
      <c r="L72" s="8"/>
      <c r="M72" s="8"/>
      <c r="N72" s="8"/>
      <c r="O72" s="8"/>
      <c r="P72" s="8"/>
      <c r="Q72" s="8"/>
      <c r="R72" s="8"/>
    </row>
    <row r="73" spans="1:18" ht="24.75" customHeight="1">
      <c r="A73" s="130">
        <v>60</v>
      </c>
      <c r="B73" s="122" t="s">
        <v>247</v>
      </c>
      <c r="C73" s="8">
        <f t="shared" si="2"/>
        <v>521</v>
      </c>
      <c r="D73" s="8"/>
      <c r="E73" s="8">
        <v>521</v>
      </c>
      <c r="F73" s="8"/>
      <c r="G73" s="8">
        <f t="shared" si="3"/>
        <v>521</v>
      </c>
      <c r="H73" s="8"/>
      <c r="I73" s="8">
        <v>521</v>
      </c>
      <c r="J73" s="8"/>
      <c r="K73" s="8"/>
      <c r="L73" s="8"/>
      <c r="M73" s="8"/>
      <c r="N73" s="8"/>
      <c r="O73" s="8"/>
      <c r="P73" s="8"/>
      <c r="Q73" s="8"/>
      <c r="R73" s="8"/>
    </row>
    <row r="74" spans="1:18" ht="24.75" customHeight="1">
      <c r="A74" s="130">
        <v>61</v>
      </c>
      <c r="B74" s="122" t="s">
        <v>248</v>
      </c>
      <c r="C74" s="8">
        <f t="shared" si="2"/>
        <v>188</v>
      </c>
      <c r="D74" s="8"/>
      <c r="E74" s="8">
        <v>188</v>
      </c>
      <c r="F74" s="8"/>
      <c r="G74" s="8">
        <f t="shared" si="3"/>
        <v>188</v>
      </c>
      <c r="H74" s="8"/>
      <c r="I74" s="8">
        <v>188</v>
      </c>
      <c r="J74" s="8"/>
      <c r="K74" s="8"/>
      <c r="L74" s="8"/>
      <c r="M74" s="8"/>
      <c r="N74" s="8"/>
      <c r="O74" s="8"/>
      <c r="P74" s="8"/>
      <c r="Q74" s="8"/>
      <c r="R74" s="8"/>
    </row>
    <row r="75" spans="1:18" ht="24.75" customHeight="1">
      <c r="A75" s="130">
        <v>62</v>
      </c>
      <c r="B75" s="122" t="s">
        <v>249</v>
      </c>
      <c r="C75" s="8">
        <f t="shared" si="2"/>
        <v>520</v>
      </c>
      <c r="D75" s="8"/>
      <c r="E75" s="8">
        <v>520</v>
      </c>
      <c r="F75" s="8"/>
      <c r="G75" s="8">
        <f t="shared" si="3"/>
        <v>520</v>
      </c>
      <c r="H75" s="8"/>
      <c r="I75" s="8">
        <v>520</v>
      </c>
      <c r="J75" s="8"/>
      <c r="K75" s="8"/>
      <c r="L75" s="8"/>
      <c r="M75" s="8"/>
      <c r="N75" s="8"/>
      <c r="O75" s="8"/>
      <c r="P75" s="8"/>
      <c r="Q75" s="8"/>
      <c r="R75" s="8"/>
    </row>
    <row r="76" spans="1:18" ht="24.75" customHeight="1">
      <c r="A76" s="130">
        <v>63</v>
      </c>
      <c r="B76" s="122" t="s">
        <v>250</v>
      </c>
      <c r="C76" s="8">
        <f t="shared" si="2"/>
        <v>700</v>
      </c>
      <c r="D76" s="8"/>
      <c r="E76" s="8">
        <v>700</v>
      </c>
      <c r="F76" s="8"/>
      <c r="G76" s="8">
        <f t="shared" si="3"/>
        <v>700</v>
      </c>
      <c r="H76" s="8"/>
      <c r="I76" s="8">
        <v>700</v>
      </c>
      <c r="J76" s="8"/>
      <c r="K76" s="8"/>
      <c r="L76" s="8"/>
      <c r="M76" s="8"/>
      <c r="N76" s="8"/>
      <c r="O76" s="8"/>
      <c r="P76" s="8"/>
      <c r="Q76" s="8"/>
      <c r="R76" s="8"/>
    </row>
    <row r="77" spans="1:18" ht="24.75" customHeight="1">
      <c r="A77" s="130">
        <v>64</v>
      </c>
      <c r="B77" s="122" t="s">
        <v>251</v>
      </c>
      <c r="C77" s="8">
        <f t="shared" ref="C77:C140" si="6">SUM(D77:F77)</f>
        <v>1767</v>
      </c>
      <c r="D77" s="8"/>
      <c r="E77" s="8">
        <v>1767</v>
      </c>
      <c r="F77" s="8"/>
      <c r="G77" s="8">
        <f t="shared" ref="G77:G140" si="7">H77+I77+J77+K77+L77+O77</f>
        <v>1767</v>
      </c>
      <c r="H77" s="8"/>
      <c r="I77" s="8">
        <v>1767</v>
      </c>
      <c r="J77" s="8"/>
      <c r="K77" s="8"/>
      <c r="L77" s="8"/>
      <c r="M77" s="8"/>
      <c r="N77" s="8"/>
      <c r="O77" s="8"/>
      <c r="P77" s="8"/>
      <c r="Q77" s="8"/>
      <c r="R77" s="8"/>
    </row>
    <row r="78" spans="1:18" ht="24.75" customHeight="1">
      <c r="A78" s="130">
        <v>65</v>
      </c>
      <c r="B78" s="122" t="s">
        <v>252</v>
      </c>
      <c r="C78" s="8">
        <f t="shared" si="6"/>
        <v>145</v>
      </c>
      <c r="D78" s="8"/>
      <c r="E78" s="8">
        <v>145</v>
      </c>
      <c r="F78" s="8"/>
      <c r="G78" s="8">
        <f t="shared" si="7"/>
        <v>145</v>
      </c>
      <c r="H78" s="8"/>
      <c r="I78" s="8">
        <v>145</v>
      </c>
      <c r="J78" s="8"/>
      <c r="K78" s="8"/>
      <c r="L78" s="8"/>
      <c r="M78" s="8"/>
      <c r="N78" s="8"/>
      <c r="O78" s="8"/>
      <c r="P78" s="8"/>
      <c r="Q78" s="8"/>
      <c r="R78" s="8"/>
    </row>
    <row r="79" spans="1:18" ht="24.75" customHeight="1">
      <c r="A79" s="130">
        <v>66</v>
      </c>
      <c r="B79" s="122" t="s">
        <v>253</v>
      </c>
      <c r="C79" s="8">
        <f t="shared" si="6"/>
        <v>220</v>
      </c>
      <c r="D79" s="8"/>
      <c r="E79" s="8">
        <v>220</v>
      </c>
      <c r="F79" s="8"/>
      <c r="G79" s="8">
        <f t="shared" si="7"/>
        <v>220</v>
      </c>
      <c r="H79" s="8"/>
      <c r="I79" s="8">
        <v>220</v>
      </c>
      <c r="J79" s="8"/>
      <c r="K79" s="8"/>
      <c r="L79" s="8"/>
      <c r="M79" s="8"/>
      <c r="N79" s="8"/>
      <c r="O79" s="8"/>
      <c r="P79" s="8"/>
      <c r="Q79" s="8"/>
      <c r="R79" s="8"/>
    </row>
    <row r="80" spans="1:18" ht="24.75" customHeight="1">
      <c r="A80" s="130">
        <v>67</v>
      </c>
      <c r="B80" s="122" t="s">
        <v>254</v>
      </c>
      <c r="C80" s="8">
        <f t="shared" si="6"/>
        <v>1185</v>
      </c>
      <c r="D80" s="8"/>
      <c r="E80" s="8">
        <v>1185</v>
      </c>
      <c r="F80" s="8"/>
      <c r="G80" s="8">
        <f t="shared" si="7"/>
        <v>1185</v>
      </c>
      <c r="H80" s="8"/>
      <c r="I80" s="8">
        <v>1185</v>
      </c>
      <c r="J80" s="8"/>
      <c r="K80" s="8"/>
      <c r="L80" s="8"/>
      <c r="M80" s="8"/>
      <c r="N80" s="8"/>
      <c r="O80" s="8"/>
      <c r="P80" s="8"/>
      <c r="Q80" s="8"/>
      <c r="R80" s="8"/>
    </row>
    <row r="81" spans="1:18" ht="24.75" customHeight="1">
      <c r="A81" s="130">
        <v>68</v>
      </c>
      <c r="B81" s="122" t="s">
        <v>255</v>
      </c>
      <c r="C81" s="8">
        <f t="shared" si="6"/>
        <v>2154</v>
      </c>
      <c r="D81" s="8"/>
      <c r="E81" s="8">
        <v>2154</v>
      </c>
      <c r="F81" s="8"/>
      <c r="G81" s="8">
        <f t="shared" si="7"/>
        <v>2154</v>
      </c>
      <c r="H81" s="8"/>
      <c r="I81" s="8">
        <v>2154</v>
      </c>
      <c r="J81" s="8"/>
      <c r="K81" s="8"/>
      <c r="L81" s="8"/>
      <c r="M81" s="8"/>
      <c r="N81" s="8"/>
      <c r="O81" s="8"/>
      <c r="P81" s="8"/>
      <c r="Q81" s="8"/>
      <c r="R81" s="8"/>
    </row>
    <row r="82" spans="1:18" ht="24.75" customHeight="1">
      <c r="A82" s="130">
        <v>69</v>
      </c>
      <c r="B82" s="122" t="s">
        <v>256</v>
      </c>
      <c r="C82" s="8">
        <f t="shared" si="6"/>
        <v>2667</v>
      </c>
      <c r="D82" s="8"/>
      <c r="E82" s="8">
        <v>2667</v>
      </c>
      <c r="F82" s="8"/>
      <c r="G82" s="8">
        <f t="shared" si="7"/>
        <v>2667</v>
      </c>
      <c r="H82" s="8"/>
      <c r="I82" s="8">
        <v>2667</v>
      </c>
      <c r="J82" s="8"/>
      <c r="K82" s="8"/>
      <c r="L82" s="8"/>
      <c r="M82" s="8"/>
      <c r="N82" s="8"/>
      <c r="O82" s="8"/>
      <c r="P82" s="8"/>
      <c r="Q82" s="8"/>
      <c r="R82" s="8"/>
    </row>
    <row r="83" spans="1:18" ht="24.75" customHeight="1">
      <c r="A83" s="130">
        <v>70</v>
      </c>
      <c r="B83" s="122" t="s">
        <v>257</v>
      </c>
      <c r="C83" s="8">
        <f t="shared" si="6"/>
        <v>2707</v>
      </c>
      <c r="D83" s="8"/>
      <c r="E83" s="8">
        <v>2707</v>
      </c>
      <c r="F83" s="8"/>
      <c r="G83" s="8">
        <f t="shared" si="7"/>
        <v>2707</v>
      </c>
      <c r="H83" s="8"/>
      <c r="I83" s="8">
        <v>2707</v>
      </c>
      <c r="J83" s="8"/>
      <c r="K83" s="8"/>
      <c r="L83" s="8"/>
      <c r="M83" s="8"/>
      <c r="N83" s="8"/>
      <c r="O83" s="8"/>
      <c r="P83" s="8"/>
      <c r="Q83" s="8"/>
      <c r="R83" s="8"/>
    </row>
    <row r="84" spans="1:18" ht="24.75" customHeight="1">
      <c r="A84" s="130">
        <v>71</v>
      </c>
      <c r="B84" s="136" t="s">
        <v>258</v>
      </c>
      <c r="C84" s="8">
        <f t="shared" si="6"/>
        <v>3948</v>
      </c>
      <c r="D84" s="8"/>
      <c r="E84" s="8">
        <v>3078</v>
      </c>
      <c r="F84" s="8">
        <v>870</v>
      </c>
      <c r="G84" s="8">
        <f t="shared" si="7"/>
        <v>3948</v>
      </c>
      <c r="H84" s="8"/>
      <c r="I84" s="8">
        <v>3078</v>
      </c>
      <c r="J84" s="8"/>
      <c r="K84" s="8"/>
      <c r="L84" s="8">
        <v>870</v>
      </c>
      <c r="M84" s="8"/>
      <c r="N84" s="8">
        <v>870</v>
      </c>
      <c r="O84" s="8"/>
      <c r="P84" s="8"/>
      <c r="Q84" s="8"/>
      <c r="R84" s="8"/>
    </row>
    <row r="85" spans="1:18" ht="24.75" customHeight="1">
      <c r="A85" s="129"/>
      <c r="B85" s="137" t="s">
        <v>75</v>
      </c>
      <c r="C85" s="9">
        <f>SUM(C86:C109)</f>
        <v>33925</v>
      </c>
      <c r="D85" s="9">
        <f t="shared" ref="D85:Q85" si="8">SUM(D86:D109)</f>
        <v>0</v>
      </c>
      <c r="E85" s="9">
        <f t="shared" si="8"/>
        <v>33925</v>
      </c>
      <c r="F85" s="9">
        <f t="shared" si="8"/>
        <v>0</v>
      </c>
      <c r="G85" s="8">
        <f t="shared" si="7"/>
        <v>33596</v>
      </c>
      <c r="H85" s="9">
        <f t="shared" si="8"/>
        <v>0</v>
      </c>
      <c r="I85" s="9">
        <f t="shared" si="8"/>
        <v>33596</v>
      </c>
      <c r="J85" s="9">
        <f t="shared" si="8"/>
        <v>0</v>
      </c>
      <c r="K85" s="9">
        <f t="shared" si="8"/>
        <v>0</v>
      </c>
      <c r="L85" s="9">
        <f t="shared" si="8"/>
        <v>0</v>
      </c>
      <c r="M85" s="9">
        <f t="shared" si="8"/>
        <v>0</v>
      </c>
      <c r="N85" s="9">
        <f t="shared" si="8"/>
        <v>0</v>
      </c>
      <c r="O85" s="9">
        <f t="shared" si="8"/>
        <v>0</v>
      </c>
      <c r="P85" s="9">
        <f t="shared" si="8"/>
        <v>0</v>
      </c>
      <c r="Q85" s="9">
        <f t="shared" si="8"/>
        <v>0</v>
      </c>
      <c r="R85" s="9"/>
    </row>
    <row r="86" spans="1:18" ht="24.75" customHeight="1">
      <c r="A86" s="130">
        <v>72</v>
      </c>
      <c r="B86" s="122" t="s">
        <v>76</v>
      </c>
      <c r="C86" s="8">
        <f t="shared" si="6"/>
        <v>447</v>
      </c>
      <c r="D86" s="8"/>
      <c r="E86" s="8">
        <v>447</v>
      </c>
      <c r="F86" s="8"/>
      <c r="G86" s="8">
        <f t="shared" si="7"/>
        <v>447</v>
      </c>
      <c r="H86" s="8"/>
      <c r="I86" s="8">
        <v>447</v>
      </c>
      <c r="J86" s="8"/>
      <c r="K86" s="8"/>
      <c r="L86" s="8"/>
      <c r="M86" s="8"/>
      <c r="N86" s="8"/>
      <c r="O86" s="8"/>
      <c r="P86" s="8"/>
      <c r="Q86" s="8"/>
      <c r="R86" s="8"/>
    </row>
    <row r="87" spans="1:18" ht="24.75" customHeight="1">
      <c r="A87" s="130">
        <v>73</v>
      </c>
      <c r="B87" s="122" t="s">
        <v>77</v>
      </c>
      <c r="C87" s="8">
        <f t="shared" si="6"/>
        <v>424</v>
      </c>
      <c r="D87" s="8"/>
      <c r="E87" s="8">
        <v>424</v>
      </c>
      <c r="F87" s="8"/>
      <c r="G87" s="8">
        <f t="shared" si="7"/>
        <v>424</v>
      </c>
      <c r="H87" s="8"/>
      <c r="I87" s="8">
        <v>424</v>
      </c>
      <c r="J87" s="8"/>
      <c r="K87" s="8"/>
      <c r="L87" s="8"/>
      <c r="M87" s="8"/>
      <c r="N87" s="8"/>
      <c r="O87" s="8"/>
      <c r="P87" s="8"/>
      <c r="Q87" s="8"/>
      <c r="R87" s="8"/>
    </row>
    <row r="88" spans="1:18" ht="24.75" customHeight="1">
      <c r="A88" s="130">
        <v>74</v>
      </c>
      <c r="B88" s="122" t="s">
        <v>78</v>
      </c>
      <c r="C88" s="8">
        <f t="shared" si="6"/>
        <v>1704</v>
      </c>
      <c r="D88" s="8"/>
      <c r="E88" s="8">
        <v>1704</v>
      </c>
      <c r="F88" s="8"/>
      <c r="G88" s="8">
        <f t="shared" si="7"/>
        <v>1704</v>
      </c>
      <c r="H88" s="8"/>
      <c r="I88" s="8">
        <v>1704</v>
      </c>
      <c r="J88" s="8"/>
      <c r="K88" s="8"/>
      <c r="L88" s="8"/>
      <c r="M88" s="8"/>
      <c r="N88" s="8"/>
      <c r="O88" s="8"/>
      <c r="P88" s="8"/>
      <c r="Q88" s="8"/>
      <c r="R88" s="8"/>
    </row>
    <row r="89" spans="1:18" ht="24.75" customHeight="1">
      <c r="A89" s="130">
        <v>75</v>
      </c>
      <c r="B89" s="122" t="s">
        <v>79</v>
      </c>
      <c r="C89" s="8">
        <f t="shared" si="6"/>
        <v>982</v>
      </c>
      <c r="D89" s="8"/>
      <c r="E89" s="8">
        <v>982</v>
      </c>
      <c r="F89" s="8"/>
      <c r="G89" s="8">
        <f t="shared" si="7"/>
        <v>982</v>
      </c>
      <c r="H89" s="8"/>
      <c r="I89" s="8">
        <v>982</v>
      </c>
      <c r="J89" s="8"/>
      <c r="K89" s="8"/>
      <c r="L89" s="8"/>
      <c r="M89" s="8"/>
      <c r="N89" s="8"/>
      <c r="O89" s="8"/>
      <c r="P89" s="8"/>
      <c r="Q89" s="8"/>
      <c r="R89" s="8"/>
    </row>
    <row r="90" spans="1:18" ht="24.75" customHeight="1">
      <c r="A90" s="130">
        <v>76</v>
      </c>
      <c r="B90" s="122" t="s">
        <v>80</v>
      </c>
      <c r="C90" s="8">
        <f t="shared" si="6"/>
        <v>272</v>
      </c>
      <c r="D90" s="8"/>
      <c r="E90" s="8">
        <v>272</v>
      </c>
      <c r="F90" s="8"/>
      <c r="G90" s="8">
        <f t="shared" si="7"/>
        <v>272</v>
      </c>
      <c r="H90" s="8"/>
      <c r="I90" s="8">
        <v>272</v>
      </c>
      <c r="J90" s="8"/>
      <c r="K90" s="8"/>
      <c r="L90" s="8"/>
      <c r="M90" s="8"/>
      <c r="N90" s="8"/>
      <c r="O90" s="8"/>
      <c r="P90" s="8"/>
      <c r="Q90" s="8"/>
      <c r="R90" s="8"/>
    </row>
    <row r="91" spans="1:18" ht="24.75" customHeight="1">
      <c r="A91" s="130">
        <v>77</v>
      </c>
      <c r="B91" s="122" t="s">
        <v>81</v>
      </c>
      <c r="C91" s="8">
        <f t="shared" si="6"/>
        <v>3259</v>
      </c>
      <c r="D91" s="8"/>
      <c r="E91" s="8">
        <v>3259</v>
      </c>
      <c r="F91" s="8"/>
      <c r="G91" s="8">
        <f t="shared" si="7"/>
        <v>2930</v>
      </c>
      <c r="H91" s="8"/>
      <c r="I91" s="8">
        <v>2930</v>
      </c>
      <c r="J91" s="8"/>
      <c r="K91" s="8"/>
      <c r="L91" s="8"/>
      <c r="M91" s="8"/>
      <c r="N91" s="8"/>
      <c r="O91" s="8"/>
      <c r="P91" s="8"/>
      <c r="Q91" s="8"/>
      <c r="R91" s="8"/>
    </row>
    <row r="92" spans="1:18" ht="24.75" customHeight="1">
      <c r="A92" s="130">
        <v>78</v>
      </c>
      <c r="B92" s="122" t="s">
        <v>82</v>
      </c>
      <c r="C92" s="8">
        <f t="shared" si="6"/>
        <v>285</v>
      </c>
      <c r="D92" s="8"/>
      <c r="E92" s="8">
        <v>285</v>
      </c>
      <c r="F92" s="8"/>
      <c r="G92" s="8">
        <f t="shared" si="7"/>
        <v>285</v>
      </c>
      <c r="H92" s="8"/>
      <c r="I92" s="8">
        <v>285</v>
      </c>
      <c r="J92" s="8"/>
      <c r="K92" s="8"/>
      <c r="L92" s="8"/>
      <c r="M92" s="8"/>
      <c r="N92" s="8"/>
      <c r="O92" s="8"/>
      <c r="P92" s="8"/>
      <c r="Q92" s="8"/>
      <c r="R92" s="8"/>
    </row>
    <row r="93" spans="1:18" ht="30">
      <c r="A93" s="130">
        <v>79</v>
      </c>
      <c r="B93" s="122" t="s">
        <v>259</v>
      </c>
      <c r="C93" s="8">
        <f t="shared" si="6"/>
        <v>1483</v>
      </c>
      <c r="D93" s="8"/>
      <c r="E93" s="8">
        <v>1483</v>
      </c>
      <c r="F93" s="8"/>
      <c r="G93" s="8">
        <f t="shared" si="7"/>
        <v>1483</v>
      </c>
      <c r="H93" s="8"/>
      <c r="I93" s="8">
        <v>1483</v>
      </c>
      <c r="J93" s="8"/>
      <c r="K93" s="8"/>
      <c r="L93" s="8"/>
      <c r="M93" s="8"/>
      <c r="N93" s="8"/>
      <c r="O93" s="8"/>
      <c r="P93" s="8"/>
      <c r="Q93" s="8"/>
      <c r="R93" s="8"/>
    </row>
    <row r="94" spans="1:18" ht="24.75" customHeight="1">
      <c r="A94" s="130">
        <v>80</v>
      </c>
      <c r="B94" s="122" t="s">
        <v>83</v>
      </c>
      <c r="C94" s="8">
        <f t="shared" si="6"/>
        <v>1535</v>
      </c>
      <c r="D94" s="8"/>
      <c r="E94" s="8">
        <v>1535</v>
      </c>
      <c r="F94" s="8"/>
      <c r="G94" s="8">
        <f t="shared" si="7"/>
        <v>1535</v>
      </c>
      <c r="H94" s="8"/>
      <c r="I94" s="8">
        <v>1535</v>
      </c>
      <c r="J94" s="8"/>
      <c r="K94" s="8"/>
      <c r="L94" s="8"/>
      <c r="M94" s="8"/>
      <c r="N94" s="8"/>
      <c r="O94" s="8"/>
      <c r="P94" s="8"/>
      <c r="Q94" s="8"/>
      <c r="R94" s="8"/>
    </row>
    <row r="95" spans="1:18" ht="24.75" customHeight="1">
      <c r="A95" s="130">
        <v>81</v>
      </c>
      <c r="B95" s="122" t="s">
        <v>84</v>
      </c>
      <c r="C95" s="8">
        <f t="shared" si="6"/>
        <v>1913</v>
      </c>
      <c r="D95" s="8"/>
      <c r="E95" s="8">
        <v>1913</v>
      </c>
      <c r="F95" s="8"/>
      <c r="G95" s="8">
        <f t="shared" si="7"/>
        <v>1913</v>
      </c>
      <c r="H95" s="8"/>
      <c r="I95" s="8">
        <v>1913</v>
      </c>
      <c r="J95" s="8"/>
      <c r="K95" s="8"/>
      <c r="L95" s="8"/>
      <c r="M95" s="8"/>
      <c r="N95" s="8"/>
      <c r="O95" s="8"/>
      <c r="P95" s="8"/>
      <c r="Q95" s="8"/>
      <c r="R95" s="8"/>
    </row>
    <row r="96" spans="1:18" ht="30">
      <c r="A96" s="130">
        <v>82</v>
      </c>
      <c r="B96" s="122" t="s">
        <v>85</v>
      </c>
      <c r="C96" s="8">
        <f t="shared" si="6"/>
        <v>300</v>
      </c>
      <c r="D96" s="8"/>
      <c r="E96" s="8">
        <v>300</v>
      </c>
      <c r="F96" s="8"/>
      <c r="G96" s="8">
        <f t="shared" si="7"/>
        <v>300</v>
      </c>
      <c r="H96" s="8"/>
      <c r="I96" s="8">
        <v>300</v>
      </c>
      <c r="J96" s="8"/>
      <c r="K96" s="8"/>
      <c r="L96" s="8"/>
      <c r="M96" s="8"/>
      <c r="N96" s="8"/>
      <c r="O96" s="8"/>
      <c r="P96" s="8"/>
      <c r="Q96" s="8"/>
      <c r="R96" s="8"/>
    </row>
    <row r="97" spans="1:18" ht="24.75" customHeight="1">
      <c r="A97" s="130">
        <v>83</v>
      </c>
      <c r="B97" s="122" t="s">
        <v>86</v>
      </c>
      <c r="C97" s="8">
        <f t="shared" si="6"/>
        <v>1083</v>
      </c>
      <c r="D97" s="8"/>
      <c r="E97" s="8">
        <v>1083</v>
      </c>
      <c r="F97" s="8"/>
      <c r="G97" s="8">
        <f t="shared" si="7"/>
        <v>1083</v>
      </c>
      <c r="H97" s="8"/>
      <c r="I97" s="8">
        <v>1083</v>
      </c>
      <c r="J97" s="8"/>
      <c r="K97" s="8"/>
      <c r="L97" s="8"/>
      <c r="M97" s="8"/>
      <c r="N97" s="8"/>
      <c r="O97" s="8"/>
      <c r="P97" s="8"/>
      <c r="Q97" s="8"/>
      <c r="R97" s="8"/>
    </row>
    <row r="98" spans="1:18" ht="24.75" customHeight="1">
      <c r="A98" s="130">
        <v>84</v>
      </c>
      <c r="B98" s="122" t="s">
        <v>87</v>
      </c>
      <c r="C98" s="8">
        <f t="shared" si="6"/>
        <v>842</v>
      </c>
      <c r="D98" s="8"/>
      <c r="E98" s="8">
        <v>842</v>
      </c>
      <c r="F98" s="8"/>
      <c r="G98" s="8">
        <f t="shared" si="7"/>
        <v>842</v>
      </c>
      <c r="H98" s="8"/>
      <c r="I98" s="8">
        <v>842</v>
      </c>
      <c r="J98" s="8"/>
      <c r="K98" s="8"/>
      <c r="L98" s="8"/>
      <c r="M98" s="8"/>
      <c r="N98" s="8"/>
      <c r="O98" s="8"/>
      <c r="P98" s="8"/>
      <c r="Q98" s="8"/>
      <c r="R98" s="8"/>
    </row>
    <row r="99" spans="1:18" ht="24.75" customHeight="1">
      <c r="A99" s="130">
        <v>85</v>
      </c>
      <c r="B99" s="122" t="s">
        <v>88</v>
      </c>
      <c r="C99" s="8">
        <f t="shared" si="6"/>
        <v>790</v>
      </c>
      <c r="D99" s="8"/>
      <c r="E99" s="8">
        <v>790</v>
      </c>
      <c r="F99" s="8"/>
      <c r="G99" s="8">
        <f t="shared" si="7"/>
        <v>790</v>
      </c>
      <c r="H99" s="8"/>
      <c r="I99" s="8">
        <v>790</v>
      </c>
      <c r="J99" s="8"/>
      <c r="K99" s="8"/>
      <c r="L99" s="8"/>
      <c r="M99" s="8"/>
      <c r="N99" s="8"/>
      <c r="O99" s="8"/>
      <c r="P99" s="8"/>
      <c r="Q99" s="8"/>
      <c r="R99" s="8"/>
    </row>
    <row r="100" spans="1:18" ht="30">
      <c r="A100" s="130">
        <v>86</v>
      </c>
      <c r="B100" s="122" t="s">
        <v>89</v>
      </c>
      <c r="C100" s="8">
        <f t="shared" si="6"/>
        <v>631</v>
      </c>
      <c r="D100" s="8"/>
      <c r="E100" s="8">
        <v>631</v>
      </c>
      <c r="F100" s="8"/>
      <c r="G100" s="8">
        <f t="shared" si="7"/>
        <v>631</v>
      </c>
      <c r="H100" s="8"/>
      <c r="I100" s="8">
        <v>631</v>
      </c>
      <c r="J100" s="8"/>
      <c r="K100" s="8"/>
      <c r="L100" s="8"/>
      <c r="M100" s="8"/>
      <c r="N100" s="8"/>
      <c r="O100" s="8"/>
      <c r="P100" s="8"/>
      <c r="Q100" s="8"/>
      <c r="R100" s="8"/>
    </row>
    <row r="101" spans="1:18" ht="24.75" customHeight="1">
      <c r="A101" s="130">
        <v>87</v>
      </c>
      <c r="B101" s="122" t="s">
        <v>90</v>
      </c>
      <c r="C101" s="8">
        <f t="shared" si="6"/>
        <v>1832</v>
      </c>
      <c r="D101" s="8"/>
      <c r="E101" s="8">
        <v>1832</v>
      </c>
      <c r="F101" s="8"/>
      <c r="G101" s="8">
        <f t="shared" si="7"/>
        <v>1832</v>
      </c>
      <c r="H101" s="8"/>
      <c r="I101" s="8">
        <v>1832</v>
      </c>
      <c r="J101" s="8"/>
      <c r="K101" s="8"/>
      <c r="L101" s="8"/>
      <c r="M101" s="8"/>
      <c r="N101" s="8"/>
      <c r="O101" s="8"/>
      <c r="P101" s="8"/>
      <c r="Q101" s="8"/>
      <c r="R101" s="8"/>
    </row>
    <row r="102" spans="1:18" ht="24.75" customHeight="1">
      <c r="A102" s="130">
        <v>88</v>
      </c>
      <c r="B102" s="122" t="s">
        <v>91</v>
      </c>
      <c r="C102" s="8">
        <f t="shared" si="6"/>
        <v>2011</v>
      </c>
      <c r="D102" s="8"/>
      <c r="E102" s="8">
        <v>2011</v>
      </c>
      <c r="F102" s="8"/>
      <c r="G102" s="8">
        <f t="shared" si="7"/>
        <v>2011</v>
      </c>
      <c r="H102" s="8"/>
      <c r="I102" s="8">
        <v>2011</v>
      </c>
      <c r="J102" s="8"/>
      <c r="K102" s="8"/>
      <c r="L102" s="8"/>
      <c r="M102" s="8"/>
      <c r="N102" s="8"/>
      <c r="O102" s="8"/>
      <c r="P102" s="8"/>
      <c r="Q102" s="8"/>
      <c r="R102" s="8"/>
    </row>
    <row r="103" spans="1:18" ht="24.75" customHeight="1">
      <c r="A103" s="130">
        <v>89</v>
      </c>
      <c r="B103" s="122" t="s">
        <v>92</v>
      </c>
      <c r="C103" s="8">
        <f t="shared" si="6"/>
        <v>1604</v>
      </c>
      <c r="D103" s="8"/>
      <c r="E103" s="8">
        <v>1604</v>
      </c>
      <c r="F103" s="8"/>
      <c r="G103" s="8">
        <f t="shared" si="7"/>
        <v>1604</v>
      </c>
      <c r="H103" s="8"/>
      <c r="I103" s="8">
        <v>1604</v>
      </c>
      <c r="J103" s="8"/>
      <c r="K103" s="8"/>
      <c r="L103" s="8"/>
      <c r="M103" s="8"/>
      <c r="N103" s="8"/>
      <c r="O103" s="8"/>
      <c r="P103" s="8"/>
      <c r="Q103" s="8"/>
      <c r="R103" s="8"/>
    </row>
    <row r="104" spans="1:18" ht="24.75" customHeight="1">
      <c r="A104" s="130">
        <v>90</v>
      </c>
      <c r="B104" s="122" t="s">
        <v>260</v>
      </c>
      <c r="C104" s="8">
        <f t="shared" si="6"/>
        <v>1107</v>
      </c>
      <c r="D104" s="8"/>
      <c r="E104" s="8">
        <v>1107</v>
      </c>
      <c r="F104" s="8"/>
      <c r="G104" s="8">
        <f t="shared" si="7"/>
        <v>1107</v>
      </c>
      <c r="H104" s="8"/>
      <c r="I104" s="8">
        <v>1107</v>
      </c>
      <c r="J104" s="8"/>
      <c r="K104" s="8"/>
      <c r="L104" s="8"/>
      <c r="M104" s="8"/>
      <c r="N104" s="8"/>
      <c r="O104" s="8"/>
      <c r="P104" s="8"/>
      <c r="Q104" s="8"/>
      <c r="R104" s="8"/>
    </row>
    <row r="105" spans="1:18" ht="24.75" customHeight="1">
      <c r="A105" s="130">
        <v>91</v>
      </c>
      <c r="B105" s="122" t="s">
        <v>261</v>
      </c>
      <c r="C105" s="8">
        <f t="shared" si="6"/>
        <v>5376</v>
      </c>
      <c r="D105" s="8"/>
      <c r="E105" s="8">
        <v>5376</v>
      </c>
      <c r="F105" s="8"/>
      <c r="G105" s="8">
        <f t="shared" si="7"/>
        <v>5376</v>
      </c>
      <c r="H105" s="8"/>
      <c r="I105" s="8">
        <v>5376</v>
      </c>
      <c r="J105" s="8"/>
      <c r="K105" s="8"/>
      <c r="L105" s="8"/>
      <c r="M105" s="8"/>
      <c r="N105" s="8"/>
      <c r="O105" s="8"/>
      <c r="P105" s="8"/>
      <c r="Q105" s="8"/>
      <c r="R105" s="8"/>
    </row>
    <row r="106" spans="1:18" ht="24.75" customHeight="1">
      <c r="A106" s="130">
        <v>92</v>
      </c>
      <c r="B106" s="122" t="s">
        <v>93</v>
      </c>
      <c r="C106" s="8">
        <f t="shared" si="6"/>
        <v>1834</v>
      </c>
      <c r="D106" s="8"/>
      <c r="E106" s="8">
        <v>1834</v>
      </c>
      <c r="F106" s="8"/>
      <c r="G106" s="8">
        <f t="shared" si="7"/>
        <v>1834</v>
      </c>
      <c r="H106" s="8"/>
      <c r="I106" s="8">
        <v>1834</v>
      </c>
      <c r="J106" s="8"/>
      <c r="K106" s="8"/>
      <c r="L106" s="8"/>
      <c r="M106" s="8"/>
      <c r="N106" s="8"/>
      <c r="O106" s="8"/>
      <c r="P106" s="8"/>
      <c r="Q106" s="8"/>
      <c r="R106" s="8"/>
    </row>
    <row r="107" spans="1:18" ht="24.75" customHeight="1">
      <c r="A107" s="130">
        <v>93</v>
      </c>
      <c r="B107" s="122" t="s">
        <v>262</v>
      </c>
      <c r="C107" s="8">
        <f t="shared" si="6"/>
        <v>802</v>
      </c>
      <c r="D107" s="8"/>
      <c r="E107" s="8">
        <v>802</v>
      </c>
      <c r="F107" s="8"/>
      <c r="G107" s="8">
        <f t="shared" si="7"/>
        <v>802</v>
      </c>
      <c r="H107" s="8"/>
      <c r="I107" s="8">
        <v>802</v>
      </c>
      <c r="J107" s="8"/>
      <c r="K107" s="8"/>
      <c r="L107" s="8"/>
      <c r="M107" s="8"/>
      <c r="N107" s="8"/>
      <c r="O107" s="8"/>
      <c r="P107" s="8"/>
      <c r="Q107" s="8"/>
      <c r="R107" s="8"/>
    </row>
    <row r="108" spans="1:18" ht="24.75" customHeight="1">
      <c r="A108" s="130">
        <v>94</v>
      </c>
      <c r="B108" s="122" t="s">
        <v>263</v>
      </c>
      <c r="C108" s="8">
        <f t="shared" si="6"/>
        <v>1025</v>
      </c>
      <c r="D108" s="8"/>
      <c r="E108" s="8">
        <v>1025</v>
      </c>
      <c r="F108" s="8"/>
      <c r="G108" s="8">
        <f t="shared" si="7"/>
        <v>1025</v>
      </c>
      <c r="H108" s="8"/>
      <c r="I108" s="8">
        <v>1025</v>
      </c>
      <c r="J108" s="8"/>
      <c r="K108" s="8"/>
      <c r="L108" s="8"/>
      <c r="M108" s="8"/>
      <c r="N108" s="8"/>
      <c r="O108" s="8"/>
      <c r="P108" s="8"/>
      <c r="Q108" s="8"/>
      <c r="R108" s="8"/>
    </row>
    <row r="109" spans="1:18" ht="24.75" customHeight="1">
      <c r="A109" s="130">
        <v>95</v>
      </c>
      <c r="B109" s="122" t="s">
        <v>264</v>
      </c>
      <c r="C109" s="8">
        <f t="shared" si="6"/>
        <v>2384</v>
      </c>
      <c r="D109" s="8"/>
      <c r="E109" s="8">
        <v>2384</v>
      </c>
      <c r="F109" s="8"/>
      <c r="G109" s="8">
        <f t="shared" si="7"/>
        <v>2384</v>
      </c>
      <c r="H109" s="8"/>
      <c r="I109" s="8">
        <v>2384</v>
      </c>
      <c r="J109" s="8"/>
      <c r="K109" s="8"/>
      <c r="L109" s="8"/>
      <c r="M109" s="8"/>
      <c r="N109" s="8"/>
      <c r="O109" s="8"/>
      <c r="P109" s="8"/>
      <c r="Q109" s="8"/>
      <c r="R109" s="8"/>
    </row>
    <row r="110" spans="1:18" ht="24.75" customHeight="1">
      <c r="A110" s="129"/>
      <c r="B110" s="134" t="s">
        <v>94</v>
      </c>
      <c r="C110" s="9">
        <f>SUM(C111:C119)</f>
        <v>56895</v>
      </c>
      <c r="D110" s="9">
        <f t="shared" ref="D110:Q110" si="9">SUM(D111:D119)</f>
        <v>0</v>
      </c>
      <c r="E110" s="9">
        <f t="shared" si="9"/>
        <v>56895</v>
      </c>
      <c r="F110" s="9">
        <f t="shared" si="9"/>
        <v>0</v>
      </c>
      <c r="G110" s="8">
        <f t="shared" si="7"/>
        <v>57679</v>
      </c>
      <c r="H110" s="9">
        <f t="shared" si="9"/>
        <v>0</v>
      </c>
      <c r="I110" s="9">
        <f t="shared" si="9"/>
        <v>56545</v>
      </c>
      <c r="J110" s="9">
        <f t="shared" si="9"/>
        <v>0</v>
      </c>
      <c r="K110" s="9">
        <f t="shared" si="9"/>
        <v>0</v>
      </c>
      <c r="L110" s="9">
        <f t="shared" si="9"/>
        <v>0</v>
      </c>
      <c r="M110" s="9">
        <f t="shared" si="9"/>
        <v>0</v>
      </c>
      <c r="N110" s="9">
        <f t="shared" si="9"/>
        <v>0</v>
      </c>
      <c r="O110" s="9">
        <f t="shared" si="9"/>
        <v>1134</v>
      </c>
      <c r="P110" s="9">
        <f t="shared" si="9"/>
        <v>0</v>
      </c>
      <c r="Q110" s="9">
        <f t="shared" si="9"/>
        <v>0</v>
      </c>
      <c r="R110" s="9"/>
    </row>
    <row r="111" spans="1:18" ht="30">
      <c r="A111" s="130">
        <v>96</v>
      </c>
      <c r="B111" s="122" t="s">
        <v>95</v>
      </c>
      <c r="C111" s="8">
        <f t="shared" si="6"/>
        <v>6920</v>
      </c>
      <c r="D111" s="8"/>
      <c r="E111" s="8">
        <v>6920</v>
      </c>
      <c r="F111" s="8"/>
      <c r="G111" s="8">
        <f t="shared" si="7"/>
        <v>6922</v>
      </c>
      <c r="H111" s="8"/>
      <c r="I111" s="8">
        <v>6922</v>
      </c>
      <c r="J111" s="8"/>
      <c r="K111" s="8"/>
      <c r="L111" s="8"/>
      <c r="M111" s="8"/>
      <c r="N111" s="8"/>
      <c r="O111" s="8"/>
      <c r="P111" s="8"/>
      <c r="Q111" s="8"/>
      <c r="R111" s="8"/>
    </row>
    <row r="112" spans="1:18" ht="24.75" customHeight="1">
      <c r="A112" s="130">
        <v>97</v>
      </c>
      <c r="B112" s="122" t="s">
        <v>96</v>
      </c>
      <c r="C112" s="8">
        <f t="shared" si="6"/>
        <v>6623</v>
      </c>
      <c r="D112" s="8"/>
      <c r="E112" s="8">
        <v>6623</v>
      </c>
      <c r="F112" s="8"/>
      <c r="G112" s="8">
        <f t="shared" si="7"/>
        <v>6623</v>
      </c>
      <c r="H112" s="8"/>
      <c r="I112" s="8">
        <v>6165</v>
      </c>
      <c r="J112" s="8"/>
      <c r="K112" s="8"/>
      <c r="L112" s="8"/>
      <c r="M112" s="8"/>
      <c r="N112" s="8"/>
      <c r="O112" s="8">
        <v>458</v>
      </c>
      <c r="P112" s="8"/>
      <c r="Q112" s="8"/>
      <c r="R112" s="8"/>
    </row>
    <row r="113" spans="1:18" ht="24.75" customHeight="1">
      <c r="A113" s="130">
        <v>98</v>
      </c>
      <c r="B113" s="122" t="s">
        <v>97</v>
      </c>
      <c r="C113" s="8">
        <f t="shared" si="6"/>
        <v>3694</v>
      </c>
      <c r="D113" s="8"/>
      <c r="E113" s="8">
        <v>3694</v>
      </c>
      <c r="F113" s="8"/>
      <c r="G113" s="8">
        <f t="shared" si="7"/>
        <v>4446</v>
      </c>
      <c r="H113" s="8"/>
      <c r="I113" s="8">
        <v>4446</v>
      </c>
      <c r="J113" s="8"/>
      <c r="K113" s="8"/>
      <c r="L113" s="8"/>
      <c r="M113" s="8"/>
      <c r="N113" s="8"/>
      <c r="O113" s="8"/>
      <c r="P113" s="8"/>
      <c r="Q113" s="8"/>
      <c r="R113" s="8"/>
    </row>
    <row r="114" spans="1:18" ht="24.75" customHeight="1">
      <c r="A114" s="130">
        <v>99</v>
      </c>
      <c r="B114" s="122" t="s">
        <v>98</v>
      </c>
      <c r="C114" s="8">
        <f t="shared" si="6"/>
        <v>3581</v>
      </c>
      <c r="D114" s="8"/>
      <c r="E114" s="8">
        <v>3581</v>
      </c>
      <c r="F114" s="8"/>
      <c r="G114" s="8">
        <f t="shared" si="7"/>
        <v>3606</v>
      </c>
      <c r="H114" s="8"/>
      <c r="I114" s="8">
        <v>3580</v>
      </c>
      <c r="J114" s="8"/>
      <c r="K114" s="8"/>
      <c r="L114" s="8"/>
      <c r="M114" s="8"/>
      <c r="N114" s="8"/>
      <c r="O114" s="8">
        <v>26</v>
      </c>
      <c r="P114" s="8"/>
      <c r="Q114" s="8"/>
      <c r="R114" s="8"/>
    </row>
    <row r="115" spans="1:18" ht="24.75" customHeight="1">
      <c r="A115" s="130">
        <v>100</v>
      </c>
      <c r="B115" s="122" t="s">
        <v>99</v>
      </c>
      <c r="C115" s="8">
        <f t="shared" si="6"/>
        <v>2076</v>
      </c>
      <c r="D115" s="8"/>
      <c r="E115" s="8">
        <v>2076</v>
      </c>
      <c r="F115" s="8"/>
      <c r="G115" s="8">
        <f t="shared" si="7"/>
        <v>2076</v>
      </c>
      <c r="H115" s="8"/>
      <c r="I115" s="8">
        <v>2076</v>
      </c>
      <c r="J115" s="8"/>
      <c r="K115" s="8"/>
      <c r="L115" s="8"/>
      <c r="M115" s="8"/>
      <c r="N115" s="8"/>
      <c r="O115" s="8"/>
      <c r="P115" s="8"/>
      <c r="Q115" s="8"/>
      <c r="R115" s="8"/>
    </row>
    <row r="116" spans="1:18" ht="24.75" customHeight="1">
      <c r="A116" s="130">
        <v>101</v>
      </c>
      <c r="B116" s="122" t="s">
        <v>100</v>
      </c>
      <c r="C116" s="8">
        <f t="shared" si="6"/>
        <v>1852</v>
      </c>
      <c r="D116" s="8"/>
      <c r="E116" s="8">
        <v>1852</v>
      </c>
      <c r="F116" s="8"/>
      <c r="G116" s="8">
        <f t="shared" si="7"/>
        <v>1854</v>
      </c>
      <c r="H116" s="8"/>
      <c r="I116" s="8">
        <v>1854</v>
      </c>
      <c r="J116" s="8"/>
      <c r="K116" s="8"/>
      <c r="L116" s="8"/>
      <c r="M116" s="8"/>
      <c r="N116" s="8"/>
      <c r="O116" s="8"/>
      <c r="P116" s="8"/>
      <c r="Q116" s="8"/>
      <c r="R116" s="8"/>
    </row>
    <row r="117" spans="1:18" ht="24.75" customHeight="1">
      <c r="A117" s="130">
        <v>102</v>
      </c>
      <c r="B117" s="122" t="s">
        <v>101</v>
      </c>
      <c r="C117" s="8">
        <f t="shared" si="6"/>
        <v>1788</v>
      </c>
      <c r="D117" s="8"/>
      <c r="E117" s="8">
        <v>1788</v>
      </c>
      <c r="F117" s="8"/>
      <c r="G117" s="8">
        <f t="shared" si="7"/>
        <v>1788</v>
      </c>
      <c r="H117" s="8"/>
      <c r="I117" s="8">
        <v>1788</v>
      </c>
      <c r="J117" s="8"/>
      <c r="K117" s="8"/>
      <c r="L117" s="8"/>
      <c r="M117" s="8"/>
      <c r="N117" s="8"/>
      <c r="O117" s="8"/>
      <c r="P117" s="8"/>
      <c r="Q117" s="8"/>
      <c r="R117" s="8"/>
    </row>
    <row r="118" spans="1:18" ht="24.75" customHeight="1">
      <c r="A118" s="130">
        <v>103</v>
      </c>
      <c r="B118" s="122" t="s">
        <v>102</v>
      </c>
      <c r="C118" s="8">
        <f t="shared" si="6"/>
        <v>2583</v>
      </c>
      <c r="D118" s="8"/>
      <c r="E118" s="8">
        <v>2583</v>
      </c>
      <c r="F118" s="8"/>
      <c r="G118" s="8">
        <f t="shared" si="7"/>
        <v>2586</v>
      </c>
      <c r="H118" s="8"/>
      <c r="I118" s="8">
        <v>2586</v>
      </c>
      <c r="J118" s="8"/>
      <c r="K118" s="8"/>
      <c r="L118" s="8"/>
      <c r="M118" s="8"/>
      <c r="N118" s="8"/>
      <c r="O118" s="8"/>
      <c r="P118" s="8"/>
      <c r="Q118" s="8"/>
      <c r="R118" s="8"/>
    </row>
    <row r="119" spans="1:18" ht="24.75" customHeight="1">
      <c r="A119" s="130">
        <v>104</v>
      </c>
      <c r="B119" s="122" t="s">
        <v>103</v>
      </c>
      <c r="C119" s="8">
        <f t="shared" si="6"/>
        <v>27778</v>
      </c>
      <c r="D119" s="8"/>
      <c r="E119" s="8">
        <v>27778</v>
      </c>
      <c r="F119" s="8"/>
      <c r="G119" s="8">
        <f t="shared" si="7"/>
        <v>27778</v>
      </c>
      <c r="H119" s="8"/>
      <c r="I119" s="8">
        <v>27128</v>
      </c>
      <c r="J119" s="8"/>
      <c r="K119" s="8"/>
      <c r="L119" s="8"/>
      <c r="M119" s="8"/>
      <c r="N119" s="8"/>
      <c r="O119" s="8">
        <v>650</v>
      </c>
      <c r="P119" s="8"/>
      <c r="Q119" s="8"/>
      <c r="R119" s="8"/>
    </row>
    <row r="120" spans="1:18" ht="28.5">
      <c r="A120" s="129"/>
      <c r="B120" s="134" t="s">
        <v>265</v>
      </c>
      <c r="C120" s="9">
        <f>C121</f>
        <v>2488</v>
      </c>
      <c r="D120" s="9">
        <f t="shared" ref="D120:Q120" si="10">D121</f>
        <v>0</v>
      </c>
      <c r="E120" s="9">
        <f t="shared" si="10"/>
        <v>2335</v>
      </c>
      <c r="F120" s="9">
        <f t="shared" si="10"/>
        <v>153</v>
      </c>
      <c r="G120" s="8">
        <f t="shared" si="7"/>
        <v>2488</v>
      </c>
      <c r="H120" s="9">
        <f t="shared" si="10"/>
        <v>0</v>
      </c>
      <c r="I120" s="9">
        <f t="shared" si="10"/>
        <v>2335</v>
      </c>
      <c r="J120" s="9">
        <f t="shared" si="10"/>
        <v>0</v>
      </c>
      <c r="K120" s="9">
        <f t="shared" si="10"/>
        <v>0</v>
      </c>
      <c r="L120" s="9">
        <f t="shared" si="10"/>
        <v>153</v>
      </c>
      <c r="M120" s="9">
        <f t="shared" si="10"/>
        <v>0</v>
      </c>
      <c r="N120" s="9">
        <f t="shared" si="10"/>
        <v>153</v>
      </c>
      <c r="O120" s="9">
        <f t="shared" si="10"/>
        <v>0</v>
      </c>
      <c r="P120" s="9">
        <f t="shared" si="10"/>
        <v>0</v>
      </c>
      <c r="Q120" s="9">
        <f t="shared" si="10"/>
        <v>0</v>
      </c>
      <c r="R120" s="9"/>
    </row>
    <row r="121" spans="1:18" ht="24.75" customHeight="1">
      <c r="A121" s="130">
        <v>105</v>
      </c>
      <c r="B121" s="122" t="s">
        <v>266</v>
      </c>
      <c r="C121" s="8">
        <f t="shared" si="6"/>
        <v>2488</v>
      </c>
      <c r="D121" s="8"/>
      <c r="E121" s="8">
        <v>2335</v>
      </c>
      <c r="F121" s="8">
        <v>153</v>
      </c>
      <c r="G121" s="8">
        <f t="shared" si="7"/>
        <v>2488</v>
      </c>
      <c r="H121" s="8"/>
      <c r="I121" s="8">
        <v>2335</v>
      </c>
      <c r="J121" s="8"/>
      <c r="K121" s="8"/>
      <c r="L121" s="8">
        <v>153</v>
      </c>
      <c r="M121" s="8"/>
      <c r="N121" s="8">
        <v>153</v>
      </c>
      <c r="O121" s="8"/>
      <c r="P121" s="8"/>
      <c r="Q121" s="8"/>
      <c r="R121" s="8"/>
    </row>
    <row r="122" spans="1:18" ht="24.75" customHeight="1">
      <c r="A122" s="129"/>
      <c r="B122" s="134" t="s">
        <v>267</v>
      </c>
      <c r="C122" s="9">
        <f>C123</f>
        <v>450</v>
      </c>
      <c r="D122" s="9">
        <f t="shared" ref="D122:Q122" si="11">D123</f>
        <v>0</v>
      </c>
      <c r="E122" s="9">
        <f t="shared" si="11"/>
        <v>450</v>
      </c>
      <c r="F122" s="9">
        <f t="shared" si="11"/>
        <v>0</v>
      </c>
      <c r="G122" s="8">
        <f t="shared" si="7"/>
        <v>450</v>
      </c>
      <c r="H122" s="9">
        <f t="shared" si="11"/>
        <v>0</v>
      </c>
      <c r="I122" s="9">
        <f t="shared" si="11"/>
        <v>450</v>
      </c>
      <c r="J122" s="9">
        <f t="shared" si="11"/>
        <v>0</v>
      </c>
      <c r="K122" s="9">
        <f t="shared" si="11"/>
        <v>0</v>
      </c>
      <c r="L122" s="9">
        <f t="shared" si="11"/>
        <v>0</v>
      </c>
      <c r="M122" s="9">
        <f t="shared" si="11"/>
        <v>0</v>
      </c>
      <c r="N122" s="9">
        <f t="shared" si="11"/>
        <v>0</v>
      </c>
      <c r="O122" s="9">
        <f t="shared" si="11"/>
        <v>0</v>
      </c>
      <c r="P122" s="9">
        <f t="shared" si="11"/>
        <v>0</v>
      </c>
      <c r="Q122" s="9">
        <f t="shared" si="11"/>
        <v>0</v>
      </c>
      <c r="R122" s="9"/>
    </row>
    <row r="123" spans="1:18" ht="24.75" customHeight="1">
      <c r="A123" s="130">
        <v>106</v>
      </c>
      <c r="B123" s="122" t="s">
        <v>268</v>
      </c>
      <c r="C123" s="8">
        <f t="shared" si="6"/>
        <v>450</v>
      </c>
      <c r="D123" s="8"/>
      <c r="E123" s="8">
        <v>450</v>
      </c>
      <c r="F123" s="8"/>
      <c r="G123" s="8">
        <f t="shared" si="7"/>
        <v>450</v>
      </c>
      <c r="H123" s="8"/>
      <c r="I123" s="8">
        <v>450</v>
      </c>
      <c r="J123" s="8"/>
      <c r="K123" s="8"/>
      <c r="L123" s="8"/>
      <c r="M123" s="8"/>
      <c r="N123" s="8"/>
      <c r="O123" s="8"/>
      <c r="P123" s="8"/>
      <c r="Q123" s="8"/>
      <c r="R123" s="8"/>
    </row>
    <row r="124" spans="1:18" ht="24.75" customHeight="1">
      <c r="A124" s="129"/>
      <c r="B124" s="138" t="s">
        <v>269</v>
      </c>
      <c r="C124" s="9">
        <f>SUM(C125:C128)</f>
        <v>2650</v>
      </c>
      <c r="D124" s="9">
        <f t="shared" ref="D124:Q124" si="12">SUM(D125:D128)</f>
        <v>0</v>
      </c>
      <c r="E124" s="9">
        <f t="shared" si="12"/>
        <v>2650</v>
      </c>
      <c r="F124" s="9">
        <f t="shared" si="12"/>
        <v>0</v>
      </c>
      <c r="G124" s="8">
        <f t="shared" si="7"/>
        <v>2650</v>
      </c>
      <c r="H124" s="9">
        <f t="shared" si="12"/>
        <v>0</v>
      </c>
      <c r="I124" s="9">
        <f t="shared" si="12"/>
        <v>2650</v>
      </c>
      <c r="J124" s="9">
        <f t="shared" si="12"/>
        <v>0</v>
      </c>
      <c r="K124" s="9">
        <f t="shared" si="12"/>
        <v>0</v>
      </c>
      <c r="L124" s="9">
        <f t="shared" si="12"/>
        <v>0</v>
      </c>
      <c r="M124" s="9">
        <f t="shared" si="12"/>
        <v>0</v>
      </c>
      <c r="N124" s="9">
        <f t="shared" si="12"/>
        <v>0</v>
      </c>
      <c r="O124" s="9">
        <f t="shared" si="12"/>
        <v>0</v>
      </c>
      <c r="P124" s="9">
        <f t="shared" si="12"/>
        <v>0</v>
      </c>
      <c r="Q124" s="9">
        <f t="shared" si="12"/>
        <v>0</v>
      </c>
      <c r="R124" s="9"/>
    </row>
    <row r="125" spans="1:18" ht="24.75" customHeight="1">
      <c r="A125" s="130">
        <v>107</v>
      </c>
      <c r="B125" s="139" t="s">
        <v>270</v>
      </c>
      <c r="C125" s="8">
        <f t="shared" si="6"/>
        <v>1080</v>
      </c>
      <c r="D125" s="8"/>
      <c r="E125" s="8">
        <v>1080</v>
      </c>
      <c r="F125" s="8"/>
      <c r="G125" s="8">
        <f t="shared" si="7"/>
        <v>1080</v>
      </c>
      <c r="H125" s="8"/>
      <c r="I125" s="8">
        <v>1080</v>
      </c>
      <c r="J125" s="8"/>
      <c r="K125" s="8"/>
      <c r="L125" s="8"/>
      <c r="M125" s="8"/>
      <c r="N125" s="8"/>
      <c r="O125" s="8"/>
      <c r="P125" s="8"/>
      <c r="Q125" s="8"/>
      <c r="R125" s="8"/>
    </row>
    <row r="126" spans="1:18" ht="24.75" customHeight="1">
      <c r="A126" s="130">
        <v>108</v>
      </c>
      <c r="B126" s="139" t="s">
        <v>271</v>
      </c>
      <c r="C126" s="8">
        <f t="shared" si="6"/>
        <v>295</v>
      </c>
      <c r="D126" s="8"/>
      <c r="E126" s="8">
        <v>295</v>
      </c>
      <c r="F126" s="8"/>
      <c r="G126" s="8">
        <f t="shared" si="7"/>
        <v>295</v>
      </c>
      <c r="H126" s="8"/>
      <c r="I126" s="8">
        <v>295</v>
      </c>
      <c r="J126" s="8"/>
      <c r="K126" s="8"/>
      <c r="L126" s="8"/>
      <c r="M126" s="8"/>
      <c r="N126" s="8"/>
      <c r="O126" s="8"/>
      <c r="P126" s="8"/>
      <c r="Q126" s="8"/>
      <c r="R126" s="8"/>
    </row>
    <row r="127" spans="1:18" ht="24.75" customHeight="1">
      <c r="A127" s="130">
        <v>109</v>
      </c>
      <c r="B127" s="139" t="s">
        <v>272</v>
      </c>
      <c r="C127" s="8">
        <f t="shared" si="6"/>
        <v>100</v>
      </c>
      <c r="D127" s="8"/>
      <c r="E127" s="8">
        <v>100</v>
      </c>
      <c r="F127" s="8"/>
      <c r="G127" s="8">
        <f t="shared" si="7"/>
        <v>100</v>
      </c>
      <c r="H127" s="8"/>
      <c r="I127" s="8">
        <v>100</v>
      </c>
      <c r="J127" s="8"/>
      <c r="K127" s="8"/>
      <c r="L127" s="8"/>
      <c r="M127" s="8"/>
      <c r="N127" s="8"/>
      <c r="O127" s="8"/>
      <c r="P127" s="8"/>
      <c r="Q127" s="8"/>
      <c r="R127" s="8"/>
    </row>
    <row r="128" spans="1:18" ht="24.75" customHeight="1">
      <c r="A128" s="130">
        <v>110</v>
      </c>
      <c r="B128" s="139" t="s">
        <v>273</v>
      </c>
      <c r="C128" s="8">
        <f t="shared" si="6"/>
        <v>1175</v>
      </c>
      <c r="D128" s="8"/>
      <c r="E128" s="8">
        <v>1175</v>
      </c>
      <c r="F128" s="8"/>
      <c r="G128" s="8">
        <f t="shared" si="7"/>
        <v>1175</v>
      </c>
      <c r="H128" s="8"/>
      <c r="I128" s="8">
        <v>1175</v>
      </c>
      <c r="J128" s="8"/>
      <c r="K128" s="8"/>
      <c r="L128" s="8"/>
      <c r="M128" s="8"/>
      <c r="N128" s="8"/>
      <c r="O128" s="8"/>
      <c r="P128" s="8"/>
      <c r="Q128" s="8"/>
      <c r="R128" s="8"/>
    </row>
    <row r="129" spans="1:18" ht="24.75" customHeight="1">
      <c r="A129" s="129"/>
      <c r="B129" s="134" t="s">
        <v>104</v>
      </c>
      <c r="C129" s="9">
        <f>SUM(C130:C169)</f>
        <v>355040</v>
      </c>
      <c r="D129" s="9">
        <f t="shared" ref="D129:Q129" si="13">SUM(D130:D169)</f>
        <v>0</v>
      </c>
      <c r="E129" s="9">
        <f t="shared" si="13"/>
        <v>355040</v>
      </c>
      <c r="F129" s="9">
        <f t="shared" si="13"/>
        <v>0</v>
      </c>
      <c r="G129" s="9">
        <f t="shared" si="7"/>
        <v>355040</v>
      </c>
      <c r="H129" s="9">
        <f t="shared" si="13"/>
        <v>0</v>
      </c>
      <c r="I129" s="9">
        <f t="shared" si="13"/>
        <v>355040</v>
      </c>
      <c r="J129" s="9">
        <f t="shared" si="13"/>
        <v>0</v>
      </c>
      <c r="K129" s="9">
        <f t="shared" si="13"/>
        <v>0</v>
      </c>
      <c r="L129" s="9">
        <f t="shared" si="13"/>
        <v>0</v>
      </c>
      <c r="M129" s="9">
        <f t="shared" si="13"/>
        <v>0</v>
      </c>
      <c r="N129" s="9">
        <f t="shared" si="13"/>
        <v>0</v>
      </c>
      <c r="O129" s="9">
        <f t="shared" si="13"/>
        <v>0</v>
      </c>
      <c r="P129" s="9">
        <f t="shared" si="13"/>
        <v>0</v>
      </c>
      <c r="Q129" s="9">
        <f t="shared" si="13"/>
        <v>0</v>
      </c>
      <c r="R129" s="9"/>
    </row>
    <row r="130" spans="1:18" ht="24.75" customHeight="1">
      <c r="A130" s="130">
        <v>111</v>
      </c>
      <c r="B130" s="122" t="s">
        <v>274</v>
      </c>
      <c r="C130" s="8">
        <f t="shared" si="6"/>
        <v>12021</v>
      </c>
      <c r="D130" s="8"/>
      <c r="E130" s="8">
        <v>12021</v>
      </c>
      <c r="F130" s="8"/>
      <c r="G130" s="8">
        <f t="shared" si="7"/>
        <v>12021</v>
      </c>
      <c r="H130" s="8"/>
      <c r="I130" s="8">
        <v>12021</v>
      </c>
      <c r="J130" s="8"/>
      <c r="K130" s="8"/>
      <c r="L130" s="8"/>
      <c r="M130" s="8"/>
      <c r="N130" s="8"/>
      <c r="O130" s="8"/>
      <c r="P130" s="8"/>
      <c r="Q130" s="8"/>
      <c r="R130" s="8"/>
    </row>
    <row r="131" spans="1:18" ht="24.75" customHeight="1">
      <c r="A131" s="130">
        <v>112</v>
      </c>
      <c r="B131" s="122" t="s">
        <v>275</v>
      </c>
      <c r="C131" s="8">
        <f t="shared" si="6"/>
        <v>10315</v>
      </c>
      <c r="D131" s="8"/>
      <c r="E131" s="8">
        <v>10315</v>
      </c>
      <c r="F131" s="8"/>
      <c r="G131" s="8">
        <f t="shared" si="7"/>
        <v>10315</v>
      </c>
      <c r="H131" s="8"/>
      <c r="I131" s="8">
        <v>10315</v>
      </c>
      <c r="J131" s="8"/>
      <c r="K131" s="8"/>
      <c r="L131" s="8"/>
      <c r="M131" s="8"/>
      <c r="N131" s="8"/>
      <c r="O131" s="8"/>
      <c r="P131" s="8"/>
      <c r="Q131" s="8"/>
      <c r="R131" s="8"/>
    </row>
    <row r="132" spans="1:18" ht="24.75" customHeight="1">
      <c r="A132" s="130">
        <v>113</v>
      </c>
      <c r="B132" s="122" t="s">
        <v>276</v>
      </c>
      <c r="C132" s="8">
        <f t="shared" si="6"/>
        <v>7277</v>
      </c>
      <c r="D132" s="8"/>
      <c r="E132" s="8">
        <v>7277</v>
      </c>
      <c r="F132" s="8"/>
      <c r="G132" s="8">
        <f t="shared" si="7"/>
        <v>7277</v>
      </c>
      <c r="H132" s="8"/>
      <c r="I132" s="8">
        <v>7277</v>
      </c>
      <c r="J132" s="8"/>
      <c r="K132" s="8"/>
      <c r="L132" s="8"/>
      <c r="M132" s="8"/>
      <c r="N132" s="8"/>
      <c r="O132" s="8"/>
      <c r="P132" s="8"/>
      <c r="Q132" s="8"/>
      <c r="R132" s="8"/>
    </row>
    <row r="133" spans="1:18" ht="24.75" customHeight="1">
      <c r="A133" s="130">
        <v>114</v>
      </c>
      <c r="B133" s="122" t="s">
        <v>277</v>
      </c>
      <c r="C133" s="8">
        <f t="shared" si="6"/>
        <v>5853</v>
      </c>
      <c r="D133" s="8"/>
      <c r="E133" s="8">
        <v>5853</v>
      </c>
      <c r="F133" s="8"/>
      <c r="G133" s="8">
        <f t="shared" si="7"/>
        <v>5853</v>
      </c>
      <c r="H133" s="8"/>
      <c r="I133" s="8">
        <v>5853</v>
      </c>
      <c r="J133" s="8"/>
      <c r="K133" s="8"/>
      <c r="L133" s="8"/>
      <c r="M133" s="8"/>
      <c r="N133" s="8"/>
      <c r="O133" s="8"/>
      <c r="P133" s="8"/>
      <c r="Q133" s="8"/>
      <c r="R133" s="8"/>
    </row>
    <row r="134" spans="1:18" ht="24.75" customHeight="1">
      <c r="A134" s="130">
        <v>115</v>
      </c>
      <c r="B134" s="122" t="s">
        <v>278</v>
      </c>
      <c r="C134" s="8">
        <f t="shared" si="6"/>
        <v>6220</v>
      </c>
      <c r="D134" s="8"/>
      <c r="E134" s="8">
        <v>6220</v>
      </c>
      <c r="F134" s="8"/>
      <c r="G134" s="8">
        <f t="shared" si="7"/>
        <v>6220</v>
      </c>
      <c r="H134" s="8"/>
      <c r="I134" s="8">
        <v>6220</v>
      </c>
      <c r="J134" s="8"/>
      <c r="K134" s="8"/>
      <c r="L134" s="8"/>
      <c r="M134" s="8"/>
      <c r="N134" s="8"/>
      <c r="O134" s="8"/>
      <c r="P134" s="8"/>
      <c r="Q134" s="8"/>
      <c r="R134" s="8"/>
    </row>
    <row r="135" spans="1:18" ht="24.75" customHeight="1">
      <c r="A135" s="130">
        <v>116</v>
      </c>
      <c r="B135" s="122" t="s">
        <v>279</v>
      </c>
      <c r="C135" s="8">
        <f t="shared" si="6"/>
        <v>11171</v>
      </c>
      <c r="D135" s="8"/>
      <c r="E135" s="8">
        <v>11171</v>
      </c>
      <c r="F135" s="8"/>
      <c r="G135" s="8">
        <f t="shared" si="7"/>
        <v>11171</v>
      </c>
      <c r="H135" s="8"/>
      <c r="I135" s="8">
        <v>11171</v>
      </c>
      <c r="J135" s="8"/>
      <c r="K135" s="8"/>
      <c r="L135" s="8"/>
      <c r="M135" s="8"/>
      <c r="N135" s="8"/>
      <c r="O135" s="8"/>
      <c r="P135" s="8"/>
      <c r="Q135" s="8"/>
      <c r="R135" s="8"/>
    </row>
    <row r="136" spans="1:18" ht="24.75" customHeight="1">
      <c r="A136" s="130">
        <v>117</v>
      </c>
      <c r="B136" s="122" t="s">
        <v>280</v>
      </c>
      <c r="C136" s="8">
        <f t="shared" si="6"/>
        <v>11167</v>
      </c>
      <c r="D136" s="8"/>
      <c r="E136" s="8">
        <v>11167</v>
      </c>
      <c r="F136" s="8"/>
      <c r="G136" s="8">
        <f t="shared" si="7"/>
        <v>11167</v>
      </c>
      <c r="H136" s="8"/>
      <c r="I136" s="8">
        <v>11167</v>
      </c>
      <c r="J136" s="8"/>
      <c r="K136" s="8"/>
      <c r="L136" s="8"/>
      <c r="M136" s="8"/>
      <c r="N136" s="8"/>
      <c r="O136" s="8"/>
      <c r="P136" s="8"/>
      <c r="Q136" s="8"/>
      <c r="R136" s="8"/>
    </row>
    <row r="137" spans="1:18" ht="24.75" customHeight="1">
      <c r="A137" s="130">
        <v>118</v>
      </c>
      <c r="B137" s="122" t="s">
        <v>281</v>
      </c>
      <c r="C137" s="8">
        <f t="shared" si="6"/>
        <v>10725</v>
      </c>
      <c r="D137" s="8"/>
      <c r="E137" s="8">
        <v>10725</v>
      </c>
      <c r="F137" s="8"/>
      <c r="G137" s="8">
        <f t="shared" si="7"/>
        <v>10725</v>
      </c>
      <c r="H137" s="8"/>
      <c r="I137" s="8">
        <v>10725</v>
      </c>
      <c r="J137" s="8"/>
      <c r="K137" s="8"/>
      <c r="L137" s="8"/>
      <c r="M137" s="8"/>
      <c r="N137" s="8"/>
      <c r="O137" s="8"/>
      <c r="P137" s="8"/>
      <c r="Q137" s="8"/>
      <c r="R137" s="8"/>
    </row>
    <row r="138" spans="1:18" ht="30">
      <c r="A138" s="130">
        <v>119</v>
      </c>
      <c r="B138" s="122" t="s">
        <v>282</v>
      </c>
      <c r="C138" s="8">
        <f t="shared" si="6"/>
        <v>4993</v>
      </c>
      <c r="D138" s="8"/>
      <c r="E138" s="8">
        <v>4993</v>
      </c>
      <c r="F138" s="8"/>
      <c r="G138" s="8">
        <f t="shared" si="7"/>
        <v>4993</v>
      </c>
      <c r="H138" s="8"/>
      <c r="I138" s="8">
        <v>4993</v>
      </c>
      <c r="J138" s="8"/>
      <c r="K138" s="8"/>
      <c r="L138" s="8"/>
      <c r="M138" s="8"/>
      <c r="N138" s="8"/>
      <c r="O138" s="8"/>
      <c r="P138" s="8"/>
      <c r="Q138" s="8"/>
      <c r="R138" s="8"/>
    </row>
    <row r="139" spans="1:18" ht="30">
      <c r="A139" s="130">
        <v>120</v>
      </c>
      <c r="B139" s="140" t="s">
        <v>283</v>
      </c>
      <c r="C139" s="8">
        <f t="shared" si="6"/>
        <v>12190</v>
      </c>
      <c r="D139" s="8"/>
      <c r="E139" s="8">
        <v>12190</v>
      </c>
      <c r="F139" s="8"/>
      <c r="G139" s="8">
        <f t="shared" si="7"/>
        <v>12190</v>
      </c>
      <c r="H139" s="8"/>
      <c r="I139" s="8">
        <v>12190</v>
      </c>
      <c r="J139" s="8"/>
      <c r="K139" s="8"/>
      <c r="L139" s="8"/>
      <c r="M139" s="8"/>
      <c r="N139" s="8"/>
      <c r="O139" s="8"/>
      <c r="P139" s="8"/>
      <c r="Q139" s="8"/>
      <c r="R139" s="8"/>
    </row>
    <row r="140" spans="1:18" ht="24.75" customHeight="1">
      <c r="A140" s="130">
        <v>121</v>
      </c>
      <c r="B140" s="122" t="s">
        <v>284</v>
      </c>
      <c r="C140" s="8">
        <f t="shared" si="6"/>
        <v>7890</v>
      </c>
      <c r="D140" s="8"/>
      <c r="E140" s="8">
        <v>7890</v>
      </c>
      <c r="F140" s="8"/>
      <c r="G140" s="8">
        <f t="shared" si="7"/>
        <v>7890</v>
      </c>
      <c r="H140" s="8"/>
      <c r="I140" s="8">
        <v>7890</v>
      </c>
      <c r="J140" s="8"/>
      <c r="K140" s="8"/>
      <c r="L140" s="8"/>
      <c r="M140" s="8"/>
      <c r="N140" s="8"/>
      <c r="O140" s="8"/>
      <c r="P140" s="8"/>
      <c r="Q140" s="8"/>
      <c r="R140" s="8"/>
    </row>
    <row r="141" spans="1:18" ht="30">
      <c r="A141" s="130">
        <v>122</v>
      </c>
      <c r="B141" s="122" t="s">
        <v>285</v>
      </c>
      <c r="C141" s="8">
        <f t="shared" ref="C141:C204" si="14">SUM(D141:F141)</f>
        <v>17142</v>
      </c>
      <c r="D141" s="8"/>
      <c r="E141" s="8">
        <v>17142</v>
      </c>
      <c r="F141" s="8"/>
      <c r="G141" s="8">
        <f t="shared" ref="G141:G204" si="15">H141+I141+J141+K141+L141+O141</f>
        <v>17142</v>
      </c>
      <c r="H141" s="8"/>
      <c r="I141" s="8">
        <v>17142</v>
      </c>
      <c r="J141" s="8"/>
      <c r="K141" s="8"/>
      <c r="L141" s="8"/>
      <c r="M141" s="8"/>
      <c r="N141" s="8"/>
      <c r="O141" s="8"/>
      <c r="P141" s="8"/>
      <c r="Q141" s="8"/>
      <c r="R141" s="8"/>
    </row>
    <row r="142" spans="1:18" ht="24.75" customHeight="1">
      <c r="A142" s="130">
        <v>123</v>
      </c>
      <c r="B142" s="122" t="s">
        <v>286</v>
      </c>
      <c r="C142" s="8">
        <f t="shared" si="14"/>
        <v>11293</v>
      </c>
      <c r="D142" s="8"/>
      <c r="E142" s="8">
        <v>11293</v>
      </c>
      <c r="F142" s="8"/>
      <c r="G142" s="8">
        <f t="shared" si="15"/>
        <v>11293</v>
      </c>
      <c r="H142" s="8"/>
      <c r="I142" s="8">
        <v>11293</v>
      </c>
      <c r="J142" s="8"/>
      <c r="K142" s="8"/>
      <c r="L142" s="8"/>
      <c r="M142" s="8"/>
      <c r="N142" s="8"/>
      <c r="O142" s="8"/>
      <c r="P142" s="8"/>
      <c r="Q142" s="8"/>
      <c r="R142" s="8"/>
    </row>
    <row r="143" spans="1:18" ht="30">
      <c r="A143" s="130">
        <v>124</v>
      </c>
      <c r="B143" s="122" t="s">
        <v>287</v>
      </c>
      <c r="C143" s="8">
        <f t="shared" si="14"/>
        <v>10522</v>
      </c>
      <c r="D143" s="8"/>
      <c r="E143" s="8">
        <v>10522</v>
      </c>
      <c r="F143" s="8"/>
      <c r="G143" s="8">
        <f t="shared" si="15"/>
        <v>10522</v>
      </c>
      <c r="H143" s="8"/>
      <c r="I143" s="8">
        <v>10522</v>
      </c>
      <c r="J143" s="8"/>
      <c r="K143" s="8"/>
      <c r="L143" s="8"/>
      <c r="M143" s="8"/>
      <c r="N143" s="8"/>
      <c r="O143" s="8"/>
      <c r="P143" s="8"/>
      <c r="Q143" s="8"/>
      <c r="R143" s="8"/>
    </row>
    <row r="144" spans="1:18" ht="22.5" customHeight="1">
      <c r="A144" s="130">
        <v>125</v>
      </c>
      <c r="B144" s="122" t="s">
        <v>288</v>
      </c>
      <c r="C144" s="8">
        <f t="shared" si="14"/>
        <v>10586</v>
      </c>
      <c r="D144" s="8"/>
      <c r="E144" s="8">
        <v>10586</v>
      </c>
      <c r="F144" s="8"/>
      <c r="G144" s="8">
        <f t="shared" si="15"/>
        <v>10586</v>
      </c>
      <c r="H144" s="8"/>
      <c r="I144" s="8">
        <v>10586</v>
      </c>
      <c r="J144" s="8"/>
      <c r="K144" s="8"/>
      <c r="L144" s="8"/>
      <c r="M144" s="8"/>
      <c r="N144" s="8"/>
      <c r="O144" s="8"/>
      <c r="P144" s="8"/>
      <c r="Q144" s="8"/>
      <c r="R144" s="8"/>
    </row>
    <row r="145" spans="1:18" ht="30">
      <c r="A145" s="130">
        <v>126</v>
      </c>
      <c r="B145" s="122" t="s">
        <v>289</v>
      </c>
      <c r="C145" s="8">
        <f t="shared" si="14"/>
        <v>8686</v>
      </c>
      <c r="D145" s="8"/>
      <c r="E145" s="8">
        <v>8686</v>
      </c>
      <c r="F145" s="8"/>
      <c r="G145" s="8">
        <f t="shared" si="15"/>
        <v>8686</v>
      </c>
      <c r="H145" s="8"/>
      <c r="I145" s="8">
        <v>8686</v>
      </c>
      <c r="J145" s="8"/>
      <c r="K145" s="8"/>
      <c r="L145" s="8"/>
      <c r="M145" s="8"/>
      <c r="N145" s="8"/>
      <c r="O145" s="8"/>
      <c r="P145" s="8"/>
      <c r="Q145" s="8"/>
      <c r="R145" s="8"/>
    </row>
    <row r="146" spans="1:18" ht="24.75" customHeight="1">
      <c r="A146" s="130">
        <v>127</v>
      </c>
      <c r="B146" s="122" t="s">
        <v>290</v>
      </c>
      <c r="C146" s="8">
        <f t="shared" si="14"/>
        <v>9191</v>
      </c>
      <c r="D146" s="8"/>
      <c r="E146" s="8">
        <v>9191</v>
      </c>
      <c r="F146" s="8"/>
      <c r="G146" s="8">
        <f t="shared" si="15"/>
        <v>9191</v>
      </c>
      <c r="H146" s="8"/>
      <c r="I146" s="8">
        <v>9191</v>
      </c>
      <c r="J146" s="8"/>
      <c r="K146" s="8"/>
      <c r="L146" s="8"/>
      <c r="M146" s="8"/>
      <c r="N146" s="8"/>
      <c r="O146" s="8"/>
      <c r="P146" s="8"/>
      <c r="Q146" s="8"/>
      <c r="R146" s="8"/>
    </row>
    <row r="147" spans="1:18" ht="30">
      <c r="A147" s="130">
        <v>128</v>
      </c>
      <c r="B147" s="122" t="s">
        <v>291</v>
      </c>
      <c r="C147" s="8">
        <f t="shared" si="14"/>
        <v>6261</v>
      </c>
      <c r="D147" s="8"/>
      <c r="E147" s="8">
        <v>6261</v>
      </c>
      <c r="F147" s="8"/>
      <c r="G147" s="8">
        <f t="shared" si="15"/>
        <v>6261</v>
      </c>
      <c r="H147" s="8"/>
      <c r="I147" s="8">
        <v>6261</v>
      </c>
      <c r="J147" s="8"/>
      <c r="K147" s="8"/>
      <c r="L147" s="8"/>
      <c r="M147" s="8"/>
      <c r="N147" s="8"/>
      <c r="O147" s="8"/>
      <c r="P147" s="8"/>
      <c r="Q147" s="8"/>
      <c r="R147" s="8"/>
    </row>
    <row r="148" spans="1:18" ht="24.75" customHeight="1">
      <c r="A148" s="130">
        <v>129</v>
      </c>
      <c r="B148" s="122" t="s">
        <v>292</v>
      </c>
      <c r="C148" s="8">
        <f t="shared" si="14"/>
        <v>8242</v>
      </c>
      <c r="D148" s="8"/>
      <c r="E148" s="8">
        <v>8242</v>
      </c>
      <c r="F148" s="8"/>
      <c r="G148" s="8">
        <f t="shared" si="15"/>
        <v>8242</v>
      </c>
      <c r="H148" s="8"/>
      <c r="I148" s="8">
        <v>8242</v>
      </c>
      <c r="J148" s="8"/>
      <c r="K148" s="8"/>
      <c r="L148" s="8"/>
      <c r="M148" s="8"/>
      <c r="N148" s="8"/>
      <c r="O148" s="8"/>
      <c r="P148" s="8"/>
      <c r="Q148" s="8"/>
      <c r="R148" s="8"/>
    </row>
    <row r="149" spans="1:18" ht="24.75" customHeight="1">
      <c r="A149" s="130">
        <v>130</v>
      </c>
      <c r="B149" s="122" t="s">
        <v>293</v>
      </c>
      <c r="C149" s="8">
        <f t="shared" si="14"/>
        <v>10407</v>
      </c>
      <c r="D149" s="8"/>
      <c r="E149" s="8">
        <v>10407</v>
      </c>
      <c r="F149" s="8"/>
      <c r="G149" s="8">
        <f t="shared" si="15"/>
        <v>10407</v>
      </c>
      <c r="H149" s="8"/>
      <c r="I149" s="8">
        <v>10407</v>
      </c>
      <c r="J149" s="8"/>
      <c r="K149" s="8"/>
      <c r="L149" s="8"/>
      <c r="M149" s="8"/>
      <c r="N149" s="8"/>
      <c r="O149" s="8"/>
      <c r="P149" s="8"/>
      <c r="Q149" s="8"/>
      <c r="R149" s="8"/>
    </row>
    <row r="150" spans="1:18" ht="24.75" customHeight="1">
      <c r="A150" s="130">
        <v>131</v>
      </c>
      <c r="B150" s="122" t="s">
        <v>294</v>
      </c>
      <c r="C150" s="8">
        <f t="shared" si="14"/>
        <v>11639</v>
      </c>
      <c r="D150" s="8"/>
      <c r="E150" s="8">
        <v>11639</v>
      </c>
      <c r="F150" s="8"/>
      <c r="G150" s="8">
        <f t="shared" si="15"/>
        <v>11639</v>
      </c>
      <c r="H150" s="8"/>
      <c r="I150" s="8">
        <v>11639</v>
      </c>
      <c r="J150" s="8"/>
      <c r="K150" s="8"/>
      <c r="L150" s="8"/>
      <c r="M150" s="8"/>
      <c r="N150" s="8"/>
      <c r="O150" s="8"/>
      <c r="P150" s="8"/>
      <c r="Q150" s="8"/>
      <c r="R150" s="8"/>
    </row>
    <row r="151" spans="1:18" ht="24.75" customHeight="1">
      <c r="A151" s="130">
        <v>132</v>
      </c>
      <c r="B151" s="122" t="s">
        <v>295</v>
      </c>
      <c r="C151" s="8">
        <f t="shared" si="14"/>
        <v>12177</v>
      </c>
      <c r="D151" s="8"/>
      <c r="E151" s="8">
        <v>12177</v>
      </c>
      <c r="F151" s="8"/>
      <c r="G151" s="8">
        <f t="shared" si="15"/>
        <v>12177</v>
      </c>
      <c r="H151" s="8"/>
      <c r="I151" s="8">
        <v>12177</v>
      </c>
      <c r="J151" s="8"/>
      <c r="K151" s="8"/>
      <c r="L151" s="8"/>
      <c r="M151" s="8"/>
      <c r="N151" s="8"/>
      <c r="O151" s="8"/>
      <c r="P151" s="8"/>
      <c r="Q151" s="8"/>
      <c r="R151" s="8"/>
    </row>
    <row r="152" spans="1:18" ht="24.75" customHeight="1">
      <c r="A152" s="130">
        <v>133</v>
      </c>
      <c r="B152" s="122" t="s">
        <v>296</v>
      </c>
      <c r="C152" s="8">
        <f t="shared" si="14"/>
        <v>8587</v>
      </c>
      <c r="D152" s="8"/>
      <c r="E152" s="8">
        <v>8587</v>
      </c>
      <c r="F152" s="8"/>
      <c r="G152" s="8">
        <f t="shared" si="15"/>
        <v>8587</v>
      </c>
      <c r="H152" s="8"/>
      <c r="I152" s="8">
        <v>8587</v>
      </c>
      <c r="J152" s="8"/>
      <c r="K152" s="8"/>
      <c r="L152" s="8"/>
      <c r="M152" s="8"/>
      <c r="N152" s="8"/>
      <c r="O152" s="8"/>
      <c r="P152" s="8"/>
      <c r="Q152" s="8"/>
      <c r="R152" s="8"/>
    </row>
    <row r="153" spans="1:18" ht="24.75" customHeight="1">
      <c r="A153" s="130">
        <v>134</v>
      </c>
      <c r="B153" s="122" t="s">
        <v>297</v>
      </c>
      <c r="C153" s="8">
        <f t="shared" si="14"/>
        <v>5768</v>
      </c>
      <c r="D153" s="8"/>
      <c r="E153" s="8">
        <v>5768</v>
      </c>
      <c r="F153" s="8"/>
      <c r="G153" s="8">
        <f t="shared" si="15"/>
        <v>5768</v>
      </c>
      <c r="H153" s="8"/>
      <c r="I153" s="8">
        <v>5768</v>
      </c>
      <c r="J153" s="8"/>
      <c r="K153" s="8"/>
      <c r="L153" s="8"/>
      <c r="M153" s="8"/>
      <c r="N153" s="8"/>
      <c r="O153" s="8"/>
      <c r="P153" s="8"/>
      <c r="Q153" s="8"/>
      <c r="R153" s="8"/>
    </row>
    <row r="154" spans="1:18" ht="24.75" customHeight="1">
      <c r="A154" s="130">
        <v>135</v>
      </c>
      <c r="B154" s="122" t="s">
        <v>298</v>
      </c>
      <c r="C154" s="8">
        <f t="shared" si="14"/>
        <v>5343</v>
      </c>
      <c r="D154" s="8"/>
      <c r="E154" s="8">
        <v>5343</v>
      </c>
      <c r="F154" s="8"/>
      <c r="G154" s="8">
        <f t="shared" si="15"/>
        <v>5343</v>
      </c>
      <c r="H154" s="8"/>
      <c r="I154" s="8">
        <v>5343</v>
      </c>
      <c r="J154" s="8"/>
      <c r="K154" s="8"/>
      <c r="L154" s="8"/>
      <c r="M154" s="8"/>
      <c r="N154" s="8"/>
      <c r="O154" s="8"/>
      <c r="P154" s="8"/>
      <c r="Q154" s="8"/>
      <c r="R154" s="8"/>
    </row>
    <row r="155" spans="1:18" ht="24.75" customHeight="1">
      <c r="A155" s="130">
        <v>136</v>
      </c>
      <c r="B155" s="122" t="s">
        <v>299</v>
      </c>
      <c r="C155" s="8">
        <f t="shared" si="14"/>
        <v>5213</v>
      </c>
      <c r="D155" s="8"/>
      <c r="E155" s="8">
        <v>5213</v>
      </c>
      <c r="F155" s="8"/>
      <c r="G155" s="8">
        <f t="shared" si="15"/>
        <v>5213</v>
      </c>
      <c r="H155" s="8"/>
      <c r="I155" s="8">
        <v>5213</v>
      </c>
      <c r="J155" s="8"/>
      <c r="K155" s="8"/>
      <c r="L155" s="8"/>
      <c r="M155" s="8"/>
      <c r="N155" s="8"/>
      <c r="O155" s="8"/>
      <c r="P155" s="8"/>
      <c r="Q155" s="8"/>
      <c r="R155" s="8"/>
    </row>
    <row r="156" spans="1:18" ht="24.75" customHeight="1">
      <c r="A156" s="130">
        <v>137</v>
      </c>
      <c r="B156" s="122" t="s">
        <v>300</v>
      </c>
      <c r="C156" s="8">
        <f t="shared" si="14"/>
        <v>10817</v>
      </c>
      <c r="D156" s="8"/>
      <c r="E156" s="8">
        <v>10817</v>
      </c>
      <c r="F156" s="8"/>
      <c r="G156" s="8">
        <f t="shared" si="15"/>
        <v>10817</v>
      </c>
      <c r="H156" s="8"/>
      <c r="I156" s="8">
        <v>10817</v>
      </c>
      <c r="J156" s="8"/>
      <c r="K156" s="8"/>
      <c r="L156" s="8"/>
      <c r="M156" s="8"/>
      <c r="N156" s="8"/>
      <c r="O156" s="8"/>
      <c r="P156" s="8"/>
      <c r="Q156" s="8"/>
      <c r="R156" s="8"/>
    </row>
    <row r="157" spans="1:18" ht="24.75" customHeight="1">
      <c r="A157" s="130">
        <v>138</v>
      </c>
      <c r="B157" s="122" t="s">
        <v>301</v>
      </c>
      <c r="C157" s="8">
        <f t="shared" si="14"/>
        <v>7640</v>
      </c>
      <c r="D157" s="8"/>
      <c r="E157" s="8">
        <v>7640</v>
      </c>
      <c r="F157" s="8"/>
      <c r="G157" s="8">
        <f t="shared" si="15"/>
        <v>7640</v>
      </c>
      <c r="H157" s="8"/>
      <c r="I157" s="8">
        <v>7640</v>
      </c>
      <c r="J157" s="8"/>
      <c r="K157" s="8"/>
      <c r="L157" s="8"/>
      <c r="M157" s="8"/>
      <c r="N157" s="8"/>
      <c r="O157" s="8"/>
      <c r="P157" s="8"/>
      <c r="Q157" s="8"/>
      <c r="R157" s="8"/>
    </row>
    <row r="158" spans="1:18" ht="24.75" customHeight="1">
      <c r="A158" s="130">
        <v>139</v>
      </c>
      <c r="B158" s="122" t="s">
        <v>302</v>
      </c>
      <c r="C158" s="8">
        <f t="shared" si="14"/>
        <v>6066</v>
      </c>
      <c r="D158" s="8"/>
      <c r="E158" s="8">
        <v>6066</v>
      </c>
      <c r="F158" s="8"/>
      <c r="G158" s="8">
        <f t="shared" si="15"/>
        <v>6066</v>
      </c>
      <c r="H158" s="8"/>
      <c r="I158" s="8">
        <v>6066</v>
      </c>
      <c r="J158" s="8"/>
      <c r="K158" s="8"/>
      <c r="L158" s="8"/>
      <c r="M158" s="8"/>
      <c r="N158" s="8"/>
      <c r="O158" s="8"/>
      <c r="P158" s="8"/>
      <c r="Q158" s="8"/>
      <c r="R158" s="8"/>
    </row>
    <row r="159" spans="1:18" ht="24.75" customHeight="1">
      <c r="A159" s="130">
        <v>140</v>
      </c>
      <c r="B159" s="122" t="s">
        <v>303</v>
      </c>
      <c r="C159" s="8">
        <f t="shared" si="14"/>
        <v>7474</v>
      </c>
      <c r="D159" s="8"/>
      <c r="E159" s="8">
        <v>7474</v>
      </c>
      <c r="F159" s="8"/>
      <c r="G159" s="8">
        <f t="shared" si="15"/>
        <v>7474</v>
      </c>
      <c r="H159" s="8"/>
      <c r="I159" s="8">
        <v>7474</v>
      </c>
      <c r="J159" s="8"/>
      <c r="K159" s="8"/>
      <c r="L159" s="8"/>
      <c r="M159" s="8"/>
      <c r="N159" s="8"/>
      <c r="O159" s="8"/>
      <c r="P159" s="8"/>
      <c r="Q159" s="8"/>
      <c r="R159" s="8"/>
    </row>
    <row r="160" spans="1:18" ht="24.75" customHeight="1">
      <c r="A160" s="130">
        <v>141</v>
      </c>
      <c r="B160" s="122" t="s">
        <v>304</v>
      </c>
      <c r="C160" s="8">
        <f t="shared" si="14"/>
        <v>5701</v>
      </c>
      <c r="D160" s="8"/>
      <c r="E160" s="8">
        <v>5701</v>
      </c>
      <c r="F160" s="8"/>
      <c r="G160" s="8">
        <f t="shared" si="15"/>
        <v>5701</v>
      </c>
      <c r="H160" s="8"/>
      <c r="I160" s="8">
        <v>5701</v>
      </c>
      <c r="J160" s="8"/>
      <c r="K160" s="8"/>
      <c r="L160" s="8"/>
      <c r="M160" s="8"/>
      <c r="N160" s="8"/>
      <c r="O160" s="8"/>
      <c r="P160" s="8"/>
      <c r="Q160" s="8"/>
      <c r="R160" s="8"/>
    </row>
    <row r="161" spans="1:18" ht="24.75" customHeight="1">
      <c r="A161" s="130">
        <v>142</v>
      </c>
      <c r="B161" s="122" t="s">
        <v>305</v>
      </c>
      <c r="C161" s="8">
        <f t="shared" si="14"/>
        <v>10572</v>
      </c>
      <c r="D161" s="8"/>
      <c r="E161" s="8">
        <v>10572</v>
      </c>
      <c r="F161" s="8"/>
      <c r="G161" s="8">
        <f t="shared" si="15"/>
        <v>10572</v>
      </c>
      <c r="H161" s="8"/>
      <c r="I161" s="8">
        <v>10572</v>
      </c>
      <c r="J161" s="8"/>
      <c r="K161" s="8"/>
      <c r="L161" s="8"/>
      <c r="M161" s="8"/>
      <c r="N161" s="8"/>
      <c r="O161" s="8"/>
      <c r="P161" s="8"/>
      <c r="Q161" s="8"/>
      <c r="R161" s="8"/>
    </row>
    <row r="162" spans="1:18" ht="24.75" customHeight="1">
      <c r="A162" s="130">
        <v>143</v>
      </c>
      <c r="B162" s="122" t="s">
        <v>306</v>
      </c>
      <c r="C162" s="8">
        <f t="shared" si="14"/>
        <v>10567</v>
      </c>
      <c r="D162" s="8"/>
      <c r="E162" s="8">
        <v>10567</v>
      </c>
      <c r="F162" s="8"/>
      <c r="G162" s="8">
        <f t="shared" si="15"/>
        <v>10567</v>
      </c>
      <c r="H162" s="8"/>
      <c r="I162" s="8">
        <v>10567</v>
      </c>
      <c r="J162" s="8"/>
      <c r="K162" s="8"/>
      <c r="L162" s="8"/>
      <c r="M162" s="8"/>
      <c r="N162" s="8"/>
      <c r="O162" s="8"/>
      <c r="P162" s="8"/>
      <c r="Q162" s="8"/>
      <c r="R162" s="8"/>
    </row>
    <row r="163" spans="1:18" ht="24.75" customHeight="1">
      <c r="A163" s="130">
        <v>144</v>
      </c>
      <c r="B163" s="122" t="s">
        <v>307</v>
      </c>
      <c r="C163" s="8">
        <f t="shared" si="14"/>
        <v>9461</v>
      </c>
      <c r="D163" s="8"/>
      <c r="E163" s="8">
        <v>9461</v>
      </c>
      <c r="F163" s="8"/>
      <c r="G163" s="8">
        <f t="shared" si="15"/>
        <v>9461</v>
      </c>
      <c r="H163" s="8"/>
      <c r="I163" s="8">
        <v>9461</v>
      </c>
      <c r="J163" s="8"/>
      <c r="K163" s="8"/>
      <c r="L163" s="8"/>
      <c r="M163" s="8"/>
      <c r="N163" s="8"/>
      <c r="O163" s="8"/>
      <c r="P163" s="8"/>
      <c r="Q163" s="8"/>
      <c r="R163" s="8"/>
    </row>
    <row r="164" spans="1:18" ht="24.75" customHeight="1">
      <c r="A164" s="130">
        <v>145</v>
      </c>
      <c r="B164" s="122" t="s">
        <v>308</v>
      </c>
      <c r="C164" s="8">
        <f t="shared" si="14"/>
        <v>5828</v>
      </c>
      <c r="D164" s="8"/>
      <c r="E164" s="8">
        <v>5828</v>
      </c>
      <c r="F164" s="8"/>
      <c r="G164" s="8">
        <f t="shared" si="15"/>
        <v>5828</v>
      </c>
      <c r="H164" s="8"/>
      <c r="I164" s="8">
        <v>5828</v>
      </c>
      <c r="J164" s="8"/>
      <c r="K164" s="8"/>
      <c r="L164" s="8"/>
      <c r="M164" s="8"/>
      <c r="N164" s="8"/>
      <c r="O164" s="8"/>
      <c r="P164" s="8"/>
      <c r="Q164" s="8"/>
      <c r="R164" s="8"/>
    </row>
    <row r="165" spans="1:18" ht="24.75" customHeight="1">
      <c r="A165" s="130">
        <v>146</v>
      </c>
      <c r="B165" s="122" t="s">
        <v>309</v>
      </c>
      <c r="C165" s="8">
        <f t="shared" si="14"/>
        <v>12223</v>
      </c>
      <c r="D165" s="8"/>
      <c r="E165" s="8">
        <v>12223</v>
      </c>
      <c r="F165" s="8"/>
      <c r="G165" s="8">
        <f t="shared" si="15"/>
        <v>12223</v>
      </c>
      <c r="H165" s="8"/>
      <c r="I165" s="8">
        <v>12223</v>
      </c>
      <c r="J165" s="8"/>
      <c r="K165" s="8"/>
      <c r="L165" s="8"/>
      <c r="M165" s="8"/>
      <c r="N165" s="8"/>
      <c r="O165" s="8"/>
      <c r="P165" s="8"/>
      <c r="Q165" s="8"/>
      <c r="R165" s="8"/>
    </row>
    <row r="166" spans="1:18" ht="30">
      <c r="A166" s="130">
        <v>147</v>
      </c>
      <c r="B166" s="122" t="s">
        <v>310</v>
      </c>
      <c r="C166" s="8">
        <f t="shared" si="14"/>
        <v>8722</v>
      </c>
      <c r="D166" s="8"/>
      <c r="E166" s="8">
        <v>8722</v>
      </c>
      <c r="F166" s="8"/>
      <c r="G166" s="8">
        <f t="shared" si="15"/>
        <v>8722</v>
      </c>
      <c r="H166" s="8"/>
      <c r="I166" s="8">
        <v>8722</v>
      </c>
      <c r="J166" s="8"/>
      <c r="K166" s="8"/>
      <c r="L166" s="8"/>
      <c r="M166" s="8"/>
      <c r="N166" s="8"/>
      <c r="O166" s="8"/>
      <c r="P166" s="8"/>
      <c r="Q166" s="8"/>
      <c r="R166" s="8"/>
    </row>
    <row r="167" spans="1:18" ht="24.75" customHeight="1">
      <c r="A167" s="130">
        <v>148</v>
      </c>
      <c r="B167" s="122" t="s">
        <v>311</v>
      </c>
      <c r="C167" s="8">
        <f t="shared" si="14"/>
        <v>8433</v>
      </c>
      <c r="D167" s="8"/>
      <c r="E167" s="8">
        <v>8433</v>
      </c>
      <c r="F167" s="8"/>
      <c r="G167" s="8">
        <f t="shared" si="15"/>
        <v>8433</v>
      </c>
      <c r="H167" s="8"/>
      <c r="I167" s="8">
        <v>8433</v>
      </c>
      <c r="J167" s="8"/>
      <c r="K167" s="8"/>
      <c r="L167" s="8"/>
      <c r="M167" s="8"/>
      <c r="N167" s="8"/>
      <c r="O167" s="8"/>
      <c r="P167" s="8"/>
      <c r="Q167" s="8"/>
      <c r="R167" s="8"/>
    </row>
    <row r="168" spans="1:18" ht="24.75" customHeight="1">
      <c r="A168" s="130">
        <v>149</v>
      </c>
      <c r="B168" s="122" t="s">
        <v>312</v>
      </c>
      <c r="C168" s="8">
        <f t="shared" si="14"/>
        <v>2246</v>
      </c>
      <c r="D168" s="8"/>
      <c r="E168" s="8">
        <v>2246</v>
      </c>
      <c r="F168" s="8"/>
      <c r="G168" s="8">
        <f t="shared" si="15"/>
        <v>2246</v>
      </c>
      <c r="H168" s="8"/>
      <c r="I168" s="8">
        <v>2246</v>
      </c>
      <c r="J168" s="8"/>
      <c r="K168" s="8"/>
      <c r="L168" s="8"/>
      <c r="M168" s="8"/>
      <c r="N168" s="8"/>
      <c r="O168" s="8"/>
      <c r="P168" s="8"/>
      <c r="Q168" s="8"/>
      <c r="R168" s="8"/>
    </row>
    <row r="169" spans="1:18" ht="30">
      <c r="A169" s="130">
        <v>150</v>
      </c>
      <c r="B169" s="122" t="s">
        <v>313</v>
      </c>
      <c r="C169" s="8">
        <f t="shared" si="14"/>
        <v>8411</v>
      </c>
      <c r="D169" s="8"/>
      <c r="E169" s="8">
        <v>8411</v>
      </c>
      <c r="F169" s="8"/>
      <c r="G169" s="8">
        <f t="shared" si="15"/>
        <v>8411</v>
      </c>
      <c r="H169" s="8"/>
      <c r="I169" s="8">
        <v>8411</v>
      </c>
      <c r="J169" s="8"/>
      <c r="K169" s="8"/>
      <c r="L169" s="8"/>
      <c r="M169" s="8"/>
      <c r="N169" s="8"/>
      <c r="O169" s="8"/>
      <c r="P169" s="8"/>
      <c r="Q169" s="8"/>
      <c r="R169" s="8"/>
    </row>
    <row r="170" spans="1:18" ht="24.75" customHeight="1">
      <c r="A170" s="129"/>
      <c r="B170" s="134" t="s">
        <v>314</v>
      </c>
      <c r="C170" s="9">
        <f>SUM(C171:C179)</f>
        <v>102980</v>
      </c>
      <c r="D170" s="9">
        <f t="shared" ref="D170:Q170" si="16">SUM(D171:D179)</f>
        <v>0</v>
      </c>
      <c r="E170" s="9">
        <f t="shared" si="16"/>
        <v>100983</v>
      </c>
      <c r="F170" s="9">
        <f t="shared" si="16"/>
        <v>1997</v>
      </c>
      <c r="G170" s="9">
        <f t="shared" si="15"/>
        <v>104251</v>
      </c>
      <c r="H170" s="9">
        <f t="shared" si="16"/>
        <v>0</v>
      </c>
      <c r="I170" s="9">
        <f t="shared" si="16"/>
        <v>100122</v>
      </c>
      <c r="J170" s="9">
        <f t="shared" si="16"/>
        <v>0</v>
      </c>
      <c r="K170" s="9">
        <f t="shared" si="16"/>
        <v>0</v>
      </c>
      <c r="L170" s="9">
        <f t="shared" si="16"/>
        <v>1997</v>
      </c>
      <c r="M170" s="9">
        <f t="shared" si="16"/>
        <v>0</v>
      </c>
      <c r="N170" s="9">
        <f t="shared" si="16"/>
        <v>1997</v>
      </c>
      <c r="O170" s="9">
        <f t="shared" si="16"/>
        <v>2132</v>
      </c>
      <c r="P170" s="9">
        <f t="shared" si="16"/>
        <v>0</v>
      </c>
      <c r="Q170" s="9">
        <f t="shared" si="16"/>
        <v>0</v>
      </c>
      <c r="R170" s="9"/>
    </row>
    <row r="171" spans="1:18" ht="24.75" customHeight="1">
      <c r="A171" s="130">
        <v>151</v>
      </c>
      <c r="B171" s="122" t="s">
        <v>146</v>
      </c>
      <c r="C171" s="8">
        <f t="shared" si="14"/>
        <v>12237</v>
      </c>
      <c r="D171" s="8"/>
      <c r="E171" s="8">
        <v>12237</v>
      </c>
      <c r="F171" s="8"/>
      <c r="G171" s="8">
        <f t="shared" si="15"/>
        <v>11766</v>
      </c>
      <c r="H171" s="8"/>
      <c r="I171" s="8">
        <v>11646</v>
      </c>
      <c r="J171" s="8"/>
      <c r="K171" s="8"/>
      <c r="L171" s="8"/>
      <c r="M171" s="8"/>
      <c r="N171" s="8"/>
      <c r="O171" s="8">
        <v>120</v>
      </c>
      <c r="P171" s="8"/>
      <c r="Q171" s="8"/>
      <c r="R171" s="8"/>
    </row>
    <row r="172" spans="1:18" ht="24.75" customHeight="1">
      <c r="A172" s="130">
        <v>152</v>
      </c>
      <c r="B172" s="122" t="s">
        <v>315</v>
      </c>
      <c r="C172" s="8">
        <f t="shared" si="14"/>
        <v>7396</v>
      </c>
      <c r="D172" s="8"/>
      <c r="E172" s="8">
        <v>7396</v>
      </c>
      <c r="F172" s="8"/>
      <c r="G172" s="8">
        <f t="shared" si="15"/>
        <v>8327</v>
      </c>
      <c r="H172" s="8"/>
      <c r="I172" s="8">
        <v>7766</v>
      </c>
      <c r="J172" s="8"/>
      <c r="K172" s="8"/>
      <c r="L172" s="8"/>
      <c r="M172" s="8"/>
      <c r="N172" s="8"/>
      <c r="O172" s="8">
        <v>561</v>
      </c>
      <c r="P172" s="8"/>
      <c r="Q172" s="8"/>
      <c r="R172" s="8"/>
    </row>
    <row r="173" spans="1:18" ht="24.75" customHeight="1">
      <c r="A173" s="130">
        <v>153</v>
      </c>
      <c r="B173" s="122" t="s">
        <v>147</v>
      </c>
      <c r="C173" s="8">
        <f t="shared" si="14"/>
        <v>7923</v>
      </c>
      <c r="D173" s="8"/>
      <c r="E173" s="8">
        <v>7923</v>
      </c>
      <c r="F173" s="8"/>
      <c r="G173" s="8">
        <f t="shared" si="15"/>
        <v>7923</v>
      </c>
      <c r="H173" s="8"/>
      <c r="I173" s="8">
        <v>7923</v>
      </c>
      <c r="J173" s="8"/>
      <c r="K173" s="8"/>
      <c r="L173" s="8"/>
      <c r="M173" s="8"/>
      <c r="N173" s="8"/>
      <c r="O173" s="8"/>
      <c r="P173" s="8"/>
      <c r="Q173" s="8"/>
      <c r="R173" s="8"/>
    </row>
    <row r="174" spans="1:18" ht="30">
      <c r="A174" s="130">
        <v>154</v>
      </c>
      <c r="B174" s="122" t="s">
        <v>316</v>
      </c>
      <c r="C174" s="8">
        <f t="shared" si="14"/>
        <v>7270</v>
      </c>
      <c r="D174" s="8"/>
      <c r="E174" s="8">
        <v>7270</v>
      </c>
      <c r="F174" s="8"/>
      <c r="G174" s="8">
        <f t="shared" si="15"/>
        <v>7269</v>
      </c>
      <c r="H174" s="8"/>
      <c r="I174" s="8">
        <v>6942</v>
      </c>
      <c r="J174" s="8"/>
      <c r="K174" s="8"/>
      <c r="L174" s="8"/>
      <c r="M174" s="8"/>
      <c r="N174" s="8"/>
      <c r="O174" s="8">
        <v>327</v>
      </c>
      <c r="P174" s="8"/>
      <c r="Q174" s="8"/>
      <c r="R174" s="8"/>
    </row>
    <row r="175" spans="1:18" ht="30">
      <c r="A175" s="130">
        <v>155</v>
      </c>
      <c r="B175" s="122" t="s">
        <v>317</v>
      </c>
      <c r="C175" s="8">
        <f t="shared" si="14"/>
        <v>9542</v>
      </c>
      <c r="D175" s="8"/>
      <c r="E175" s="8">
        <v>9542</v>
      </c>
      <c r="F175" s="8"/>
      <c r="G175" s="8">
        <f t="shared" si="15"/>
        <v>9542</v>
      </c>
      <c r="H175" s="8"/>
      <c r="I175" s="8">
        <v>8418</v>
      </c>
      <c r="J175" s="8"/>
      <c r="K175" s="8"/>
      <c r="L175" s="8"/>
      <c r="M175" s="8"/>
      <c r="N175" s="8"/>
      <c r="O175" s="8">
        <v>1124</v>
      </c>
      <c r="P175" s="8"/>
      <c r="Q175" s="8"/>
      <c r="R175" s="8"/>
    </row>
    <row r="176" spans="1:18" ht="24.75" customHeight="1">
      <c r="A176" s="130">
        <v>156</v>
      </c>
      <c r="B176" s="122" t="s">
        <v>318</v>
      </c>
      <c r="C176" s="8">
        <f t="shared" si="14"/>
        <v>1138</v>
      </c>
      <c r="D176" s="8"/>
      <c r="E176" s="8">
        <v>1138</v>
      </c>
      <c r="F176" s="8"/>
      <c r="G176" s="8">
        <f t="shared" si="15"/>
        <v>1534</v>
      </c>
      <c r="H176" s="8"/>
      <c r="I176" s="8">
        <v>1534</v>
      </c>
      <c r="J176" s="8"/>
      <c r="K176" s="8"/>
      <c r="L176" s="8"/>
      <c r="M176" s="8"/>
      <c r="N176" s="8"/>
      <c r="O176" s="8"/>
      <c r="P176" s="8"/>
      <c r="Q176" s="8"/>
      <c r="R176" s="8"/>
    </row>
    <row r="177" spans="1:18" ht="24.75" customHeight="1">
      <c r="A177" s="130">
        <v>157</v>
      </c>
      <c r="B177" s="122" t="s">
        <v>319</v>
      </c>
      <c r="C177" s="8">
        <f t="shared" si="14"/>
        <v>41562</v>
      </c>
      <c r="D177" s="8"/>
      <c r="E177" s="8">
        <v>41562</v>
      </c>
      <c r="F177" s="8"/>
      <c r="G177" s="8">
        <f t="shared" si="15"/>
        <v>41978</v>
      </c>
      <c r="H177" s="8"/>
      <c r="I177" s="8">
        <v>41978</v>
      </c>
      <c r="J177" s="8"/>
      <c r="K177" s="8"/>
      <c r="L177" s="8"/>
      <c r="M177" s="8"/>
      <c r="N177" s="8"/>
      <c r="O177" s="8"/>
      <c r="P177" s="8"/>
      <c r="Q177" s="8"/>
      <c r="R177" s="8"/>
    </row>
    <row r="178" spans="1:18" ht="24.75" customHeight="1">
      <c r="A178" s="130">
        <v>158</v>
      </c>
      <c r="B178" s="122" t="s">
        <v>320</v>
      </c>
      <c r="C178" s="8">
        <f t="shared" si="14"/>
        <v>9665</v>
      </c>
      <c r="D178" s="8"/>
      <c r="E178" s="8">
        <v>8668</v>
      </c>
      <c r="F178" s="8">
        <v>997</v>
      </c>
      <c r="G178" s="8">
        <f t="shared" si="15"/>
        <v>9665</v>
      </c>
      <c r="H178" s="8"/>
      <c r="I178" s="8">
        <v>8668</v>
      </c>
      <c r="J178" s="8"/>
      <c r="K178" s="8"/>
      <c r="L178" s="8">
        <v>997</v>
      </c>
      <c r="M178" s="8"/>
      <c r="N178" s="8">
        <v>997</v>
      </c>
      <c r="O178" s="8"/>
      <c r="P178" s="8"/>
      <c r="Q178" s="8"/>
      <c r="R178" s="8"/>
    </row>
    <row r="179" spans="1:18" ht="24.75" customHeight="1">
      <c r="A179" s="130">
        <v>159</v>
      </c>
      <c r="B179" s="122" t="s">
        <v>145</v>
      </c>
      <c r="C179" s="8">
        <f t="shared" si="14"/>
        <v>6247</v>
      </c>
      <c r="D179" s="8"/>
      <c r="E179" s="8">
        <v>5247</v>
      </c>
      <c r="F179" s="8">
        <v>1000</v>
      </c>
      <c r="G179" s="8">
        <f t="shared" si="15"/>
        <v>6247</v>
      </c>
      <c r="H179" s="8"/>
      <c r="I179" s="8">
        <v>5247</v>
      </c>
      <c r="J179" s="8"/>
      <c r="K179" s="8"/>
      <c r="L179" s="8">
        <v>1000</v>
      </c>
      <c r="M179" s="8"/>
      <c r="N179" s="8">
        <v>1000</v>
      </c>
      <c r="O179" s="8"/>
      <c r="P179" s="8"/>
      <c r="Q179" s="8"/>
      <c r="R179" s="8"/>
    </row>
    <row r="180" spans="1:18" ht="24.75" customHeight="1">
      <c r="A180" s="129"/>
      <c r="B180" s="134" t="s">
        <v>105</v>
      </c>
      <c r="C180" s="9">
        <f>SUM(C181:C193)</f>
        <v>96589</v>
      </c>
      <c r="D180" s="9">
        <f t="shared" ref="D180:Q180" si="17">SUM(D181:D193)</f>
        <v>0</v>
      </c>
      <c r="E180" s="9">
        <f t="shared" si="17"/>
        <v>95729</v>
      </c>
      <c r="F180" s="9">
        <f t="shared" si="17"/>
        <v>860</v>
      </c>
      <c r="G180" s="8">
        <f t="shared" si="15"/>
        <v>96169</v>
      </c>
      <c r="H180" s="9">
        <f t="shared" si="17"/>
        <v>0</v>
      </c>
      <c r="I180" s="9">
        <f t="shared" si="17"/>
        <v>91697</v>
      </c>
      <c r="J180" s="9">
        <f t="shared" si="17"/>
        <v>0</v>
      </c>
      <c r="K180" s="9">
        <f t="shared" si="17"/>
        <v>0</v>
      </c>
      <c r="L180" s="9">
        <f t="shared" si="17"/>
        <v>860</v>
      </c>
      <c r="M180" s="9">
        <f t="shared" si="17"/>
        <v>0</v>
      </c>
      <c r="N180" s="9">
        <f t="shared" si="17"/>
        <v>860</v>
      </c>
      <c r="O180" s="9">
        <f t="shared" si="17"/>
        <v>3612</v>
      </c>
      <c r="P180" s="9">
        <f t="shared" si="17"/>
        <v>0</v>
      </c>
      <c r="Q180" s="9">
        <f t="shared" si="17"/>
        <v>0</v>
      </c>
      <c r="R180" s="9"/>
    </row>
    <row r="181" spans="1:18" ht="24.75" customHeight="1">
      <c r="A181" s="130">
        <v>160</v>
      </c>
      <c r="B181" s="122" t="s">
        <v>107</v>
      </c>
      <c r="C181" s="8">
        <f t="shared" si="14"/>
        <v>12462</v>
      </c>
      <c r="D181" s="8"/>
      <c r="E181" s="8">
        <v>12462</v>
      </c>
      <c r="F181" s="8"/>
      <c r="G181" s="8">
        <f t="shared" si="15"/>
        <v>12076</v>
      </c>
      <c r="H181" s="8"/>
      <c r="I181" s="8">
        <v>11776</v>
      </c>
      <c r="J181" s="8"/>
      <c r="K181" s="8"/>
      <c r="L181" s="8"/>
      <c r="M181" s="8"/>
      <c r="N181" s="8"/>
      <c r="O181" s="8">
        <v>300</v>
      </c>
      <c r="P181" s="8"/>
      <c r="Q181" s="8"/>
      <c r="R181" s="8"/>
    </row>
    <row r="182" spans="1:18" ht="24.75" customHeight="1">
      <c r="A182" s="130">
        <v>161</v>
      </c>
      <c r="B182" s="122" t="s">
        <v>108</v>
      </c>
      <c r="C182" s="8">
        <f t="shared" si="14"/>
        <v>2017</v>
      </c>
      <c r="D182" s="8"/>
      <c r="E182" s="8">
        <v>1367</v>
      </c>
      <c r="F182" s="8">
        <v>650</v>
      </c>
      <c r="G182" s="8">
        <f t="shared" si="15"/>
        <v>2017</v>
      </c>
      <c r="H182" s="8"/>
      <c r="I182" s="8">
        <v>1367</v>
      </c>
      <c r="J182" s="8"/>
      <c r="K182" s="8"/>
      <c r="L182" s="8">
        <v>650</v>
      </c>
      <c r="M182" s="8"/>
      <c r="N182" s="8">
        <v>650</v>
      </c>
      <c r="O182" s="8"/>
      <c r="P182" s="8"/>
      <c r="Q182" s="8"/>
      <c r="R182" s="8"/>
    </row>
    <row r="183" spans="1:18" ht="30">
      <c r="A183" s="130">
        <v>162</v>
      </c>
      <c r="B183" s="122" t="s">
        <v>321</v>
      </c>
      <c r="C183" s="8">
        <f t="shared" si="14"/>
        <v>5222</v>
      </c>
      <c r="D183" s="8"/>
      <c r="E183" s="8">
        <v>5012</v>
      </c>
      <c r="F183" s="8">
        <v>210</v>
      </c>
      <c r="G183" s="8">
        <f t="shared" si="15"/>
        <v>5222</v>
      </c>
      <c r="H183" s="8"/>
      <c r="I183" s="8">
        <v>4426</v>
      </c>
      <c r="J183" s="8"/>
      <c r="K183" s="8"/>
      <c r="L183" s="8">
        <v>210</v>
      </c>
      <c r="M183" s="8"/>
      <c r="N183" s="8">
        <v>210</v>
      </c>
      <c r="O183" s="8">
        <v>586</v>
      </c>
      <c r="P183" s="8"/>
      <c r="Q183" s="8"/>
      <c r="R183" s="8"/>
    </row>
    <row r="184" spans="1:18" ht="24.75" customHeight="1">
      <c r="A184" s="130">
        <v>163</v>
      </c>
      <c r="B184" s="122" t="s">
        <v>109</v>
      </c>
      <c r="C184" s="8">
        <f t="shared" si="14"/>
        <v>3143</v>
      </c>
      <c r="D184" s="8"/>
      <c r="E184" s="8">
        <v>3143</v>
      </c>
      <c r="F184" s="8"/>
      <c r="G184" s="8">
        <f t="shared" si="15"/>
        <v>3143</v>
      </c>
      <c r="H184" s="8"/>
      <c r="I184" s="8">
        <v>3143</v>
      </c>
      <c r="J184" s="8"/>
      <c r="K184" s="8"/>
      <c r="L184" s="8"/>
      <c r="M184" s="8"/>
      <c r="N184" s="8"/>
      <c r="O184" s="8"/>
      <c r="P184" s="8"/>
      <c r="Q184" s="8"/>
      <c r="R184" s="8"/>
    </row>
    <row r="185" spans="1:18" ht="24.75" customHeight="1">
      <c r="A185" s="130">
        <v>164</v>
      </c>
      <c r="B185" s="122" t="s">
        <v>110</v>
      </c>
      <c r="C185" s="8">
        <f t="shared" si="14"/>
        <v>18391</v>
      </c>
      <c r="D185" s="8"/>
      <c r="E185" s="8">
        <v>18391</v>
      </c>
      <c r="F185" s="8"/>
      <c r="G185" s="8">
        <f t="shared" si="15"/>
        <v>18391</v>
      </c>
      <c r="H185" s="8"/>
      <c r="I185" s="8">
        <v>17991</v>
      </c>
      <c r="J185" s="8"/>
      <c r="K185" s="8"/>
      <c r="L185" s="8"/>
      <c r="M185" s="8"/>
      <c r="N185" s="8"/>
      <c r="O185" s="8">
        <v>400</v>
      </c>
      <c r="P185" s="8"/>
      <c r="Q185" s="8"/>
      <c r="R185" s="8"/>
    </row>
    <row r="186" spans="1:18" ht="30">
      <c r="A186" s="130">
        <v>165</v>
      </c>
      <c r="B186" s="122" t="s">
        <v>322</v>
      </c>
      <c r="C186" s="8">
        <f t="shared" si="14"/>
        <v>1950</v>
      </c>
      <c r="D186" s="8"/>
      <c r="E186" s="8">
        <v>1950</v>
      </c>
      <c r="F186" s="8"/>
      <c r="G186" s="8">
        <f t="shared" si="15"/>
        <v>1950</v>
      </c>
      <c r="H186" s="8"/>
      <c r="I186" s="8">
        <v>1950</v>
      </c>
      <c r="J186" s="8"/>
      <c r="K186" s="8"/>
      <c r="L186" s="8"/>
      <c r="M186" s="8"/>
      <c r="N186" s="8"/>
      <c r="O186" s="8"/>
      <c r="P186" s="8"/>
      <c r="Q186" s="8"/>
      <c r="R186" s="8"/>
    </row>
    <row r="187" spans="1:18" ht="30">
      <c r="A187" s="130">
        <v>166</v>
      </c>
      <c r="B187" s="122" t="s">
        <v>323</v>
      </c>
      <c r="C187" s="8">
        <f t="shared" si="14"/>
        <v>75</v>
      </c>
      <c r="D187" s="8"/>
      <c r="E187" s="8">
        <v>75</v>
      </c>
      <c r="F187" s="8"/>
      <c r="G187" s="8">
        <f t="shared" si="15"/>
        <v>75</v>
      </c>
      <c r="H187" s="8"/>
      <c r="I187" s="8">
        <v>75</v>
      </c>
      <c r="J187" s="8"/>
      <c r="K187" s="8"/>
      <c r="L187" s="8"/>
      <c r="M187" s="8"/>
      <c r="N187" s="8"/>
      <c r="O187" s="8"/>
      <c r="P187" s="8"/>
      <c r="Q187" s="8"/>
      <c r="R187" s="8"/>
    </row>
    <row r="188" spans="1:18" ht="24.75" customHeight="1">
      <c r="A188" s="130">
        <v>167</v>
      </c>
      <c r="B188" s="122" t="s">
        <v>324</v>
      </c>
      <c r="C188" s="8">
        <f t="shared" si="14"/>
        <v>7716</v>
      </c>
      <c r="D188" s="8"/>
      <c r="E188" s="8">
        <v>7716</v>
      </c>
      <c r="F188" s="8"/>
      <c r="G188" s="8">
        <f t="shared" si="15"/>
        <v>7716</v>
      </c>
      <c r="H188" s="8"/>
      <c r="I188" s="8">
        <v>7550</v>
      </c>
      <c r="J188" s="8"/>
      <c r="K188" s="8"/>
      <c r="L188" s="8"/>
      <c r="M188" s="8"/>
      <c r="N188" s="8"/>
      <c r="O188" s="8">
        <v>166</v>
      </c>
      <c r="P188" s="8"/>
      <c r="Q188" s="8"/>
      <c r="R188" s="8"/>
    </row>
    <row r="189" spans="1:18" ht="24.75" customHeight="1">
      <c r="A189" s="130">
        <v>168</v>
      </c>
      <c r="B189" s="122" t="s">
        <v>325</v>
      </c>
      <c r="C189" s="8">
        <f t="shared" si="14"/>
        <v>8253</v>
      </c>
      <c r="D189" s="8"/>
      <c r="E189" s="8">
        <v>8253</v>
      </c>
      <c r="F189" s="8"/>
      <c r="G189" s="8">
        <f t="shared" si="15"/>
        <v>8253</v>
      </c>
      <c r="H189" s="8"/>
      <c r="I189" s="8">
        <v>8253</v>
      </c>
      <c r="J189" s="8"/>
      <c r="K189" s="8"/>
      <c r="L189" s="8"/>
      <c r="M189" s="8"/>
      <c r="N189" s="8"/>
      <c r="O189" s="8"/>
      <c r="P189" s="8"/>
      <c r="Q189" s="8"/>
      <c r="R189" s="8"/>
    </row>
    <row r="190" spans="1:18" ht="24.75" customHeight="1">
      <c r="A190" s="130">
        <v>169</v>
      </c>
      <c r="B190" s="122" t="s">
        <v>326</v>
      </c>
      <c r="C190" s="8">
        <f t="shared" si="14"/>
        <v>7667</v>
      </c>
      <c r="D190" s="8"/>
      <c r="E190" s="8">
        <v>7667</v>
      </c>
      <c r="F190" s="8"/>
      <c r="G190" s="8">
        <f t="shared" si="15"/>
        <v>7667</v>
      </c>
      <c r="H190" s="8"/>
      <c r="I190" s="8">
        <v>6767</v>
      </c>
      <c r="J190" s="8"/>
      <c r="K190" s="8"/>
      <c r="L190" s="8"/>
      <c r="M190" s="8"/>
      <c r="N190" s="8"/>
      <c r="O190" s="8">
        <v>900</v>
      </c>
      <c r="P190" s="8"/>
      <c r="Q190" s="8"/>
      <c r="R190" s="8"/>
    </row>
    <row r="191" spans="1:18" ht="24.75" customHeight="1">
      <c r="A191" s="130">
        <v>170</v>
      </c>
      <c r="B191" s="122" t="s">
        <v>327</v>
      </c>
      <c r="C191" s="8">
        <f t="shared" si="14"/>
        <v>7453</v>
      </c>
      <c r="D191" s="8"/>
      <c r="E191" s="8">
        <v>7453</v>
      </c>
      <c r="F191" s="8"/>
      <c r="G191" s="8">
        <f t="shared" si="15"/>
        <v>7443</v>
      </c>
      <c r="H191" s="8"/>
      <c r="I191" s="8">
        <v>7443</v>
      </c>
      <c r="J191" s="8"/>
      <c r="K191" s="8"/>
      <c r="L191" s="8"/>
      <c r="M191" s="8"/>
      <c r="N191" s="8"/>
      <c r="O191" s="8"/>
      <c r="P191" s="8"/>
      <c r="Q191" s="8"/>
      <c r="R191" s="8"/>
    </row>
    <row r="192" spans="1:18" ht="24.75" customHeight="1">
      <c r="A192" s="130">
        <v>171</v>
      </c>
      <c r="B192" s="122" t="s">
        <v>328</v>
      </c>
      <c r="C192" s="8">
        <f t="shared" si="14"/>
        <v>17881</v>
      </c>
      <c r="D192" s="8"/>
      <c r="E192" s="8">
        <v>17881</v>
      </c>
      <c r="F192" s="8"/>
      <c r="G192" s="8">
        <f t="shared" si="15"/>
        <v>17861</v>
      </c>
      <c r="H192" s="8"/>
      <c r="I192" s="8">
        <v>16601</v>
      </c>
      <c r="J192" s="8"/>
      <c r="K192" s="8"/>
      <c r="L192" s="8"/>
      <c r="M192" s="8"/>
      <c r="N192" s="8"/>
      <c r="O192" s="8">
        <v>1260</v>
      </c>
      <c r="P192" s="8"/>
      <c r="Q192" s="8"/>
      <c r="R192" s="8"/>
    </row>
    <row r="193" spans="1:18" ht="24.75" customHeight="1">
      <c r="A193" s="130">
        <v>172</v>
      </c>
      <c r="B193" s="122" t="s">
        <v>329</v>
      </c>
      <c r="C193" s="8">
        <f t="shared" si="14"/>
        <v>4359</v>
      </c>
      <c r="D193" s="8"/>
      <c r="E193" s="8">
        <v>4359</v>
      </c>
      <c r="F193" s="8"/>
      <c r="G193" s="8">
        <f t="shared" si="15"/>
        <v>4355</v>
      </c>
      <c r="H193" s="8"/>
      <c r="I193" s="8">
        <v>4355</v>
      </c>
      <c r="J193" s="8"/>
      <c r="K193" s="8"/>
      <c r="L193" s="8"/>
      <c r="M193" s="8"/>
      <c r="N193" s="8"/>
      <c r="O193" s="8"/>
      <c r="P193" s="8"/>
      <c r="Q193" s="8"/>
      <c r="R193" s="8"/>
    </row>
    <row r="194" spans="1:18" ht="24.75" customHeight="1">
      <c r="A194" s="129"/>
      <c r="B194" s="134" t="s">
        <v>330</v>
      </c>
      <c r="C194" s="9">
        <f>SUM(C195:C208)</f>
        <v>61028</v>
      </c>
      <c r="D194" s="9">
        <f t="shared" ref="D194:Q194" si="18">SUM(D195:D208)</f>
        <v>0</v>
      </c>
      <c r="E194" s="9">
        <f t="shared" si="18"/>
        <v>61028</v>
      </c>
      <c r="F194" s="9">
        <f t="shared" si="18"/>
        <v>0</v>
      </c>
      <c r="G194" s="8">
        <f t="shared" si="15"/>
        <v>61028</v>
      </c>
      <c r="H194" s="9">
        <f t="shared" si="18"/>
        <v>0</v>
      </c>
      <c r="I194" s="9">
        <f t="shared" si="18"/>
        <v>61028</v>
      </c>
      <c r="J194" s="9">
        <f t="shared" si="18"/>
        <v>0</v>
      </c>
      <c r="K194" s="9">
        <f t="shared" si="18"/>
        <v>0</v>
      </c>
      <c r="L194" s="9">
        <f t="shared" si="18"/>
        <v>0</v>
      </c>
      <c r="M194" s="9">
        <f t="shared" si="18"/>
        <v>0</v>
      </c>
      <c r="N194" s="9">
        <f t="shared" si="18"/>
        <v>0</v>
      </c>
      <c r="O194" s="9">
        <f t="shared" si="18"/>
        <v>0</v>
      </c>
      <c r="P194" s="9">
        <f t="shared" si="18"/>
        <v>0</v>
      </c>
      <c r="Q194" s="9">
        <f t="shared" si="18"/>
        <v>0</v>
      </c>
      <c r="R194" s="9"/>
    </row>
    <row r="195" spans="1:18" ht="24.75" customHeight="1">
      <c r="A195" s="130">
        <v>173</v>
      </c>
      <c r="B195" s="122" t="s">
        <v>331</v>
      </c>
      <c r="C195" s="8">
        <f t="shared" si="14"/>
        <v>3206</v>
      </c>
      <c r="D195" s="8"/>
      <c r="E195" s="8">
        <v>3206</v>
      </c>
      <c r="F195" s="8"/>
      <c r="G195" s="8">
        <f t="shared" si="15"/>
        <v>3206</v>
      </c>
      <c r="H195" s="8"/>
      <c r="I195" s="8">
        <v>3206</v>
      </c>
      <c r="J195" s="8"/>
      <c r="K195" s="8"/>
      <c r="L195" s="8"/>
      <c r="M195" s="8"/>
      <c r="N195" s="8"/>
      <c r="O195" s="8"/>
      <c r="P195" s="8"/>
      <c r="Q195" s="8"/>
      <c r="R195" s="8"/>
    </row>
    <row r="196" spans="1:18" ht="24.75" customHeight="1">
      <c r="A196" s="130">
        <v>174</v>
      </c>
      <c r="B196" s="122" t="s">
        <v>332</v>
      </c>
      <c r="C196" s="8">
        <f t="shared" si="14"/>
        <v>2748</v>
      </c>
      <c r="D196" s="8"/>
      <c r="E196" s="8">
        <v>2748</v>
      </c>
      <c r="F196" s="8"/>
      <c r="G196" s="8">
        <f t="shared" si="15"/>
        <v>2748</v>
      </c>
      <c r="H196" s="8"/>
      <c r="I196" s="8">
        <v>2748</v>
      </c>
      <c r="J196" s="8"/>
      <c r="K196" s="8"/>
      <c r="L196" s="8"/>
      <c r="M196" s="8"/>
      <c r="N196" s="8"/>
      <c r="O196" s="8"/>
      <c r="P196" s="8"/>
      <c r="Q196" s="8"/>
      <c r="R196" s="8"/>
    </row>
    <row r="197" spans="1:18" ht="24.75" customHeight="1">
      <c r="A197" s="130">
        <v>175</v>
      </c>
      <c r="B197" s="122" t="s">
        <v>333</v>
      </c>
      <c r="C197" s="8">
        <f t="shared" si="14"/>
        <v>2073</v>
      </c>
      <c r="D197" s="8"/>
      <c r="E197" s="8">
        <v>2073</v>
      </c>
      <c r="F197" s="8"/>
      <c r="G197" s="8">
        <f t="shared" si="15"/>
        <v>2073</v>
      </c>
      <c r="H197" s="8"/>
      <c r="I197" s="8">
        <v>2073</v>
      </c>
      <c r="J197" s="8"/>
      <c r="K197" s="8"/>
      <c r="L197" s="8"/>
      <c r="M197" s="8"/>
      <c r="N197" s="8"/>
      <c r="O197" s="8"/>
      <c r="P197" s="8"/>
      <c r="Q197" s="8"/>
      <c r="R197" s="8"/>
    </row>
    <row r="198" spans="1:18" ht="24.75" customHeight="1">
      <c r="A198" s="130">
        <v>176</v>
      </c>
      <c r="B198" s="122" t="s">
        <v>334</v>
      </c>
      <c r="C198" s="8">
        <f t="shared" si="14"/>
        <v>2428</v>
      </c>
      <c r="D198" s="8"/>
      <c r="E198" s="8">
        <v>2428</v>
      </c>
      <c r="F198" s="8"/>
      <c r="G198" s="8">
        <f t="shared" si="15"/>
        <v>2428</v>
      </c>
      <c r="H198" s="8"/>
      <c r="I198" s="8">
        <v>2428</v>
      </c>
      <c r="J198" s="8"/>
      <c r="K198" s="8"/>
      <c r="L198" s="8"/>
      <c r="M198" s="8"/>
      <c r="N198" s="8"/>
      <c r="O198" s="8"/>
      <c r="P198" s="8"/>
      <c r="Q198" s="8"/>
      <c r="R198" s="8"/>
    </row>
    <row r="199" spans="1:18" ht="24.75" customHeight="1">
      <c r="A199" s="130">
        <v>177</v>
      </c>
      <c r="B199" s="122" t="s">
        <v>335</v>
      </c>
      <c r="C199" s="8">
        <f t="shared" si="14"/>
        <v>1840</v>
      </c>
      <c r="D199" s="8"/>
      <c r="E199" s="8">
        <v>1840</v>
      </c>
      <c r="F199" s="8"/>
      <c r="G199" s="8">
        <f t="shared" si="15"/>
        <v>1840</v>
      </c>
      <c r="H199" s="8"/>
      <c r="I199" s="8">
        <v>1840</v>
      </c>
      <c r="J199" s="8"/>
      <c r="K199" s="8"/>
      <c r="L199" s="8"/>
      <c r="M199" s="8"/>
      <c r="N199" s="8"/>
      <c r="O199" s="8"/>
      <c r="P199" s="8"/>
      <c r="Q199" s="8"/>
      <c r="R199" s="8"/>
    </row>
    <row r="200" spans="1:18" ht="24.75" customHeight="1">
      <c r="A200" s="130">
        <v>178</v>
      </c>
      <c r="B200" s="122" t="s">
        <v>336</v>
      </c>
      <c r="C200" s="8">
        <f t="shared" si="14"/>
        <v>17875</v>
      </c>
      <c r="D200" s="8"/>
      <c r="E200" s="8">
        <v>17875</v>
      </c>
      <c r="F200" s="8"/>
      <c r="G200" s="8">
        <f t="shared" si="15"/>
        <v>17875</v>
      </c>
      <c r="H200" s="8"/>
      <c r="I200" s="8">
        <v>17875</v>
      </c>
      <c r="J200" s="8"/>
      <c r="K200" s="8"/>
      <c r="L200" s="8"/>
      <c r="M200" s="8"/>
      <c r="N200" s="8"/>
      <c r="O200" s="8"/>
      <c r="P200" s="8"/>
      <c r="Q200" s="8"/>
      <c r="R200" s="8"/>
    </row>
    <row r="201" spans="1:18" ht="24.75" customHeight="1">
      <c r="A201" s="130">
        <v>179</v>
      </c>
      <c r="B201" s="122" t="s">
        <v>337</v>
      </c>
      <c r="C201" s="8">
        <f t="shared" si="14"/>
        <v>1645</v>
      </c>
      <c r="D201" s="8"/>
      <c r="E201" s="8">
        <v>1645</v>
      </c>
      <c r="F201" s="8"/>
      <c r="G201" s="8">
        <f t="shared" si="15"/>
        <v>1645</v>
      </c>
      <c r="H201" s="8"/>
      <c r="I201" s="8">
        <v>1645</v>
      </c>
      <c r="J201" s="8"/>
      <c r="K201" s="8"/>
      <c r="L201" s="8"/>
      <c r="M201" s="8"/>
      <c r="N201" s="8"/>
      <c r="O201" s="8"/>
      <c r="P201" s="8"/>
      <c r="Q201" s="8"/>
      <c r="R201" s="8"/>
    </row>
    <row r="202" spans="1:18" ht="24.75" customHeight="1">
      <c r="A202" s="130">
        <v>180</v>
      </c>
      <c r="B202" s="122" t="s">
        <v>338</v>
      </c>
      <c r="C202" s="8">
        <f t="shared" si="14"/>
        <v>7091</v>
      </c>
      <c r="D202" s="8"/>
      <c r="E202" s="8">
        <v>7091</v>
      </c>
      <c r="F202" s="8"/>
      <c r="G202" s="8">
        <f t="shared" si="15"/>
        <v>7091</v>
      </c>
      <c r="H202" s="8"/>
      <c r="I202" s="8">
        <v>7091</v>
      </c>
      <c r="J202" s="8"/>
      <c r="K202" s="8"/>
      <c r="L202" s="8"/>
      <c r="M202" s="8"/>
      <c r="N202" s="8"/>
      <c r="O202" s="8"/>
      <c r="P202" s="8"/>
      <c r="Q202" s="8"/>
      <c r="R202" s="8"/>
    </row>
    <row r="203" spans="1:18" ht="24.75" customHeight="1">
      <c r="A203" s="130">
        <v>181</v>
      </c>
      <c r="B203" s="122" t="s">
        <v>339</v>
      </c>
      <c r="C203" s="8">
        <f t="shared" si="14"/>
        <v>3859</v>
      </c>
      <c r="D203" s="8"/>
      <c r="E203" s="8">
        <v>3859</v>
      </c>
      <c r="F203" s="8"/>
      <c r="G203" s="8">
        <f t="shared" si="15"/>
        <v>3859</v>
      </c>
      <c r="H203" s="8"/>
      <c r="I203" s="8">
        <v>3859</v>
      </c>
      <c r="J203" s="8"/>
      <c r="K203" s="8"/>
      <c r="L203" s="8"/>
      <c r="M203" s="8"/>
      <c r="N203" s="8"/>
      <c r="O203" s="8"/>
      <c r="P203" s="8"/>
      <c r="Q203" s="8"/>
      <c r="R203" s="8"/>
    </row>
    <row r="204" spans="1:18" ht="24.75" customHeight="1">
      <c r="A204" s="130">
        <v>182</v>
      </c>
      <c r="B204" s="122" t="s">
        <v>340</v>
      </c>
      <c r="C204" s="8">
        <f t="shared" si="14"/>
        <v>8260</v>
      </c>
      <c r="D204" s="8"/>
      <c r="E204" s="8">
        <v>8260</v>
      </c>
      <c r="F204" s="8"/>
      <c r="G204" s="8">
        <f t="shared" si="15"/>
        <v>8260</v>
      </c>
      <c r="H204" s="8"/>
      <c r="I204" s="8">
        <v>8260</v>
      </c>
      <c r="J204" s="8"/>
      <c r="K204" s="8"/>
      <c r="L204" s="8"/>
      <c r="M204" s="8"/>
      <c r="N204" s="8"/>
      <c r="O204" s="8"/>
      <c r="P204" s="8"/>
      <c r="Q204" s="8"/>
      <c r="R204" s="8"/>
    </row>
    <row r="205" spans="1:18" ht="24.75" customHeight="1">
      <c r="A205" s="130">
        <v>183</v>
      </c>
      <c r="B205" s="122" t="s">
        <v>341</v>
      </c>
      <c r="C205" s="8">
        <f t="shared" ref="C205:C262" si="19">SUM(D205:F205)</f>
        <v>1450</v>
      </c>
      <c r="D205" s="8"/>
      <c r="E205" s="8">
        <v>1450</v>
      </c>
      <c r="F205" s="8"/>
      <c r="G205" s="8">
        <f t="shared" ref="G205:G262" si="20">H205+I205+J205+K205+L205+O205</f>
        <v>1450</v>
      </c>
      <c r="H205" s="8"/>
      <c r="I205" s="8">
        <v>1450</v>
      </c>
      <c r="J205" s="8"/>
      <c r="K205" s="8"/>
      <c r="L205" s="8"/>
      <c r="M205" s="8"/>
      <c r="N205" s="8"/>
      <c r="O205" s="8"/>
      <c r="P205" s="8"/>
      <c r="Q205" s="8"/>
      <c r="R205" s="8"/>
    </row>
    <row r="206" spans="1:18" ht="24.75" customHeight="1">
      <c r="A206" s="130">
        <v>184</v>
      </c>
      <c r="B206" s="122" t="s">
        <v>342</v>
      </c>
      <c r="C206" s="8">
        <f t="shared" si="19"/>
        <v>2062</v>
      </c>
      <c r="D206" s="8"/>
      <c r="E206" s="8">
        <v>2062</v>
      </c>
      <c r="F206" s="8"/>
      <c r="G206" s="8">
        <f t="shared" si="20"/>
        <v>2062</v>
      </c>
      <c r="H206" s="8"/>
      <c r="I206" s="8">
        <v>2062</v>
      </c>
      <c r="J206" s="8"/>
      <c r="K206" s="8"/>
      <c r="L206" s="8"/>
      <c r="M206" s="8"/>
      <c r="N206" s="8"/>
      <c r="O206" s="8"/>
      <c r="P206" s="8"/>
      <c r="Q206" s="8"/>
      <c r="R206" s="8"/>
    </row>
    <row r="207" spans="1:18" ht="24.75" customHeight="1">
      <c r="A207" s="130">
        <v>185</v>
      </c>
      <c r="B207" s="122" t="s">
        <v>343</v>
      </c>
      <c r="C207" s="8">
        <f t="shared" si="19"/>
        <v>4254</v>
      </c>
      <c r="D207" s="8"/>
      <c r="E207" s="8">
        <v>4254</v>
      </c>
      <c r="F207" s="8"/>
      <c r="G207" s="8">
        <f t="shared" si="20"/>
        <v>4254</v>
      </c>
      <c r="H207" s="8"/>
      <c r="I207" s="8">
        <v>4254</v>
      </c>
      <c r="J207" s="8"/>
      <c r="K207" s="8"/>
      <c r="L207" s="8"/>
      <c r="M207" s="8"/>
      <c r="N207" s="8"/>
      <c r="O207" s="8"/>
      <c r="P207" s="8"/>
      <c r="Q207" s="8"/>
      <c r="R207" s="8"/>
    </row>
    <row r="208" spans="1:18" ht="24.75" customHeight="1">
      <c r="A208" s="130">
        <v>186</v>
      </c>
      <c r="B208" s="122" t="s">
        <v>344</v>
      </c>
      <c r="C208" s="8">
        <f t="shared" si="19"/>
        <v>2237</v>
      </c>
      <c r="D208" s="8"/>
      <c r="E208" s="8">
        <v>2237</v>
      </c>
      <c r="F208" s="8"/>
      <c r="G208" s="8">
        <f t="shared" si="20"/>
        <v>2237</v>
      </c>
      <c r="H208" s="8"/>
      <c r="I208" s="8">
        <v>2237</v>
      </c>
      <c r="J208" s="8"/>
      <c r="K208" s="8"/>
      <c r="L208" s="8"/>
      <c r="M208" s="8"/>
      <c r="N208" s="8"/>
      <c r="O208" s="8"/>
      <c r="P208" s="8"/>
      <c r="Q208" s="8"/>
      <c r="R208" s="8"/>
    </row>
    <row r="209" spans="1:18" ht="24.75" customHeight="1">
      <c r="A209" s="129"/>
      <c r="B209" s="134" t="s">
        <v>111</v>
      </c>
      <c r="C209" s="9">
        <f>C210</f>
        <v>4577</v>
      </c>
      <c r="D209" s="9">
        <f t="shared" ref="D209:Q209" si="21">D210</f>
        <v>0</v>
      </c>
      <c r="E209" s="9">
        <f t="shared" si="21"/>
        <v>4557</v>
      </c>
      <c r="F209" s="9">
        <f t="shared" si="21"/>
        <v>20</v>
      </c>
      <c r="G209" s="8">
        <f t="shared" si="20"/>
        <v>5060</v>
      </c>
      <c r="H209" s="9">
        <f t="shared" si="21"/>
        <v>0</v>
      </c>
      <c r="I209" s="9">
        <f t="shared" si="21"/>
        <v>5040</v>
      </c>
      <c r="J209" s="9">
        <f t="shared" si="21"/>
        <v>0</v>
      </c>
      <c r="K209" s="9">
        <f t="shared" si="21"/>
        <v>0</v>
      </c>
      <c r="L209" s="9">
        <f t="shared" si="21"/>
        <v>20</v>
      </c>
      <c r="M209" s="9">
        <f t="shared" si="21"/>
        <v>0</v>
      </c>
      <c r="N209" s="9">
        <f t="shared" si="21"/>
        <v>20</v>
      </c>
      <c r="O209" s="9">
        <f t="shared" si="21"/>
        <v>0</v>
      </c>
      <c r="P209" s="9">
        <f t="shared" si="21"/>
        <v>0</v>
      </c>
      <c r="Q209" s="9">
        <f t="shared" si="21"/>
        <v>0</v>
      </c>
      <c r="R209" s="9"/>
    </row>
    <row r="210" spans="1:18" ht="24.75" customHeight="1">
      <c r="A210" s="130">
        <v>187</v>
      </c>
      <c r="B210" s="122" t="s">
        <v>112</v>
      </c>
      <c r="C210" s="8">
        <f t="shared" si="19"/>
        <v>4577</v>
      </c>
      <c r="D210" s="8"/>
      <c r="E210" s="8">
        <v>4557</v>
      </c>
      <c r="F210" s="8">
        <v>20</v>
      </c>
      <c r="G210" s="8">
        <f t="shared" si="20"/>
        <v>5060</v>
      </c>
      <c r="H210" s="8"/>
      <c r="I210" s="8">
        <v>5040</v>
      </c>
      <c r="J210" s="8"/>
      <c r="K210" s="8"/>
      <c r="L210" s="8">
        <v>20</v>
      </c>
      <c r="M210" s="8"/>
      <c r="N210" s="8">
        <v>20</v>
      </c>
      <c r="O210" s="8"/>
      <c r="P210" s="8"/>
      <c r="Q210" s="8"/>
      <c r="R210" s="8"/>
    </row>
    <row r="211" spans="1:18" ht="24.75" customHeight="1">
      <c r="A211" s="129"/>
      <c r="B211" s="134" t="s">
        <v>345</v>
      </c>
      <c r="C211" s="9">
        <f>SUM(C212:C214)</f>
        <v>4615</v>
      </c>
      <c r="D211" s="9">
        <f t="shared" ref="D211:Q211" si="22">SUM(D212:D214)</f>
        <v>0</v>
      </c>
      <c r="E211" s="9">
        <f t="shared" si="22"/>
        <v>4615</v>
      </c>
      <c r="F211" s="9">
        <f t="shared" si="22"/>
        <v>0</v>
      </c>
      <c r="G211" s="8">
        <f t="shared" si="20"/>
        <v>4518</v>
      </c>
      <c r="H211" s="9">
        <f t="shared" si="22"/>
        <v>0</v>
      </c>
      <c r="I211" s="9">
        <f t="shared" si="22"/>
        <v>4518</v>
      </c>
      <c r="J211" s="9">
        <f t="shared" si="22"/>
        <v>0</v>
      </c>
      <c r="K211" s="9">
        <f t="shared" si="22"/>
        <v>0</v>
      </c>
      <c r="L211" s="9">
        <f t="shared" si="22"/>
        <v>0</v>
      </c>
      <c r="M211" s="9">
        <f t="shared" si="22"/>
        <v>0</v>
      </c>
      <c r="N211" s="9">
        <f t="shared" si="22"/>
        <v>0</v>
      </c>
      <c r="O211" s="9">
        <f t="shared" si="22"/>
        <v>0</v>
      </c>
      <c r="P211" s="9">
        <f t="shared" si="22"/>
        <v>0</v>
      </c>
      <c r="Q211" s="9">
        <f t="shared" si="22"/>
        <v>0</v>
      </c>
      <c r="R211" s="9"/>
    </row>
    <row r="212" spans="1:18" ht="30">
      <c r="A212" s="130">
        <v>188</v>
      </c>
      <c r="B212" s="122" t="s">
        <v>346</v>
      </c>
      <c r="C212" s="8">
        <f t="shared" si="19"/>
        <v>1016</v>
      </c>
      <c r="D212" s="8"/>
      <c r="E212" s="8">
        <v>1016</v>
      </c>
      <c r="F212" s="8"/>
      <c r="G212" s="8">
        <f t="shared" si="20"/>
        <v>1016</v>
      </c>
      <c r="H212" s="8"/>
      <c r="I212" s="8">
        <v>1016</v>
      </c>
      <c r="J212" s="8"/>
      <c r="K212" s="8"/>
      <c r="L212" s="8"/>
      <c r="M212" s="8"/>
      <c r="N212" s="8"/>
      <c r="O212" s="8"/>
      <c r="P212" s="8"/>
      <c r="Q212" s="8"/>
      <c r="R212" s="8"/>
    </row>
    <row r="213" spans="1:18" ht="30">
      <c r="A213" s="130">
        <v>189</v>
      </c>
      <c r="B213" s="122" t="s">
        <v>347</v>
      </c>
      <c r="C213" s="8">
        <f t="shared" si="19"/>
        <v>1694</v>
      </c>
      <c r="D213" s="8"/>
      <c r="E213" s="8">
        <v>1694</v>
      </c>
      <c r="F213" s="8"/>
      <c r="G213" s="8">
        <f t="shared" si="20"/>
        <v>1634</v>
      </c>
      <c r="H213" s="8"/>
      <c r="I213" s="8">
        <v>1634</v>
      </c>
      <c r="J213" s="8"/>
      <c r="K213" s="8"/>
      <c r="L213" s="8"/>
      <c r="M213" s="8"/>
      <c r="N213" s="8"/>
      <c r="O213" s="8"/>
      <c r="P213" s="8"/>
      <c r="Q213" s="8"/>
      <c r="R213" s="8"/>
    </row>
    <row r="214" spans="1:18" ht="24.75" customHeight="1">
      <c r="A214" s="130">
        <v>190</v>
      </c>
      <c r="B214" s="122" t="s">
        <v>348</v>
      </c>
      <c r="C214" s="8">
        <f t="shared" si="19"/>
        <v>1905</v>
      </c>
      <c r="D214" s="8"/>
      <c r="E214" s="8">
        <v>1905</v>
      </c>
      <c r="F214" s="8"/>
      <c r="G214" s="8">
        <f t="shared" si="20"/>
        <v>1868</v>
      </c>
      <c r="H214" s="8"/>
      <c r="I214" s="8">
        <v>1868</v>
      </c>
      <c r="J214" s="8"/>
      <c r="K214" s="8"/>
      <c r="L214" s="8"/>
      <c r="M214" s="8"/>
      <c r="N214" s="8"/>
      <c r="O214" s="8"/>
      <c r="P214" s="8"/>
      <c r="Q214" s="8"/>
      <c r="R214" s="8"/>
    </row>
    <row r="215" spans="1:18" ht="24.75" customHeight="1">
      <c r="A215" s="129"/>
      <c r="B215" s="134" t="s">
        <v>349</v>
      </c>
      <c r="C215" s="9">
        <f>C216</f>
        <v>5177</v>
      </c>
      <c r="D215" s="9">
        <f t="shared" ref="D215:Q215" si="23">D216</f>
        <v>0</v>
      </c>
      <c r="E215" s="9">
        <f t="shared" si="23"/>
        <v>5177</v>
      </c>
      <c r="F215" s="9">
        <f t="shared" si="23"/>
        <v>0</v>
      </c>
      <c r="G215" s="8">
        <f t="shared" si="20"/>
        <v>5871</v>
      </c>
      <c r="H215" s="9">
        <f t="shared" si="23"/>
        <v>0</v>
      </c>
      <c r="I215" s="9">
        <f t="shared" si="23"/>
        <v>5871</v>
      </c>
      <c r="J215" s="9">
        <f t="shared" si="23"/>
        <v>0</v>
      </c>
      <c r="K215" s="9">
        <f t="shared" si="23"/>
        <v>0</v>
      </c>
      <c r="L215" s="9">
        <f t="shared" si="23"/>
        <v>0</v>
      </c>
      <c r="M215" s="9">
        <f t="shared" si="23"/>
        <v>0</v>
      </c>
      <c r="N215" s="9">
        <f t="shared" si="23"/>
        <v>0</v>
      </c>
      <c r="O215" s="9">
        <f t="shared" si="23"/>
        <v>0</v>
      </c>
      <c r="P215" s="9">
        <f t="shared" si="23"/>
        <v>0</v>
      </c>
      <c r="Q215" s="9">
        <f t="shared" si="23"/>
        <v>0</v>
      </c>
      <c r="R215" s="9"/>
    </row>
    <row r="216" spans="1:18" ht="24.75" customHeight="1">
      <c r="A216" s="130">
        <v>191</v>
      </c>
      <c r="B216" s="122" t="s">
        <v>350</v>
      </c>
      <c r="C216" s="8">
        <f t="shared" si="19"/>
        <v>5177</v>
      </c>
      <c r="D216" s="8"/>
      <c r="E216" s="8">
        <v>5177</v>
      </c>
      <c r="F216" s="8"/>
      <c r="G216" s="8">
        <f t="shared" si="20"/>
        <v>5871</v>
      </c>
      <c r="H216" s="8"/>
      <c r="I216" s="8">
        <v>5871</v>
      </c>
      <c r="J216" s="8"/>
      <c r="K216" s="8"/>
      <c r="L216" s="8"/>
      <c r="M216" s="8"/>
      <c r="N216" s="8"/>
      <c r="O216" s="8"/>
      <c r="P216" s="8"/>
      <c r="Q216" s="8"/>
      <c r="R216" s="8"/>
    </row>
    <row r="217" spans="1:18" ht="24.75" customHeight="1">
      <c r="A217" s="129"/>
      <c r="B217" s="134" t="s">
        <v>113</v>
      </c>
      <c r="C217" s="9">
        <f>C218</f>
        <v>24890</v>
      </c>
      <c r="D217" s="9">
        <f t="shared" ref="D217:Q217" si="24">D218</f>
        <v>0</v>
      </c>
      <c r="E217" s="9">
        <f t="shared" si="24"/>
        <v>24500</v>
      </c>
      <c r="F217" s="9">
        <f t="shared" si="24"/>
        <v>390</v>
      </c>
      <c r="G217" s="8">
        <f t="shared" si="20"/>
        <v>25555</v>
      </c>
      <c r="H217" s="9">
        <f t="shared" si="24"/>
        <v>0</v>
      </c>
      <c r="I217" s="9">
        <f t="shared" si="24"/>
        <v>25165</v>
      </c>
      <c r="J217" s="9">
        <f t="shared" si="24"/>
        <v>0</v>
      </c>
      <c r="K217" s="9">
        <f t="shared" si="24"/>
        <v>0</v>
      </c>
      <c r="L217" s="9">
        <f t="shared" si="24"/>
        <v>350</v>
      </c>
      <c r="M217" s="9">
        <f t="shared" si="24"/>
        <v>0</v>
      </c>
      <c r="N217" s="9">
        <f t="shared" si="24"/>
        <v>350</v>
      </c>
      <c r="O217" s="9">
        <f t="shared" si="24"/>
        <v>40</v>
      </c>
      <c r="P217" s="9">
        <f t="shared" si="24"/>
        <v>0</v>
      </c>
      <c r="Q217" s="9">
        <f t="shared" si="24"/>
        <v>0</v>
      </c>
      <c r="R217" s="9"/>
    </row>
    <row r="218" spans="1:18" ht="24.75" customHeight="1">
      <c r="A218" s="130">
        <v>192</v>
      </c>
      <c r="B218" s="122" t="s">
        <v>351</v>
      </c>
      <c r="C218" s="8">
        <f t="shared" si="19"/>
        <v>24890</v>
      </c>
      <c r="D218" s="8"/>
      <c r="E218" s="8">
        <v>24500</v>
      </c>
      <c r="F218" s="8">
        <v>390</v>
      </c>
      <c r="G218" s="8">
        <f t="shared" si="20"/>
        <v>25555</v>
      </c>
      <c r="H218" s="8"/>
      <c r="I218" s="8">
        <v>25165</v>
      </c>
      <c r="J218" s="8"/>
      <c r="K218" s="8"/>
      <c r="L218" s="8">
        <v>350</v>
      </c>
      <c r="M218" s="8"/>
      <c r="N218" s="8">
        <v>350</v>
      </c>
      <c r="O218" s="8">
        <v>40</v>
      </c>
      <c r="P218" s="8"/>
      <c r="Q218" s="8"/>
      <c r="R218" s="8"/>
    </row>
    <row r="219" spans="1:18" ht="24.75" customHeight="1">
      <c r="A219" s="130"/>
      <c r="B219" s="134" t="s">
        <v>114</v>
      </c>
      <c r="C219" s="9">
        <f>SUM(C220:C222)</f>
        <v>4880</v>
      </c>
      <c r="D219" s="9">
        <f t="shared" ref="D219:Q219" si="25">SUM(D220:D222)</f>
        <v>0</v>
      </c>
      <c r="E219" s="9">
        <f t="shared" si="25"/>
        <v>4880</v>
      </c>
      <c r="F219" s="9">
        <f t="shared" si="25"/>
        <v>0</v>
      </c>
      <c r="G219" s="8">
        <f t="shared" si="20"/>
        <v>4880</v>
      </c>
      <c r="H219" s="9">
        <f t="shared" si="25"/>
        <v>0</v>
      </c>
      <c r="I219" s="9">
        <f t="shared" si="25"/>
        <v>4363</v>
      </c>
      <c r="J219" s="9">
        <f t="shared" si="25"/>
        <v>0</v>
      </c>
      <c r="K219" s="9">
        <f t="shared" si="25"/>
        <v>0</v>
      </c>
      <c r="L219" s="9">
        <f t="shared" si="25"/>
        <v>0</v>
      </c>
      <c r="M219" s="9">
        <f t="shared" si="25"/>
        <v>0</v>
      </c>
      <c r="N219" s="9">
        <f t="shared" si="25"/>
        <v>0</v>
      </c>
      <c r="O219" s="9">
        <f t="shared" si="25"/>
        <v>517</v>
      </c>
      <c r="P219" s="9">
        <f t="shared" si="25"/>
        <v>0</v>
      </c>
      <c r="Q219" s="9">
        <f t="shared" si="25"/>
        <v>0</v>
      </c>
      <c r="R219" s="8"/>
    </row>
    <row r="220" spans="1:18" ht="24.75" customHeight="1">
      <c r="A220" s="130">
        <v>193</v>
      </c>
      <c r="B220" s="122" t="s">
        <v>115</v>
      </c>
      <c r="C220" s="8">
        <f t="shared" si="19"/>
        <v>819</v>
      </c>
      <c r="D220" s="8"/>
      <c r="E220" s="8">
        <v>819</v>
      </c>
      <c r="F220" s="8"/>
      <c r="G220" s="8">
        <f t="shared" si="20"/>
        <v>819</v>
      </c>
      <c r="H220" s="8"/>
      <c r="I220" s="8">
        <v>819</v>
      </c>
      <c r="J220" s="8"/>
      <c r="K220" s="8"/>
      <c r="L220" s="8"/>
      <c r="M220" s="8"/>
      <c r="N220" s="8"/>
      <c r="O220" s="8"/>
      <c r="P220" s="8"/>
      <c r="Q220" s="8"/>
      <c r="R220" s="8"/>
    </row>
    <row r="221" spans="1:18" ht="30">
      <c r="A221" s="130">
        <v>194</v>
      </c>
      <c r="B221" s="122" t="s">
        <v>116</v>
      </c>
      <c r="C221" s="8">
        <f t="shared" si="19"/>
        <v>3095</v>
      </c>
      <c r="D221" s="8"/>
      <c r="E221" s="8">
        <v>3095</v>
      </c>
      <c r="F221" s="8"/>
      <c r="G221" s="8">
        <f t="shared" si="20"/>
        <v>3095</v>
      </c>
      <c r="H221" s="8"/>
      <c r="I221" s="8">
        <v>2698</v>
      </c>
      <c r="J221" s="8"/>
      <c r="K221" s="8"/>
      <c r="L221" s="8"/>
      <c r="M221" s="8"/>
      <c r="N221" s="8"/>
      <c r="O221" s="8">
        <v>397</v>
      </c>
      <c r="P221" s="8"/>
      <c r="Q221" s="8"/>
      <c r="R221" s="8"/>
    </row>
    <row r="222" spans="1:18" ht="24.75" customHeight="1">
      <c r="A222" s="130">
        <v>195</v>
      </c>
      <c r="B222" s="122" t="s">
        <v>117</v>
      </c>
      <c r="C222" s="8">
        <f t="shared" si="19"/>
        <v>966</v>
      </c>
      <c r="D222" s="8"/>
      <c r="E222" s="8">
        <v>966</v>
      </c>
      <c r="F222" s="8"/>
      <c r="G222" s="8">
        <f t="shared" si="20"/>
        <v>966</v>
      </c>
      <c r="H222" s="8"/>
      <c r="I222" s="8">
        <v>846</v>
      </c>
      <c r="J222" s="8"/>
      <c r="K222" s="8"/>
      <c r="L222" s="8"/>
      <c r="M222" s="8"/>
      <c r="N222" s="8"/>
      <c r="O222" s="8">
        <v>120</v>
      </c>
      <c r="P222" s="8"/>
      <c r="Q222" s="8"/>
      <c r="R222" s="8"/>
    </row>
    <row r="223" spans="1:18" ht="24.75" customHeight="1">
      <c r="A223" s="130"/>
      <c r="B223" s="134" t="s">
        <v>118</v>
      </c>
      <c r="C223" s="9">
        <f>SUM(C224:C229)</f>
        <v>19988</v>
      </c>
      <c r="D223" s="9">
        <f t="shared" ref="D223:Q223" si="26">SUM(D224:D229)</f>
        <v>0</v>
      </c>
      <c r="E223" s="9">
        <f t="shared" si="26"/>
        <v>19873</v>
      </c>
      <c r="F223" s="9">
        <f t="shared" si="26"/>
        <v>115</v>
      </c>
      <c r="G223" s="8">
        <f t="shared" si="20"/>
        <v>19988</v>
      </c>
      <c r="H223" s="9">
        <f t="shared" si="26"/>
        <v>0</v>
      </c>
      <c r="I223" s="9">
        <f t="shared" si="26"/>
        <v>19823</v>
      </c>
      <c r="J223" s="9">
        <f t="shared" si="26"/>
        <v>0</v>
      </c>
      <c r="K223" s="9">
        <f t="shared" si="26"/>
        <v>0</v>
      </c>
      <c r="L223" s="9">
        <f t="shared" si="26"/>
        <v>115</v>
      </c>
      <c r="M223" s="9">
        <f t="shared" si="26"/>
        <v>0</v>
      </c>
      <c r="N223" s="9">
        <f t="shared" si="26"/>
        <v>115</v>
      </c>
      <c r="O223" s="9">
        <f t="shared" si="26"/>
        <v>50</v>
      </c>
      <c r="P223" s="9">
        <f t="shared" si="26"/>
        <v>0</v>
      </c>
      <c r="Q223" s="9">
        <f t="shared" si="26"/>
        <v>0</v>
      </c>
      <c r="R223" s="8"/>
    </row>
    <row r="224" spans="1:18" ht="24.75" customHeight="1">
      <c r="A224" s="130">
        <v>196</v>
      </c>
      <c r="B224" s="122" t="s">
        <v>352</v>
      </c>
      <c r="C224" s="8">
        <f t="shared" si="19"/>
        <v>5683</v>
      </c>
      <c r="D224" s="8"/>
      <c r="E224" s="8">
        <v>5683</v>
      </c>
      <c r="F224" s="8"/>
      <c r="G224" s="8">
        <f t="shared" si="20"/>
        <v>5683</v>
      </c>
      <c r="H224" s="8"/>
      <c r="I224" s="8">
        <v>5683</v>
      </c>
      <c r="J224" s="8"/>
      <c r="K224" s="8"/>
      <c r="L224" s="8"/>
      <c r="M224" s="8"/>
      <c r="N224" s="8"/>
      <c r="O224" s="8"/>
      <c r="P224" s="8"/>
      <c r="Q224" s="8"/>
      <c r="R224" s="8"/>
    </row>
    <row r="225" spans="1:18" ht="24.75" customHeight="1">
      <c r="A225" s="130">
        <v>197</v>
      </c>
      <c r="B225" s="122" t="s">
        <v>119</v>
      </c>
      <c r="C225" s="8">
        <f t="shared" si="19"/>
        <v>3564</v>
      </c>
      <c r="D225" s="8"/>
      <c r="E225" s="8">
        <v>3564</v>
      </c>
      <c r="F225" s="8"/>
      <c r="G225" s="8">
        <f t="shared" si="20"/>
        <v>3564</v>
      </c>
      <c r="H225" s="8"/>
      <c r="I225" s="8">
        <v>3564</v>
      </c>
      <c r="J225" s="8"/>
      <c r="K225" s="8"/>
      <c r="L225" s="8"/>
      <c r="M225" s="8"/>
      <c r="N225" s="8"/>
      <c r="O225" s="8"/>
      <c r="P225" s="8"/>
      <c r="Q225" s="8"/>
      <c r="R225" s="8"/>
    </row>
    <row r="226" spans="1:18" ht="24.75" customHeight="1">
      <c r="A226" s="130">
        <v>198</v>
      </c>
      <c r="B226" s="122" t="s">
        <v>120</v>
      </c>
      <c r="C226" s="8">
        <f t="shared" si="19"/>
        <v>3837</v>
      </c>
      <c r="D226" s="8"/>
      <c r="E226" s="8">
        <v>3837</v>
      </c>
      <c r="F226" s="8"/>
      <c r="G226" s="8">
        <f t="shared" si="20"/>
        <v>3837</v>
      </c>
      <c r="H226" s="8"/>
      <c r="I226" s="8">
        <v>3837</v>
      </c>
      <c r="J226" s="8"/>
      <c r="K226" s="8"/>
      <c r="L226" s="8"/>
      <c r="M226" s="8"/>
      <c r="N226" s="8"/>
      <c r="O226" s="8"/>
      <c r="P226" s="8"/>
      <c r="Q226" s="8"/>
      <c r="R226" s="8"/>
    </row>
    <row r="227" spans="1:18" ht="24.75" customHeight="1">
      <c r="A227" s="130">
        <v>199</v>
      </c>
      <c r="B227" s="122" t="s">
        <v>121</v>
      </c>
      <c r="C227" s="8">
        <f t="shared" si="19"/>
        <v>4263</v>
      </c>
      <c r="D227" s="8"/>
      <c r="E227" s="8">
        <v>4263</v>
      </c>
      <c r="F227" s="8"/>
      <c r="G227" s="8">
        <f t="shared" si="20"/>
        <v>4263</v>
      </c>
      <c r="H227" s="8"/>
      <c r="I227" s="8">
        <v>4213</v>
      </c>
      <c r="J227" s="8"/>
      <c r="K227" s="8"/>
      <c r="L227" s="8"/>
      <c r="M227" s="8"/>
      <c r="N227" s="8"/>
      <c r="O227" s="8">
        <v>50</v>
      </c>
      <c r="P227" s="8"/>
      <c r="Q227" s="8"/>
      <c r="R227" s="8"/>
    </row>
    <row r="228" spans="1:18" ht="24.75" customHeight="1">
      <c r="A228" s="130">
        <v>200</v>
      </c>
      <c r="B228" s="122" t="s">
        <v>122</v>
      </c>
      <c r="C228" s="8">
        <f t="shared" si="19"/>
        <v>1680</v>
      </c>
      <c r="D228" s="8"/>
      <c r="E228" s="8">
        <v>1565</v>
      </c>
      <c r="F228" s="8">
        <v>115</v>
      </c>
      <c r="G228" s="8">
        <f t="shared" si="20"/>
        <v>1680</v>
      </c>
      <c r="H228" s="8"/>
      <c r="I228" s="8">
        <v>1565</v>
      </c>
      <c r="J228" s="8"/>
      <c r="K228" s="8"/>
      <c r="L228" s="8">
        <v>115</v>
      </c>
      <c r="M228" s="8"/>
      <c r="N228" s="8">
        <v>115</v>
      </c>
      <c r="O228" s="8"/>
      <c r="P228" s="8"/>
      <c r="Q228" s="8"/>
      <c r="R228" s="8"/>
    </row>
    <row r="229" spans="1:18" ht="24.75" customHeight="1">
      <c r="A229" s="130">
        <v>201</v>
      </c>
      <c r="B229" s="122" t="s">
        <v>123</v>
      </c>
      <c r="C229" s="8">
        <f t="shared" si="19"/>
        <v>961</v>
      </c>
      <c r="D229" s="8"/>
      <c r="E229" s="8">
        <v>961</v>
      </c>
      <c r="F229" s="8"/>
      <c r="G229" s="8">
        <f t="shared" si="20"/>
        <v>961</v>
      </c>
      <c r="H229" s="8"/>
      <c r="I229" s="8">
        <v>961</v>
      </c>
      <c r="J229" s="8"/>
      <c r="K229" s="8"/>
      <c r="L229" s="8"/>
      <c r="M229" s="8"/>
      <c r="N229" s="8"/>
      <c r="O229" s="8"/>
      <c r="P229" s="8"/>
      <c r="Q229" s="8"/>
      <c r="R229" s="8"/>
    </row>
    <row r="230" spans="1:18" ht="24.75" customHeight="1">
      <c r="A230" s="130"/>
      <c r="B230" s="134" t="s">
        <v>124</v>
      </c>
      <c r="C230" s="9">
        <f>SUM(C231:C262)</f>
        <v>136156</v>
      </c>
      <c r="D230" s="9">
        <f t="shared" ref="D230:Q230" si="27">SUM(D231:D262)</f>
        <v>0</v>
      </c>
      <c r="E230" s="9">
        <f t="shared" si="27"/>
        <v>136036</v>
      </c>
      <c r="F230" s="9">
        <f t="shared" si="27"/>
        <v>120</v>
      </c>
      <c r="G230" s="8">
        <f t="shared" si="20"/>
        <v>136156</v>
      </c>
      <c r="H230" s="9">
        <f t="shared" si="27"/>
        <v>0</v>
      </c>
      <c r="I230" s="9">
        <f t="shared" si="27"/>
        <v>136036</v>
      </c>
      <c r="J230" s="9">
        <f t="shared" si="27"/>
        <v>0</v>
      </c>
      <c r="K230" s="9">
        <f t="shared" si="27"/>
        <v>0</v>
      </c>
      <c r="L230" s="9">
        <f t="shared" si="27"/>
        <v>120</v>
      </c>
      <c r="M230" s="9">
        <f t="shared" si="27"/>
        <v>0</v>
      </c>
      <c r="N230" s="9">
        <f t="shared" si="27"/>
        <v>120</v>
      </c>
      <c r="O230" s="9">
        <f t="shared" si="27"/>
        <v>0</v>
      </c>
      <c r="P230" s="9">
        <f t="shared" si="27"/>
        <v>0</v>
      </c>
      <c r="Q230" s="9">
        <f t="shared" si="27"/>
        <v>0</v>
      </c>
      <c r="R230" s="8"/>
    </row>
    <row r="231" spans="1:18" ht="24.75" customHeight="1">
      <c r="A231" s="130">
        <v>202</v>
      </c>
      <c r="B231" s="122" t="s">
        <v>125</v>
      </c>
      <c r="C231" s="8">
        <f t="shared" si="19"/>
        <v>7046</v>
      </c>
      <c r="D231" s="8"/>
      <c r="E231" s="8">
        <v>7046</v>
      </c>
      <c r="F231" s="8"/>
      <c r="G231" s="8">
        <f t="shared" si="20"/>
        <v>7046</v>
      </c>
      <c r="H231" s="8"/>
      <c r="I231" s="8">
        <v>7046</v>
      </c>
      <c r="J231" s="8"/>
      <c r="K231" s="8"/>
      <c r="L231" s="8"/>
      <c r="M231" s="8"/>
      <c r="N231" s="8"/>
      <c r="O231" s="8"/>
      <c r="P231" s="8"/>
      <c r="Q231" s="8"/>
      <c r="R231" s="8"/>
    </row>
    <row r="232" spans="1:18" ht="24.75" customHeight="1">
      <c r="A232" s="130">
        <v>203</v>
      </c>
      <c r="B232" s="122" t="s">
        <v>126</v>
      </c>
      <c r="C232" s="8">
        <f t="shared" si="19"/>
        <v>2379</v>
      </c>
      <c r="D232" s="8"/>
      <c r="E232" s="8">
        <v>2379</v>
      </c>
      <c r="F232" s="8"/>
      <c r="G232" s="8">
        <f t="shared" si="20"/>
        <v>2379</v>
      </c>
      <c r="H232" s="8"/>
      <c r="I232" s="8">
        <v>2379</v>
      </c>
      <c r="J232" s="8"/>
      <c r="K232" s="8"/>
      <c r="L232" s="8"/>
      <c r="M232" s="8"/>
      <c r="N232" s="8"/>
      <c r="O232" s="8"/>
      <c r="P232" s="8"/>
      <c r="Q232" s="8"/>
      <c r="R232" s="8"/>
    </row>
    <row r="233" spans="1:18" ht="24.75" customHeight="1">
      <c r="A233" s="130">
        <v>204</v>
      </c>
      <c r="B233" s="122" t="s">
        <v>127</v>
      </c>
      <c r="C233" s="8">
        <f t="shared" si="19"/>
        <v>3432</v>
      </c>
      <c r="D233" s="8"/>
      <c r="E233" s="8">
        <v>3432</v>
      </c>
      <c r="F233" s="8"/>
      <c r="G233" s="8">
        <f t="shared" si="20"/>
        <v>3432</v>
      </c>
      <c r="H233" s="8"/>
      <c r="I233" s="8">
        <v>3432</v>
      </c>
      <c r="J233" s="8"/>
      <c r="K233" s="8"/>
      <c r="L233" s="8"/>
      <c r="M233" s="8"/>
      <c r="N233" s="8"/>
      <c r="O233" s="8"/>
      <c r="P233" s="8"/>
      <c r="Q233" s="8"/>
      <c r="R233" s="8"/>
    </row>
    <row r="234" spans="1:18" ht="24.75" customHeight="1">
      <c r="A234" s="130">
        <v>205</v>
      </c>
      <c r="B234" s="122" t="s">
        <v>353</v>
      </c>
      <c r="C234" s="8">
        <f t="shared" si="19"/>
        <v>11196</v>
      </c>
      <c r="D234" s="8"/>
      <c r="E234" s="8">
        <v>11196</v>
      </c>
      <c r="F234" s="8"/>
      <c r="G234" s="8">
        <f t="shared" si="20"/>
        <v>11196</v>
      </c>
      <c r="H234" s="8"/>
      <c r="I234" s="8">
        <v>11196</v>
      </c>
      <c r="J234" s="8"/>
      <c r="K234" s="8"/>
      <c r="L234" s="8"/>
      <c r="M234" s="8"/>
      <c r="N234" s="8"/>
      <c r="O234" s="8"/>
      <c r="P234" s="8"/>
      <c r="Q234" s="8"/>
      <c r="R234" s="8"/>
    </row>
    <row r="235" spans="1:18" ht="24.75" customHeight="1">
      <c r="A235" s="130">
        <v>206</v>
      </c>
      <c r="B235" s="122" t="s">
        <v>128</v>
      </c>
      <c r="C235" s="8">
        <f t="shared" si="19"/>
        <v>7651</v>
      </c>
      <c r="D235" s="8"/>
      <c r="E235" s="8">
        <v>7651</v>
      </c>
      <c r="F235" s="8"/>
      <c r="G235" s="8">
        <f t="shared" si="20"/>
        <v>7651</v>
      </c>
      <c r="H235" s="8"/>
      <c r="I235" s="8">
        <v>7651</v>
      </c>
      <c r="J235" s="8"/>
      <c r="K235" s="8"/>
      <c r="L235" s="8"/>
      <c r="M235" s="8"/>
      <c r="N235" s="8"/>
      <c r="O235" s="8"/>
      <c r="P235" s="8"/>
      <c r="Q235" s="8"/>
      <c r="R235" s="8"/>
    </row>
    <row r="236" spans="1:18" ht="24.75" customHeight="1">
      <c r="A236" s="130">
        <v>207</v>
      </c>
      <c r="B236" s="122" t="s">
        <v>354</v>
      </c>
      <c r="C236" s="8">
        <f t="shared" si="19"/>
        <v>3121</v>
      </c>
      <c r="D236" s="8"/>
      <c r="E236" s="8">
        <v>3121</v>
      </c>
      <c r="F236" s="8"/>
      <c r="G236" s="8">
        <f t="shared" si="20"/>
        <v>3121</v>
      </c>
      <c r="H236" s="8"/>
      <c r="I236" s="8">
        <v>3121</v>
      </c>
      <c r="J236" s="8"/>
      <c r="K236" s="8"/>
      <c r="L236" s="8"/>
      <c r="M236" s="8"/>
      <c r="N236" s="8"/>
      <c r="O236" s="8"/>
      <c r="P236" s="8"/>
      <c r="Q236" s="8"/>
      <c r="R236" s="8"/>
    </row>
    <row r="237" spans="1:18" ht="24.75" customHeight="1">
      <c r="A237" s="130">
        <v>208</v>
      </c>
      <c r="B237" s="122" t="s">
        <v>129</v>
      </c>
      <c r="C237" s="8">
        <f t="shared" si="19"/>
        <v>3784</v>
      </c>
      <c r="D237" s="8"/>
      <c r="E237" s="8">
        <v>3784</v>
      </c>
      <c r="F237" s="8"/>
      <c r="G237" s="8">
        <f t="shared" si="20"/>
        <v>3784</v>
      </c>
      <c r="H237" s="8"/>
      <c r="I237" s="8">
        <v>3784</v>
      </c>
      <c r="J237" s="8"/>
      <c r="K237" s="8"/>
      <c r="L237" s="8"/>
      <c r="M237" s="8"/>
      <c r="N237" s="8"/>
      <c r="O237" s="8"/>
      <c r="P237" s="8"/>
      <c r="Q237" s="8"/>
      <c r="R237" s="8"/>
    </row>
    <row r="238" spans="1:18" ht="24.75" customHeight="1">
      <c r="A238" s="130">
        <v>209</v>
      </c>
      <c r="B238" s="122" t="s">
        <v>130</v>
      </c>
      <c r="C238" s="8">
        <f t="shared" si="19"/>
        <v>6695</v>
      </c>
      <c r="D238" s="8"/>
      <c r="E238" s="8">
        <v>6695</v>
      </c>
      <c r="F238" s="8"/>
      <c r="G238" s="8">
        <f t="shared" si="20"/>
        <v>6695</v>
      </c>
      <c r="H238" s="8"/>
      <c r="I238" s="8">
        <v>6695</v>
      </c>
      <c r="J238" s="8"/>
      <c r="K238" s="8"/>
      <c r="L238" s="8"/>
      <c r="M238" s="8"/>
      <c r="N238" s="8"/>
      <c r="O238" s="8"/>
      <c r="P238" s="8"/>
      <c r="Q238" s="8"/>
      <c r="R238" s="8"/>
    </row>
    <row r="239" spans="1:18" ht="24.75" customHeight="1">
      <c r="A239" s="130">
        <v>210</v>
      </c>
      <c r="B239" s="122" t="s">
        <v>131</v>
      </c>
      <c r="C239" s="8">
        <f t="shared" si="19"/>
        <v>2466</v>
      </c>
      <c r="D239" s="8"/>
      <c r="E239" s="8">
        <v>2466</v>
      </c>
      <c r="F239" s="8"/>
      <c r="G239" s="8">
        <f t="shared" si="20"/>
        <v>2466</v>
      </c>
      <c r="H239" s="8"/>
      <c r="I239" s="8">
        <v>2466</v>
      </c>
      <c r="J239" s="8"/>
      <c r="K239" s="8"/>
      <c r="L239" s="8"/>
      <c r="M239" s="8"/>
      <c r="N239" s="8"/>
      <c r="O239" s="8"/>
      <c r="P239" s="8"/>
      <c r="Q239" s="8"/>
      <c r="R239" s="8"/>
    </row>
    <row r="240" spans="1:18" ht="24.75" customHeight="1">
      <c r="A240" s="130">
        <v>211</v>
      </c>
      <c r="B240" s="122" t="s">
        <v>132</v>
      </c>
      <c r="C240" s="8">
        <f t="shared" si="19"/>
        <v>2627</v>
      </c>
      <c r="D240" s="8"/>
      <c r="E240" s="8">
        <v>2627</v>
      </c>
      <c r="F240" s="8"/>
      <c r="G240" s="8">
        <f t="shared" si="20"/>
        <v>2627</v>
      </c>
      <c r="H240" s="8"/>
      <c r="I240" s="8">
        <v>2627</v>
      </c>
      <c r="J240" s="8"/>
      <c r="K240" s="8"/>
      <c r="L240" s="8"/>
      <c r="M240" s="8"/>
      <c r="N240" s="8"/>
      <c r="O240" s="8"/>
      <c r="P240" s="8"/>
      <c r="Q240" s="8"/>
      <c r="R240" s="8"/>
    </row>
    <row r="241" spans="1:18" ht="30">
      <c r="A241" s="130">
        <v>212</v>
      </c>
      <c r="B241" s="122" t="s">
        <v>133</v>
      </c>
      <c r="C241" s="8">
        <f t="shared" si="19"/>
        <v>5925</v>
      </c>
      <c r="D241" s="8"/>
      <c r="E241" s="8">
        <v>5925</v>
      </c>
      <c r="F241" s="8"/>
      <c r="G241" s="8">
        <f t="shared" si="20"/>
        <v>5925</v>
      </c>
      <c r="H241" s="8"/>
      <c r="I241" s="8">
        <v>5925</v>
      </c>
      <c r="J241" s="8"/>
      <c r="K241" s="8"/>
      <c r="L241" s="8"/>
      <c r="M241" s="8"/>
      <c r="N241" s="8"/>
      <c r="O241" s="8"/>
      <c r="P241" s="8"/>
      <c r="Q241" s="8"/>
      <c r="R241" s="8"/>
    </row>
    <row r="242" spans="1:18" ht="24.75" customHeight="1">
      <c r="A242" s="130">
        <v>213</v>
      </c>
      <c r="B242" s="122" t="s">
        <v>134</v>
      </c>
      <c r="C242" s="8">
        <f t="shared" si="19"/>
        <v>4192</v>
      </c>
      <c r="D242" s="8"/>
      <c r="E242" s="8">
        <v>4192</v>
      </c>
      <c r="F242" s="8"/>
      <c r="G242" s="8">
        <f t="shared" si="20"/>
        <v>4192</v>
      </c>
      <c r="H242" s="8"/>
      <c r="I242" s="8">
        <v>4192</v>
      </c>
      <c r="J242" s="8"/>
      <c r="K242" s="8"/>
      <c r="L242" s="8"/>
      <c r="M242" s="8"/>
      <c r="N242" s="8"/>
      <c r="O242" s="8"/>
      <c r="P242" s="8"/>
      <c r="Q242" s="8"/>
      <c r="R242" s="8"/>
    </row>
    <row r="243" spans="1:18" ht="24.75" customHeight="1">
      <c r="A243" s="130">
        <v>214</v>
      </c>
      <c r="B243" s="122" t="s">
        <v>135</v>
      </c>
      <c r="C243" s="8">
        <f t="shared" si="19"/>
        <v>13000</v>
      </c>
      <c r="D243" s="8"/>
      <c r="E243" s="8">
        <v>13000</v>
      </c>
      <c r="F243" s="8"/>
      <c r="G243" s="8">
        <f t="shared" si="20"/>
        <v>13000</v>
      </c>
      <c r="H243" s="8"/>
      <c r="I243" s="8">
        <v>13000</v>
      </c>
      <c r="J243" s="8"/>
      <c r="K243" s="8"/>
      <c r="L243" s="8"/>
      <c r="M243" s="8"/>
      <c r="N243" s="8"/>
      <c r="O243" s="8"/>
      <c r="P243" s="8"/>
      <c r="Q243" s="8"/>
      <c r="R243" s="8"/>
    </row>
    <row r="244" spans="1:18" ht="24.75" customHeight="1">
      <c r="A244" s="130">
        <v>215</v>
      </c>
      <c r="B244" s="122" t="s">
        <v>136</v>
      </c>
      <c r="C244" s="8">
        <f t="shared" si="19"/>
        <v>3230</v>
      </c>
      <c r="D244" s="8"/>
      <c r="E244" s="8">
        <v>3230</v>
      </c>
      <c r="F244" s="8"/>
      <c r="G244" s="8">
        <f t="shared" si="20"/>
        <v>3230</v>
      </c>
      <c r="H244" s="8"/>
      <c r="I244" s="8">
        <v>3230</v>
      </c>
      <c r="J244" s="8"/>
      <c r="K244" s="8"/>
      <c r="L244" s="8"/>
      <c r="M244" s="8"/>
      <c r="N244" s="8"/>
      <c r="O244" s="8"/>
      <c r="P244" s="8"/>
      <c r="Q244" s="8"/>
      <c r="R244" s="8"/>
    </row>
    <row r="245" spans="1:18" ht="24.75" customHeight="1">
      <c r="A245" s="130">
        <v>216</v>
      </c>
      <c r="B245" s="122" t="s">
        <v>137</v>
      </c>
      <c r="C245" s="8">
        <f t="shared" si="19"/>
        <v>3726</v>
      </c>
      <c r="D245" s="8"/>
      <c r="E245" s="8">
        <v>3726</v>
      </c>
      <c r="F245" s="8"/>
      <c r="G245" s="8">
        <f t="shared" si="20"/>
        <v>3726</v>
      </c>
      <c r="H245" s="8"/>
      <c r="I245" s="8">
        <v>3726</v>
      </c>
      <c r="J245" s="8"/>
      <c r="K245" s="8"/>
      <c r="L245" s="8"/>
      <c r="M245" s="8"/>
      <c r="N245" s="8"/>
      <c r="O245" s="8"/>
      <c r="P245" s="8"/>
      <c r="Q245" s="8"/>
      <c r="R245" s="8"/>
    </row>
    <row r="246" spans="1:18" ht="24.75" customHeight="1">
      <c r="A246" s="130">
        <v>217</v>
      </c>
      <c r="B246" s="122" t="s">
        <v>138</v>
      </c>
      <c r="C246" s="8">
        <f t="shared" si="19"/>
        <v>2462</v>
      </c>
      <c r="D246" s="8"/>
      <c r="E246" s="8">
        <v>2462</v>
      </c>
      <c r="F246" s="8"/>
      <c r="G246" s="8">
        <f t="shared" si="20"/>
        <v>2462</v>
      </c>
      <c r="H246" s="8"/>
      <c r="I246" s="8">
        <v>2462</v>
      </c>
      <c r="J246" s="8"/>
      <c r="K246" s="8"/>
      <c r="L246" s="8"/>
      <c r="M246" s="8"/>
      <c r="N246" s="8"/>
      <c r="O246" s="8"/>
      <c r="P246" s="8"/>
      <c r="Q246" s="8"/>
      <c r="R246" s="8"/>
    </row>
    <row r="247" spans="1:18" ht="24.75" customHeight="1">
      <c r="A247" s="130">
        <v>218</v>
      </c>
      <c r="B247" s="122" t="s">
        <v>139</v>
      </c>
      <c r="C247" s="8">
        <f t="shared" si="19"/>
        <v>2589</v>
      </c>
      <c r="D247" s="8"/>
      <c r="E247" s="8">
        <v>2589</v>
      </c>
      <c r="F247" s="8"/>
      <c r="G247" s="8">
        <f t="shared" si="20"/>
        <v>2589</v>
      </c>
      <c r="H247" s="8"/>
      <c r="I247" s="8">
        <v>2589</v>
      </c>
      <c r="J247" s="8"/>
      <c r="K247" s="8"/>
      <c r="L247" s="8"/>
      <c r="M247" s="8"/>
      <c r="N247" s="8"/>
      <c r="O247" s="8"/>
      <c r="P247" s="8"/>
      <c r="Q247" s="8"/>
      <c r="R247" s="8"/>
    </row>
    <row r="248" spans="1:18" ht="24.75" customHeight="1">
      <c r="A248" s="130">
        <v>219</v>
      </c>
      <c r="B248" s="122" t="s">
        <v>140</v>
      </c>
      <c r="C248" s="8">
        <f t="shared" si="19"/>
        <v>2232</v>
      </c>
      <c r="D248" s="8"/>
      <c r="E248" s="8">
        <v>2232</v>
      </c>
      <c r="F248" s="8"/>
      <c r="G248" s="8">
        <f t="shared" si="20"/>
        <v>2232</v>
      </c>
      <c r="H248" s="8"/>
      <c r="I248" s="8">
        <v>2232</v>
      </c>
      <c r="J248" s="8"/>
      <c r="K248" s="8"/>
      <c r="L248" s="8"/>
      <c r="M248" s="8"/>
      <c r="N248" s="8"/>
      <c r="O248" s="8"/>
      <c r="P248" s="8"/>
      <c r="Q248" s="8"/>
      <c r="R248" s="8"/>
    </row>
    <row r="249" spans="1:18" ht="24.75" customHeight="1">
      <c r="A249" s="130">
        <v>220</v>
      </c>
      <c r="B249" s="122" t="s">
        <v>141</v>
      </c>
      <c r="C249" s="8">
        <f t="shared" si="19"/>
        <v>2864</v>
      </c>
      <c r="D249" s="8"/>
      <c r="E249" s="8">
        <v>2864</v>
      </c>
      <c r="F249" s="8"/>
      <c r="G249" s="8">
        <f t="shared" si="20"/>
        <v>2864</v>
      </c>
      <c r="H249" s="8"/>
      <c r="I249" s="8">
        <v>2864</v>
      </c>
      <c r="J249" s="8"/>
      <c r="K249" s="8"/>
      <c r="L249" s="8"/>
      <c r="M249" s="8"/>
      <c r="N249" s="8"/>
      <c r="O249" s="8"/>
      <c r="P249" s="8"/>
      <c r="Q249" s="8"/>
      <c r="R249" s="8"/>
    </row>
    <row r="250" spans="1:18" ht="24.75" customHeight="1">
      <c r="A250" s="130">
        <v>221</v>
      </c>
      <c r="B250" s="122" t="s">
        <v>142</v>
      </c>
      <c r="C250" s="8">
        <f t="shared" si="19"/>
        <v>7874</v>
      </c>
      <c r="D250" s="8"/>
      <c r="E250" s="8">
        <v>7754</v>
      </c>
      <c r="F250" s="8">
        <v>120</v>
      </c>
      <c r="G250" s="8">
        <f t="shared" si="20"/>
        <v>7874</v>
      </c>
      <c r="H250" s="8"/>
      <c r="I250" s="8">
        <v>7754</v>
      </c>
      <c r="J250" s="8"/>
      <c r="K250" s="8"/>
      <c r="L250" s="8">
        <v>120</v>
      </c>
      <c r="M250" s="8"/>
      <c r="N250" s="8">
        <v>120</v>
      </c>
      <c r="O250" s="8"/>
      <c r="P250" s="8"/>
      <c r="Q250" s="8"/>
      <c r="R250" s="8"/>
    </row>
    <row r="251" spans="1:18" ht="24.75" customHeight="1">
      <c r="A251" s="130">
        <v>222</v>
      </c>
      <c r="B251" s="122" t="s">
        <v>355</v>
      </c>
      <c r="C251" s="8">
        <f t="shared" si="19"/>
        <v>1289</v>
      </c>
      <c r="D251" s="8"/>
      <c r="E251" s="8">
        <v>1289</v>
      </c>
      <c r="F251" s="8"/>
      <c r="G251" s="8">
        <f t="shared" si="20"/>
        <v>1289</v>
      </c>
      <c r="H251" s="8"/>
      <c r="I251" s="8">
        <v>1289</v>
      </c>
      <c r="J251" s="8"/>
      <c r="K251" s="8"/>
      <c r="L251" s="8"/>
      <c r="M251" s="8"/>
      <c r="N251" s="8"/>
      <c r="O251" s="8"/>
      <c r="P251" s="8"/>
      <c r="Q251" s="8"/>
      <c r="R251" s="8"/>
    </row>
    <row r="252" spans="1:18" ht="24.75" customHeight="1">
      <c r="A252" s="130">
        <v>223</v>
      </c>
      <c r="B252" s="122" t="s">
        <v>356</v>
      </c>
      <c r="C252" s="8">
        <f t="shared" si="19"/>
        <v>2157</v>
      </c>
      <c r="D252" s="8"/>
      <c r="E252" s="8">
        <v>2157</v>
      </c>
      <c r="F252" s="8"/>
      <c r="G252" s="8">
        <f t="shared" si="20"/>
        <v>2157</v>
      </c>
      <c r="H252" s="8"/>
      <c r="I252" s="8">
        <v>2157</v>
      </c>
      <c r="J252" s="8"/>
      <c r="K252" s="8"/>
      <c r="L252" s="8"/>
      <c r="M252" s="8"/>
      <c r="N252" s="8"/>
      <c r="O252" s="8"/>
      <c r="P252" s="8"/>
      <c r="Q252" s="8"/>
      <c r="R252" s="8"/>
    </row>
    <row r="253" spans="1:18" ht="30">
      <c r="A253" s="130">
        <v>224</v>
      </c>
      <c r="B253" s="122" t="s">
        <v>357</v>
      </c>
      <c r="C253" s="8">
        <f t="shared" si="19"/>
        <v>3022</v>
      </c>
      <c r="D253" s="8"/>
      <c r="E253" s="8">
        <v>3022</v>
      </c>
      <c r="F253" s="8"/>
      <c r="G253" s="8">
        <f t="shared" si="20"/>
        <v>3022</v>
      </c>
      <c r="H253" s="8"/>
      <c r="I253" s="8">
        <v>3022</v>
      </c>
      <c r="J253" s="8"/>
      <c r="K253" s="8"/>
      <c r="L253" s="8"/>
      <c r="M253" s="8"/>
      <c r="N253" s="8"/>
      <c r="O253" s="8"/>
      <c r="P253" s="8"/>
      <c r="Q253" s="8"/>
      <c r="R253" s="8"/>
    </row>
    <row r="254" spans="1:18" ht="24.75" customHeight="1">
      <c r="A254" s="130">
        <v>225</v>
      </c>
      <c r="B254" s="122" t="s">
        <v>358</v>
      </c>
      <c r="C254" s="8">
        <f t="shared" si="19"/>
        <v>5827</v>
      </c>
      <c r="D254" s="8"/>
      <c r="E254" s="8">
        <v>5827</v>
      </c>
      <c r="F254" s="8"/>
      <c r="G254" s="8">
        <f t="shared" si="20"/>
        <v>5827</v>
      </c>
      <c r="H254" s="8"/>
      <c r="I254" s="8">
        <v>5827</v>
      </c>
      <c r="J254" s="8"/>
      <c r="K254" s="8"/>
      <c r="L254" s="8"/>
      <c r="M254" s="8"/>
      <c r="N254" s="8"/>
      <c r="O254" s="8"/>
      <c r="P254" s="8"/>
      <c r="Q254" s="8"/>
      <c r="R254" s="8"/>
    </row>
    <row r="255" spans="1:18" ht="30">
      <c r="A255" s="130">
        <v>226</v>
      </c>
      <c r="B255" s="122" t="s">
        <v>143</v>
      </c>
      <c r="C255" s="8">
        <f t="shared" si="19"/>
        <v>7312</v>
      </c>
      <c r="D255" s="8"/>
      <c r="E255" s="8">
        <v>7312</v>
      </c>
      <c r="F255" s="8"/>
      <c r="G255" s="8">
        <f t="shared" si="20"/>
        <v>7312</v>
      </c>
      <c r="H255" s="8"/>
      <c r="I255" s="8">
        <v>7312</v>
      </c>
      <c r="J255" s="8"/>
      <c r="K255" s="8"/>
      <c r="L255" s="8"/>
      <c r="M255" s="8"/>
      <c r="N255" s="8"/>
      <c r="O255" s="8"/>
      <c r="P255" s="8"/>
      <c r="Q255" s="8"/>
      <c r="R255" s="8"/>
    </row>
    <row r="256" spans="1:18" ht="24.75" customHeight="1">
      <c r="A256" s="130">
        <v>227</v>
      </c>
      <c r="B256" s="122" t="s">
        <v>359</v>
      </c>
      <c r="C256" s="8">
        <f t="shared" si="19"/>
        <v>3064</v>
      </c>
      <c r="D256" s="8"/>
      <c r="E256" s="8">
        <v>3064</v>
      </c>
      <c r="F256" s="8"/>
      <c r="G256" s="8">
        <f t="shared" si="20"/>
        <v>3064</v>
      </c>
      <c r="H256" s="8"/>
      <c r="I256" s="8">
        <v>3064</v>
      </c>
      <c r="J256" s="8"/>
      <c r="K256" s="8"/>
      <c r="L256" s="8"/>
      <c r="M256" s="8"/>
      <c r="N256" s="8"/>
      <c r="O256" s="8"/>
      <c r="P256" s="8"/>
      <c r="Q256" s="8"/>
      <c r="R256" s="8"/>
    </row>
    <row r="257" spans="1:18" ht="30">
      <c r="A257" s="130">
        <v>228</v>
      </c>
      <c r="B257" s="122" t="s">
        <v>360</v>
      </c>
      <c r="C257" s="8">
        <f t="shared" si="19"/>
        <v>7531</v>
      </c>
      <c r="D257" s="8"/>
      <c r="E257" s="8">
        <v>7531</v>
      </c>
      <c r="F257" s="8"/>
      <c r="G257" s="8">
        <f t="shared" si="20"/>
        <v>7531</v>
      </c>
      <c r="H257" s="8"/>
      <c r="I257" s="8">
        <v>7531</v>
      </c>
      <c r="J257" s="8"/>
      <c r="K257" s="8"/>
      <c r="L257" s="8"/>
      <c r="M257" s="8"/>
      <c r="N257" s="8"/>
      <c r="O257" s="8"/>
      <c r="P257" s="8"/>
      <c r="Q257" s="8"/>
      <c r="R257" s="8"/>
    </row>
    <row r="258" spans="1:18" ht="24.75" customHeight="1">
      <c r="A258" s="130">
        <v>229</v>
      </c>
      <c r="B258" s="122" t="s">
        <v>361</v>
      </c>
      <c r="C258" s="8">
        <f t="shared" si="19"/>
        <v>2075</v>
      </c>
      <c r="D258" s="8"/>
      <c r="E258" s="8">
        <v>2075</v>
      </c>
      <c r="F258" s="8"/>
      <c r="G258" s="8">
        <f t="shared" si="20"/>
        <v>2075</v>
      </c>
      <c r="H258" s="8"/>
      <c r="I258" s="8">
        <v>2075</v>
      </c>
      <c r="J258" s="8"/>
      <c r="K258" s="8"/>
      <c r="L258" s="8"/>
      <c r="M258" s="8"/>
      <c r="N258" s="8"/>
      <c r="O258" s="8"/>
      <c r="P258" s="8"/>
      <c r="Q258" s="8"/>
      <c r="R258" s="8"/>
    </row>
    <row r="259" spans="1:18" ht="30">
      <c r="A259" s="130">
        <v>230</v>
      </c>
      <c r="B259" s="122" t="s">
        <v>362</v>
      </c>
      <c r="C259" s="8">
        <f t="shared" si="19"/>
        <v>250</v>
      </c>
      <c r="D259" s="8"/>
      <c r="E259" s="8">
        <v>250</v>
      </c>
      <c r="F259" s="8"/>
      <c r="G259" s="8">
        <f t="shared" si="20"/>
        <v>250</v>
      </c>
      <c r="H259" s="8"/>
      <c r="I259" s="8">
        <v>250</v>
      </c>
      <c r="J259" s="8"/>
      <c r="K259" s="8"/>
      <c r="L259" s="8"/>
      <c r="M259" s="8"/>
      <c r="N259" s="8"/>
      <c r="O259" s="8"/>
      <c r="P259" s="8"/>
      <c r="Q259" s="8"/>
      <c r="R259" s="8"/>
    </row>
    <row r="260" spans="1:18" ht="24.75" customHeight="1">
      <c r="A260" s="130">
        <v>231</v>
      </c>
      <c r="B260" s="122" t="s">
        <v>363</v>
      </c>
      <c r="C260" s="8">
        <f t="shared" si="19"/>
        <v>92</v>
      </c>
      <c r="D260" s="8"/>
      <c r="E260" s="8">
        <v>92</v>
      </c>
      <c r="F260" s="8"/>
      <c r="G260" s="8">
        <f t="shared" si="20"/>
        <v>92</v>
      </c>
      <c r="H260" s="8"/>
      <c r="I260" s="8">
        <v>92</v>
      </c>
      <c r="J260" s="8"/>
      <c r="K260" s="8"/>
      <c r="L260" s="8"/>
      <c r="M260" s="8"/>
      <c r="N260" s="8"/>
      <c r="O260" s="8"/>
      <c r="P260" s="8"/>
      <c r="Q260" s="8"/>
      <c r="R260" s="8"/>
    </row>
    <row r="261" spans="1:18" ht="30">
      <c r="A261" s="130">
        <v>232</v>
      </c>
      <c r="B261" s="122" t="s">
        <v>364</v>
      </c>
      <c r="C261" s="8">
        <f t="shared" si="19"/>
        <v>46</v>
      </c>
      <c r="D261" s="8"/>
      <c r="E261" s="8">
        <v>46</v>
      </c>
      <c r="F261" s="8"/>
      <c r="G261" s="8">
        <f t="shared" si="20"/>
        <v>46</v>
      </c>
      <c r="H261" s="8"/>
      <c r="I261" s="8">
        <v>46</v>
      </c>
      <c r="J261" s="8"/>
      <c r="K261" s="8"/>
      <c r="L261" s="8"/>
      <c r="M261" s="8"/>
      <c r="N261" s="8"/>
      <c r="O261" s="8"/>
      <c r="P261" s="8"/>
      <c r="Q261" s="8"/>
      <c r="R261" s="8"/>
    </row>
    <row r="262" spans="1:18" ht="30">
      <c r="A262" s="130">
        <v>233</v>
      </c>
      <c r="B262" s="141" t="s">
        <v>144</v>
      </c>
      <c r="C262" s="11">
        <f t="shared" si="19"/>
        <v>5000</v>
      </c>
      <c r="D262" s="11"/>
      <c r="E262" s="11">
        <v>5000</v>
      </c>
      <c r="F262" s="11"/>
      <c r="G262" s="8">
        <f t="shared" si="20"/>
        <v>5000</v>
      </c>
      <c r="H262" s="11"/>
      <c r="I262" s="11">
        <v>5000</v>
      </c>
      <c r="J262" s="11"/>
      <c r="K262" s="11"/>
      <c r="L262" s="11"/>
      <c r="M262" s="11"/>
      <c r="N262" s="11"/>
      <c r="O262" s="11"/>
      <c r="P262" s="11"/>
      <c r="Q262" s="11"/>
      <c r="R262" s="11"/>
    </row>
    <row r="264" spans="1:18">
      <c r="N264" s="142" t="s">
        <v>148</v>
      </c>
      <c r="O264" s="142"/>
      <c r="P264" s="142"/>
      <c r="Q264" s="142"/>
      <c r="R264" s="142"/>
    </row>
  </sheetData>
  <mergeCells count="25">
    <mergeCell ref="A1:F1"/>
    <mergeCell ref="P1:R1"/>
    <mergeCell ref="A3:R3"/>
    <mergeCell ref="P5:R5"/>
    <mergeCell ref="A6:A8"/>
    <mergeCell ref="B6:B8"/>
    <mergeCell ref="C6:F6"/>
    <mergeCell ref="G6:O6"/>
    <mergeCell ref="P6:R6"/>
    <mergeCell ref="Q7:Q8"/>
    <mergeCell ref="R7:R8"/>
    <mergeCell ref="A4:R4"/>
    <mergeCell ref="C7:C8"/>
    <mergeCell ref="D7:D8"/>
    <mergeCell ref="E7:E8"/>
    <mergeCell ref="F7:F8"/>
    <mergeCell ref="G7:G8"/>
    <mergeCell ref="H7:H8"/>
    <mergeCell ref="N264:R264"/>
    <mergeCell ref="I7:I8"/>
    <mergeCell ref="J7:J8"/>
    <mergeCell ref="K7:K8"/>
    <mergeCell ref="L7:N7"/>
    <mergeCell ref="O7:O8"/>
    <mergeCell ref="P7:P8"/>
  </mergeCells>
  <pageMargins left="0.2" right="0.1" top="0.5" bottom="0.5" header="0.3" footer="0.3"/>
  <pageSetup paperSize="9" scale="93" orientation="landscape" verticalDpi="0" r:id="rId1"/>
  <headerFooter>
    <oddFooter>&amp;C&amp;P/&amp;N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A1:V24"/>
  <sheetViews>
    <sheetView workbookViewId="0">
      <selection activeCell="A4" sqref="A4"/>
    </sheetView>
  </sheetViews>
  <sheetFormatPr defaultRowHeight="15"/>
  <cols>
    <col min="1" max="1" width="5" bestFit="1" customWidth="1"/>
    <col min="2" max="2" width="11.7109375" customWidth="1"/>
    <col min="3" max="4" width="10" customWidth="1"/>
    <col min="5" max="5" width="6.5703125" customWidth="1"/>
    <col min="6" max="6" width="9.42578125" bestFit="1" customWidth="1"/>
    <col min="7" max="7" width="5.42578125" customWidth="1"/>
    <col min="8" max="8" width="6.140625" customWidth="1"/>
    <col min="9" max="9" width="13.42578125" bestFit="1" customWidth="1"/>
    <col min="10" max="10" width="10.5703125" customWidth="1"/>
    <col min="11" max="11" width="10.28515625" customWidth="1"/>
    <col min="12" max="12" width="7.28515625" customWidth="1"/>
    <col min="13" max="13" width="9.85546875" customWidth="1"/>
    <col min="14" max="15" width="9.140625" customWidth="1"/>
    <col min="16" max="16" width="8.140625" customWidth="1"/>
    <col min="17" max="17" width="9.42578125" customWidth="1"/>
    <col min="18" max="18" width="8.5703125" bestFit="1" customWidth="1"/>
    <col min="19" max="20" width="9.28515625" bestFit="1" customWidth="1"/>
    <col min="21" max="21" width="8.140625" customWidth="1"/>
  </cols>
  <sheetData>
    <row r="1" spans="1:22" ht="15.75">
      <c r="A1" s="167"/>
      <c r="B1" s="167"/>
      <c r="C1" s="167"/>
      <c r="D1" s="167"/>
      <c r="E1" s="167"/>
      <c r="F1" s="92"/>
      <c r="G1" s="92"/>
      <c r="H1" s="92"/>
      <c r="I1" s="92"/>
      <c r="J1" s="92"/>
      <c r="K1" s="92"/>
      <c r="L1" s="92"/>
      <c r="M1" s="92"/>
      <c r="N1" s="92"/>
      <c r="O1" s="92"/>
      <c r="P1" s="93"/>
      <c r="Q1" s="93"/>
      <c r="R1" s="93"/>
      <c r="S1" s="168" t="s">
        <v>543</v>
      </c>
      <c r="T1" s="168"/>
      <c r="U1" s="168"/>
    </row>
    <row r="2" spans="1:22" ht="15.75">
      <c r="A2" s="169" t="s">
        <v>151</v>
      </c>
      <c r="B2" s="169"/>
      <c r="C2" s="169"/>
      <c r="D2" s="169"/>
      <c r="E2" s="169"/>
      <c r="F2" s="169"/>
      <c r="G2" s="169"/>
      <c r="H2" s="169"/>
      <c r="I2" s="169"/>
      <c r="J2" s="169"/>
      <c r="K2" s="169"/>
      <c r="L2" s="169"/>
      <c r="M2" s="169"/>
      <c r="N2" s="169"/>
      <c r="O2" s="169"/>
      <c r="P2" s="169"/>
      <c r="Q2" s="169"/>
      <c r="R2" s="169"/>
      <c r="S2" s="169"/>
      <c r="T2" s="169"/>
      <c r="U2" s="169"/>
    </row>
    <row r="3" spans="1:22" ht="15.75">
      <c r="A3" s="172" t="str">
        <f>'Phụ lục 04.QT'!A4:R4</f>
        <v>(Kèm theo Văn bản số 954/STC-NS ngày 28/3/2019 của Sở Tài chính)</v>
      </c>
      <c r="B3" s="172"/>
      <c r="C3" s="172"/>
      <c r="D3" s="172"/>
      <c r="E3" s="172"/>
      <c r="F3" s="172"/>
      <c r="G3" s="172"/>
      <c r="H3" s="172"/>
      <c r="I3" s="172"/>
      <c r="J3" s="172"/>
      <c r="K3" s="172"/>
      <c r="L3" s="172"/>
      <c r="M3" s="172"/>
      <c r="N3" s="172"/>
      <c r="O3" s="172"/>
      <c r="P3" s="172"/>
      <c r="Q3" s="172"/>
      <c r="R3" s="172"/>
      <c r="S3" s="172"/>
      <c r="T3" s="172"/>
      <c r="U3" s="172"/>
    </row>
    <row r="4" spans="1:22" ht="15.75">
      <c r="A4" s="92"/>
      <c r="B4" s="92"/>
      <c r="C4" s="92"/>
      <c r="D4" s="92"/>
      <c r="E4" s="92"/>
      <c r="F4" s="92"/>
      <c r="G4" s="92"/>
      <c r="H4" s="92"/>
      <c r="I4" s="92"/>
      <c r="J4" s="92"/>
      <c r="K4" s="92"/>
      <c r="L4" s="92"/>
      <c r="M4" s="92"/>
      <c r="N4" s="92"/>
      <c r="O4" s="92"/>
      <c r="P4" s="93"/>
      <c r="Q4" s="93"/>
      <c r="R4" s="93"/>
      <c r="S4" s="170" t="s">
        <v>1</v>
      </c>
      <c r="T4" s="170"/>
      <c r="U4" s="170"/>
    </row>
    <row r="5" spans="1:22" ht="15.75">
      <c r="A5" s="166" t="s">
        <v>2</v>
      </c>
      <c r="B5" s="166" t="s">
        <v>152</v>
      </c>
      <c r="C5" s="166" t="s">
        <v>153</v>
      </c>
      <c r="D5" s="166"/>
      <c r="E5" s="166"/>
      <c r="F5" s="166"/>
      <c r="G5" s="166"/>
      <c r="H5" s="166"/>
      <c r="I5" s="166" t="s">
        <v>154</v>
      </c>
      <c r="J5" s="166"/>
      <c r="K5" s="166"/>
      <c r="L5" s="166"/>
      <c r="M5" s="166"/>
      <c r="N5" s="166"/>
      <c r="O5" s="166"/>
      <c r="P5" s="171" t="s">
        <v>155</v>
      </c>
      <c r="Q5" s="171"/>
      <c r="R5" s="171"/>
      <c r="S5" s="171"/>
      <c r="T5" s="171"/>
      <c r="U5" s="171"/>
    </row>
    <row r="6" spans="1:22" ht="15.75">
      <c r="A6" s="166"/>
      <c r="B6" s="166"/>
      <c r="C6" s="166" t="s">
        <v>149</v>
      </c>
      <c r="D6" s="166" t="s">
        <v>156</v>
      </c>
      <c r="E6" s="166" t="s">
        <v>157</v>
      </c>
      <c r="F6" s="166"/>
      <c r="G6" s="166"/>
      <c r="H6" s="166"/>
      <c r="I6" s="166" t="s">
        <v>149</v>
      </c>
      <c r="J6" s="166" t="s">
        <v>156</v>
      </c>
      <c r="K6" s="166" t="s">
        <v>157</v>
      </c>
      <c r="L6" s="166"/>
      <c r="M6" s="166"/>
      <c r="N6" s="166"/>
      <c r="O6" s="166"/>
      <c r="P6" s="171" t="s">
        <v>149</v>
      </c>
      <c r="Q6" s="171" t="s">
        <v>156</v>
      </c>
      <c r="R6" s="171" t="s">
        <v>157</v>
      </c>
      <c r="S6" s="171"/>
      <c r="T6" s="171"/>
      <c r="U6" s="171"/>
    </row>
    <row r="7" spans="1:22" ht="144" customHeight="1">
      <c r="A7" s="166"/>
      <c r="B7" s="166"/>
      <c r="C7" s="166"/>
      <c r="D7" s="166"/>
      <c r="E7" s="94" t="s">
        <v>149</v>
      </c>
      <c r="F7" s="95" t="s">
        <v>158</v>
      </c>
      <c r="G7" s="95" t="s">
        <v>159</v>
      </c>
      <c r="H7" s="95" t="s">
        <v>160</v>
      </c>
      <c r="I7" s="166"/>
      <c r="J7" s="166"/>
      <c r="K7" s="94" t="s">
        <v>149</v>
      </c>
      <c r="L7" s="95" t="s">
        <v>158</v>
      </c>
      <c r="M7" s="95" t="s">
        <v>159</v>
      </c>
      <c r="N7" s="95" t="s">
        <v>161</v>
      </c>
      <c r="O7" s="95" t="s">
        <v>162</v>
      </c>
      <c r="P7" s="171"/>
      <c r="Q7" s="171"/>
      <c r="R7" s="96" t="s">
        <v>149</v>
      </c>
      <c r="S7" s="97" t="s">
        <v>158</v>
      </c>
      <c r="T7" s="97" t="s">
        <v>159</v>
      </c>
      <c r="U7" s="97" t="s">
        <v>160</v>
      </c>
    </row>
    <row r="8" spans="1:22" ht="31.5">
      <c r="A8" s="98" t="s">
        <v>19</v>
      </c>
      <c r="B8" s="98" t="s">
        <v>25</v>
      </c>
      <c r="C8" s="98">
        <v>1</v>
      </c>
      <c r="D8" s="98">
        <v>2</v>
      </c>
      <c r="E8" s="98">
        <v>3</v>
      </c>
      <c r="F8" s="98">
        <v>4</v>
      </c>
      <c r="G8" s="98">
        <v>5</v>
      </c>
      <c r="H8" s="98">
        <v>6</v>
      </c>
      <c r="I8" s="98">
        <v>7</v>
      </c>
      <c r="J8" s="98">
        <v>8</v>
      </c>
      <c r="K8" s="98">
        <v>9</v>
      </c>
      <c r="L8" s="98">
        <v>10</v>
      </c>
      <c r="M8" s="98">
        <v>11</v>
      </c>
      <c r="N8" s="98"/>
      <c r="O8" s="98"/>
      <c r="P8" s="99" t="s">
        <v>163</v>
      </c>
      <c r="Q8" s="99" t="s">
        <v>164</v>
      </c>
      <c r="R8" s="99" t="s">
        <v>165</v>
      </c>
      <c r="S8" s="99" t="s">
        <v>166</v>
      </c>
      <c r="T8" s="99" t="s">
        <v>167</v>
      </c>
      <c r="U8" s="99" t="s">
        <v>168</v>
      </c>
    </row>
    <row r="9" spans="1:22" ht="22.5" customHeight="1">
      <c r="A9" s="100"/>
      <c r="B9" s="100" t="s">
        <v>35</v>
      </c>
      <c r="C9" s="101">
        <f>SUM(C10:C22)</f>
        <v>4395530</v>
      </c>
      <c r="D9" s="101">
        <f t="shared" ref="D9:O9" si="0">SUM(D10:D22)</f>
        <v>4395530</v>
      </c>
      <c r="E9" s="101">
        <f t="shared" si="0"/>
        <v>0</v>
      </c>
      <c r="F9" s="101">
        <f t="shared" si="0"/>
        <v>0</v>
      </c>
      <c r="G9" s="101">
        <f t="shared" si="0"/>
        <v>0</v>
      </c>
      <c r="H9" s="101">
        <f t="shared" si="0"/>
        <v>0</v>
      </c>
      <c r="I9" s="101">
        <f t="shared" si="0"/>
        <v>5624247.367796001</v>
      </c>
      <c r="J9" s="101">
        <f t="shared" si="0"/>
        <v>4126465.4589999993</v>
      </c>
      <c r="K9" s="101">
        <f t="shared" si="0"/>
        <v>1497781.9087960003</v>
      </c>
      <c r="L9" s="101">
        <f t="shared" si="0"/>
        <v>0</v>
      </c>
      <c r="M9" s="101">
        <f t="shared" si="0"/>
        <v>1299036.9087960003</v>
      </c>
      <c r="N9" s="101">
        <f t="shared" si="0"/>
        <v>46200</v>
      </c>
      <c r="O9" s="101">
        <f t="shared" si="0"/>
        <v>152545</v>
      </c>
      <c r="P9" s="102">
        <f t="shared" ref="P9:Q22" si="1">I9/C9*100</f>
        <v>127.95379323530953</v>
      </c>
      <c r="Q9" s="102">
        <f t="shared" si="1"/>
        <v>93.87867808887664</v>
      </c>
      <c r="R9" s="103"/>
      <c r="S9" s="103"/>
      <c r="T9" s="103"/>
      <c r="U9" s="103"/>
      <c r="V9" s="2"/>
    </row>
    <row r="10" spans="1:22" ht="26.25" customHeight="1">
      <c r="A10" s="104">
        <v>1</v>
      </c>
      <c r="B10" s="105" t="s">
        <v>169</v>
      </c>
      <c r="C10" s="105">
        <f>D10+E10</f>
        <v>424480</v>
      </c>
      <c r="D10" s="106">
        <v>424480</v>
      </c>
      <c r="E10" s="106">
        <v>0</v>
      </c>
      <c r="F10" s="106">
        <v>0</v>
      </c>
      <c r="G10" s="106">
        <v>0</v>
      </c>
      <c r="H10" s="106">
        <v>0</v>
      </c>
      <c r="I10" s="106">
        <f>J10+K10</f>
        <v>512058.43649999995</v>
      </c>
      <c r="J10" s="106">
        <v>405244.63799999998</v>
      </c>
      <c r="K10" s="106">
        <v>106813.7985</v>
      </c>
      <c r="L10" s="106">
        <v>0</v>
      </c>
      <c r="M10" s="106">
        <f>K10-N10-O10</f>
        <v>89491.798500000004</v>
      </c>
      <c r="N10" s="107">
        <v>3949</v>
      </c>
      <c r="O10" s="107">
        <f>+[1]Sheet3!B3</f>
        <v>13373</v>
      </c>
      <c r="P10" s="108">
        <f t="shared" si="1"/>
        <v>120.63193472012814</v>
      </c>
      <c r="Q10" s="108">
        <f t="shared" si="1"/>
        <v>95.468488032416133</v>
      </c>
      <c r="R10" s="109"/>
      <c r="S10" s="109"/>
      <c r="T10" s="109"/>
      <c r="U10" s="109"/>
    </row>
    <row r="11" spans="1:22" ht="26.25" customHeight="1">
      <c r="A11" s="110">
        <v>2</v>
      </c>
      <c r="B11" s="111" t="s">
        <v>150</v>
      </c>
      <c r="C11" s="111">
        <f t="shared" ref="C11:C22" si="2">D11+E11</f>
        <v>141267</v>
      </c>
      <c r="D11" s="112">
        <v>141267</v>
      </c>
      <c r="E11" s="112">
        <v>0</v>
      </c>
      <c r="F11" s="112">
        <v>0</v>
      </c>
      <c r="G11" s="112">
        <v>0</v>
      </c>
      <c r="H11" s="112">
        <v>0</v>
      </c>
      <c r="I11" s="112">
        <f t="shared" ref="I11:I22" si="3">J11+K11</f>
        <v>253419.29067999998</v>
      </c>
      <c r="J11" s="112">
        <v>150563.927</v>
      </c>
      <c r="K11" s="112">
        <v>102855.36367999999</v>
      </c>
      <c r="L11" s="112">
        <v>0</v>
      </c>
      <c r="M11" s="112">
        <f t="shared" ref="M11:M22" si="4">K11-N11-O11</f>
        <v>94698.363679999995</v>
      </c>
      <c r="N11" s="113">
        <v>1797</v>
      </c>
      <c r="O11" s="113">
        <f>+[1]Sheet3!B4</f>
        <v>6360</v>
      </c>
      <c r="P11" s="114">
        <f t="shared" si="1"/>
        <v>179.39029687046514</v>
      </c>
      <c r="Q11" s="114">
        <f t="shared" si="1"/>
        <v>106.58110315926579</v>
      </c>
      <c r="R11" s="115"/>
      <c r="S11" s="115"/>
      <c r="T11" s="115"/>
      <c r="U11" s="115"/>
    </row>
    <row r="12" spans="1:22" ht="26.25" customHeight="1">
      <c r="A12" s="110">
        <v>3</v>
      </c>
      <c r="B12" s="111" t="s">
        <v>170</v>
      </c>
      <c r="C12" s="111">
        <f t="shared" si="2"/>
        <v>487963</v>
      </c>
      <c r="D12" s="112">
        <v>487963</v>
      </c>
      <c r="E12" s="112">
        <v>0</v>
      </c>
      <c r="F12" s="112">
        <v>0</v>
      </c>
      <c r="G12" s="112">
        <v>0</v>
      </c>
      <c r="H12" s="112">
        <v>0</v>
      </c>
      <c r="I12" s="112">
        <f t="shared" si="3"/>
        <v>588710.90910000005</v>
      </c>
      <c r="J12" s="112">
        <v>457497.18900000001</v>
      </c>
      <c r="K12" s="112">
        <v>131213.72010000001</v>
      </c>
      <c r="L12" s="112">
        <v>0</v>
      </c>
      <c r="M12" s="112">
        <f t="shared" si="4"/>
        <v>111776.72010000001</v>
      </c>
      <c r="N12" s="113">
        <v>3018</v>
      </c>
      <c r="O12" s="113">
        <f>+[1]Sheet3!B5</f>
        <v>16419</v>
      </c>
      <c r="P12" s="114">
        <f t="shared" si="1"/>
        <v>120.64662876078719</v>
      </c>
      <c r="Q12" s="114">
        <f t="shared" si="1"/>
        <v>93.756532564969064</v>
      </c>
      <c r="R12" s="115"/>
      <c r="S12" s="115"/>
      <c r="T12" s="115"/>
      <c r="U12" s="115"/>
    </row>
    <row r="13" spans="1:22" ht="26.25" customHeight="1">
      <c r="A13" s="110">
        <v>4</v>
      </c>
      <c r="B13" s="111" t="s">
        <v>171</v>
      </c>
      <c r="C13" s="111">
        <f t="shared" si="2"/>
        <v>63182</v>
      </c>
      <c r="D13" s="112">
        <v>63182</v>
      </c>
      <c r="E13" s="112">
        <v>0</v>
      </c>
      <c r="F13" s="112">
        <v>0</v>
      </c>
      <c r="G13" s="112">
        <v>0</v>
      </c>
      <c r="H13" s="112">
        <v>0</v>
      </c>
      <c r="I13" s="112">
        <f t="shared" si="3"/>
        <v>239740.8988</v>
      </c>
      <c r="J13" s="112">
        <v>42122.18</v>
      </c>
      <c r="K13" s="112">
        <v>197618.7188</v>
      </c>
      <c r="L13" s="112">
        <v>0</v>
      </c>
      <c r="M13" s="112">
        <f t="shared" si="4"/>
        <v>194964.7188</v>
      </c>
      <c r="N13" s="113">
        <v>0</v>
      </c>
      <c r="O13" s="113">
        <f>+[1]Sheet3!B6</f>
        <v>2654</v>
      </c>
      <c r="P13" s="114">
        <f t="shared" si="1"/>
        <v>379.44493494982748</v>
      </c>
      <c r="Q13" s="114">
        <f t="shared" si="1"/>
        <v>66.668006710772048</v>
      </c>
      <c r="R13" s="115"/>
      <c r="S13" s="115"/>
      <c r="T13" s="115"/>
      <c r="U13" s="115"/>
    </row>
    <row r="14" spans="1:22" ht="26.25" customHeight="1">
      <c r="A14" s="110">
        <v>5</v>
      </c>
      <c r="B14" s="111" t="s">
        <v>172</v>
      </c>
      <c r="C14" s="111">
        <f t="shared" si="2"/>
        <v>433312</v>
      </c>
      <c r="D14" s="112">
        <v>433312</v>
      </c>
      <c r="E14" s="112">
        <v>0</v>
      </c>
      <c r="F14" s="112">
        <v>0</v>
      </c>
      <c r="G14" s="112">
        <v>0</v>
      </c>
      <c r="H14" s="112">
        <v>0</v>
      </c>
      <c r="I14" s="112">
        <f t="shared" si="3"/>
        <v>572615.62930000003</v>
      </c>
      <c r="J14" s="112">
        <v>403412.23700000002</v>
      </c>
      <c r="K14" s="112">
        <v>169203.39230000001</v>
      </c>
      <c r="L14" s="112">
        <v>0</v>
      </c>
      <c r="M14" s="112">
        <f t="shared" si="4"/>
        <v>148930.39230000001</v>
      </c>
      <c r="N14" s="113">
        <v>4208</v>
      </c>
      <c r="O14" s="113">
        <f>+[1]Sheet3!B7</f>
        <v>16065</v>
      </c>
      <c r="P14" s="114">
        <f t="shared" si="1"/>
        <v>132.14857407595451</v>
      </c>
      <c r="Q14" s="114">
        <f t="shared" si="1"/>
        <v>93.099714985968546</v>
      </c>
      <c r="R14" s="115"/>
      <c r="S14" s="115"/>
      <c r="T14" s="115"/>
      <c r="U14" s="115"/>
    </row>
    <row r="15" spans="1:22" ht="26.25" customHeight="1">
      <c r="A15" s="110">
        <v>6</v>
      </c>
      <c r="B15" s="112" t="s">
        <v>173</v>
      </c>
      <c r="C15" s="111">
        <f t="shared" si="2"/>
        <v>447897</v>
      </c>
      <c r="D15" s="112">
        <v>447897</v>
      </c>
      <c r="E15" s="112">
        <v>0</v>
      </c>
      <c r="F15" s="112">
        <v>0</v>
      </c>
      <c r="G15" s="112">
        <v>0</v>
      </c>
      <c r="H15" s="112">
        <v>0</v>
      </c>
      <c r="I15" s="112">
        <f t="shared" si="3"/>
        <v>552037.62400000007</v>
      </c>
      <c r="J15" s="112">
        <v>434508.82900000003</v>
      </c>
      <c r="K15" s="112">
        <v>117528.795</v>
      </c>
      <c r="L15" s="112">
        <v>0</v>
      </c>
      <c r="M15" s="112">
        <f t="shared" si="4"/>
        <v>107444.795</v>
      </c>
      <c r="N15" s="113">
        <v>1380</v>
      </c>
      <c r="O15" s="113">
        <f>+[1]Sheet3!B8</f>
        <v>8704</v>
      </c>
      <c r="P15" s="114">
        <f t="shared" si="1"/>
        <v>123.25102065876754</v>
      </c>
      <c r="Q15" s="114">
        <f t="shared" si="1"/>
        <v>97.010881742900722</v>
      </c>
      <c r="R15" s="115"/>
      <c r="S15" s="115"/>
      <c r="T15" s="115"/>
      <c r="U15" s="115"/>
    </row>
    <row r="16" spans="1:22" ht="26.25" customHeight="1">
      <c r="A16" s="110">
        <v>7</v>
      </c>
      <c r="B16" s="112" t="s">
        <v>174</v>
      </c>
      <c r="C16" s="111">
        <f t="shared" si="2"/>
        <v>376506</v>
      </c>
      <c r="D16" s="112">
        <v>376506</v>
      </c>
      <c r="E16" s="112">
        <v>0</v>
      </c>
      <c r="F16" s="112">
        <v>0</v>
      </c>
      <c r="G16" s="112">
        <v>0</v>
      </c>
      <c r="H16" s="112">
        <v>0</v>
      </c>
      <c r="I16" s="112">
        <f t="shared" si="3"/>
        <v>479625.908</v>
      </c>
      <c r="J16" s="112">
        <v>362196.37699999998</v>
      </c>
      <c r="K16" s="112">
        <v>117429.531</v>
      </c>
      <c r="L16" s="112">
        <v>0</v>
      </c>
      <c r="M16" s="112">
        <f t="shared" si="4"/>
        <v>102113.531</v>
      </c>
      <c r="N16" s="113">
        <v>1030</v>
      </c>
      <c r="O16" s="113">
        <f>+[1]Sheet3!B9</f>
        <v>14286</v>
      </c>
      <c r="P16" s="114">
        <f t="shared" si="1"/>
        <v>127.38864931767355</v>
      </c>
      <c r="Q16" s="114">
        <f t="shared" si="1"/>
        <v>96.199363887959294</v>
      </c>
      <c r="R16" s="115"/>
      <c r="S16" s="115"/>
      <c r="T16" s="115"/>
      <c r="U16" s="115"/>
    </row>
    <row r="17" spans="1:21" ht="26.25" customHeight="1">
      <c r="A17" s="110">
        <v>8</v>
      </c>
      <c r="B17" s="112" t="s">
        <v>175</v>
      </c>
      <c r="C17" s="111">
        <f t="shared" si="2"/>
        <v>324730</v>
      </c>
      <c r="D17" s="112">
        <v>324730</v>
      </c>
      <c r="E17" s="112">
        <v>0</v>
      </c>
      <c r="F17" s="112">
        <v>0</v>
      </c>
      <c r="G17" s="112">
        <v>0</v>
      </c>
      <c r="H17" s="112">
        <v>0</v>
      </c>
      <c r="I17" s="112">
        <f t="shared" si="3"/>
        <v>409831.9215</v>
      </c>
      <c r="J17" s="112">
        <v>306282.92599999998</v>
      </c>
      <c r="K17" s="112">
        <v>103548.9955</v>
      </c>
      <c r="L17" s="112">
        <v>0</v>
      </c>
      <c r="M17" s="112">
        <f t="shared" si="4"/>
        <v>84879.995500000005</v>
      </c>
      <c r="N17" s="113">
        <v>4031</v>
      </c>
      <c r="O17" s="113">
        <f>+[1]Sheet3!B10</f>
        <v>14638</v>
      </c>
      <c r="P17" s="114">
        <f t="shared" si="1"/>
        <v>126.20697856680935</v>
      </c>
      <c r="Q17" s="114">
        <f t="shared" si="1"/>
        <v>94.319257844978893</v>
      </c>
      <c r="R17" s="115"/>
      <c r="S17" s="115"/>
      <c r="T17" s="115"/>
      <c r="U17" s="115"/>
    </row>
    <row r="18" spans="1:21" ht="26.25" customHeight="1">
      <c r="A18" s="110">
        <v>9</v>
      </c>
      <c r="B18" s="112" t="s">
        <v>176</v>
      </c>
      <c r="C18" s="111">
        <f t="shared" si="2"/>
        <v>535410</v>
      </c>
      <c r="D18" s="112">
        <v>535410</v>
      </c>
      <c r="E18" s="112">
        <v>0</v>
      </c>
      <c r="F18" s="112">
        <v>0</v>
      </c>
      <c r="G18" s="112">
        <v>0</v>
      </c>
      <c r="H18" s="112">
        <v>0</v>
      </c>
      <c r="I18" s="112">
        <f t="shared" si="3"/>
        <v>617136.85499999998</v>
      </c>
      <c r="J18" s="112">
        <v>504360.11</v>
      </c>
      <c r="K18" s="112">
        <v>112776.745</v>
      </c>
      <c r="L18" s="112">
        <v>0</v>
      </c>
      <c r="M18" s="112">
        <f t="shared" si="4"/>
        <v>82967.744999999995</v>
      </c>
      <c r="N18" s="113">
        <v>7906</v>
      </c>
      <c r="O18" s="113">
        <f>+[1]Sheet3!B11</f>
        <v>21903</v>
      </c>
      <c r="P18" s="114">
        <f t="shared" si="1"/>
        <v>115.26434975065838</v>
      </c>
      <c r="Q18" s="114">
        <f t="shared" si="1"/>
        <v>94.200726546011467</v>
      </c>
      <c r="R18" s="115"/>
      <c r="S18" s="115"/>
      <c r="T18" s="115"/>
      <c r="U18" s="115"/>
    </row>
    <row r="19" spans="1:21" ht="26.25" customHeight="1">
      <c r="A19" s="110">
        <v>10</v>
      </c>
      <c r="B19" s="112" t="s">
        <v>177</v>
      </c>
      <c r="C19" s="111">
        <f t="shared" si="2"/>
        <v>490616</v>
      </c>
      <c r="D19" s="112">
        <v>490616</v>
      </c>
      <c r="E19" s="112">
        <v>0</v>
      </c>
      <c r="F19" s="112">
        <v>0</v>
      </c>
      <c r="G19" s="112">
        <v>0</v>
      </c>
      <c r="H19" s="112">
        <v>0</v>
      </c>
      <c r="I19" s="112">
        <f t="shared" si="3"/>
        <v>575569.43200000003</v>
      </c>
      <c r="J19" s="112">
        <v>440788.60700000002</v>
      </c>
      <c r="K19" s="112">
        <v>134780.82500000001</v>
      </c>
      <c r="L19" s="112">
        <v>0</v>
      </c>
      <c r="M19" s="112">
        <f t="shared" si="4"/>
        <v>103956.82500000001</v>
      </c>
      <c r="N19" s="113">
        <v>9967</v>
      </c>
      <c r="O19" s="113">
        <f>+[1]Sheet3!B12</f>
        <v>20857</v>
      </c>
      <c r="P19" s="114">
        <f t="shared" si="1"/>
        <v>117.31566683516232</v>
      </c>
      <c r="Q19" s="114">
        <f t="shared" si="1"/>
        <v>89.843911939276339</v>
      </c>
      <c r="R19" s="115"/>
      <c r="S19" s="115"/>
      <c r="T19" s="115"/>
      <c r="U19" s="115"/>
    </row>
    <row r="20" spans="1:21" ht="26.25" customHeight="1">
      <c r="A20" s="110">
        <v>11</v>
      </c>
      <c r="B20" s="112" t="s">
        <v>178</v>
      </c>
      <c r="C20" s="111">
        <f t="shared" si="2"/>
        <v>143548</v>
      </c>
      <c r="D20" s="112">
        <v>143548</v>
      </c>
      <c r="E20" s="112">
        <v>0</v>
      </c>
      <c r="F20" s="112">
        <v>0</v>
      </c>
      <c r="G20" s="112">
        <v>0</v>
      </c>
      <c r="H20" s="112">
        <v>0</v>
      </c>
      <c r="I20" s="112">
        <f t="shared" si="3"/>
        <v>189233.72899999999</v>
      </c>
      <c r="J20" s="112">
        <v>135755.90299999999</v>
      </c>
      <c r="K20" s="112">
        <v>53477.826000000001</v>
      </c>
      <c r="L20" s="112">
        <v>0</v>
      </c>
      <c r="M20" s="112">
        <f t="shared" si="4"/>
        <v>53010.826000000001</v>
      </c>
      <c r="N20" s="113">
        <v>0</v>
      </c>
      <c r="O20" s="113">
        <f>+[1]Sheet3!B13</f>
        <v>467</v>
      </c>
      <c r="P20" s="114">
        <f t="shared" si="1"/>
        <v>131.82609928386324</v>
      </c>
      <c r="Q20" s="114">
        <f t="shared" si="1"/>
        <v>94.571782957616961</v>
      </c>
      <c r="R20" s="115"/>
      <c r="S20" s="115"/>
      <c r="T20" s="115"/>
      <c r="U20" s="115"/>
    </row>
    <row r="21" spans="1:21" ht="26.25" customHeight="1">
      <c r="A21" s="110">
        <v>12</v>
      </c>
      <c r="B21" s="112" t="s">
        <v>179</v>
      </c>
      <c r="C21" s="111">
        <f t="shared" si="2"/>
        <v>250237</v>
      </c>
      <c r="D21" s="112">
        <v>250237</v>
      </c>
      <c r="E21" s="112">
        <v>0</v>
      </c>
      <c r="F21" s="112">
        <v>0</v>
      </c>
      <c r="G21" s="112">
        <v>0</v>
      </c>
      <c r="H21" s="112">
        <v>0</v>
      </c>
      <c r="I21" s="112">
        <f t="shared" si="3"/>
        <v>297309.859</v>
      </c>
      <c r="J21" s="112">
        <v>223427.92800000001</v>
      </c>
      <c r="K21" s="112">
        <v>73881.930999999997</v>
      </c>
      <c r="L21" s="112">
        <v>0</v>
      </c>
      <c r="M21" s="112">
        <f t="shared" si="4"/>
        <v>59305.930999999997</v>
      </c>
      <c r="N21" s="113">
        <v>6815</v>
      </c>
      <c r="O21" s="113">
        <f>+[1]Sheet3!B14</f>
        <v>7761</v>
      </c>
      <c r="P21" s="114">
        <f t="shared" si="1"/>
        <v>118.81131047766718</v>
      </c>
      <c r="Q21" s="114">
        <f t="shared" si="1"/>
        <v>89.286527571861882</v>
      </c>
      <c r="R21" s="115"/>
      <c r="S21" s="115"/>
      <c r="T21" s="115"/>
      <c r="U21" s="115"/>
    </row>
    <row r="22" spans="1:21" ht="26.25" customHeight="1">
      <c r="A22" s="116">
        <v>13</v>
      </c>
      <c r="B22" s="117" t="s">
        <v>180</v>
      </c>
      <c r="C22" s="118">
        <f t="shared" si="2"/>
        <v>276382</v>
      </c>
      <c r="D22" s="117">
        <v>276382</v>
      </c>
      <c r="E22" s="117">
        <v>0</v>
      </c>
      <c r="F22" s="117">
        <v>0</v>
      </c>
      <c r="G22" s="117">
        <v>0</v>
      </c>
      <c r="H22" s="117">
        <v>0</v>
      </c>
      <c r="I22" s="117">
        <f t="shared" si="3"/>
        <v>336956.874916</v>
      </c>
      <c r="J22" s="117">
        <v>260304.60800000001</v>
      </c>
      <c r="K22" s="117">
        <v>76652.266915999993</v>
      </c>
      <c r="L22" s="117">
        <v>0</v>
      </c>
      <c r="M22" s="117">
        <f t="shared" si="4"/>
        <v>65495.266915999993</v>
      </c>
      <c r="N22" s="119">
        <v>2099</v>
      </c>
      <c r="O22" s="119">
        <f>+[1]Sheet3!B15</f>
        <v>9058</v>
      </c>
      <c r="P22" s="120">
        <f t="shared" si="1"/>
        <v>121.91708393310708</v>
      </c>
      <c r="Q22" s="120">
        <f t="shared" si="1"/>
        <v>94.182909161957014</v>
      </c>
      <c r="R22" s="121"/>
      <c r="S22" s="121"/>
      <c r="T22" s="121"/>
      <c r="U22" s="121"/>
    </row>
    <row r="23" spans="1:2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5"/>
      <c r="O23" s="15"/>
      <c r="P23" s="12"/>
      <c r="Q23" s="12"/>
      <c r="R23" s="12"/>
      <c r="S23" s="12"/>
      <c r="T23" s="12"/>
      <c r="U23" s="12"/>
    </row>
    <row r="24" spans="1:21">
      <c r="Q24" s="142" t="s">
        <v>148</v>
      </c>
      <c r="R24" s="142"/>
      <c r="S24" s="142"/>
      <c r="T24" s="142"/>
      <c r="U24" s="142"/>
    </row>
  </sheetData>
  <mergeCells count="20">
    <mergeCell ref="A1:E1"/>
    <mergeCell ref="S1:U1"/>
    <mergeCell ref="A2:U2"/>
    <mergeCell ref="S4:U4"/>
    <mergeCell ref="A5:A7"/>
    <mergeCell ref="B5:B7"/>
    <mergeCell ref="C5:H5"/>
    <mergeCell ref="I5:O5"/>
    <mergeCell ref="P5:U5"/>
    <mergeCell ref="P6:P7"/>
    <mergeCell ref="Q6:Q7"/>
    <mergeCell ref="R6:U6"/>
    <mergeCell ref="A3:U3"/>
    <mergeCell ref="Q24:U24"/>
    <mergeCell ref="C6:C7"/>
    <mergeCell ref="D6:D7"/>
    <mergeCell ref="E6:H6"/>
    <mergeCell ref="I6:I7"/>
    <mergeCell ref="J6:J7"/>
    <mergeCell ref="K6:O6"/>
  </mergeCells>
  <pageMargins left="0.7" right="0.7" top="0.75" bottom="0.75" header="0.3" footer="0.3"/>
  <pageSetup paperSize="9" scale="70" orientation="landscape" verticalDpi="0" r:id="rId1"/>
  <headerFooter>
    <oddFooter>&amp;C&amp;P/&amp;N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dimension ref="A1:AC47"/>
  <sheetViews>
    <sheetView workbookViewId="0">
      <selection activeCell="L5" sqref="L5"/>
    </sheetView>
  </sheetViews>
  <sheetFormatPr defaultRowHeight="15"/>
  <cols>
    <col min="1" max="1" width="3.7109375" customWidth="1"/>
    <col min="2" max="2" width="15.85546875" style="7" customWidth="1"/>
    <col min="3" max="3" width="8.28515625" hidden="1" customWidth="1"/>
    <col min="4" max="4" width="6.5703125" hidden="1" customWidth="1"/>
    <col min="5" max="5" width="8.140625" hidden="1" customWidth="1"/>
    <col min="6" max="6" width="6.7109375" hidden="1" customWidth="1"/>
    <col min="7" max="7" width="11.5703125" bestFit="1" customWidth="1"/>
    <col min="8" max="8" width="8.140625" customWidth="1"/>
    <col min="9" max="9" width="6.5703125" customWidth="1"/>
    <col min="10" max="10" width="11.5703125" bestFit="1" customWidth="1"/>
    <col min="11" max="11" width="6.28515625" customWidth="1"/>
    <col min="12" max="12" width="6.5703125" customWidth="1"/>
    <col min="13" max="13" width="6.140625" customWidth="1"/>
    <col min="14" max="15" width="11.5703125" bestFit="1" customWidth="1"/>
    <col min="16" max="16" width="6.28515625" customWidth="1"/>
    <col min="17" max="17" width="5.42578125" customWidth="1"/>
    <col min="18" max="19" width="7.42578125" bestFit="1" customWidth="1"/>
    <col min="20" max="20" width="8.140625" customWidth="1"/>
    <col min="21" max="21" width="6.140625" customWidth="1"/>
    <col min="22" max="22" width="8.140625" bestFit="1" customWidth="1"/>
    <col min="23" max="23" width="6.7109375" customWidth="1"/>
    <col min="24" max="24" width="7" customWidth="1"/>
    <col min="25" max="25" width="5.42578125" customWidth="1"/>
    <col min="26" max="26" width="6.85546875" hidden="1" customWidth="1"/>
    <col min="27" max="27" width="7.85546875" hidden="1" customWidth="1"/>
    <col min="28" max="28" width="6.5703125" hidden="1" customWidth="1"/>
    <col min="29" max="29" width="6.7109375" hidden="1" customWidth="1"/>
  </cols>
  <sheetData>
    <row r="1" spans="1:29">
      <c r="A1" s="179" t="s">
        <v>0</v>
      </c>
      <c r="B1" s="179"/>
      <c r="C1" s="179"/>
      <c r="D1" s="179"/>
      <c r="E1" s="179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74" t="s">
        <v>544</v>
      </c>
      <c r="W1" s="174"/>
      <c r="X1" s="174"/>
      <c r="Y1" s="174"/>
      <c r="Z1" s="16"/>
    </row>
    <row r="2" spans="1:29">
      <c r="A2" s="17"/>
      <c r="B2" s="44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</row>
    <row r="3" spans="1:29">
      <c r="A3" s="180" t="s">
        <v>181</v>
      </c>
      <c r="B3" s="180"/>
      <c r="C3" s="180"/>
      <c r="D3" s="180"/>
      <c r="E3" s="180"/>
      <c r="F3" s="180"/>
      <c r="G3" s="180"/>
      <c r="H3" s="180"/>
      <c r="I3" s="180"/>
      <c r="J3" s="180"/>
      <c r="K3" s="180"/>
      <c r="L3" s="180"/>
      <c r="M3" s="180"/>
      <c r="N3" s="180"/>
      <c r="O3" s="180"/>
      <c r="P3" s="180"/>
      <c r="Q3" s="180"/>
      <c r="R3" s="180"/>
      <c r="S3" s="180"/>
      <c r="T3" s="180"/>
      <c r="U3" s="180"/>
      <c r="V3" s="180"/>
      <c r="W3" s="180"/>
      <c r="X3" s="180"/>
      <c r="Y3" s="180"/>
      <c r="Z3" s="180"/>
      <c r="AA3" s="180"/>
      <c r="AB3" s="180"/>
      <c r="AC3" s="180"/>
    </row>
    <row r="4" spans="1:29">
      <c r="A4" s="178" t="str">
        <f>'Phụ lục 05.QT'!A3:U3</f>
        <v>(Kèm theo Văn bản số 954/STC-NS ngày 28/3/2019 của Sở Tài chính)</v>
      </c>
      <c r="B4" s="178"/>
      <c r="C4" s="178"/>
      <c r="D4" s="178"/>
      <c r="E4" s="178"/>
      <c r="F4" s="178"/>
      <c r="G4" s="178"/>
      <c r="H4" s="178"/>
      <c r="I4" s="178"/>
      <c r="J4" s="178"/>
      <c r="K4" s="178"/>
      <c r="L4" s="178"/>
      <c r="M4" s="178"/>
      <c r="N4" s="178"/>
      <c r="O4" s="178"/>
      <c r="P4" s="178"/>
      <c r="Q4" s="178"/>
      <c r="R4" s="178"/>
      <c r="S4" s="178"/>
      <c r="T4" s="178"/>
      <c r="U4" s="178"/>
      <c r="V4" s="178"/>
      <c r="W4" s="178"/>
      <c r="X4" s="178"/>
      <c r="Y4" s="178"/>
      <c r="Z4" s="125"/>
      <c r="AA4" s="125"/>
      <c r="AB4" s="125"/>
      <c r="AC4" s="125"/>
    </row>
    <row r="5" spans="1:29">
      <c r="A5" s="18"/>
      <c r="B5" s="44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73" t="s">
        <v>368</v>
      </c>
      <c r="X5" s="173"/>
      <c r="Y5" s="173"/>
      <c r="Z5" s="16"/>
      <c r="AA5" s="181" t="s">
        <v>1</v>
      </c>
      <c r="AB5" s="181"/>
      <c r="AC5" s="181"/>
    </row>
    <row r="6" spans="1:29">
      <c r="A6" s="176" t="s">
        <v>2</v>
      </c>
      <c r="B6" s="176" t="s">
        <v>182</v>
      </c>
      <c r="C6" s="176" t="s">
        <v>153</v>
      </c>
      <c r="D6" s="176"/>
      <c r="E6" s="176"/>
      <c r="F6" s="176"/>
      <c r="G6" s="176" t="s">
        <v>154</v>
      </c>
      <c r="H6" s="176"/>
      <c r="I6" s="176"/>
      <c r="J6" s="176"/>
      <c r="K6" s="176"/>
      <c r="L6" s="176"/>
      <c r="M6" s="176"/>
      <c r="N6" s="176"/>
      <c r="O6" s="176"/>
      <c r="P6" s="176"/>
      <c r="Q6" s="176"/>
      <c r="R6" s="176"/>
      <c r="S6" s="176"/>
      <c r="T6" s="176"/>
      <c r="U6" s="176"/>
      <c r="V6" s="176"/>
      <c r="W6" s="176"/>
      <c r="X6" s="176"/>
      <c r="Y6" s="176"/>
      <c r="Z6" s="176" t="s">
        <v>155</v>
      </c>
      <c r="AA6" s="176"/>
      <c r="AB6" s="176"/>
      <c r="AC6" s="176"/>
    </row>
    <row r="7" spans="1:29">
      <c r="A7" s="176"/>
      <c r="B7" s="176"/>
      <c r="C7" s="176" t="s">
        <v>149</v>
      </c>
      <c r="D7" s="176" t="s">
        <v>183</v>
      </c>
      <c r="E7" s="176"/>
      <c r="F7" s="176" t="s">
        <v>184</v>
      </c>
      <c r="G7" s="176" t="s">
        <v>149</v>
      </c>
      <c r="H7" s="176" t="s">
        <v>183</v>
      </c>
      <c r="I7" s="176"/>
      <c r="J7" s="176" t="s">
        <v>185</v>
      </c>
      <c r="K7" s="176"/>
      <c r="L7" s="176"/>
      <c r="M7" s="176"/>
      <c r="N7" s="176"/>
      <c r="O7" s="176"/>
      <c r="P7" s="176"/>
      <c r="Q7" s="177" t="s">
        <v>184</v>
      </c>
      <c r="R7" s="176" t="s">
        <v>186</v>
      </c>
      <c r="S7" s="176"/>
      <c r="T7" s="176"/>
      <c r="U7" s="176"/>
      <c r="V7" s="176"/>
      <c r="W7" s="176"/>
      <c r="X7" s="176"/>
      <c r="Y7" s="177" t="s">
        <v>184</v>
      </c>
      <c r="Z7" s="176" t="s">
        <v>149</v>
      </c>
      <c r="AA7" s="176" t="s">
        <v>183</v>
      </c>
      <c r="AB7" s="176"/>
      <c r="AC7" s="176"/>
    </row>
    <row r="8" spans="1:29">
      <c r="A8" s="176"/>
      <c r="B8" s="176"/>
      <c r="C8" s="176"/>
      <c r="D8" s="177" t="s">
        <v>187</v>
      </c>
      <c r="E8" s="177" t="s">
        <v>188</v>
      </c>
      <c r="F8" s="176"/>
      <c r="G8" s="176"/>
      <c r="H8" s="177" t="s">
        <v>187</v>
      </c>
      <c r="I8" s="177" t="s">
        <v>188</v>
      </c>
      <c r="J8" s="176" t="s">
        <v>149</v>
      </c>
      <c r="K8" s="177" t="s">
        <v>187</v>
      </c>
      <c r="L8" s="177"/>
      <c r="M8" s="177"/>
      <c r="N8" s="177" t="s">
        <v>188</v>
      </c>
      <c r="O8" s="177"/>
      <c r="P8" s="177"/>
      <c r="Q8" s="177"/>
      <c r="R8" s="176" t="s">
        <v>149</v>
      </c>
      <c r="S8" s="177" t="s">
        <v>187</v>
      </c>
      <c r="T8" s="177"/>
      <c r="U8" s="177"/>
      <c r="V8" s="177" t="s">
        <v>188</v>
      </c>
      <c r="W8" s="177"/>
      <c r="X8" s="177"/>
      <c r="Y8" s="177"/>
      <c r="Z8" s="176"/>
      <c r="AA8" s="177" t="s">
        <v>187</v>
      </c>
      <c r="AB8" s="177" t="s">
        <v>188</v>
      </c>
      <c r="AC8" s="177" t="s">
        <v>184</v>
      </c>
    </row>
    <row r="9" spans="1:29" ht="38.25">
      <c r="A9" s="176"/>
      <c r="B9" s="176"/>
      <c r="C9" s="176"/>
      <c r="D9" s="177"/>
      <c r="E9" s="177"/>
      <c r="F9" s="176"/>
      <c r="G9" s="176"/>
      <c r="H9" s="177"/>
      <c r="I9" s="177"/>
      <c r="J9" s="176"/>
      <c r="K9" s="13" t="s">
        <v>149</v>
      </c>
      <c r="L9" s="13" t="s">
        <v>189</v>
      </c>
      <c r="M9" s="13" t="s">
        <v>190</v>
      </c>
      <c r="N9" s="13" t="s">
        <v>149</v>
      </c>
      <c r="O9" s="13" t="s">
        <v>189</v>
      </c>
      <c r="P9" s="13" t="s">
        <v>190</v>
      </c>
      <c r="Q9" s="177"/>
      <c r="R9" s="176"/>
      <c r="S9" s="13" t="s">
        <v>149</v>
      </c>
      <c r="T9" s="13" t="s">
        <v>189</v>
      </c>
      <c r="U9" s="13" t="s">
        <v>190</v>
      </c>
      <c r="V9" s="13" t="s">
        <v>149</v>
      </c>
      <c r="W9" s="13" t="s">
        <v>189</v>
      </c>
      <c r="X9" s="13" t="s">
        <v>190</v>
      </c>
      <c r="Y9" s="177"/>
      <c r="Z9" s="176"/>
      <c r="AA9" s="177"/>
      <c r="AB9" s="177"/>
      <c r="AC9" s="177"/>
    </row>
    <row r="10" spans="1:29" ht="25.5">
      <c r="A10" s="14" t="s">
        <v>19</v>
      </c>
      <c r="B10" s="14" t="s">
        <v>25</v>
      </c>
      <c r="C10" s="38">
        <v>1</v>
      </c>
      <c r="D10" s="38">
        <v>2</v>
      </c>
      <c r="E10" s="38">
        <v>3</v>
      </c>
      <c r="F10" s="38">
        <v>4</v>
      </c>
      <c r="G10" s="38" t="s">
        <v>191</v>
      </c>
      <c r="H10" s="38">
        <v>6</v>
      </c>
      <c r="I10" s="38">
        <v>7</v>
      </c>
      <c r="J10" s="38" t="s">
        <v>192</v>
      </c>
      <c r="K10" s="38" t="s">
        <v>193</v>
      </c>
      <c r="L10" s="38">
        <v>10</v>
      </c>
      <c r="M10" s="38">
        <v>11</v>
      </c>
      <c r="N10" s="38" t="s">
        <v>194</v>
      </c>
      <c r="O10" s="38">
        <v>13</v>
      </c>
      <c r="P10" s="38">
        <v>14</v>
      </c>
      <c r="Q10" s="38">
        <v>15</v>
      </c>
      <c r="R10" s="38" t="s">
        <v>192</v>
      </c>
      <c r="S10" s="38" t="s">
        <v>193</v>
      </c>
      <c r="T10" s="38">
        <v>10</v>
      </c>
      <c r="U10" s="38">
        <v>11</v>
      </c>
      <c r="V10" s="38" t="s">
        <v>194</v>
      </c>
      <c r="W10" s="38">
        <v>13</v>
      </c>
      <c r="X10" s="38">
        <v>14</v>
      </c>
      <c r="Y10" s="38">
        <v>15</v>
      </c>
      <c r="Z10" s="38" t="s">
        <v>195</v>
      </c>
      <c r="AA10" s="38" t="s">
        <v>196</v>
      </c>
      <c r="AB10" s="38" t="s">
        <v>197</v>
      </c>
      <c r="AC10" s="38" t="s">
        <v>198</v>
      </c>
    </row>
    <row r="11" spans="1:29" ht="23.25" customHeight="1">
      <c r="A11" s="39"/>
      <c r="B11" s="40" t="s">
        <v>199</v>
      </c>
      <c r="C11" s="41">
        <f>SUM(C12:C28)</f>
        <v>19125</v>
      </c>
      <c r="D11" s="41">
        <f t="shared" ref="D11:O11" si="0">SUM(D12:D28)</f>
        <v>0</v>
      </c>
      <c r="E11" s="41">
        <f t="shared" si="0"/>
        <v>19125</v>
      </c>
      <c r="F11" s="41">
        <f t="shared" si="0"/>
        <v>0</v>
      </c>
      <c r="G11" s="41">
        <f t="shared" si="0"/>
        <v>19125</v>
      </c>
      <c r="H11" s="41">
        <f t="shared" si="0"/>
        <v>0</v>
      </c>
      <c r="I11" s="41">
        <f t="shared" si="0"/>
        <v>0</v>
      </c>
      <c r="J11" s="41">
        <f t="shared" si="0"/>
        <v>19125</v>
      </c>
      <c r="K11" s="41">
        <f t="shared" si="0"/>
        <v>0</v>
      </c>
      <c r="L11" s="41">
        <f t="shared" si="0"/>
        <v>0</v>
      </c>
      <c r="M11" s="41">
        <f t="shared" si="0"/>
        <v>0</v>
      </c>
      <c r="N11" s="41">
        <f t="shared" si="0"/>
        <v>19125</v>
      </c>
      <c r="O11" s="41">
        <f t="shared" si="0"/>
        <v>19125</v>
      </c>
      <c r="P11" s="42"/>
      <c r="Q11" s="43"/>
      <c r="R11" s="43"/>
      <c r="S11" s="43"/>
      <c r="T11" s="43"/>
      <c r="U11" s="43"/>
      <c r="V11" s="21"/>
      <c r="W11" s="21"/>
      <c r="X11" s="21"/>
      <c r="Y11" s="21"/>
      <c r="Z11" s="21"/>
      <c r="AA11" s="21"/>
      <c r="AB11" s="21"/>
      <c r="AC11" s="21"/>
    </row>
    <row r="12" spans="1:29" ht="23.25" customHeight="1">
      <c r="A12" s="28">
        <v>1</v>
      </c>
      <c r="B12" s="29" t="s">
        <v>201</v>
      </c>
      <c r="C12" s="30">
        <v>926</v>
      </c>
      <c r="D12" s="31"/>
      <c r="E12" s="30">
        <v>926</v>
      </c>
      <c r="F12" s="31"/>
      <c r="G12" s="30">
        <v>926</v>
      </c>
      <c r="H12" s="31"/>
      <c r="I12" s="31"/>
      <c r="J12" s="30">
        <v>926</v>
      </c>
      <c r="K12" s="31"/>
      <c r="L12" s="31"/>
      <c r="M12" s="31"/>
      <c r="N12" s="30">
        <v>926</v>
      </c>
      <c r="O12" s="30">
        <v>926</v>
      </c>
      <c r="P12" s="30"/>
      <c r="Q12" s="31"/>
      <c r="R12" s="31"/>
      <c r="S12" s="31"/>
      <c r="T12" s="31"/>
      <c r="U12" s="31"/>
      <c r="V12" s="21"/>
      <c r="W12" s="21"/>
      <c r="X12" s="21"/>
      <c r="Y12" s="21"/>
      <c r="Z12" s="21"/>
      <c r="AA12" s="21"/>
      <c r="AB12" s="21"/>
      <c r="AC12" s="21"/>
    </row>
    <row r="13" spans="1:29" ht="28.5" customHeight="1">
      <c r="A13" s="28">
        <v>2</v>
      </c>
      <c r="B13" s="29" t="s">
        <v>202</v>
      </c>
      <c r="C13" s="30">
        <v>20</v>
      </c>
      <c r="D13" s="31"/>
      <c r="E13" s="30">
        <v>20</v>
      </c>
      <c r="F13" s="31"/>
      <c r="G13" s="30">
        <v>20</v>
      </c>
      <c r="H13" s="31"/>
      <c r="I13" s="31"/>
      <c r="J13" s="30">
        <v>20</v>
      </c>
      <c r="K13" s="31"/>
      <c r="L13" s="31"/>
      <c r="M13" s="31"/>
      <c r="N13" s="30">
        <v>20</v>
      </c>
      <c r="O13" s="30">
        <v>20</v>
      </c>
      <c r="P13" s="30"/>
      <c r="Q13" s="31"/>
      <c r="R13" s="31"/>
      <c r="S13" s="31"/>
      <c r="T13" s="31"/>
      <c r="U13" s="31"/>
      <c r="V13" s="21"/>
      <c r="W13" s="21"/>
      <c r="X13" s="21"/>
      <c r="Y13" s="21"/>
      <c r="Z13" s="21"/>
      <c r="AA13" s="21"/>
      <c r="AB13" s="21"/>
      <c r="AC13" s="21"/>
    </row>
    <row r="14" spans="1:29" ht="27.75" customHeight="1">
      <c r="A14" s="28">
        <v>3</v>
      </c>
      <c r="B14" s="29" t="s">
        <v>203</v>
      </c>
      <c r="C14" s="30">
        <v>1875</v>
      </c>
      <c r="D14" s="31"/>
      <c r="E14" s="30">
        <v>1875</v>
      </c>
      <c r="F14" s="31"/>
      <c r="G14" s="30">
        <v>1875</v>
      </c>
      <c r="H14" s="31"/>
      <c r="I14" s="31"/>
      <c r="J14" s="30">
        <v>1875</v>
      </c>
      <c r="K14" s="31"/>
      <c r="L14" s="31"/>
      <c r="M14" s="31"/>
      <c r="N14" s="30">
        <v>1875</v>
      </c>
      <c r="O14" s="30">
        <v>1875</v>
      </c>
      <c r="P14" s="30"/>
      <c r="Q14" s="31"/>
      <c r="R14" s="31"/>
      <c r="S14" s="31"/>
      <c r="T14" s="31"/>
      <c r="U14" s="31"/>
      <c r="V14" s="21"/>
      <c r="W14" s="21"/>
      <c r="X14" s="21"/>
      <c r="Y14" s="21"/>
      <c r="Z14" s="21"/>
      <c r="AA14" s="21"/>
      <c r="AB14" s="21"/>
      <c r="AC14" s="21"/>
    </row>
    <row r="15" spans="1:29" ht="23.25" customHeight="1">
      <c r="A15" s="28">
        <v>4</v>
      </c>
      <c r="B15" s="29" t="s">
        <v>204</v>
      </c>
      <c r="C15" s="30">
        <v>997</v>
      </c>
      <c r="D15" s="31"/>
      <c r="E15" s="30">
        <v>997</v>
      </c>
      <c r="F15" s="31"/>
      <c r="G15" s="30">
        <v>997</v>
      </c>
      <c r="H15" s="31"/>
      <c r="I15" s="31"/>
      <c r="J15" s="30">
        <v>997</v>
      </c>
      <c r="K15" s="31"/>
      <c r="L15" s="31"/>
      <c r="M15" s="31"/>
      <c r="N15" s="30">
        <v>997</v>
      </c>
      <c r="O15" s="30">
        <v>997</v>
      </c>
      <c r="P15" s="30"/>
      <c r="Q15" s="31"/>
      <c r="R15" s="31"/>
      <c r="S15" s="31"/>
      <c r="T15" s="31"/>
      <c r="U15" s="31"/>
      <c r="V15" s="21"/>
      <c r="W15" s="21"/>
      <c r="X15" s="21"/>
      <c r="Y15" s="21"/>
      <c r="Z15" s="21"/>
      <c r="AA15" s="21"/>
      <c r="AB15" s="21"/>
      <c r="AC15" s="21"/>
    </row>
    <row r="16" spans="1:29" ht="23.25" customHeight="1">
      <c r="A16" s="28">
        <v>5</v>
      </c>
      <c r="B16" s="29" t="s">
        <v>145</v>
      </c>
      <c r="C16" s="30">
        <v>1000</v>
      </c>
      <c r="D16" s="31"/>
      <c r="E16" s="30">
        <v>1000</v>
      </c>
      <c r="F16" s="31"/>
      <c r="G16" s="30">
        <v>1000</v>
      </c>
      <c r="H16" s="31"/>
      <c r="I16" s="31"/>
      <c r="J16" s="30">
        <v>1000</v>
      </c>
      <c r="K16" s="31"/>
      <c r="L16" s="31"/>
      <c r="M16" s="31"/>
      <c r="N16" s="30">
        <v>1000</v>
      </c>
      <c r="O16" s="30">
        <v>1000</v>
      </c>
      <c r="P16" s="30"/>
      <c r="Q16" s="31"/>
      <c r="R16" s="31"/>
      <c r="S16" s="31"/>
      <c r="T16" s="31"/>
      <c r="U16" s="31"/>
      <c r="V16" s="21"/>
      <c r="W16" s="21"/>
      <c r="X16" s="21"/>
      <c r="Y16" s="21"/>
      <c r="Z16" s="21"/>
      <c r="AA16" s="21"/>
      <c r="AB16" s="21"/>
      <c r="AC16" s="21"/>
    </row>
    <row r="17" spans="1:29" ht="29.25" customHeight="1">
      <c r="A17" s="28">
        <v>6</v>
      </c>
      <c r="B17" s="29" t="s">
        <v>205</v>
      </c>
      <c r="C17" s="30">
        <v>115</v>
      </c>
      <c r="D17" s="31"/>
      <c r="E17" s="30">
        <v>115</v>
      </c>
      <c r="F17" s="31"/>
      <c r="G17" s="30">
        <v>115</v>
      </c>
      <c r="H17" s="31"/>
      <c r="I17" s="31"/>
      <c r="J17" s="30">
        <v>115</v>
      </c>
      <c r="K17" s="31"/>
      <c r="L17" s="31"/>
      <c r="M17" s="31"/>
      <c r="N17" s="30">
        <v>115</v>
      </c>
      <c r="O17" s="30">
        <v>115</v>
      </c>
      <c r="P17" s="30"/>
      <c r="Q17" s="31"/>
      <c r="R17" s="31"/>
      <c r="S17" s="31"/>
      <c r="T17" s="31"/>
      <c r="U17" s="31"/>
      <c r="V17" s="21"/>
      <c r="W17" s="21"/>
      <c r="X17" s="21"/>
      <c r="Y17" s="21"/>
      <c r="Z17" s="21"/>
      <c r="AA17" s="21"/>
      <c r="AB17" s="21"/>
      <c r="AC17" s="21"/>
    </row>
    <row r="18" spans="1:29" ht="30.75" customHeight="1">
      <c r="A18" s="28">
        <v>7</v>
      </c>
      <c r="B18" s="29" t="s">
        <v>206</v>
      </c>
      <c r="C18" s="30">
        <v>120</v>
      </c>
      <c r="D18" s="31"/>
      <c r="E18" s="30">
        <v>120</v>
      </c>
      <c r="F18" s="31"/>
      <c r="G18" s="30">
        <v>120</v>
      </c>
      <c r="H18" s="31"/>
      <c r="I18" s="31"/>
      <c r="J18" s="30">
        <v>120</v>
      </c>
      <c r="K18" s="31"/>
      <c r="L18" s="31"/>
      <c r="M18" s="31"/>
      <c r="N18" s="30">
        <v>120</v>
      </c>
      <c r="O18" s="30">
        <v>120</v>
      </c>
      <c r="P18" s="30"/>
      <c r="Q18" s="31"/>
      <c r="R18" s="31"/>
      <c r="S18" s="31"/>
      <c r="T18" s="31"/>
      <c r="U18" s="31"/>
      <c r="V18" s="21"/>
      <c r="W18" s="21"/>
      <c r="X18" s="21"/>
      <c r="Y18" s="21"/>
      <c r="Z18" s="21"/>
      <c r="AA18" s="21"/>
      <c r="AB18" s="21"/>
      <c r="AC18" s="21"/>
    </row>
    <row r="19" spans="1:29" ht="29.25" customHeight="1">
      <c r="A19" s="28">
        <v>8</v>
      </c>
      <c r="B19" s="29" t="s">
        <v>207</v>
      </c>
      <c r="C19" s="30">
        <v>50</v>
      </c>
      <c r="D19" s="31"/>
      <c r="E19" s="30">
        <v>50</v>
      </c>
      <c r="F19" s="31"/>
      <c r="G19" s="30">
        <v>50</v>
      </c>
      <c r="H19" s="31"/>
      <c r="I19" s="31"/>
      <c r="J19" s="30">
        <v>50</v>
      </c>
      <c r="K19" s="31"/>
      <c r="L19" s="31"/>
      <c r="M19" s="31"/>
      <c r="N19" s="30">
        <v>50</v>
      </c>
      <c r="O19" s="30">
        <v>50</v>
      </c>
      <c r="P19" s="30"/>
      <c r="Q19" s="31"/>
      <c r="R19" s="31"/>
      <c r="S19" s="31"/>
      <c r="T19" s="31"/>
      <c r="U19" s="31"/>
      <c r="V19" s="21"/>
      <c r="W19" s="21"/>
      <c r="X19" s="21"/>
      <c r="Y19" s="21"/>
      <c r="Z19" s="21"/>
      <c r="AA19" s="21"/>
      <c r="AB19" s="21"/>
      <c r="AC19" s="21"/>
    </row>
    <row r="20" spans="1:29" ht="27" customHeight="1">
      <c r="A20" s="28">
        <v>9</v>
      </c>
      <c r="B20" s="32" t="s">
        <v>208</v>
      </c>
      <c r="C20" s="30">
        <v>390</v>
      </c>
      <c r="D20" s="31"/>
      <c r="E20" s="30">
        <v>390</v>
      </c>
      <c r="F20" s="31"/>
      <c r="G20" s="30">
        <v>390</v>
      </c>
      <c r="H20" s="31"/>
      <c r="I20" s="31"/>
      <c r="J20" s="30">
        <v>390</v>
      </c>
      <c r="K20" s="31"/>
      <c r="L20" s="31"/>
      <c r="M20" s="31"/>
      <c r="N20" s="30">
        <v>390</v>
      </c>
      <c r="O20" s="30">
        <v>390</v>
      </c>
      <c r="P20" s="30"/>
      <c r="Q20" s="31"/>
      <c r="R20" s="31"/>
      <c r="S20" s="31"/>
      <c r="T20" s="31"/>
      <c r="U20" s="31"/>
      <c r="V20" s="21"/>
      <c r="W20" s="21"/>
      <c r="X20" s="21"/>
      <c r="Y20" s="21"/>
      <c r="Z20" s="21"/>
      <c r="AA20" s="21"/>
      <c r="AB20" s="21"/>
      <c r="AC20" s="21"/>
    </row>
    <row r="21" spans="1:29" ht="27" customHeight="1">
      <c r="A21" s="28">
        <v>10</v>
      </c>
      <c r="B21" s="45" t="s">
        <v>209</v>
      </c>
      <c r="C21" s="33">
        <v>9930</v>
      </c>
      <c r="D21" s="31"/>
      <c r="E21" s="33">
        <v>9930</v>
      </c>
      <c r="F21" s="31"/>
      <c r="G21" s="33">
        <v>9930</v>
      </c>
      <c r="H21" s="31"/>
      <c r="I21" s="31"/>
      <c r="J21" s="33">
        <v>9930</v>
      </c>
      <c r="K21" s="31"/>
      <c r="L21" s="31"/>
      <c r="M21" s="31"/>
      <c r="N21" s="33">
        <v>9930</v>
      </c>
      <c r="O21" s="33">
        <v>9930</v>
      </c>
      <c r="P21" s="30"/>
      <c r="Q21" s="31"/>
      <c r="R21" s="31"/>
      <c r="S21" s="31"/>
      <c r="T21" s="31"/>
      <c r="U21" s="31"/>
      <c r="V21" s="21"/>
      <c r="W21" s="21"/>
      <c r="X21" s="21"/>
      <c r="Y21" s="21"/>
      <c r="Z21" s="21"/>
      <c r="AA21" s="21"/>
      <c r="AB21" s="21"/>
      <c r="AC21" s="21"/>
    </row>
    <row r="22" spans="1:29" ht="27" customHeight="1">
      <c r="A22" s="28">
        <v>11</v>
      </c>
      <c r="B22" s="45" t="s">
        <v>210</v>
      </c>
      <c r="C22" s="33">
        <v>1149</v>
      </c>
      <c r="D22" s="31"/>
      <c r="E22" s="33">
        <v>1149</v>
      </c>
      <c r="F22" s="31"/>
      <c r="G22" s="33">
        <v>1149</v>
      </c>
      <c r="H22" s="31"/>
      <c r="I22" s="31"/>
      <c r="J22" s="33">
        <v>1149</v>
      </c>
      <c r="K22" s="31"/>
      <c r="L22" s="31"/>
      <c r="M22" s="31"/>
      <c r="N22" s="33">
        <v>1149</v>
      </c>
      <c r="O22" s="33">
        <v>1149</v>
      </c>
      <c r="P22" s="30"/>
      <c r="Q22" s="31"/>
      <c r="R22" s="31"/>
      <c r="S22" s="31"/>
      <c r="T22" s="31"/>
      <c r="U22" s="31"/>
      <c r="V22" s="21"/>
      <c r="W22" s="21"/>
      <c r="X22" s="21"/>
      <c r="Y22" s="21"/>
      <c r="Z22" s="21"/>
      <c r="AA22" s="21"/>
      <c r="AB22" s="21"/>
      <c r="AC22" s="21"/>
    </row>
    <row r="23" spans="1:29" ht="28.5" customHeight="1">
      <c r="A23" s="28">
        <v>12</v>
      </c>
      <c r="B23" s="45" t="s">
        <v>211</v>
      </c>
      <c r="C23" s="33">
        <v>650</v>
      </c>
      <c r="D23" s="31"/>
      <c r="E23" s="33">
        <v>650</v>
      </c>
      <c r="F23" s="31"/>
      <c r="G23" s="33">
        <v>650</v>
      </c>
      <c r="H23" s="31"/>
      <c r="I23" s="31"/>
      <c r="J23" s="33">
        <v>650</v>
      </c>
      <c r="K23" s="31"/>
      <c r="L23" s="31"/>
      <c r="M23" s="31"/>
      <c r="N23" s="33">
        <v>650</v>
      </c>
      <c r="O23" s="33">
        <v>650</v>
      </c>
      <c r="P23" s="30"/>
      <c r="Q23" s="31"/>
      <c r="R23" s="31"/>
      <c r="S23" s="31"/>
      <c r="T23" s="31"/>
      <c r="U23" s="31"/>
      <c r="V23" s="21"/>
      <c r="W23" s="21"/>
      <c r="X23" s="21"/>
      <c r="Y23" s="21"/>
      <c r="Z23" s="21"/>
      <c r="AA23" s="21"/>
      <c r="AB23" s="21"/>
      <c r="AC23" s="21"/>
    </row>
    <row r="24" spans="1:29" ht="29.25" customHeight="1">
      <c r="A24" s="28">
        <v>13</v>
      </c>
      <c r="B24" s="45" t="s">
        <v>212</v>
      </c>
      <c r="C24" s="33">
        <v>210</v>
      </c>
      <c r="D24" s="31"/>
      <c r="E24" s="33">
        <v>210</v>
      </c>
      <c r="F24" s="31"/>
      <c r="G24" s="33">
        <v>210</v>
      </c>
      <c r="H24" s="31"/>
      <c r="I24" s="31"/>
      <c r="J24" s="33">
        <v>210</v>
      </c>
      <c r="K24" s="31"/>
      <c r="L24" s="31"/>
      <c r="M24" s="31"/>
      <c r="N24" s="33">
        <v>210</v>
      </c>
      <c r="O24" s="33">
        <v>210</v>
      </c>
      <c r="P24" s="30"/>
      <c r="Q24" s="31"/>
      <c r="R24" s="31"/>
      <c r="S24" s="31"/>
      <c r="T24" s="31"/>
      <c r="U24" s="31"/>
      <c r="V24" s="21"/>
      <c r="W24" s="21"/>
      <c r="X24" s="21"/>
      <c r="Y24" s="21"/>
      <c r="Z24" s="21"/>
      <c r="AA24" s="21"/>
      <c r="AB24" s="21"/>
      <c r="AC24" s="21"/>
    </row>
    <row r="25" spans="1:29" ht="23.25" customHeight="1">
      <c r="A25" s="28">
        <v>14</v>
      </c>
      <c r="B25" s="46" t="s">
        <v>213</v>
      </c>
      <c r="C25" s="33">
        <v>150</v>
      </c>
      <c r="D25" s="31"/>
      <c r="E25" s="33">
        <v>150</v>
      </c>
      <c r="F25" s="31"/>
      <c r="G25" s="33">
        <v>150</v>
      </c>
      <c r="H25" s="31"/>
      <c r="I25" s="31"/>
      <c r="J25" s="33">
        <v>150</v>
      </c>
      <c r="K25" s="31"/>
      <c r="L25" s="31"/>
      <c r="M25" s="31"/>
      <c r="N25" s="33">
        <v>150</v>
      </c>
      <c r="O25" s="33">
        <v>150</v>
      </c>
      <c r="P25" s="30"/>
      <c r="Q25" s="31"/>
      <c r="R25" s="31"/>
      <c r="S25" s="31"/>
      <c r="T25" s="31"/>
      <c r="U25" s="31"/>
      <c r="V25" s="21"/>
      <c r="W25" s="21"/>
      <c r="X25" s="21"/>
      <c r="Y25" s="21"/>
      <c r="Z25" s="21"/>
      <c r="AA25" s="21"/>
      <c r="AB25" s="21"/>
      <c r="AC25" s="21"/>
    </row>
    <row r="26" spans="1:29" ht="23.25" customHeight="1">
      <c r="A26" s="28">
        <v>15</v>
      </c>
      <c r="B26" s="29" t="s">
        <v>214</v>
      </c>
      <c r="C26" s="30">
        <v>520</v>
      </c>
      <c r="D26" s="31"/>
      <c r="E26" s="30">
        <v>520</v>
      </c>
      <c r="F26" s="31"/>
      <c r="G26" s="30">
        <v>520</v>
      </c>
      <c r="H26" s="31"/>
      <c r="I26" s="31"/>
      <c r="J26" s="30">
        <v>520</v>
      </c>
      <c r="K26" s="31"/>
      <c r="L26" s="31"/>
      <c r="M26" s="31"/>
      <c r="N26" s="30">
        <v>520</v>
      </c>
      <c r="O26" s="30">
        <v>520</v>
      </c>
      <c r="P26" s="30"/>
      <c r="Q26" s="31"/>
      <c r="R26" s="31"/>
      <c r="S26" s="31"/>
      <c r="T26" s="31"/>
      <c r="U26" s="31"/>
      <c r="V26" s="21"/>
      <c r="W26" s="21"/>
      <c r="X26" s="21"/>
      <c r="Y26" s="21"/>
      <c r="Z26" s="21"/>
      <c r="AA26" s="21"/>
      <c r="AB26" s="21"/>
      <c r="AC26" s="21"/>
    </row>
    <row r="27" spans="1:29" ht="25.5" customHeight="1">
      <c r="A27" s="28">
        <v>16</v>
      </c>
      <c r="B27" s="29" t="s">
        <v>215</v>
      </c>
      <c r="C27" s="30">
        <v>153</v>
      </c>
      <c r="D27" s="31"/>
      <c r="E27" s="30">
        <v>153</v>
      </c>
      <c r="F27" s="31"/>
      <c r="G27" s="30">
        <v>153</v>
      </c>
      <c r="H27" s="31"/>
      <c r="I27" s="31"/>
      <c r="J27" s="30">
        <v>153</v>
      </c>
      <c r="K27" s="31"/>
      <c r="L27" s="31"/>
      <c r="M27" s="31"/>
      <c r="N27" s="30">
        <v>153</v>
      </c>
      <c r="O27" s="30">
        <v>153</v>
      </c>
      <c r="P27" s="30"/>
      <c r="Q27" s="31"/>
      <c r="R27" s="31"/>
      <c r="S27" s="31"/>
      <c r="T27" s="31"/>
      <c r="U27" s="31"/>
      <c r="V27" s="21"/>
      <c r="W27" s="21"/>
      <c r="X27" s="21"/>
      <c r="Y27" s="21"/>
      <c r="Z27" s="21"/>
      <c r="AA27" s="21"/>
      <c r="AB27" s="21"/>
      <c r="AC27" s="21"/>
    </row>
    <row r="28" spans="1:29" ht="27" customHeight="1">
      <c r="A28" s="34">
        <v>17</v>
      </c>
      <c r="B28" s="35" t="s">
        <v>216</v>
      </c>
      <c r="C28" s="36">
        <v>870</v>
      </c>
      <c r="D28" s="37"/>
      <c r="E28" s="36">
        <v>870</v>
      </c>
      <c r="F28" s="37"/>
      <c r="G28" s="36">
        <v>870</v>
      </c>
      <c r="H28" s="37"/>
      <c r="I28" s="37"/>
      <c r="J28" s="36">
        <v>870</v>
      </c>
      <c r="K28" s="37"/>
      <c r="L28" s="37"/>
      <c r="M28" s="37"/>
      <c r="N28" s="36">
        <v>870</v>
      </c>
      <c r="O28" s="36">
        <v>870</v>
      </c>
      <c r="P28" s="36"/>
      <c r="Q28" s="37"/>
      <c r="R28" s="37"/>
      <c r="S28" s="37"/>
      <c r="T28" s="37"/>
      <c r="U28" s="37"/>
      <c r="V28" s="21"/>
      <c r="W28" s="21"/>
      <c r="X28" s="21"/>
      <c r="Y28" s="21"/>
      <c r="Z28" s="21"/>
      <c r="AA28" s="21"/>
      <c r="AB28" s="21"/>
      <c r="AC28" s="21"/>
    </row>
    <row r="29" spans="1:29" ht="23.25" customHeight="1">
      <c r="A29" s="19" t="s">
        <v>13</v>
      </c>
      <c r="B29" s="20" t="s">
        <v>200</v>
      </c>
      <c r="C29" s="22">
        <f t="shared" ref="C29:N29" si="1">SUM(C30:C42)</f>
        <v>0</v>
      </c>
      <c r="D29" s="22">
        <f t="shared" si="1"/>
        <v>0</v>
      </c>
      <c r="E29" s="22">
        <f t="shared" si="1"/>
        <v>0</v>
      </c>
      <c r="F29" s="22">
        <f t="shared" si="1"/>
        <v>0</v>
      </c>
      <c r="G29" s="22">
        <f t="shared" si="1"/>
        <v>202717</v>
      </c>
      <c r="H29" s="22">
        <f t="shared" si="1"/>
        <v>152545</v>
      </c>
      <c r="I29" s="22">
        <f t="shared" si="1"/>
        <v>50172</v>
      </c>
      <c r="J29" s="22">
        <f t="shared" si="1"/>
        <v>38907</v>
      </c>
      <c r="K29" s="22">
        <f t="shared" si="1"/>
        <v>0</v>
      </c>
      <c r="L29" s="22">
        <f t="shared" si="1"/>
        <v>0</v>
      </c>
      <c r="M29" s="22">
        <f t="shared" si="1"/>
        <v>0</v>
      </c>
      <c r="N29" s="22">
        <f t="shared" si="1"/>
        <v>38907</v>
      </c>
      <c r="O29" s="22">
        <f>SUM(O30:O42)</f>
        <v>38907</v>
      </c>
      <c r="P29" s="22">
        <f t="shared" ref="P29:AC29" si="2">SUM(P30:P42)</f>
        <v>0</v>
      </c>
      <c r="Q29" s="22">
        <f t="shared" si="2"/>
        <v>0</v>
      </c>
      <c r="R29" s="22">
        <f t="shared" si="2"/>
        <v>152545</v>
      </c>
      <c r="S29" s="22">
        <f t="shared" si="2"/>
        <v>141280</v>
      </c>
      <c r="T29" s="22">
        <f t="shared" si="2"/>
        <v>141280</v>
      </c>
      <c r="U29" s="22">
        <f t="shared" si="2"/>
        <v>0</v>
      </c>
      <c r="V29" s="22">
        <f t="shared" si="2"/>
        <v>11265</v>
      </c>
      <c r="W29" s="22">
        <f t="shared" si="2"/>
        <v>11265</v>
      </c>
      <c r="X29" s="22">
        <f t="shared" si="2"/>
        <v>0</v>
      </c>
      <c r="Y29" s="22">
        <f t="shared" si="2"/>
        <v>0</v>
      </c>
      <c r="Z29" s="22">
        <f t="shared" si="2"/>
        <v>0</v>
      </c>
      <c r="AA29" s="22">
        <f t="shared" si="2"/>
        <v>0</v>
      </c>
      <c r="AB29" s="22">
        <f t="shared" si="2"/>
        <v>0</v>
      </c>
      <c r="AC29" s="22">
        <f t="shared" si="2"/>
        <v>0</v>
      </c>
    </row>
    <row r="30" spans="1:29" ht="23.25" customHeight="1">
      <c r="A30" s="3">
        <v>1</v>
      </c>
      <c r="B30" s="23" t="s">
        <v>169</v>
      </c>
      <c r="C30" s="4"/>
      <c r="D30" s="4"/>
      <c r="E30" s="4"/>
      <c r="F30" s="4"/>
      <c r="G30" s="4">
        <f>SUM(H30:I30)</f>
        <v>17157</v>
      </c>
      <c r="H30" s="4">
        <f>K30+R30</f>
        <v>13373</v>
      </c>
      <c r="I30" s="4">
        <f>N30+V30</f>
        <v>3784</v>
      </c>
      <c r="J30" s="4">
        <f>K30+N30</f>
        <v>3479</v>
      </c>
      <c r="K30" s="4">
        <f>SUM(L30:M30)</f>
        <v>0</v>
      </c>
      <c r="L30" s="4"/>
      <c r="M30" s="4"/>
      <c r="N30" s="4">
        <f>SUM(O30:P30)</f>
        <v>3479</v>
      </c>
      <c r="O30" s="24">
        <v>3479</v>
      </c>
      <c r="P30" s="4"/>
      <c r="Q30" s="4"/>
      <c r="R30" s="4">
        <f>S30+V30</f>
        <v>13373</v>
      </c>
      <c r="S30" s="4">
        <f>SUM(T30:U30)</f>
        <v>13068</v>
      </c>
      <c r="T30" s="4">
        <f>+[1]Sheet3!C3</f>
        <v>13068</v>
      </c>
      <c r="U30" s="4"/>
      <c r="V30" s="4">
        <f>SUM(W30:X30)</f>
        <v>305</v>
      </c>
      <c r="W30" s="4">
        <f>+[1]Sheet3!D3</f>
        <v>305</v>
      </c>
      <c r="X30" s="4"/>
      <c r="Y30" s="4"/>
      <c r="Z30" s="4"/>
      <c r="AA30" s="4"/>
      <c r="AB30" s="4"/>
      <c r="AC30" s="4"/>
    </row>
    <row r="31" spans="1:29" ht="23.25" customHeight="1">
      <c r="A31" s="3">
        <v>2</v>
      </c>
      <c r="B31" s="23" t="s">
        <v>150</v>
      </c>
      <c r="C31" s="4"/>
      <c r="D31" s="4"/>
      <c r="E31" s="4"/>
      <c r="F31" s="4"/>
      <c r="G31" s="4">
        <f t="shared" ref="G31:G42" si="3">SUM(H31:I31)</f>
        <v>7365</v>
      </c>
      <c r="H31" s="4">
        <f t="shared" ref="H31:H42" si="4">K31+R31</f>
        <v>6360</v>
      </c>
      <c r="I31" s="4">
        <f t="shared" ref="I31:I42" si="5">N31+V31</f>
        <v>1005</v>
      </c>
      <c r="J31" s="4">
        <f t="shared" ref="J31:J42" si="6">K31+N31</f>
        <v>350</v>
      </c>
      <c r="K31" s="4">
        <f t="shared" ref="K31:K42" si="7">SUM(L31:M31)</f>
        <v>0</v>
      </c>
      <c r="L31" s="4"/>
      <c r="M31" s="4"/>
      <c r="N31" s="4">
        <f t="shared" ref="N31:N42" si="8">SUM(O31:P31)</f>
        <v>350</v>
      </c>
      <c r="O31" s="24">
        <v>350</v>
      </c>
      <c r="P31" s="4"/>
      <c r="Q31" s="4"/>
      <c r="R31" s="4">
        <f t="shared" ref="R31:R42" si="9">S31+V31</f>
        <v>6360</v>
      </c>
      <c r="S31" s="4">
        <f t="shared" ref="S31:S42" si="10">SUM(T31:U31)</f>
        <v>5705</v>
      </c>
      <c r="T31" s="4">
        <f>+[1]Sheet3!C4</f>
        <v>5705</v>
      </c>
      <c r="U31" s="4"/>
      <c r="V31" s="4">
        <f t="shared" ref="V31:V42" si="11">SUM(W31:X31)</f>
        <v>655</v>
      </c>
      <c r="W31" s="4">
        <f>+[1]Sheet3!D4</f>
        <v>655</v>
      </c>
      <c r="X31" s="4"/>
      <c r="Y31" s="4"/>
      <c r="Z31" s="4"/>
      <c r="AA31" s="4"/>
      <c r="AB31" s="4"/>
      <c r="AC31" s="4"/>
    </row>
    <row r="32" spans="1:29" ht="23.25" customHeight="1">
      <c r="A32" s="3">
        <v>3</v>
      </c>
      <c r="B32" s="23" t="s">
        <v>170</v>
      </c>
      <c r="C32" s="4"/>
      <c r="D32" s="4"/>
      <c r="E32" s="4"/>
      <c r="F32" s="4"/>
      <c r="G32" s="4">
        <f t="shared" si="3"/>
        <v>19474</v>
      </c>
      <c r="H32" s="4">
        <f t="shared" si="4"/>
        <v>16419</v>
      </c>
      <c r="I32" s="4">
        <f t="shared" si="5"/>
        <v>3055</v>
      </c>
      <c r="J32" s="4">
        <f t="shared" si="6"/>
        <v>1450</v>
      </c>
      <c r="K32" s="4">
        <f t="shared" si="7"/>
        <v>0</v>
      </c>
      <c r="L32" s="4"/>
      <c r="M32" s="4"/>
      <c r="N32" s="4">
        <f t="shared" si="8"/>
        <v>1450</v>
      </c>
      <c r="O32" s="24">
        <v>1450</v>
      </c>
      <c r="P32" s="4"/>
      <c r="Q32" s="4"/>
      <c r="R32" s="4">
        <f t="shared" si="9"/>
        <v>16419</v>
      </c>
      <c r="S32" s="4">
        <f t="shared" si="10"/>
        <v>14814</v>
      </c>
      <c r="T32" s="4">
        <f>+[1]Sheet3!C5</f>
        <v>14814</v>
      </c>
      <c r="U32" s="4"/>
      <c r="V32" s="4">
        <f t="shared" si="11"/>
        <v>1605</v>
      </c>
      <c r="W32" s="4">
        <f>+[1]Sheet3!D5</f>
        <v>1605</v>
      </c>
      <c r="X32" s="4"/>
      <c r="Y32" s="4"/>
      <c r="Z32" s="4"/>
      <c r="AA32" s="4"/>
      <c r="AB32" s="4"/>
      <c r="AC32" s="4"/>
    </row>
    <row r="33" spans="1:29" ht="23.25" customHeight="1">
      <c r="A33" s="3">
        <v>4</v>
      </c>
      <c r="B33" s="23" t="s">
        <v>171</v>
      </c>
      <c r="C33" s="4"/>
      <c r="D33" s="4"/>
      <c r="E33" s="4"/>
      <c r="F33" s="4"/>
      <c r="G33" s="4">
        <f t="shared" si="3"/>
        <v>2949</v>
      </c>
      <c r="H33" s="4">
        <f t="shared" si="4"/>
        <v>2654</v>
      </c>
      <c r="I33" s="4">
        <f t="shared" si="5"/>
        <v>295</v>
      </c>
      <c r="J33" s="4">
        <f t="shared" si="6"/>
        <v>20</v>
      </c>
      <c r="K33" s="4">
        <f t="shared" si="7"/>
        <v>0</v>
      </c>
      <c r="L33" s="4"/>
      <c r="M33" s="4"/>
      <c r="N33" s="4">
        <f t="shared" si="8"/>
        <v>20</v>
      </c>
      <c r="O33" s="24">
        <v>20</v>
      </c>
      <c r="P33" s="4"/>
      <c r="Q33" s="4"/>
      <c r="R33" s="4">
        <f t="shared" si="9"/>
        <v>2654</v>
      </c>
      <c r="S33" s="4">
        <f t="shared" si="10"/>
        <v>2379</v>
      </c>
      <c r="T33" s="4">
        <f>+[1]Sheet3!C6</f>
        <v>2379</v>
      </c>
      <c r="U33" s="4"/>
      <c r="V33" s="4">
        <f t="shared" si="11"/>
        <v>275</v>
      </c>
      <c r="W33" s="4">
        <f>+[1]Sheet3!D6</f>
        <v>275</v>
      </c>
      <c r="X33" s="4"/>
      <c r="Y33" s="4"/>
      <c r="Z33" s="4"/>
      <c r="AA33" s="4"/>
      <c r="AB33" s="4"/>
      <c r="AC33" s="4"/>
    </row>
    <row r="34" spans="1:29" ht="23.25" customHeight="1">
      <c r="A34" s="3">
        <v>5</v>
      </c>
      <c r="B34" s="23" t="s">
        <v>172</v>
      </c>
      <c r="C34" s="4"/>
      <c r="D34" s="4"/>
      <c r="E34" s="4"/>
      <c r="F34" s="4"/>
      <c r="G34" s="4">
        <f t="shared" si="3"/>
        <v>18944</v>
      </c>
      <c r="H34" s="4">
        <f t="shared" si="4"/>
        <v>16065</v>
      </c>
      <c r="I34" s="4">
        <f t="shared" si="5"/>
        <v>2879</v>
      </c>
      <c r="J34" s="4">
        <f t="shared" si="6"/>
        <v>1664</v>
      </c>
      <c r="K34" s="4">
        <f t="shared" si="7"/>
        <v>0</v>
      </c>
      <c r="L34" s="4"/>
      <c r="M34" s="4"/>
      <c r="N34" s="4">
        <f t="shared" si="8"/>
        <v>1664</v>
      </c>
      <c r="O34" s="24">
        <v>1664</v>
      </c>
      <c r="P34" s="4"/>
      <c r="Q34" s="4"/>
      <c r="R34" s="4">
        <f t="shared" si="9"/>
        <v>16065</v>
      </c>
      <c r="S34" s="4">
        <f t="shared" si="10"/>
        <v>14850</v>
      </c>
      <c r="T34" s="4">
        <f>+[1]Sheet3!C7</f>
        <v>14850</v>
      </c>
      <c r="U34" s="4"/>
      <c r="V34" s="4">
        <f t="shared" si="11"/>
        <v>1215</v>
      </c>
      <c r="W34" s="4">
        <f>+[1]Sheet3!D7</f>
        <v>1215</v>
      </c>
      <c r="X34" s="4"/>
      <c r="Y34" s="4"/>
      <c r="Z34" s="4"/>
      <c r="AA34" s="4"/>
      <c r="AB34" s="4"/>
      <c r="AC34" s="4"/>
    </row>
    <row r="35" spans="1:29" ht="23.25" customHeight="1">
      <c r="A35" s="3">
        <v>6</v>
      </c>
      <c r="B35" s="47" t="s">
        <v>173</v>
      </c>
      <c r="C35" s="24"/>
      <c r="D35" s="24"/>
      <c r="E35" s="24"/>
      <c r="F35" s="24"/>
      <c r="G35" s="4">
        <f t="shared" si="3"/>
        <v>10639</v>
      </c>
      <c r="H35" s="4">
        <f t="shared" si="4"/>
        <v>8704</v>
      </c>
      <c r="I35" s="4">
        <f t="shared" si="5"/>
        <v>1935</v>
      </c>
      <c r="J35" s="4">
        <f t="shared" si="6"/>
        <v>1130</v>
      </c>
      <c r="K35" s="4">
        <f t="shared" si="7"/>
        <v>0</v>
      </c>
      <c r="L35" s="4"/>
      <c r="M35" s="4"/>
      <c r="N35" s="4">
        <f t="shared" si="8"/>
        <v>1130</v>
      </c>
      <c r="O35" s="24">
        <f>1380-250</f>
        <v>1130</v>
      </c>
      <c r="P35" s="24"/>
      <c r="Q35" s="24"/>
      <c r="R35" s="4">
        <f t="shared" si="9"/>
        <v>8704</v>
      </c>
      <c r="S35" s="4">
        <f t="shared" si="10"/>
        <v>7899</v>
      </c>
      <c r="T35" s="4">
        <f>+[1]Sheet3!C8</f>
        <v>7899</v>
      </c>
      <c r="U35" s="24"/>
      <c r="V35" s="4">
        <f t="shared" si="11"/>
        <v>805</v>
      </c>
      <c r="W35" s="4">
        <f>+[1]Sheet3!D8</f>
        <v>805</v>
      </c>
      <c r="X35" s="24"/>
      <c r="Y35" s="24"/>
      <c r="Z35" s="24"/>
      <c r="AA35" s="24"/>
      <c r="AB35" s="24"/>
      <c r="AC35" s="24"/>
    </row>
    <row r="36" spans="1:29" ht="23.25" customHeight="1">
      <c r="A36" s="3">
        <v>7</v>
      </c>
      <c r="B36" s="47" t="s">
        <v>174</v>
      </c>
      <c r="C36" s="24"/>
      <c r="D36" s="24"/>
      <c r="E36" s="24"/>
      <c r="F36" s="24"/>
      <c r="G36" s="4">
        <f t="shared" si="3"/>
        <v>16321</v>
      </c>
      <c r="H36" s="4">
        <f t="shared" si="4"/>
        <v>14286</v>
      </c>
      <c r="I36" s="4">
        <f t="shared" si="5"/>
        <v>2035</v>
      </c>
      <c r="J36" s="4">
        <f t="shared" si="6"/>
        <v>1030</v>
      </c>
      <c r="K36" s="4">
        <f t="shared" si="7"/>
        <v>0</v>
      </c>
      <c r="L36" s="4"/>
      <c r="M36" s="4"/>
      <c r="N36" s="4">
        <f t="shared" si="8"/>
        <v>1030</v>
      </c>
      <c r="O36" s="24">
        <v>1030</v>
      </c>
      <c r="P36" s="24"/>
      <c r="Q36" s="24"/>
      <c r="R36" s="4">
        <f t="shared" si="9"/>
        <v>14286</v>
      </c>
      <c r="S36" s="4">
        <f t="shared" si="10"/>
        <v>13281</v>
      </c>
      <c r="T36" s="4">
        <f>+[1]Sheet3!C9</f>
        <v>13281</v>
      </c>
      <c r="U36" s="24"/>
      <c r="V36" s="4">
        <f t="shared" si="11"/>
        <v>1005</v>
      </c>
      <c r="W36" s="4">
        <f>+[1]Sheet3!D9</f>
        <v>1005</v>
      </c>
      <c r="X36" s="24"/>
      <c r="Y36" s="24"/>
      <c r="Z36" s="24"/>
      <c r="AA36" s="24"/>
      <c r="AB36" s="24"/>
      <c r="AC36" s="24"/>
    </row>
    <row r="37" spans="1:29" ht="23.25" customHeight="1">
      <c r="A37" s="3">
        <v>8</v>
      </c>
      <c r="B37" s="47" t="s">
        <v>175</v>
      </c>
      <c r="C37" s="24"/>
      <c r="D37" s="24"/>
      <c r="E37" s="24"/>
      <c r="F37" s="24"/>
      <c r="G37" s="4">
        <f t="shared" si="3"/>
        <v>20324</v>
      </c>
      <c r="H37" s="4">
        <f t="shared" si="4"/>
        <v>14638</v>
      </c>
      <c r="I37" s="4">
        <f t="shared" si="5"/>
        <v>5686</v>
      </c>
      <c r="J37" s="4">
        <f t="shared" si="6"/>
        <v>4031</v>
      </c>
      <c r="K37" s="4">
        <f t="shared" si="7"/>
        <v>0</v>
      </c>
      <c r="L37" s="4"/>
      <c r="M37" s="4"/>
      <c r="N37" s="4">
        <f t="shared" si="8"/>
        <v>4031</v>
      </c>
      <c r="O37" s="24">
        <v>4031</v>
      </c>
      <c r="P37" s="24"/>
      <c r="Q37" s="24"/>
      <c r="R37" s="4">
        <f t="shared" si="9"/>
        <v>14638</v>
      </c>
      <c r="S37" s="4">
        <f t="shared" si="10"/>
        <v>12983</v>
      </c>
      <c r="T37" s="4">
        <f>+[1]Sheet3!C10</f>
        <v>12983</v>
      </c>
      <c r="U37" s="24"/>
      <c r="V37" s="4">
        <f t="shared" si="11"/>
        <v>1655</v>
      </c>
      <c r="W37" s="4">
        <f>+[1]Sheet3!D10</f>
        <v>1655</v>
      </c>
      <c r="X37" s="24"/>
      <c r="Y37" s="24"/>
      <c r="Z37" s="24"/>
      <c r="AA37" s="24"/>
      <c r="AB37" s="24"/>
      <c r="AC37" s="24"/>
    </row>
    <row r="38" spans="1:29" ht="23.25" customHeight="1">
      <c r="A38" s="3">
        <v>9</v>
      </c>
      <c r="B38" s="47" t="s">
        <v>176</v>
      </c>
      <c r="C38" s="24"/>
      <c r="D38" s="24"/>
      <c r="E38" s="24"/>
      <c r="F38" s="24"/>
      <c r="G38" s="4">
        <f t="shared" si="3"/>
        <v>30514</v>
      </c>
      <c r="H38" s="4">
        <f t="shared" si="4"/>
        <v>21903</v>
      </c>
      <c r="I38" s="4">
        <f t="shared" si="5"/>
        <v>8611</v>
      </c>
      <c r="J38" s="4">
        <f t="shared" si="6"/>
        <v>7906</v>
      </c>
      <c r="K38" s="4">
        <f t="shared" si="7"/>
        <v>0</v>
      </c>
      <c r="L38" s="4"/>
      <c r="M38" s="4"/>
      <c r="N38" s="4">
        <f t="shared" si="8"/>
        <v>7906</v>
      </c>
      <c r="O38" s="24">
        <v>7906</v>
      </c>
      <c r="P38" s="24"/>
      <c r="Q38" s="24"/>
      <c r="R38" s="4">
        <f t="shared" si="9"/>
        <v>21903</v>
      </c>
      <c r="S38" s="4">
        <f t="shared" si="10"/>
        <v>21198</v>
      </c>
      <c r="T38" s="4">
        <f>+[1]Sheet3!C11</f>
        <v>21198</v>
      </c>
      <c r="U38" s="24"/>
      <c r="V38" s="4">
        <f t="shared" si="11"/>
        <v>705</v>
      </c>
      <c r="W38" s="4">
        <f>+[1]Sheet3!D11</f>
        <v>705</v>
      </c>
      <c r="X38" s="24"/>
      <c r="Y38" s="24"/>
      <c r="Z38" s="24"/>
      <c r="AA38" s="24"/>
      <c r="AB38" s="24"/>
      <c r="AC38" s="24"/>
    </row>
    <row r="39" spans="1:29" ht="23.25" customHeight="1">
      <c r="A39" s="3">
        <v>10</v>
      </c>
      <c r="B39" s="47" t="s">
        <v>177</v>
      </c>
      <c r="C39" s="24"/>
      <c r="D39" s="24"/>
      <c r="E39" s="24"/>
      <c r="F39" s="24"/>
      <c r="G39" s="4">
        <f t="shared" si="3"/>
        <v>31300</v>
      </c>
      <c r="H39" s="4">
        <f t="shared" si="4"/>
        <v>20857</v>
      </c>
      <c r="I39" s="4">
        <f t="shared" si="5"/>
        <v>10443</v>
      </c>
      <c r="J39" s="4">
        <f t="shared" si="6"/>
        <v>9118</v>
      </c>
      <c r="K39" s="4">
        <f t="shared" si="7"/>
        <v>0</v>
      </c>
      <c r="L39" s="4"/>
      <c r="M39" s="4"/>
      <c r="N39" s="4">
        <f t="shared" si="8"/>
        <v>9118</v>
      </c>
      <c r="O39" s="24">
        <v>9118</v>
      </c>
      <c r="P39" s="24"/>
      <c r="Q39" s="24"/>
      <c r="R39" s="4">
        <f t="shared" si="9"/>
        <v>20857</v>
      </c>
      <c r="S39" s="4">
        <f t="shared" si="10"/>
        <v>19532</v>
      </c>
      <c r="T39" s="4">
        <f>+[1]Sheet3!C12</f>
        <v>19532</v>
      </c>
      <c r="U39" s="24"/>
      <c r="V39" s="4">
        <f t="shared" si="11"/>
        <v>1325</v>
      </c>
      <c r="W39" s="4">
        <f>+[1]Sheet3!D12</f>
        <v>1325</v>
      </c>
      <c r="X39" s="24"/>
      <c r="Y39" s="24"/>
      <c r="Z39" s="24"/>
      <c r="AA39" s="24"/>
      <c r="AB39" s="24"/>
      <c r="AC39" s="24"/>
    </row>
    <row r="40" spans="1:29" ht="23.25" customHeight="1">
      <c r="A40" s="3">
        <v>11</v>
      </c>
      <c r="B40" s="47" t="s">
        <v>178</v>
      </c>
      <c r="C40" s="24"/>
      <c r="D40" s="24"/>
      <c r="E40" s="24"/>
      <c r="F40" s="24"/>
      <c r="G40" s="4">
        <f t="shared" si="3"/>
        <v>687</v>
      </c>
      <c r="H40" s="4">
        <f t="shared" si="4"/>
        <v>467</v>
      </c>
      <c r="I40" s="4">
        <f t="shared" si="5"/>
        <v>220</v>
      </c>
      <c r="J40" s="4">
        <f t="shared" si="6"/>
        <v>15</v>
      </c>
      <c r="K40" s="4">
        <f t="shared" si="7"/>
        <v>0</v>
      </c>
      <c r="L40" s="4"/>
      <c r="M40" s="4"/>
      <c r="N40" s="4">
        <f t="shared" si="8"/>
        <v>15</v>
      </c>
      <c r="O40" s="24">
        <v>15</v>
      </c>
      <c r="P40" s="24"/>
      <c r="Q40" s="24"/>
      <c r="R40" s="4">
        <f t="shared" si="9"/>
        <v>467</v>
      </c>
      <c r="S40" s="4">
        <f t="shared" si="10"/>
        <v>262</v>
      </c>
      <c r="T40" s="4">
        <f>+[1]Sheet3!C13</f>
        <v>262</v>
      </c>
      <c r="U40" s="24"/>
      <c r="V40" s="4">
        <f t="shared" si="11"/>
        <v>205</v>
      </c>
      <c r="W40" s="4">
        <f>+[1]Sheet3!D13</f>
        <v>205</v>
      </c>
      <c r="X40" s="24"/>
      <c r="Y40" s="24"/>
      <c r="Z40" s="24"/>
      <c r="AA40" s="24"/>
      <c r="AB40" s="24"/>
      <c r="AC40" s="24"/>
    </row>
    <row r="41" spans="1:29" ht="23.25" customHeight="1">
      <c r="A41" s="3">
        <v>12</v>
      </c>
      <c r="B41" s="47" t="s">
        <v>179</v>
      </c>
      <c r="C41" s="24"/>
      <c r="D41" s="24"/>
      <c r="E41" s="24"/>
      <c r="F41" s="24"/>
      <c r="G41" s="4">
        <f t="shared" si="3"/>
        <v>14881</v>
      </c>
      <c r="H41" s="4">
        <f t="shared" si="4"/>
        <v>7761</v>
      </c>
      <c r="I41" s="4">
        <f t="shared" si="5"/>
        <v>7120</v>
      </c>
      <c r="J41" s="4">
        <f t="shared" si="6"/>
        <v>6815</v>
      </c>
      <c r="K41" s="4">
        <f t="shared" si="7"/>
        <v>0</v>
      </c>
      <c r="L41" s="4"/>
      <c r="M41" s="4"/>
      <c r="N41" s="4">
        <f t="shared" si="8"/>
        <v>6815</v>
      </c>
      <c r="O41" s="24">
        <v>6815</v>
      </c>
      <c r="P41" s="24"/>
      <c r="Q41" s="24"/>
      <c r="R41" s="4">
        <f t="shared" si="9"/>
        <v>7761</v>
      </c>
      <c r="S41" s="4">
        <f t="shared" si="10"/>
        <v>7456</v>
      </c>
      <c r="T41" s="4">
        <f>+[1]Sheet3!C14</f>
        <v>7456</v>
      </c>
      <c r="U41" s="24"/>
      <c r="V41" s="4">
        <f t="shared" si="11"/>
        <v>305</v>
      </c>
      <c r="W41" s="4">
        <f>+[1]Sheet3!D14</f>
        <v>305</v>
      </c>
      <c r="X41" s="24"/>
      <c r="Y41" s="24"/>
      <c r="Z41" s="24"/>
      <c r="AA41" s="24"/>
      <c r="AB41" s="24"/>
      <c r="AC41" s="24"/>
    </row>
    <row r="42" spans="1:29" ht="23.25" customHeight="1">
      <c r="A42" s="25">
        <v>13</v>
      </c>
      <c r="B42" s="48" t="s">
        <v>180</v>
      </c>
      <c r="C42" s="26"/>
      <c r="D42" s="26"/>
      <c r="E42" s="26"/>
      <c r="F42" s="26"/>
      <c r="G42" s="27">
        <f t="shared" si="3"/>
        <v>12162</v>
      </c>
      <c r="H42" s="27">
        <f t="shared" si="4"/>
        <v>9058</v>
      </c>
      <c r="I42" s="27">
        <f t="shared" si="5"/>
        <v>3104</v>
      </c>
      <c r="J42" s="27">
        <f t="shared" si="6"/>
        <v>1899</v>
      </c>
      <c r="K42" s="27">
        <f t="shared" si="7"/>
        <v>0</v>
      </c>
      <c r="L42" s="27"/>
      <c r="M42" s="27"/>
      <c r="N42" s="27">
        <f t="shared" si="8"/>
        <v>1899</v>
      </c>
      <c r="O42" s="26">
        <v>1899</v>
      </c>
      <c r="P42" s="26"/>
      <c r="Q42" s="26"/>
      <c r="R42" s="27">
        <f t="shared" si="9"/>
        <v>9058</v>
      </c>
      <c r="S42" s="27">
        <f t="shared" si="10"/>
        <v>7853</v>
      </c>
      <c r="T42" s="5">
        <f>+[1]Sheet3!C15</f>
        <v>7853</v>
      </c>
      <c r="U42" s="26"/>
      <c r="V42" s="27">
        <f t="shared" si="11"/>
        <v>1205</v>
      </c>
      <c r="W42" s="5">
        <f>+[1]Sheet3!D15</f>
        <v>1205</v>
      </c>
      <c r="X42" s="26"/>
      <c r="Y42" s="26"/>
      <c r="Z42" s="26"/>
      <c r="AA42" s="26"/>
      <c r="AB42" s="26"/>
      <c r="AC42" s="26"/>
    </row>
    <row r="43" spans="1:29">
      <c r="A43" s="18"/>
      <c r="B43" s="44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</row>
    <row r="44" spans="1:29">
      <c r="A44" s="18"/>
      <c r="B44" s="44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75" t="s">
        <v>545</v>
      </c>
      <c r="V44" s="175"/>
      <c r="W44" s="175"/>
      <c r="X44" s="175"/>
      <c r="Y44" s="175"/>
      <c r="Z44" s="16"/>
      <c r="AA44" s="16"/>
      <c r="AB44" s="16"/>
      <c r="AC44" s="16"/>
    </row>
    <row r="45" spans="1:29">
      <c r="A45" s="18"/>
      <c r="B45" s="44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</row>
    <row r="46" spans="1:29">
      <c r="A46" s="18"/>
      <c r="B46" s="44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</row>
    <row r="47" spans="1:29">
      <c r="A47" s="18"/>
      <c r="B47" s="44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</row>
  </sheetData>
  <mergeCells count="36">
    <mergeCell ref="A3:AC3"/>
    <mergeCell ref="AA5:AC5"/>
    <mergeCell ref="A6:A9"/>
    <mergeCell ref="B6:B9"/>
    <mergeCell ref="C6:F6"/>
    <mergeCell ref="G6:Y6"/>
    <mergeCell ref="Z6:AC6"/>
    <mergeCell ref="C7:C9"/>
    <mergeCell ref="D7:E7"/>
    <mergeCell ref="F7:F9"/>
    <mergeCell ref="G7:G9"/>
    <mergeCell ref="H7:I7"/>
    <mergeCell ref="AA8:AA9"/>
    <mergeCell ref="AB8:AB9"/>
    <mergeCell ref="AC8:AC9"/>
    <mergeCell ref="Q7:Q9"/>
    <mergeCell ref="R7:X7"/>
    <mergeCell ref="Y7:Y9"/>
    <mergeCell ref="Z7:Z9"/>
    <mergeCell ref="AA7:AC7"/>
    <mergeCell ref="W5:Y5"/>
    <mergeCell ref="V1:Y1"/>
    <mergeCell ref="U44:Y44"/>
    <mergeCell ref="R8:R9"/>
    <mergeCell ref="S8:U8"/>
    <mergeCell ref="V8:X8"/>
    <mergeCell ref="A4:Y4"/>
    <mergeCell ref="D8:D9"/>
    <mergeCell ref="E8:E9"/>
    <mergeCell ref="H8:H9"/>
    <mergeCell ref="I8:I9"/>
    <mergeCell ref="J8:J9"/>
    <mergeCell ref="J7:P7"/>
    <mergeCell ref="K8:M8"/>
    <mergeCell ref="N8:P8"/>
    <mergeCell ref="A1:E1"/>
  </mergeCells>
  <pageMargins left="0.2" right="0.2" top="0.5" bottom="0.5" header="0.3" footer="0.3"/>
  <pageSetup paperSize="9" scale="85" orientation="landscape" verticalDpi="0" r:id="rId1"/>
  <headerFooter>
    <oddFooter>&amp;C&amp;P/&amp;N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B211FC7-7E86-4471-96C9-AA3ED0B6F7C3}"/>
</file>

<file path=customXml/itemProps2.xml><?xml version="1.0" encoding="utf-8"?>
<ds:datastoreItem xmlns:ds="http://schemas.openxmlformats.org/officeDocument/2006/customXml" ds:itemID="{2F70F48A-D0E7-4489-883A-B43860AB74B9}"/>
</file>

<file path=customXml/itemProps3.xml><?xml version="1.0" encoding="utf-8"?>
<ds:datastoreItem xmlns:ds="http://schemas.openxmlformats.org/officeDocument/2006/customXml" ds:itemID="{D1F78259-3DD6-47EF-98B0-049A81AFD4C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Phụ lục 01.QT</vt:lpstr>
      <vt:lpstr>Phụ lục 02.QT</vt:lpstr>
      <vt:lpstr>Phụ lục 03.QT</vt:lpstr>
      <vt:lpstr>Phụ lục 04.QT</vt:lpstr>
      <vt:lpstr>Phụ lục 05.QT</vt:lpstr>
      <vt:lpstr>Phụ lục 06.QT</vt:lpstr>
      <vt:lpstr>'Phụ lục 02.QT'!Print_Titles</vt:lpstr>
      <vt:lpstr>'Phụ lục 04.QT'!Print_Titles</vt:lpstr>
      <vt:lpstr>'Phụ lục 06.QT'!Print_Titles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thanhsen</dc:creator>
  <cp:lastModifiedBy>thanhsen</cp:lastModifiedBy>
  <cp:lastPrinted>2019-03-28T02:29:49Z</cp:lastPrinted>
  <dcterms:created xsi:type="dcterms:W3CDTF">2018-12-19T08:04:11Z</dcterms:created>
  <dcterms:modified xsi:type="dcterms:W3CDTF">2019-04-01T09:07:27Z</dcterms:modified>
</cp:coreProperties>
</file>