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19200" windowHeight="1138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H46" i="1"/>
  <c r="AD46"/>
  <c r="AE33"/>
  <c r="AE34"/>
  <c r="AE35"/>
  <c r="AE36"/>
  <c r="AE37"/>
  <c r="AE38"/>
  <c r="AE39"/>
  <c r="AE40"/>
  <c r="AE41"/>
  <c r="AE42"/>
  <c r="AE43"/>
  <c r="AE44"/>
  <c r="AE45"/>
  <c r="AH34"/>
  <c r="AH35"/>
  <c r="AH36"/>
  <c r="AH37"/>
  <c r="AH38"/>
  <c r="AH39"/>
  <c r="AH40"/>
  <c r="AH41"/>
  <c r="AH42"/>
  <c r="AH43"/>
  <c r="AH44"/>
  <c r="AH45"/>
  <c r="AH33"/>
  <c r="AH32"/>
  <c r="AH30"/>
  <c r="AH12"/>
  <c r="AH13"/>
  <c r="AD13"/>
  <c r="AH14"/>
  <c r="AH15"/>
  <c r="AD15"/>
  <c r="AH16"/>
  <c r="AH17"/>
  <c r="AD17"/>
  <c r="AH18"/>
  <c r="AH19"/>
  <c r="AD19"/>
  <c r="AH20"/>
  <c r="AH21"/>
  <c r="AD21"/>
  <c r="AH22"/>
  <c r="AH23"/>
  <c r="AD23"/>
  <c r="AH24"/>
  <c r="AH25"/>
  <c r="AD25"/>
  <c r="AH26"/>
  <c r="AH27"/>
  <c r="AD27"/>
  <c r="AH28"/>
  <c r="AH29"/>
  <c r="AD29"/>
  <c r="AE32"/>
  <c r="AE12"/>
  <c r="AE13"/>
  <c r="AE14"/>
  <c r="AD14"/>
  <c r="AE15"/>
  <c r="AE16"/>
  <c r="AD16"/>
  <c r="AE17"/>
  <c r="AE18"/>
  <c r="AD18"/>
  <c r="AE19"/>
  <c r="AE20"/>
  <c r="AE21"/>
  <c r="AE22"/>
  <c r="AD22"/>
  <c r="AE23"/>
  <c r="AE24"/>
  <c r="AD24"/>
  <c r="AE25"/>
  <c r="AE26"/>
  <c r="AD26"/>
  <c r="AE27"/>
  <c r="AE28"/>
  <c r="AE29"/>
  <c r="AE30"/>
  <c r="AD30"/>
  <c r="AD32"/>
  <c r="AD12"/>
  <c r="AD20"/>
  <c r="AD28"/>
  <c r="AH11"/>
  <c r="AE11"/>
  <c r="AD11"/>
  <c r="D10"/>
  <c r="E10"/>
  <c r="L10"/>
  <c r="O10"/>
  <c r="R10"/>
  <c r="S10"/>
  <c r="U10"/>
  <c r="V10"/>
  <c r="V9"/>
  <c r="Y10"/>
  <c r="Z10"/>
  <c r="Z9"/>
  <c r="AB10"/>
  <c r="AC10"/>
  <c r="AC9"/>
  <c r="AF10"/>
  <c r="AG10"/>
  <c r="AG9"/>
  <c r="AI10"/>
  <c r="AJ10"/>
  <c r="D31"/>
  <c r="E31"/>
  <c r="L31"/>
  <c r="O31"/>
  <c r="R31"/>
  <c r="S31"/>
  <c r="U31"/>
  <c r="U9"/>
  <c r="V31"/>
  <c r="Y31"/>
  <c r="Z31"/>
  <c r="AB31"/>
  <c r="AC31"/>
  <c r="AF31"/>
  <c r="AG31"/>
  <c r="AI31"/>
  <c r="AJ31"/>
  <c r="AA12"/>
  <c r="H12"/>
  <c r="AA13"/>
  <c r="AA14"/>
  <c r="AA15"/>
  <c r="AA16"/>
  <c r="AA17"/>
  <c r="AA18"/>
  <c r="AA19"/>
  <c r="AA20"/>
  <c r="AA21"/>
  <c r="AA22"/>
  <c r="H22"/>
  <c r="AM22"/>
  <c r="AA23"/>
  <c r="AA24"/>
  <c r="AA25"/>
  <c r="AA26"/>
  <c r="H26"/>
  <c r="AM26"/>
  <c r="AA27"/>
  <c r="AA28"/>
  <c r="AA29"/>
  <c r="AA30"/>
  <c r="H30"/>
  <c r="AM30"/>
  <c r="AA32"/>
  <c r="AA33"/>
  <c r="AA34"/>
  <c r="AA35"/>
  <c r="AA36"/>
  <c r="AA37"/>
  <c r="AA38"/>
  <c r="AA39"/>
  <c r="AA40"/>
  <c r="AA41"/>
  <c r="AA42"/>
  <c r="AA43"/>
  <c r="AA44"/>
  <c r="AA45"/>
  <c r="AA46"/>
  <c r="X12"/>
  <c r="W12"/>
  <c r="X13"/>
  <c r="W13"/>
  <c r="X14"/>
  <c r="W14"/>
  <c r="X15"/>
  <c r="W15"/>
  <c r="X16"/>
  <c r="W16"/>
  <c r="X17"/>
  <c r="W17"/>
  <c r="X18"/>
  <c r="W18"/>
  <c r="X19"/>
  <c r="W19"/>
  <c r="X20"/>
  <c r="W20"/>
  <c r="X21"/>
  <c r="W21"/>
  <c r="X22"/>
  <c r="W22"/>
  <c r="X23"/>
  <c r="W23"/>
  <c r="X24"/>
  <c r="W24"/>
  <c r="X25"/>
  <c r="W25"/>
  <c r="X26"/>
  <c r="W26"/>
  <c r="X27"/>
  <c r="W27"/>
  <c r="X28"/>
  <c r="W28"/>
  <c r="X29"/>
  <c r="W29"/>
  <c r="X30"/>
  <c r="W30"/>
  <c r="X32"/>
  <c r="W32"/>
  <c r="X33"/>
  <c r="W33"/>
  <c r="X34"/>
  <c r="W34"/>
  <c r="X35"/>
  <c r="W35"/>
  <c r="X36"/>
  <c r="W36"/>
  <c r="X37"/>
  <c r="W37"/>
  <c r="X38"/>
  <c r="W38"/>
  <c r="X39"/>
  <c r="W39"/>
  <c r="X40"/>
  <c r="W40"/>
  <c r="X41"/>
  <c r="W41"/>
  <c r="X42"/>
  <c r="W42"/>
  <c r="X43"/>
  <c r="W43"/>
  <c r="X44"/>
  <c r="W44"/>
  <c r="X45"/>
  <c r="W45"/>
  <c r="X46"/>
  <c r="W46"/>
  <c r="AA11"/>
  <c r="AA10"/>
  <c r="X11"/>
  <c r="Q12"/>
  <c r="P12"/>
  <c r="Q13"/>
  <c r="Q14"/>
  <c r="Q15"/>
  <c r="Q16"/>
  <c r="P16"/>
  <c r="Q17"/>
  <c r="Q18"/>
  <c r="Q19"/>
  <c r="Q20"/>
  <c r="P20"/>
  <c r="Q21"/>
  <c r="Q22"/>
  <c r="Q23"/>
  <c r="Q24"/>
  <c r="P24"/>
  <c r="Q25"/>
  <c r="Q26"/>
  <c r="Q27"/>
  <c r="Q28"/>
  <c r="P28"/>
  <c r="Q29"/>
  <c r="Q30"/>
  <c r="Q32"/>
  <c r="Q33"/>
  <c r="P33"/>
  <c r="Q34"/>
  <c r="Q35"/>
  <c r="P35"/>
  <c r="Q36"/>
  <c r="Q37"/>
  <c r="P37"/>
  <c r="Q38"/>
  <c r="Q39"/>
  <c r="P39"/>
  <c r="Q40"/>
  <c r="Q41"/>
  <c r="P41"/>
  <c r="Q42"/>
  <c r="Q43"/>
  <c r="P43"/>
  <c r="Q44"/>
  <c r="Q45"/>
  <c r="P45"/>
  <c r="Q46"/>
  <c r="Q11"/>
  <c r="Q10"/>
  <c r="T30"/>
  <c r="T32"/>
  <c r="T33"/>
  <c r="T34"/>
  <c r="P34"/>
  <c r="T35"/>
  <c r="T36"/>
  <c r="P36"/>
  <c r="T37"/>
  <c r="T38"/>
  <c r="P38"/>
  <c r="T39"/>
  <c r="T40"/>
  <c r="P40"/>
  <c r="T41"/>
  <c r="T42"/>
  <c r="P42"/>
  <c r="T43"/>
  <c r="T44"/>
  <c r="P44"/>
  <c r="T45"/>
  <c r="T46"/>
  <c r="P46"/>
  <c r="T12"/>
  <c r="T13"/>
  <c r="P13"/>
  <c r="T14"/>
  <c r="T15"/>
  <c r="P15"/>
  <c r="T16"/>
  <c r="T17"/>
  <c r="P17"/>
  <c r="T18"/>
  <c r="T19"/>
  <c r="P19"/>
  <c r="T20"/>
  <c r="T21"/>
  <c r="P21"/>
  <c r="T22"/>
  <c r="T23"/>
  <c r="P23"/>
  <c r="T24"/>
  <c r="T25"/>
  <c r="P25"/>
  <c r="T26"/>
  <c r="T27"/>
  <c r="P27"/>
  <c r="T28"/>
  <c r="T29"/>
  <c r="P29"/>
  <c r="T11"/>
  <c r="J36"/>
  <c r="J38"/>
  <c r="J39"/>
  <c r="J42"/>
  <c r="J43"/>
  <c r="J44"/>
  <c r="J32"/>
  <c r="M12"/>
  <c r="M13"/>
  <c r="H13"/>
  <c r="AM13"/>
  <c r="M14"/>
  <c r="M15"/>
  <c r="H15"/>
  <c r="AM15"/>
  <c r="M17"/>
  <c r="M18"/>
  <c r="H18"/>
  <c r="AM18"/>
  <c r="M19"/>
  <c r="M20"/>
  <c r="M22"/>
  <c r="M23"/>
  <c r="H23"/>
  <c r="AM23"/>
  <c r="M24"/>
  <c r="M25"/>
  <c r="H25"/>
  <c r="AM25"/>
  <c r="M26"/>
  <c r="M27"/>
  <c r="H27"/>
  <c r="AM27"/>
  <c r="M28"/>
  <c r="M29"/>
  <c r="H29"/>
  <c r="AM29"/>
  <c r="M30"/>
  <c r="M32"/>
  <c r="M33"/>
  <c r="M35"/>
  <c r="M36"/>
  <c r="M40"/>
  <c r="M41"/>
  <c r="M42"/>
  <c r="H42"/>
  <c r="AM42"/>
  <c r="M43"/>
  <c r="M44"/>
  <c r="M45"/>
  <c r="M46"/>
  <c r="H46"/>
  <c r="AM46"/>
  <c r="N46"/>
  <c r="N39"/>
  <c r="M39"/>
  <c r="N38"/>
  <c r="M38"/>
  <c r="N37"/>
  <c r="M37"/>
  <c r="N34"/>
  <c r="M34"/>
  <c r="N21"/>
  <c r="M21"/>
  <c r="H21"/>
  <c r="AM21"/>
  <c r="N16"/>
  <c r="M11"/>
  <c r="J13"/>
  <c r="J14"/>
  <c r="I14"/>
  <c r="J15"/>
  <c r="G15"/>
  <c r="J16"/>
  <c r="J17"/>
  <c r="G17"/>
  <c r="J18"/>
  <c r="I18"/>
  <c r="J19"/>
  <c r="G19"/>
  <c r="J20"/>
  <c r="I20"/>
  <c r="J21"/>
  <c r="G21"/>
  <c r="J22"/>
  <c r="I22"/>
  <c r="J23"/>
  <c r="G23"/>
  <c r="J24"/>
  <c r="I24"/>
  <c r="J25"/>
  <c r="G25"/>
  <c r="J26"/>
  <c r="I26"/>
  <c r="J27"/>
  <c r="G27"/>
  <c r="J28"/>
  <c r="I28"/>
  <c r="J29"/>
  <c r="G29"/>
  <c r="J30"/>
  <c r="I30"/>
  <c r="J11"/>
  <c r="K46"/>
  <c r="J46"/>
  <c r="I46"/>
  <c r="K45"/>
  <c r="J45"/>
  <c r="K41"/>
  <c r="J41"/>
  <c r="K40"/>
  <c r="J40"/>
  <c r="K37"/>
  <c r="J37"/>
  <c r="K35"/>
  <c r="J35"/>
  <c r="K34"/>
  <c r="J34"/>
  <c r="K33"/>
  <c r="K12"/>
  <c r="K10"/>
  <c r="H14"/>
  <c r="AM14"/>
  <c r="H20"/>
  <c r="AM20"/>
  <c r="H24"/>
  <c r="AM24"/>
  <c r="H28"/>
  <c r="AM28"/>
  <c r="H32"/>
  <c r="AM32"/>
  <c r="H40"/>
  <c r="AM40"/>
  <c r="H44"/>
  <c r="AM44"/>
  <c r="G16"/>
  <c r="G24"/>
  <c r="H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2"/>
  <c r="C33"/>
  <c r="C34"/>
  <c r="C35"/>
  <c r="C36"/>
  <c r="C37"/>
  <c r="C38"/>
  <c r="C39"/>
  <c r="C40"/>
  <c r="C41"/>
  <c r="C42"/>
  <c r="C43"/>
  <c r="C44"/>
  <c r="C45"/>
  <c r="C46"/>
  <c r="C11"/>
  <c r="C10"/>
  <c r="C31"/>
  <c r="G11"/>
  <c r="AL11"/>
  <c r="G28"/>
  <c r="F28"/>
  <c r="AK28"/>
  <c r="G20"/>
  <c r="H36"/>
  <c r="AM36"/>
  <c r="K31"/>
  <c r="K9"/>
  <c r="G45"/>
  <c r="AL45"/>
  <c r="I11"/>
  <c r="I13"/>
  <c r="N10"/>
  <c r="H34"/>
  <c r="AM34"/>
  <c r="H38"/>
  <c r="AM38"/>
  <c r="H19"/>
  <c r="AM19"/>
  <c r="H17"/>
  <c r="AM17"/>
  <c r="T10"/>
  <c r="T9"/>
  <c r="Q31"/>
  <c r="X10"/>
  <c r="AA31"/>
  <c r="S9"/>
  <c r="O9"/>
  <c r="E9"/>
  <c r="AJ9"/>
  <c r="AH10"/>
  <c r="AF9"/>
  <c r="AB9"/>
  <c r="Y9"/>
  <c r="R9"/>
  <c r="L9"/>
  <c r="D9"/>
  <c r="AD45"/>
  <c r="AD43"/>
  <c r="AD41"/>
  <c r="AD39"/>
  <c r="AD37"/>
  <c r="AD35"/>
  <c r="AD33"/>
  <c r="C9"/>
  <c r="T31"/>
  <c r="Q9"/>
  <c r="AA9"/>
  <c r="AI9"/>
  <c r="AD44"/>
  <c r="AD42"/>
  <c r="AD40"/>
  <c r="AD38"/>
  <c r="AD36"/>
  <c r="N9"/>
  <c r="W31"/>
  <c r="M31"/>
  <c r="J31"/>
  <c r="J12"/>
  <c r="M16"/>
  <c r="H16"/>
  <c r="AM16"/>
  <c r="I29"/>
  <c r="I27"/>
  <c r="I25"/>
  <c r="I23"/>
  <c r="I21"/>
  <c r="I19"/>
  <c r="I17"/>
  <c r="I15"/>
  <c r="G30"/>
  <c r="G26"/>
  <c r="F26"/>
  <c r="AK26"/>
  <c r="G22"/>
  <c r="G18"/>
  <c r="F18"/>
  <c r="AK18"/>
  <c r="G14"/>
  <c r="P32"/>
  <c r="P31"/>
  <c r="W11"/>
  <c r="W10"/>
  <c r="X31"/>
  <c r="X9"/>
  <c r="N31"/>
  <c r="J10"/>
  <c r="J9"/>
  <c r="AE31"/>
  <c r="AD34"/>
  <c r="AD31"/>
  <c r="J33"/>
  <c r="G46"/>
  <c r="AL46"/>
  <c r="P11"/>
  <c r="P30"/>
  <c r="P26"/>
  <c r="P22"/>
  <c r="P18"/>
  <c r="P14"/>
  <c r="AE10"/>
  <c r="AH31"/>
  <c r="AH9"/>
  <c r="AD10"/>
  <c r="AE9"/>
  <c r="H45"/>
  <c r="AM45"/>
  <c r="H43"/>
  <c r="AM43"/>
  <c r="H41"/>
  <c r="AM41"/>
  <c r="H39"/>
  <c r="AM39"/>
  <c r="H37"/>
  <c r="AM37"/>
  <c r="H35"/>
  <c r="AM35"/>
  <c r="H33"/>
  <c r="AM33"/>
  <c r="I44"/>
  <c r="G44"/>
  <c r="AL44"/>
  <c r="I45"/>
  <c r="F46"/>
  <c r="AK46"/>
  <c r="F29"/>
  <c r="AK29"/>
  <c r="F27"/>
  <c r="AK27"/>
  <c r="F25"/>
  <c r="AK25"/>
  <c r="F23"/>
  <c r="AK23"/>
  <c r="F21"/>
  <c r="AK21"/>
  <c r="F19"/>
  <c r="AK19"/>
  <c r="F17"/>
  <c r="AK17"/>
  <c r="F15"/>
  <c r="AK15"/>
  <c r="G13"/>
  <c r="F30"/>
  <c r="AK30"/>
  <c r="F24"/>
  <c r="AK24"/>
  <c r="F22"/>
  <c r="AK22"/>
  <c r="F20"/>
  <c r="AK20"/>
  <c r="F14"/>
  <c r="AK14"/>
  <c r="F11"/>
  <c r="AD9"/>
  <c r="F16"/>
  <c r="AK16"/>
  <c r="H10"/>
  <c r="W9"/>
  <c r="I12"/>
  <c r="G12"/>
  <c r="M10"/>
  <c r="M9"/>
  <c r="F45"/>
  <c r="AK45"/>
  <c r="P10"/>
  <c r="P9"/>
  <c r="I16"/>
  <c r="H31"/>
  <c r="H9"/>
  <c r="F44"/>
  <c r="AK44"/>
  <c r="G43"/>
  <c r="I43"/>
  <c r="AM10"/>
  <c r="F13"/>
  <c r="AK13"/>
  <c r="AK11"/>
  <c r="AL12"/>
  <c r="F12"/>
  <c r="AK12"/>
  <c r="G10"/>
  <c r="AL10"/>
  <c r="I10"/>
  <c r="I42"/>
  <c r="G42"/>
  <c r="AL43"/>
  <c r="F43"/>
  <c r="AK43"/>
  <c r="F10"/>
  <c r="AK10"/>
  <c r="AL42"/>
  <c r="F42"/>
  <c r="AK42"/>
  <c r="G41"/>
  <c r="I41"/>
  <c r="I40"/>
  <c r="G40"/>
  <c r="AL41"/>
  <c r="F41"/>
  <c r="AK41"/>
  <c r="AL40"/>
  <c r="F40"/>
  <c r="AK40"/>
  <c r="G39"/>
  <c r="I39"/>
  <c r="I38"/>
  <c r="G38"/>
  <c r="AL39"/>
  <c r="F39"/>
  <c r="AK39"/>
  <c r="AL38"/>
  <c r="F38"/>
  <c r="AK38"/>
  <c r="G37"/>
  <c r="I37"/>
  <c r="I36"/>
  <c r="G36"/>
  <c r="AL37"/>
  <c r="F37"/>
  <c r="AK37"/>
  <c r="AL36"/>
  <c r="F36"/>
  <c r="AK36"/>
  <c r="G35"/>
  <c r="I35"/>
  <c r="I34"/>
  <c r="G34"/>
  <c r="AL35"/>
  <c r="F35"/>
  <c r="AK35"/>
  <c r="AL34"/>
  <c r="F34"/>
  <c r="AK34"/>
  <c r="G33"/>
  <c r="I33"/>
  <c r="I32"/>
  <c r="I31"/>
  <c r="I9"/>
  <c r="G32"/>
  <c r="G31"/>
  <c r="G9"/>
  <c r="AL33"/>
  <c r="F33"/>
  <c r="AK33"/>
  <c r="AL32"/>
  <c r="F32"/>
  <c r="F31"/>
  <c r="F9"/>
  <c r="AK32"/>
  <c r="AL31"/>
  <c r="AM31"/>
  <c r="AM9"/>
  <c r="AK31"/>
  <c r="AL9"/>
  <c r="AK9"/>
</calcChain>
</file>

<file path=xl/sharedStrings.xml><?xml version="1.0" encoding="utf-8"?>
<sst xmlns="http://schemas.openxmlformats.org/spreadsheetml/2006/main" count="102" uniqueCount="60">
  <si>
    <t>Đơn vị: Triệu đồng</t>
  </si>
  <si>
    <t>STT</t>
  </si>
  <si>
    <t>I</t>
  </si>
  <si>
    <t>II</t>
  </si>
  <si>
    <t>TỔNG SỐ</t>
  </si>
  <si>
    <t>Tổng số</t>
  </si>
  <si>
    <t>Trong đó</t>
  </si>
  <si>
    <t>Đầu tư phát triển</t>
  </si>
  <si>
    <t>Kinh phí sự nghiệp</t>
  </si>
  <si>
    <t>Vốn trong nước</t>
  </si>
  <si>
    <t>Vốn ngoài nước</t>
  </si>
  <si>
    <t>Ngân sách cấp tỉnh</t>
  </si>
  <si>
    <t>Ngân sách huyện</t>
  </si>
  <si>
    <t>Nội dung</t>
  </si>
  <si>
    <t>(Quyết toán đã được Hội đồng nhân dân phê chuẩn)</t>
  </si>
  <si>
    <t>Dự toán</t>
  </si>
  <si>
    <t>Quyết toán</t>
  </si>
  <si>
    <t>So sánh (%)</t>
  </si>
  <si>
    <t>Biểu số 68/CK-NSNN</t>
  </si>
  <si>
    <t>Nông thôn mới</t>
  </si>
  <si>
    <t>Giảm nghèo bền vững</t>
  </si>
  <si>
    <t>Việc làm và dạy nghề</t>
  </si>
  <si>
    <t>Giáo dục và đào tạo</t>
  </si>
  <si>
    <t>Vốn TW bổ sung ngân sách cấp tỉnh đầu tư trên địa bàn huyện</t>
  </si>
  <si>
    <t>Vốn trái phiếu chính phủ</t>
  </si>
  <si>
    <t>Sở Lao động TB &amp;XH</t>
  </si>
  <si>
    <t>Sở Thông tin &amp; TT</t>
  </si>
  <si>
    <t>Văn phòng UBND tỉnh</t>
  </si>
  <si>
    <t>Sở Nông nghiệp &amp; PTNT</t>
  </si>
  <si>
    <t>Sở Nội vụ</t>
  </si>
  <si>
    <t>Liên minh Hợp tác xã</t>
  </si>
  <si>
    <t>Sở Giáo dục và Đào tạo</t>
  </si>
  <si>
    <t>Trung tâm y tế dự phòng</t>
  </si>
  <si>
    <t>Sở văn hóa TTDL</t>
  </si>
  <si>
    <t>Ban QLDA DTLSVH</t>
  </si>
  <si>
    <t>Sở Tư pháp</t>
  </si>
  <si>
    <t>Hội Nông dân</t>
  </si>
  <si>
    <t>Hội Cựu chiến binh</t>
  </si>
  <si>
    <t>Hội Phụ nữ</t>
  </si>
  <si>
    <t>Mặt trận tổ quốc</t>
  </si>
  <si>
    <t>Tỉnh đoàn</t>
  </si>
  <si>
    <t>Văn phòng Tỉnh Ủy</t>
  </si>
  <si>
    <t xml:space="preserve">Công an tỉnh </t>
  </si>
  <si>
    <t>Tân An</t>
  </si>
  <si>
    <t>Châu Thành</t>
  </si>
  <si>
    <t>Tân Trụ</t>
  </si>
  <si>
    <t>Thủ Thừa</t>
  </si>
  <si>
    <t>Bến Lức</t>
  </si>
  <si>
    <t>Đức Hòa</t>
  </si>
  <si>
    <t>Đức Huệ</t>
  </si>
  <si>
    <t xml:space="preserve">Cần Đước </t>
  </si>
  <si>
    <t>Cần Giuộc</t>
  </si>
  <si>
    <t>Thạnh Hóa</t>
  </si>
  <si>
    <t>Tân Thạnh</t>
  </si>
  <si>
    <t>Mộc Hóa</t>
  </si>
  <si>
    <t>Kiến Tường</t>
  </si>
  <si>
    <t>Vĩnh Hưng</t>
  </si>
  <si>
    <t>Tân Hưng</t>
  </si>
  <si>
    <t>QUYẾT TOÁN CHI CHƯƠNG TRÌNH MỤC TIÊU QUỐC GIA NGÂN SÁCH CẤP TỈNH VÀ NGÂN SÁCH HUYỆN NĂM 2017</t>
  </si>
  <si>
    <t xml:space="preserve">     ỦY BAN NHÂN DÂN
        TỈNH LONG AN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</si>
</sst>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;\-#,###;&quot;&quot;;_(@_)"/>
  </numFmts>
  <fonts count="17">
    <font>
      <sz val="11"/>
      <color theme="1"/>
      <name val="Calibri"/>
      <family val="2"/>
      <scheme val="minor"/>
    </font>
    <font>
      <sz val="12"/>
      <name val=".VnArial Narrow"/>
    </font>
    <font>
      <sz val="12"/>
      <name val=".VnArial Narrow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4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3"/>
      <name val=".VnTime"/>
      <family val="2"/>
    </font>
    <font>
      <sz val="11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/>
    <xf numFmtId="0" fontId="8" fillId="0" borderId="0"/>
    <xf numFmtId="0" fontId="2" fillId="0" borderId="0"/>
    <xf numFmtId="0" fontId="11" fillId="0" borderId="0"/>
    <xf numFmtId="0" fontId="7" fillId="0" borderId="0"/>
    <xf numFmtId="0" fontId="10" fillId="0" borderId="0"/>
    <xf numFmtId="0" fontId="1" fillId="0" borderId="0"/>
  </cellStyleXfs>
  <cellXfs count="76">
    <xf numFmtId="0" fontId="0" fillId="0" borderId="0" xfId="0"/>
    <xf numFmtId="0" fontId="4" fillId="2" borderId="0" xfId="0" applyFont="1" applyFill="1" applyAlignment="1">
      <alignment vertical="center" wrapText="1"/>
    </xf>
    <xf numFmtId="0" fontId="6" fillId="2" borderId="0" xfId="4" applyFont="1" applyFill="1" applyAlignment="1">
      <alignment vertical="center" wrapText="1"/>
    </xf>
    <xf numFmtId="0" fontId="4" fillId="2" borderId="2" xfId="4" applyFont="1" applyFill="1" applyBorder="1" applyAlignment="1">
      <alignment horizontal="center" vertical="center" wrapText="1"/>
    </xf>
    <xf numFmtId="3" fontId="3" fillId="2" borderId="3" xfId="4" applyNumberFormat="1" applyFont="1" applyFill="1" applyBorder="1" applyAlignment="1">
      <alignment vertical="center" wrapText="1"/>
    </xf>
    <xf numFmtId="3" fontId="3" fillId="2" borderId="4" xfId="4" applyNumberFormat="1" applyFont="1" applyFill="1" applyBorder="1" applyAlignment="1">
      <alignment vertical="center" wrapText="1"/>
    </xf>
    <xf numFmtId="0" fontId="3" fillId="2" borderId="0" xfId="4" applyFont="1" applyFill="1" applyAlignment="1">
      <alignment vertical="center" wrapText="1"/>
    </xf>
    <xf numFmtId="0" fontId="3" fillId="2" borderId="0" xfId="4" applyFont="1" applyFill="1" applyAlignment="1">
      <alignment horizontal="centerContinuous" vertical="center" wrapText="1"/>
    </xf>
    <xf numFmtId="0" fontId="3" fillId="2" borderId="2" xfId="4" applyFont="1" applyFill="1" applyBorder="1" applyAlignment="1">
      <alignment horizontal="center" vertical="center" wrapText="1"/>
    </xf>
    <xf numFmtId="9" fontId="4" fillId="2" borderId="8" xfId="4" applyNumberFormat="1" applyFont="1" applyFill="1" applyBorder="1" applyAlignment="1">
      <alignment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vertical="center" wrapText="1"/>
    </xf>
    <xf numFmtId="3" fontId="3" fillId="2" borderId="8" xfId="4" applyNumberFormat="1" applyFont="1" applyFill="1" applyBorder="1" applyAlignment="1">
      <alignment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vertical="center" wrapText="1"/>
    </xf>
    <xf numFmtId="3" fontId="3" fillId="2" borderId="10" xfId="4" applyNumberFormat="1" applyFont="1" applyFill="1" applyBorder="1" applyAlignment="1">
      <alignment vertical="center" wrapText="1"/>
    </xf>
    <xf numFmtId="3" fontId="3" fillId="2" borderId="9" xfId="4" applyNumberFormat="1" applyFont="1" applyFill="1" applyBorder="1" applyAlignment="1">
      <alignment vertical="center" wrapText="1"/>
    </xf>
    <xf numFmtId="0" fontId="4" fillId="2" borderId="11" xfId="4" applyFont="1" applyFill="1" applyBorder="1" applyAlignment="1">
      <alignment horizontal="center" vertical="center" wrapText="1"/>
    </xf>
    <xf numFmtId="0" fontId="4" fillId="2" borderId="11" xfId="4" applyFont="1" applyFill="1" applyBorder="1" applyAlignment="1">
      <alignment vertical="center" wrapText="1"/>
    </xf>
    <xf numFmtId="3" fontId="3" fillId="2" borderId="12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vertical="center" wrapText="1"/>
    </xf>
    <xf numFmtId="3" fontId="3" fillId="2" borderId="13" xfId="4" applyNumberFormat="1" applyFont="1" applyFill="1" applyBorder="1" applyAlignment="1">
      <alignment vertical="center" wrapText="1"/>
    </xf>
    <xf numFmtId="3" fontId="3" fillId="2" borderId="12" xfId="4" applyNumberFormat="1" applyFont="1" applyFill="1" applyBorder="1" applyAlignment="1">
      <alignment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vertical="center" wrapText="1"/>
    </xf>
    <xf numFmtId="3" fontId="3" fillId="2" borderId="14" xfId="4" applyNumberFormat="1" applyFont="1" applyFill="1" applyBorder="1" applyAlignment="1">
      <alignment vertical="center" wrapText="1"/>
    </xf>
    <xf numFmtId="9" fontId="4" fillId="2" borderId="14" xfId="4" applyNumberFormat="1" applyFont="1" applyFill="1" applyBorder="1" applyAlignment="1">
      <alignment vertical="center" wrapText="1"/>
    </xf>
    <xf numFmtId="9" fontId="4" fillId="2" borderId="13" xfId="4" applyNumberFormat="1" applyFont="1" applyFill="1" applyBorder="1" applyAlignment="1">
      <alignment vertical="center" wrapText="1"/>
    </xf>
    <xf numFmtId="3" fontId="4" fillId="2" borderId="11" xfId="4" applyNumberFormat="1" applyFont="1" applyFill="1" applyBorder="1" applyAlignment="1">
      <alignment vertical="center" wrapText="1"/>
    </xf>
    <xf numFmtId="9" fontId="4" fillId="2" borderId="11" xfId="4" applyNumberFormat="1" applyFont="1" applyFill="1" applyBorder="1" applyAlignment="1">
      <alignment vertical="center" wrapText="1"/>
    </xf>
    <xf numFmtId="9" fontId="4" fillId="2" borderId="10" xfId="4" applyNumberFormat="1" applyFont="1" applyFill="1" applyBorder="1" applyAlignment="1">
      <alignment vertical="center" wrapText="1"/>
    </xf>
    <xf numFmtId="0" fontId="4" fillId="2" borderId="0" xfId="4" applyFont="1" applyFill="1" applyAlignment="1">
      <alignment horizontal="centerContinuous" vertical="center" wrapText="1"/>
    </xf>
    <xf numFmtId="0" fontId="4" fillId="2" borderId="0" xfId="4" applyFont="1" applyFill="1" applyAlignment="1">
      <alignment vertical="center" wrapText="1"/>
    </xf>
    <xf numFmtId="0" fontId="5" fillId="2" borderId="0" xfId="4" applyFont="1" applyFill="1" applyAlignment="1">
      <alignment horizontal="left" vertical="center" wrapText="1"/>
    </xf>
    <xf numFmtId="0" fontId="5" fillId="2" borderId="0" xfId="4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vertical="center"/>
    </xf>
    <xf numFmtId="3" fontId="3" fillId="2" borderId="3" xfId="0" applyNumberFormat="1" applyFont="1" applyFill="1" applyBorder="1" applyAlignment="1">
      <alignment vertical="center"/>
    </xf>
    <xf numFmtId="3" fontId="3" fillId="2" borderId="9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3" fontId="4" fillId="2" borderId="12" xfId="0" applyNumberFormat="1" applyFont="1" applyFill="1" applyBorder="1" applyAlignment="1">
      <alignment vertical="center"/>
    </xf>
    <xf numFmtId="3" fontId="4" fillId="2" borderId="3" xfId="0" applyNumberFormat="1" applyFont="1" applyFill="1" applyBorder="1" applyAlignment="1">
      <alignment vertical="center"/>
    </xf>
    <xf numFmtId="3" fontId="3" fillId="2" borderId="4" xfId="0" applyNumberFormat="1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vertical="center"/>
    </xf>
    <xf numFmtId="0" fontId="13" fillId="2" borderId="0" xfId="4" applyFont="1" applyFill="1" applyAlignment="1">
      <alignment horizontal="left" vertical="center" wrapText="1"/>
    </xf>
    <xf numFmtId="3" fontId="4" fillId="2" borderId="13" xfId="4" applyNumberFormat="1" applyFont="1" applyFill="1" applyBorder="1" applyAlignment="1">
      <alignment vertical="center" wrapText="1"/>
    </xf>
    <xf numFmtId="3" fontId="4" fillId="2" borderId="8" xfId="4" applyNumberFormat="1" applyFont="1" applyFill="1" applyBorder="1" applyAlignment="1">
      <alignment vertical="center" wrapText="1"/>
    </xf>
    <xf numFmtId="3" fontId="4" fillId="2" borderId="10" xfId="4" applyNumberFormat="1" applyFont="1" applyFill="1" applyBorder="1" applyAlignment="1">
      <alignment vertical="center" wrapText="1"/>
    </xf>
    <xf numFmtId="3" fontId="4" fillId="2" borderId="14" xfId="4" applyNumberFormat="1" applyFont="1" applyFill="1" applyBorder="1" applyAlignment="1">
      <alignment vertical="center" wrapText="1"/>
    </xf>
    <xf numFmtId="0" fontId="14" fillId="2" borderId="0" xfId="4" applyFont="1" applyFill="1" applyAlignment="1">
      <alignment vertical="center" wrapText="1"/>
    </xf>
    <xf numFmtId="3" fontId="4" fillId="2" borderId="12" xfId="4" applyNumberFormat="1" applyFont="1" applyFill="1" applyBorder="1" applyAlignment="1">
      <alignment vertical="center" wrapText="1"/>
    </xf>
    <xf numFmtId="3" fontId="4" fillId="2" borderId="3" xfId="4" applyNumberFormat="1" applyFont="1" applyFill="1" applyBorder="1" applyAlignment="1">
      <alignment vertical="center" wrapText="1"/>
    </xf>
    <xf numFmtId="3" fontId="4" fillId="2" borderId="9" xfId="4" applyNumberFormat="1" applyFont="1" applyFill="1" applyBorder="1" applyAlignment="1">
      <alignment vertical="center" wrapText="1"/>
    </xf>
    <xf numFmtId="3" fontId="4" fillId="2" borderId="4" xfId="4" applyNumberFormat="1" applyFont="1" applyFill="1" applyBorder="1" applyAlignment="1">
      <alignment vertical="center" wrapText="1"/>
    </xf>
    <xf numFmtId="9" fontId="3" fillId="2" borderId="13" xfId="4" applyNumberFormat="1" applyFont="1" applyFill="1" applyBorder="1" applyAlignment="1">
      <alignment vertical="center" wrapText="1"/>
    </xf>
    <xf numFmtId="9" fontId="3" fillId="2" borderId="8" xfId="4" applyNumberFormat="1" applyFont="1" applyFill="1" applyBorder="1" applyAlignment="1">
      <alignment vertical="center" wrapText="1"/>
    </xf>
    <xf numFmtId="9" fontId="3" fillId="2" borderId="10" xfId="4" applyNumberFormat="1" applyFont="1" applyFill="1" applyBorder="1" applyAlignment="1">
      <alignment vertical="center" wrapText="1"/>
    </xf>
    <xf numFmtId="9" fontId="3" fillId="2" borderId="14" xfId="4" applyNumberFormat="1" applyFont="1" applyFill="1" applyBorder="1" applyAlignment="1">
      <alignment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5" fillId="2" borderId="0" xfId="4" applyFont="1" applyFill="1" applyBorder="1" applyAlignment="1">
      <alignment horizontal="right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center" vertical="center" wrapText="1"/>
    </xf>
    <xf numFmtId="0" fontId="4" fillId="2" borderId="5" xfId="4" applyFont="1" applyFill="1" applyBorder="1" applyAlignment="1">
      <alignment horizontal="center" vertical="center" wrapText="1"/>
    </xf>
    <xf numFmtId="0" fontId="3" fillId="2" borderId="6" xfId="4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wrapText="1"/>
    </xf>
    <xf numFmtId="0" fontId="4" fillId="2" borderId="11" xfId="4" applyFont="1" applyFill="1" applyBorder="1" applyAlignment="1">
      <alignment horizontal="center" vertical="center" wrapText="1"/>
    </xf>
    <xf numFmtId="0" fontId="3" fillId="2" borderId="11" xfId="4" applyFont="1" applyFill="1" applyBorder="1" applyAlignment="1">
      <alignment horizontal="center" vertical="center" wrapText="1"/>
    </xf>
    <xf numFmtId="0" fontId="4" fillId="2" borderId="7" xfId="4" applyFont="1" applyFill="1" applyBorder="1" applyAlignment="1">
      <alignment horizontal="center" vertical="center" wrapText="1"/>
    </xf>
    <xf numFmtId="0" fontId="3" fillId="2" borderId="5" xfId="4" applyFont="1" applyFill="1" applyBorder="1" applyAlignment="1">
      <alignment horizontal="center" vertical="center" wrapText="1"/>
    </xf>
    <xf numFmtId="0" fontId="3" fillId="2" borderId="7" xfId="4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5" fillId="2" borderId="0" xfId="4" applyFont="1" applyFill="1" applyAlignment="1">
      <alignment horizontal="center" vertical="center" wrapText="1"/>
    </xf>
  </cellXfs>
  <cellStyles count="11">
    <cellStyle name="Comma 2" xfId="1"/>
    <cellStyle name="Currency 2" xfId="2"/>
    <cellStyle name="HAI" xfId="3"/>
    <cellStyle name="Normal" xfId="0" builtinId="0"/>
    <cellStyle name="Normal 2" xfId="4"/>
    <cellStyle name="Normal 3" xfId="5"/>
    <cellStyle name="Normal 4" xfId="6"/>
    <cellStyle name="Normal 5" xfId="7"/>
    <cellStyle name="Normal 6" xfId="8"/>
    <cellStyle name="Normal 7" xfId="9"/>
    <cellStyle name="Normal 8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533400</xdr:rowOff>
    </xdr:from>
    <xdr:to>
      <xdr:col>1</xdr:col>
      <xdr:colOff>895350</xdr:colOff>
      <xdr:row>0</xdr:row>
      <xdr:rowOff>533400</xdr:rowOff>
    </xdr:to>
    <xdr:cxnSp macro="">
      <xdr:nvCxnSpPr>
        <xdr:cNvPr id="3" name="Straight Connector 2"/>
        <xdr:cNvCxnSpPr/>
      </xdr:nvCxnSpPr>
      <xdr:spPr>
        <a:xfrm flipV="1">
          <a:off x="457200" y="533400"/>
          <a:ext cx="866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>
      <selection activeCell="A11" sqref="A11:A29"/>
    </sheetView>
  </sheetViews>
  <sheetFormatPr defaultColWidth="12.85546875" defaultRowHeight="15.75"/>
  <cols>
    <col min="1" max="1" width="6.42578125" style="6" customWidth="1"/>
    <col min="2" max="2" width="29.140625" style="6" customWidth="1"/>
    <col min="3" max="3" width="9.85546875" style="32" customWidth="1"/>
    <col min="4" max="5" width="9.85546875" style="6" customWidth="1"/>
    <col min="6" max="6" width="9.85546875" style="32" customWidth="1"/>
    <col min="7" max="8" width="9.85546875" style="6" customWidth="1"/>
    <col min="9" max="9" width="9.85546875" style="32" customWidth="1"/>
    <col min="10" max="12" width="9.85546875" style="6" customWidth="1"/>
    <col min="13" max="13" width="9.85546875" style="32" customWidth="1"/>
    <col min="14" max="15" width="9.85546875" style="6" customWidth="1"/>
    <col min="16" max="17" width="9.85546875" style="32" customWidth="1"/>
    <col min="18" max="19" width="9.85546875" style="6" customWidth="1"/>
    <col min="20" max="20" width="9.85546875" style="32" customWidth="1"/>
    <col min="21" max="22" width="9.85546875" style="6" customWidth="1"/>
    <col min="23" max="24" width="9.85546875" style="32" customWidth="1"/>
    <col min="25" max="26" width="9.85546875" style="6" customWidth="1"/>
    <col min="27" max="27" width="9.85546875" style="32" customWidth="1"/>
    <col min="28" max="29" width="9.85546875" style="6" customWidth="1"/>
    <col min="30" max="30" width="8.5703125" style="32" customWidth="1"/>
    <col min="31" max="31" width="9.85546875" style="32" customWidth="1"/>
    <col min="32" max="33" width="9.85546875" style="6" customWidth="1"/>
    <col min="34" max="34" width="9.85546875" style="32" customWidth="1"/>
    <col min="35" max="39" width="9.85546875" style="6" customWidth="1"/>
    <col min="40" max="16384" width="12.85546875" style="6"/>
  </cols>
  <sheetData>
    <row r="1" spans="1:39" ht="49.5" customHeight="1">
      <c r="A1" s="73" t="s">
        <v>59</v>
      </c>
      <c r="B1" s="73"/>
      <c r="C1" s="73"/>
      <c r="D1" s="73"/>
      <c r="E1" s="1"/>
      <c r="F1" s="1"/>
      <c r="G1" s="1"/>
      <c r="H1" s="7"/>
      <c r="I1" s="31"/>
      <c r="J1" s="7"/>
      <c r="K1" s="7"/>
      <c r="L1" s="31"/>
      <c r="N1" s="32"/>
      <c r="O1" s="32"/>
      <c r="R1" s="32"/>
      <c r="S1" s="32"/>
      <c r="U1" s="32"/>
      <c r="V1" s="32"/>
      <c r="Y1" s="32"/>
      <c r="Z1" s="32"/>
      <c r="AB1" s="32"/>
      <c r="AC1" s="32"/>
      <c r="AF1" s="32"/>
      <c r="AG1" s="32"/>
      <c r="AI1" s="32"/>
      <c r="AJ1" s="32"/>
      <c r="AK1" s="74" t="s">
        <v>18</v>
      </c>
      <c r="AL1" s="74"/>
      <c r="AM1" s="74"/>
    </row>
    <row r="2" spans="1:39" ht="20.25">
      <c r="A2" s="75" t="s">
        <v>58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</row>
    <row r="3" spans="1:39">
      <c r="A3" s="57" t="s">
        <v>14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</row>
    <row r="4" spans="1:39">
      <c r="A4" s="33"/>
      <c r="B4" s="33"/>
      <c r="C4" s="43"/>
      <c r="D4" s="33"/>
      <c r="E4" s="33"/>
      <c r="L4" s="34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 t="s">
        <v>0</v>
      </c>
      <c r="AL4" s="58"/>
      <c r="AM4" s="58"/>
    </row>
    <row r="5" spans="1:39">
      <c r="A5" s="59" t="s">
        <v>1</v>
      </c>
      <c r="B5" s="59" t="s">
        <v>13</v>
      </c>
      <c r="C5" s="61" t="s">
        <v>15</v>
      </c>
      <c r="D5" s="62"/>
      <c r="E5" s="62"/>
      <c r="F5" s="61" t="s">
        <v>16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4" t="s">
        <v>17</v>
      </c>
      <c r="AL5" s="65"/>
      <c r="AM5" s="65"/>
    </row>
    <row r="6" spans="1:39">
      <c r="A6" s="60"/>
      <c r="B6" s="60"/>
      <c r="C6" s="59" t="s">
        <v>5</v>
      </c>
      <c r="D6" s="61" t="s">
        <v>6</v>
      </c>
      <c r="E6" s="66"/>
      <c r="F6" s="59" t="s">
        <v>5</v>
      </c>
      <c r="G6" s="61" t="s">
        <v>6</v>
      </c>
      <c r="H6" s="66"/>
      <c r="I6" s="61" t="s">
        <v>19</v>
      </c>
      <c r="J6" s="69"/>
      <c r="K6" s="69"/>
      <c r="L6" s="69"/>
      <c r="M6" s="69"/>
      <c r="N6" s="69"/>
      <c r="O6" s="70"/>
      <c r="P6" s="61" t="s">
        <v>20</v>
      </c>
      <c r="Q6" s="69"/>
      <c r="R6" s="69"/>
      <c r="S6" s="69"/>
      <c r="T6" s="69"/>
      <c r="U6" s="69"/>
      <c r="V6" s="70"/>
      <c r="W6" s="61" t="s">
        <v>21</v>
      </c>
      <c r="X6" s="69"/>
      <c r="Y6" s="69"/>
      <c r="Z6" s="69"/>
      <c r="AA6" s="69"/>
      <c r="AB6" s="69"/>
      <c r="AC6" s="70"/>
      <c r="AD6" s="61" t="s">
        <v>22</v>
      </c>
      <c r="AE6" s="69"/>
      <c r="AF6" s="69"/>
      <c r="AG6" s="69"/>
      <c r="AH6" s="69"/>
      <c r="AI6" s="69"/>
      <c r="AJ6" s="70"/>
      <c r="AK6" s="59" t="s">
        <v>5</v>
      </c>
      <c r="AL6" s="61" t="s">
        <v>6</v>
      </c>
      <c r="AM6" s="66"/>
    </row>
    <row r="7" spans="1:39">
      <c r="A7" s="60"/>
      <c r="B7" s="60"/>
      <c r="C7" s="60"/>
      <c r="D7" s="71" t="s">
        <v>7</v>
      </c>
      <c r="E7" s="71" t="s">
        <v>8</v>
      </c>
      <c r="F7" s="60"/>
      <c r="G7" s="71" t="s">
        <v>7</v>
      </c>
      <c r="H7" s="71" t="s">
        <v>8</v>
      </c>
      <c r="I7" s="59" t="s">
        <v>5</v>
      </c>
      <c r="J7" s="67" t="s">
        <v>7</v>
      </c>
      <c r="K7" s="62"/>
      <c r="L7" s="68"/>
      <c r="M7" s="67" t="s">
        <v>8</v>
      </c>
      <c r="N7" s="62"/>
      <c r="O7" s="68"/>
      <c r="P7" s="59" t="s">
        <v>5</v>
      </c>
      <c r="Q7" s="67" t="s">
        <v>7</v>
      </c>
      <c r="R7" s="62"/>
      <c r="S7" s="68"/>
      <c r="T7" s="67" t="s">
        <v>8</v>
      </c>
      <c r="U7" s="62"/>
      <c r="V7" s="68"/>
      <c r="W7" s="59" t="s">
        <v>5</v>
      </c>
      <c r="X7" s="67" t="s">
        <v>7</v>
      </c>
      <c r="Y7" s="62"/>
      <c r="Z7" s="68"/>
      <c r="AA7" s="67" t="s">
        <v>8</v>
      </c>
      <c r="AB7" s="62"/>
      <c r="AC7" s="68"/>
      <c r="AD7" s="59" t="s">
        <v>5</v>
      </c>
      <c r="AE7" s="67" t="s">
        <v>7</v>
      </c>
      <c r="AF7" s="62"/>
      <c r="AG7" s="68"/>
      <c r="AH7" s="67" t="s">
        <v>8</v>
      </c>
      <c r="AI7" s="62"/>
      <c r="AJ7" s="68"/>
      <c r="AK7" s="60"/>
      <c r="AL7" s="71" t="s">
        <v>7</v>
      </c>
      <c r="AM7" s="71" t="s">
        <v>8</v>
      </c>
    </row>
    <row r="8" spans="1:39" ht="31.5">
      <c r="A8" s="60"/>
      <c r="B8" s="60"/>
      <c r="C8" s="60"/>
      <c r="D8" s="72"/>
      <c r="E8" s="72"/>
      <c r="F8" s="60"/>
      <c r="G8" s="72"/>
      <c r="H8" s="72"/>
      <c r="I8" s="60"/>
      <c r="J8" s="8" t="s">
        <v>5</v>
      </c>
      <c r="K8" s="8" t="s">
        <v>9</v>
      </c>
      <c r="L8" s="8" t="s">
        <v>10</v>
      </c>
      <c r="M8" s="3" t="s">
        <v>5</v>
      </c>
      <c r="N8" s="8" t="s">
        <v>9</v>
      </c>
      <c r="O8" s="8" t="s">
        <v>10</v>
      </c>
      <c r="P8" s="60"/>
      <c r="Q8" s="3" t="s">
        <v>5</v>
      </c>
      <c r="R8" s="8" t="s">
        <v>9</v>
      </c>
      <c r="S8" s="8" t="s">
        <v>10</v>
      </c>
      <c r="T8" s="3" t="s">
        <v>5</v>
      </c>
      <c r="U8" s="8" t="s">
        <v>9</v>
      </c>
      <c r="V8" s="8" t="s">
        <v>10</v>
      </c>
      <c r="W8" s="60"/>
      <c r="X8" s="3" t="s">
        <v>5</v>
      </c>
      <c r="Y8" s="8" t="s">
        <v>9</v>
      </c>
      <c r="Z8" s="8" t="s">
        <v>10</v>
      </c>
      <c r="AA8" s="3" t="s">
        <v>5</v>
      </c>
      <c r="AB8" s="8" t="s">
        <v>9</v>
      </c>
      <c r="AC8" s="8" t="s">
        <v>10</v>
      </c>
      <c r="AD8" s="60"/>
      <c r="AE8" s="3" t="s">
        <v>5</v>
      </c>
      <c r="AF8" s="8" t="s">
        <v>9</v>
      </c>
      <c r="AG8" s="8" t="s">
        <v>10</v>
      </c>
      <c r="AH8" s="3" t="s">
        <v>5</v>
      </c>
      <c r="AI8" s="8" t="s">
        <v>9</v>
      </c>
      <c r="AJ8" s="8" t="s">
        <v>10</v>
      </c>
      <c r="AK8" s="60"/>
      <c r="AL8" s="72"/>
      <c r="AM8" s="72"/>
    </row>
    <row r="9" spans="1:39" s="2" customFormat="1" ht="18.75">
      <c r="A9" s="17"/>
      <c r="B9" s="18" t="s">
        <v>4</v>
      </c>
      <c r="C9" s="28">
        <f>C10+C31</f>
        <v>241506</v>
      </c>
      <c r="D9" s="28">
        <f t="shared" ref="D9:AJ9" si="0">D10+D31</f>
        <v>189062</v>
      </c>
      <c r="E9" s="28">
        <f t="shared" si="0"/>
        <v>52444</v>
      </c>
      <c r="F9" s="28">
        <f t="shared" si="0"/>
        <v>224701</v>
      </c>
      <c r="G9" s="28">
        <f t="shared" si="0"/>
        <v>187735</v>
      </c>
      <c r="H9" s="28">
        <f t="shared" si="0"/>
        <v>36966</v>
      </c>
      <c r="I9" s="28">
        <f t="shared" si="0"/>
        <v>195411</v>
      </c>
      <c r="J9" s="28">
        <f t="shared" si="0"/>
        <v>168011</v>
      </c>
      <c r="K9" s="28">
        <f t="shared" si="0"/>
        <v>168011</v>
      </c>
      <c r="L9" s="28">
        <f t="shared" si="0"/>
        <v>0</v>
      </c>
      <c r="M9" s="28">
        <f t="shared" si="0"/>
        <v>27400</v>
      </c>
      <c r="N9" s="28">
        <f t="shared" si="0"/>
        <v>27400</v>
      </c>
      <c r="O9" s="28">
        <f t="shared" si="0"/>
        <v>0</v>
      </c>
      <c r="P9" s="28">
        <f t="shared" si="0"/>
        <v>26987</v>
      </c>
      <c r="Q9" s="28">
        <f t="shared" si="0"/>
        <v>19724</v>
      </c>
      <c r="R9" s="28">
        <f t="shared" si="0"/>
        <v>19724</v>
      </c>
      <c r="S9" s="28">
        <f t="shared" si="0"/>
        <v>0</v>
      </c>
      <c r="T9" s="28">
        <f t="shared" si="0"/>
        <v>7263</v>
      </c>
      <c r="U9" s="28">
        <f t="shared" si="0"/>
        <v>7263</v>
      </c>
      <c r="V9" s="28">
        <f t="shared" si="0"/>
        <v>0</v>
      </c>
      <c r="W9" s="28">
        <f t="shared" si="0"/>
        <v>1787</v>
      </c>
      <c r="X9" s="28">
        <f t="shared" si="0"/>
        <v>0</v>
      </c>
      <c r="Y9" s="28">
        <f t="shared" si="0"/>
        <v>0</v>
      </c>
      <c r="Z9" s="28">
        <f t="shared" si="0"/>
        <v>0</v>
      </c>
      <c r="AA9" s="28">
        <f t="shared" si="0"/>
        <v>1787</v>
      </c>
      <c r="AB9" s="28">
        <f t="shared" si="0"/>
        <v>1787</v>
      </c>
      <c r="AC9" s="28">
        <f t="shared" si="0"/>
        <v>0</v>
      </c>
      <c r="AD9" s="28">
        <f t="shared" si="0"/>
        <v>516</v>
      </c>
      <c r="AE9" s="28">
        <f t="shared" si="0"/>
        <v>0</v>
      </c>
      <c r="AF9" s="28">
        <f t="shared" si="0"/>
        <v>0</v>
      </c>
      <c r="AG9" s="28">
        <f t="shared" si="0"/>
        <v>0</v>
      </c>
      <c r="AH9" s="28">
        <f t="shared" si="0"/>
        <v>516</v>
      </c>
      <c r="AI9" s="28">
        <f t="shared" si="0"/>
        <v>516</v>
      </c>
      <c r="AJ9" s="28">
        <f t="shared" si="0"/>
        <v>0</v>
      </c>
      <c r="AK9" s="29">
        <f t="shared" ref="AK9:AM10" si="1">F9/C9</f>
        <v>0.93041580747476249</v>
      </c>
      <c r="AL9" s="29">
        <f t="shared" si="1"/>
        <v>0.9929811384625149</v>
      </c>
      <c r="AM9" s="29">
        <f t="shared" si="1"/>
        <v>0.70486614293341465</v>
      </c>
    </row>
    <row r="10" spans="1:39" s="2" customFormat="1" ht="18.75">
      <c r="A10" s="17" t="s">
        <v>2</v>
      </c>
      <c r="B10" s="18" t="s">
        <v>11</v>
      </c>
      <c r="C10" s="28">
        <f>SUM(C11:C30)</f>
        <v>80791</v>
      </c>
      <c r="D10" s="28">
        <f t="shared" ref="D10:AJ10" si="2">SUM(D11:D30)</f>
        <v>55632</v>
      </c>
      <c r="E10" s="28">
        <f t="shared" si="2"/>
        <v>25159</v>
      </c>
      <c r="F10" s="28">
        <f t="shared" si="2"/>
        <v>77480</v>
      </c>
      <c r="G10" s="28">
        <f t="shared" si="2"/>
        <v>62183</v>
      </c>
      <c r="H10" s="28">
        <f t="shared" si="2"/>
        <v>15297</v>
      </c>
      <c r="I10" s="28">
        <f t="shared" si="2"/>
        <v>56680</v>
      </c>
      <c r="J10" s="28">
        <f t="shared" si="2"/>
        <v>42459</v>
      </c>
      <c r="K10" s="28">
        <f t="shared" si="2"/>
        <v>42459</v>
      </c>
      <c r="L10" s="28">
        <f t="shared" si="2"/>
        <v>0</v>
      </c>
      <c r="M10" s="28">
        <f t="shared" si="2"/>
        <v>14221</v>
      </c>
      <c r="N10" s="28">
        <f t="shared" si="2"/>
        <v>14221</v>
      </c>
      <c r="O10" s="28">
        <f t="shared" si="2"/>
        <v>0</v>
      </c>
      <c r="P10" s="28">
        <f t="shared" si="2"/>
        <v>20689</v>
      </c>
      <c r="Q10" s="28">
        <f t="shared" si="2"/>
        <v>19724</v>
      </c>
      <c r="R10" s="28">
        <f t="shared" si="2"/>
        <v>19724</v>
      </c>
      <c r="S10" s="28">
        <f t="shared" si="2"/>
        <v>0</v>
      </c>
      <c r="T10" s="28">
        <f t="shared" si="2"/>
        <v>965</v>
      </c>
      <c r="U10" s="28">
        <f t="shared" si="2"/>
        <v>965</v>
      </c>
      <c r="V10" s="28">
        <f t="shared" si="2"/>
        <v>0</v>
      </c>
      <c r="W10" s="28">
        <f t="shared" si="2"/>
        <v>111</v>
      </c>
      <c r="X10" s="28">
        <f t="shared" si="2"/>
        <v>0</v>
      </c>
      <c r="Y10" s="28">
        <f t="shared" si="2"/>
        <v>0</v>
      </c>
      <c r="Z10" s="28">
        <f t="shared" si="2"/>
        <v>0</v>
      </c>
      <c r="AA10" s="28">
        <f t="shared" si="2"/>
        <v>111</v>
      </c>
      <c r="AB10" s="28">
        <f t="shared" si="2"/>
        <v>111</v>
      </c>
      <c r="AC10" s="28">
        <f t="shared" si="2"/>
        <v>0</v>
      </c>
      <c r="AD10" s="28">
        <f t="shared" si="2"/>
        <v>0</v>
      </c>
      <c r="AE10" s="28">
        <f t="shared" si="2"/>
        <v>0</v>
      </c>
      <c r="AF10" s="28">
        <f t="shared" si="2"/>
        <v>0</v>
      </c>
      <c r="AG10" s="28">
        <f t="shared" si="2"/>
        <v>0</v>
      </c>
      <c r="AH10" s="28">
        <f t="shared" si="2"/>
        <v>0</v>
      </c>
      <c r="AI10" s="28">
        <f t="shared" si="2"/>
        <v>0</v>
      </c>
      <c r="AJ10" s="28">
        <f t="shared" si="2"/>
        <v>0</v>
      </c>
      <c r="AK10" s="29">
        <f t="shared" si="1"/>
        <v>0.95901771236895195</v>
      </c>
      <c r="AL10" s="29">
        <f t="shared" si="1"/>
        <v>1.1177559677883233</v>
      </c>
      <c r="AM10" s="29">
        <f t="shared" si="1"/>
        <v>0.60801303708414489</v>
      </c>
    </row>
    <row r="11" spans="1:39" s="2" customFormat="1" ht="47.25">
      <c r="A11" s="19">
        <v>1</v>
      </c>
      <c r="B11" s="20" t="s">
        <v>23</v>
      </c>
      <c r="C11" s="44">
        <f>D11+E11</f>
        <v>21632</v>
      </c>
      <c r="D11" s="21">
        <v>21632</v>
      </c>
      <c r="E11" s="21"/>
      <c r="F11" s="49">
        <f>G11+H11</f>
        <v>20531</v>
      </c>
      <c r="G11" s="22">
        <f>J11+Q11+X11+AE11</f>
        <v>20531</v>
      </c>
      <c r="H11" s="22">
        <f>M11+T11+AA11+AH11</f>
        <v>0</v>
      </c>
      <c r="I11" s="49">
        <f>J11+M11</f>
        <v>807</v>
      </c>
      <c r="J11" s="22">
        <f>K11+L11</f>
        <v>807</v>
      </c>
      <c r="K11" s="35">
        <v>807</v>
      </c>
      <c r="L11" s="22"/>
      <c r="M11" s="49">
        <f>N11+O11</f>
        <v>0</v>
      </c>
      <c r="N11" s="35"/>
      <c r="O11" s="22"/>
      <c r="P11" s="49">
        <f>Q11+T11</f>
        <v>19724</v>
      </c>
      <c r="Q11" s="49">
        <f>R11+S11</f>
        <v>19724</v>
      </c>
      <c r="R11" s="22">
        <v>19724</v>
      </c>
      <c r="S11" s="22"/>
      <c r="T11" s="49">
        <f>U11+V11</f>
        <v>0</v>
      </c>
      <c r="U11" s="22"/>
      <c r="V11" s="22"/>
      <c r="W11" s="49">
        <f>X11+AA11</f>
        <v>0</v>
      </c>
      <c r="X11" s="49">
        <f>Y11+Z11</f>
        <v>0</v>
      </c>
      <c r="Y11" s="35"/>
      <c r="Z11" s="22"/>
      <c r="AA11" s="49">
        <f>AB11+AC11</f>
        <v>0</v>
      </c>
      <c r="AB11" s="22"/>
      <c r="AC11" s="22"/>
      <c r="AD11" s="49">
        <f>AE11+AH11</f>
        <v>0</v>
      </c>
      <c r="AE11" s="49">
        <f>AF11+AG11</f>
        <v>0</v>
      </c>
      <c r="AF11" s="35"/>
      <c r="AG11" s="22"/>
      <c r="AH11" s="49">
        <f>AI11+AJ11</f>
        <v>0</v>
      </c>
      <c r="AI11" s="35"/>
      <c r="AJ11" s="22"/>
      <c r="AK11" s="27">
        <f>F11/C11</f>
        <v>0.94910318047337283</v>
      </c>
      <c r="AL11" s="53">
        <f>G11/D11</f>
        <v>0.94910318047337283</v>
      </c>
      <c r="AM11" s="53"/>
    </row>
    <row r="12" spans="1:39" s="2" customFormat="1" ht="18.75">
      <c r="A12" s="10">
        <v>2</v>
      </c>
      <c r="B12" s="11" t="s">
        <v>24</v>
      </c>
      <c r="C12" s="45">
        <f t="shared" ref="C12:C46" si="3">D12+E12</f>
        <v>34000</v>
      </c>
      <c r="D12" s="12">
        <v>34000</v>
      </c>
      <c r="E12" s="12"/>
      <c r="F12" s="50">
        <f t="shared" ref="F12:F46" si="4">G12+H12</f>
        <v>41652</v>
      </c>
      <c r="G12" s="4">
        <f t="shared" ref="G12:G46" si="5">J12+Q12+X12+AE12</f>
        <v>41652</v>
      </c>
      <c r="H12" s="4">
        <f t="shared" ref="H12:H46" si="6">M12+T12+AA12+AH12</f>
        <v>0</v>
      </c>
      <c r="I12" s="50">
        <f t="shared" ref="I12:I46" si="7">J12+M12</f>
        <v>41652</v>
      </c>
      <c r="J12" s="4">
        <f t="shared" ref="J12:J46" si="8">K12+L12</f>
        <v>41652</v>
      </c>
      <c r="K12" s="36">
        <f>8025+33627</f>
        <v>41652</v>
      </c>
      <c r="L12" s="4"/>
      <c r="M12" s="50">
        <f t="shared" ref="M12:M46" si="9">N12+O12</f>
        <v>0</v>
      </c>
      <c r="N12" s="36"/>
      <c r="O12" s="4"/>
      <c r="P12" s="50">
        <f t="shared" ref="P12:P46" si="10">Q12+T12</f>
        <v>0</v>
      </c>
      <c r="Q12" s="50">
        <f t="shared" ref="Q12:Q46" si="11">R12+S12</f>
        <v>0</v>
      </c>
      <c r="R12" s="4"/>
      <c r="S12" s="4"/>
      <c r="T12" s="50">
        <f t="shared" ref="T12:T46" si="12">U12+V12</f>
        <v>0</v>
      </c>
      <c r="U12" s="4"/>
      <c r="V12" s="4"/>
      <c r="W12" s="50">
        <f t="shared" ref="W12:W46" si="13">X12+AA12</f>
        <v>0</v>
      </c>
      <c r="X12" s="50">
        <f t="shared" ref="X12:X46" si="14">Y12+Z12</f>
        <v>0</v>
      </c>
      <c r="Y12" s="36"/>
      <c r="Z12" s="4"/>
      <c r="AA12" s="50">
        <f t="shared" ref="AA12:AA46" si="15">AB12+AC12</f>
        <v>0</v>
      </c>
      <c r="AB12" s="4"/>
      <c r="AC12" s="4"/>
      <c r="AD12" s="50">
        <f t="shared" ref="AD12:AD30" si="16">AE12+AH12</f>
        <v>0</v>
      </c>
      <c r="AE12" s="50">
        <f t="shared" ref="AE12:AE45" si="17">AF12+AG12</f>
        <v>0</v>
      </c>
      <c r="AF12" s="36"/>
      <c r="AG12" s="4"/>
      <c r="AH12" s="50">
        <f t="shared" ref="AH12:AH29" si="18">AI12+AJ12</f>
        <v>0</v>
      </c>
      <c r="AI12" s="36"/>
      <c r="AJ12" s="4"/>
      <c r="AK12" s="9">
        <f>F12/C12</f>
        <v>1.2250588235294118</v>
      </c>
      <c r="AL12" s="54">
        <f>G12/D12</f>
        <v>1.2250588235294118</v>
      </c>
      <c r="AM12" s="54"/>
    </row>
    <row r="13" spans="1:39" s="2" customFormat="1" ht="18.75">
      <c r="A13" s="10">
        <v>3</v>
      </c>
      <c r="B13" s="11" t="s">
        <v>25</v>
      </c>
      <c r="C13" s="45">
        <f t="shared" si="3"/>
        <v>4232</v>
      </c>
      <c r="D13" s="12"/>
      <c r="E13" s="12">
        <v>4232</v>
      </c>
      <c r="F13" s="50">
        <f t="shared" si="4"/>
        <v>1823</v>
      </c>
      <c r="G13" s="4">
        <f t="shared" si="5"/>
        <v>0</v>
      </c>
      <c r="H13" s="4">
        <f t="shared" si="6"/>
        <v>1823</v>
      </c>
      <c r="I13" s="50">
        <f t="shared" si="7"/>
        <v>1076</v>
      </c>
      <c r="J13" s="4">
        <f t="shared" si="8"/>
        <v>0</v>
      </c>
      <c r="K13" s="36"/>
      <c r="L13" s="4"/>
      <c r="M13" s="50">
        <f t="shared" si="9"/>
        <v>1076</v>
      </c>
      <c r="N13" s="36">
        <v>1076</v>
      </c>
      <c r="O13" s="4"/>
      <c r="P13" s="50">
        <f t="shared" si="10"/>
        <v>636</v>
      </c>
      <c r="Q13" s="50">
        <f t="shared" si="11"/>
        <v>0</v>
      </c>
      <c r="R13" s="4"/>
      <c r="S13" s="4"/>
      <c r="T13" s="50">
        <f t="shared" si="12"/>
        <v>636</v>
      </c>
      <c r="U13" s="4">
        <v>636</v>
      </c>
      <c r="V13" s="4"/>
      <c r="W13" s="50">
        <f t="shared" si="13"/>
        <v>111</v>
      </c>
      <c r="X13" s="50">
        <f t="shared" si="14"/>
        <v>0</v>
      </c>
      <c r="Y13" s="36"/>
      <c r="Z13" s="4"/>
      <c r="AA13" s="50">
        <f t="shared" si="15"/>
        <v>111</v>
      </c>
      <c r="AB13" s="4">
        <v>111</v>
      </c>
      <c r="AC13" s="4"/>
      <c r="AD13" s="50">
        <f t="shared" si="16"/>
        <v>0</v>
      </c>
      <c r="AE13" s="50">
        <f t="shared" si="17"/>
        <v>0</v>
      </c>
      <c r="AF13" s="36"/>
      <c r="AG13" s="4"/>
      <c r="AH13" s="50">
        <f t="shared" si="18"/>
        <v>0</v>
      </c>
      <c r="AI13" s="36"/>
      <c r="AJ13" s="4"/>
      <c r="AK13" s="9">
        <f t="shared" ref="AK13:AK46" si="19">F13/C13</f>
        <v>0.43076559546313797</v>
      </c>
      <c r="AL13" s="54"/>
      <c r="AM13" s="54">
        <f t="shared" ref="AM13:AM46" si="20">H13/E13</f>
        <v>0.43076559546313797</v>
      </c>
    </row>
    <row r="14" spans="1:39" s="2" customFormat="1" ht="18.75">
      <c r="A14" s="10">
        <v>4</v>
      </c>
      <c r="B14" s="11" t="s">
        <v>26</v>
      </c>
      <c r="C14" s="45">
        <f t="shared" si="3"/>
        <v>1109</v>
      </c>
      <c r="D14" s="12"/>
      <c r="E14" s="12">
        <v>1109</v>
      </c>
      <c r="F14" s="50">
        <f t="shared" si="4"/>
        <v>366</v>
      </c>
      <c r="G14" s="4">
        <f t="shared" si="5"/>
        <v>0</v>
      </c>
      <c r="H14" s="4">
        <f t="shared" si="6"/>
        <v>366</v>
      </c>
      <c r="I14" s="50">
        <f t="shared" si="7"/>
        <v>321</v>
      </c>
      <c r="J14" s="4">
        <f t="shared" si="8"/>
        <v>0</v>
      </c>
      <c r="K14" s="36"/>
      <c r="L14" s="4"/>
      <c r="M14" s="50">
        <f t="shared" si="9"/>
        <v>321</v>
      </c>
      <c r="N14" s="36">
        <v>321</v>
      </c>
      <c r="O14" s="4"/>
      <c r="P14" s="50">
        <f t="shared" si="10"/>
        <v>45</v>
      </c>
      <c r="Q14" s="50">
        <f t="shared" si="11"/>
        <v>0</v>
      </c>
      <c r="R14" s="4"/>
      <c r="S14" s="4"/>
      <c r="T14" s="50">
        <f t="shared" si="12"/>
        <v>45</v>
      </c>
      <c r="U14" s="4">
        <v>45</v>
      </c>
      <c r="V14" s="4"/>
      <c r="W14" s="50">
        <f t="shared" si="13"/>
        <v>0</v>
      </c>
      <c r="X14" s="50">
        <f t="shared" si="14"/>
        <v>0</v>
      </c>
      <c r="Y14" s="36"/>
      <c r="Z14" s="4"/>
      <c r="AA14" s="50">
        <f t="shared" si="15"/>
        <v>0</v>
      </c>
      <c r="AB14" s="4"/>
      <c r="AC14" s="4"/>
      <c r="AD14" s="50">
        <f t="shared" si="16"/>
        <v>0</v>
      </c>
      <c r="AE14" s="50">
        <f t="shared" si="17"/>
        <v>0</v>
      </c>
      <c r="AF14" s="36"/>
      <c r="AG14" s="4"/>
      <c r="AH14" s="50">
        <f t="shared" si="18"/>
        <v>0</v>
      </c>
      <c r="AI14" s="36"/>
      <c r="AJ14" s="4"/>
      <c r="AK14" s="9">
        <f t="shared" si="19"/>
        <v>0.33002705139765554</v>
      </c>
      <c r="AL14" s="54"/>
      <c r="AM14" s="54">
        <f t="shared" si="20"/>
        <v>0.33002705139765554</v>
      </c>
    </row>
    <row r="15" spans="1:39" s="2" customFormat="1" ht="18.75">
      <c r="A15" s="10">
        <v>5</v>
      </c>
      <c r="B15" s="11" t="s">
        <v>27</v>
      </c>
      <c r="C15" s="45">
        <f t="shared" si="3"/>
        <v>428</v>
      </c>
      <c r="D15" s="12"/>
      <c r="E15" s="12">
        <v>428</v>
      </c>
      <c r="F15" s="50">
        <f t="shared" si="4"/>
        <v>284</v>
      </c>
      <c r="G15" s="4">
        <f t="shared" si="5"/>
        <v>0</v>
      </c>
      <c r="H15" s="4">
        <f t="shared" si="6"/>
        <v>284</v>
      </c>
      <c r="I15" s="50">
        <f t="shared" si="7"/>
        <v>0</v>
      </c>
      <c r="J15" s="4">
        <f t="shared" si="8"/>
        <v>0</v>
      </c>
      <c r="K15" s="36"/>
      <c r="L15" s="4"/>
      <c r="M15" s="50">
        <f t="shared" si="9"/>
        <v>0</v>
      </c>
      <c r="N15" s="36"/>
      <c r="O15" s="4"/>
      <c r="P15" s="50">
        <f t="shared" si="10"/>
        <v>284</v>
      </c>
      <c r="Q15" s="50">
        <f t="shared" si="11"/>
        <v>0</v>
      </c>
      <c r="R15" s="4"/>
      <c r="S15" s="4"/>
      <c r="T15" s="50">
        <f t="shared" si="12"/>
        <v>284</v>
      </c>
      <c r="U15" s="4">
        <v>284</v>
      </c>
      <c r="V15" s="4"/>
      <c r="W15" s="50">
        <f t="shared" si="13"/>
        <v>0</v>
      </c>
      <c r="X15" s="50">
        <f t="shared" si="14"/>
        <v>0</v>
      </c>
      <c r="Y15" s="36"/>
      <c r="Z15" s="4"/>
      <c r="AA15" s="50">
        <f t="shared" si="15"/>
        <v>0</v>
      </c>
      <c r="AB15" s="4"/>
      <c r="AC15" s="4"/>
      <c r="AD15" s="50">
        <f t="shared" si="16"/>
        <v>0</v>
      </c>
      <c r="AE15" s="50">
        <f t="shared" si="17"/>
        <v>0</v>
      </c>
      <c r="AF15" s="36"/>
      <c r="AG15" s="4"/>
      <c r="AH15" s="50">
        <f t="shared" si="18"/>
        <v>0</v>
      </c>
      <c r="AI15" s="36"/>
      <c r="AJ15" s="4"/>
      <c r="AK15" s="9">
        <f t="shared" si="19"/>
        <v>0.66355140186915884</v>
      </c>
      <c r="AL15" s="54"/>
      <c r="AM15" s="54">
        <f t="shared" si="20"/>
        <v>0.66355140186915884</v>
      </c>
    </row>
    <row r="16" spans="1:39" s="2" customFormat="1" ht="18.75">
      <c r="A16" s="10">
        <v>6</v>
      </c>
      <c r="B16" s="11" t="s">
        <v>28</v>
      </c>
      <c r="C16" s="45">
        <f t="shared" si="3"/>
        <v>10684</v>
      </c>
      <c r="D16" s="12"/>
      <c r="E16" s="12">
        <v>10684</v>
      </c>
      <c r="F16" s="50">
        <f t="shared" si="4"/>
        <v>4861</v>
      </c>
      <c r="G16" s="4">
        <f t="shared" si="5"/>
        <v>0</v>
      </c>
      <c r="H16" s="4">
        <f t="shared" si="6"/>
        <v>4861</v>
      </c>
      <c r="I16" s="50">
        <f t="shared" si="7"/>
        <v>4861</v>
      </c>
      <c r="J16" s="4">
        <f t="shared" si="8"/>
        <v>0</v>
      </c>
      <c r="K16" s="36"/>
      <c r="L16" s="4"/>
      <c r="M16" s="50">
        <f t="shared" si="9"/>
        <v>4861</v>
      </c>
      <c r="N16" s="36">
        <f>1032+391+2327+1111</f>
        <v>4861</v>
      </c>
      <c r="O16" s="4"/>
      <c r="P16" s="50">
        <f t="shared" si="10"/>
        <v>0</v>
      </c>
      <c r="Q16" s="50">
        <f t="shared" si="11"/>
        <v>0</v>
      </c>
      <c r="R16" s="4"/>
      <c r="S16" s="4"/>
      <c r="T16" s="50">
        <f t="shared" si="12"/>
        <v>0</v>
      </c>
      <c r="U16" s="4"/>
      <c r="V16" s="4"/>
      <c r="W16" s="50">
        <f t="shared" si="13"/>
        <v>0</v>
      </c>
      <c r="X16" s="50">
        <f t="shared" si="14"/>
        <v>0</v>
      </c>
      <c r="Y16" s="36"/>
      <c r="Z16" s="4"/>
      <c r="AA16" s="50">
        <f t="shared" si="15"/>
        <v>0</v>
      </c>
      <c r="AB16" s="4"/>
      <c r="AC16" s="4"/>
      <c r="AD16" s="50">
        <f t="shared" si="16"/>
        <v>0</v>
      </c>
      <c r="AE16" s="50">
        <f t="shared" si="17"/>
        <v>0</v>
      </c>
      <c r="AF16" s="36"/>
      <c r="AG16" s="4"/>
      <c r="AH16" s="50">
        <f t="shared" si="18"/>
        <v>0</v>
      </c>
      <c r="AI16" s="36"/>
      <c r="AJ16" s="4"/>
      <c r="AK16" s="9">
        <f t="shared" si="19"/>
        <v>0.45497940846125046</v>
      </c>
      <c r="AL16" s="54"/>
      <c r="AM16" s="54">
        <f t="shared" si="20"/>
        <v>0.45497940846125046</v>
      </c>
    </row>
    <row r="17" spans="1:39" s="2" customFormat="1" ht="18.75">
      <c r="A17" s="10">
        <v>7</v>
      </c>
      <c r="B17" s="11" t="s">
        <v>29</v>
      </c>
      <c r="C17" s="45">
        <f t="shared" si="3"/>
        <v>749</v>
      </c>
      <c r="D17" s="12"/>
      <c r="E17" s="12">
        <v>749</v>
      </c>
      <c r="F17" s="50">
        <f t="shared" si="4"/>
        <v>422</v>
      </c>
      <c r="G17" s="4">
        <f t="shared" si="5"/>
        <v>0</v>
      </c>
      <c r="H17" s="4">
        <f t="shared" si="6"/>
        <v>422</v>
      </c>
      <c r="I17" s="50">
        <f t="shared" si="7"/>
        <v>422</v>
      </c>
      <c r="J17" s="4">
        <f t="shared" si="8"/>
        <v>0</v>
      </c>
      <c r="K17" s="36"/>
      <c r="L17" s="4"/>
      <c r="M17" s="50">
        <f t="shared" si="9"/>
        <v>422</v>
      </c>
      <c r="N17" s="36">
        <v>422</v>
      </c>
      <c r="O17" s="4"/>
      <c r="P17" s="50">
        <f t="shared" si="10"/>
        <v>0</v>
      </c>
      <c r="Q17" s="50">
        <f t="shared" si="11"/>
        <v>0</v>
      </c>
      <c r="R17" s="4"/>
      <c r="S17" s="4"/>
      <c r="T17" s="50">
        <f t="shared" si="12"/>
        <v>0</v>
      </c>
      <c r="U17" s="4"/>
      <c r="V17" s="4"/>
      <c r="W17" s="50">
        <f t="shared" si="13"/>
        <v>0</v>
      </c>
      <c r="X17" s="50">
        <f t="shared" si="14"/>
        <v>0</v>
      </c>
      <c r="Y17" s="36"/>
      <c r="Z17" s="4"/>
      <c r="AA17" s="50">
        <f t="shared" si="15"/>
        <v>0</v>
      </c>
      <c r="AB17" s="4"/>
      <c r="AC17" s="4"/>
      <c r="AD17" s="50">
        <f t="shared" si="16"/>
        <v>0</v>
      </c>
      <c r="AE17" s="50">
        <f t="shared" si="17"/>
        <v>0</v>
      </c>
      <c r="AF17" s="36"/>
      <c r="AG17" s="4"/>
      <c r="AH17" s="50">
        <f t="shared" si="18"/>
        <v>0</v>
      </c>
      <c r="AI17" s="36"/>
      <c r="AJ17" s="4"/>
      <c r="AK17" s="9">
        <f t="shared" si="19"/>
        <v>0.56341789052069424</v>
      </c>
      <c r="AL17" s="54"/>
      <c r="AM17" s="54">
        <f t="shared" si="20"/>
        <v>0.56341789052069424</v>
      </c>
    </row>
    <row r="18" spans="1:39" s="2" customFormat="1" ht="18.75">
      <c r="A18" s="10">
        <v>8</v>
      </c>
      <c r="B18" s="11" t="s">
        <v>30</v>
      </c>
      <c r="C18" s="45">
        <f t="shared" si="3"/>
        <v>300</v>
      </c>
      <c r="D18" s="12"/>
      <c r="E18" s="12">
        <v>300</v>
      </c>
      <c r="F18" s="50">
        <f t="shared" si="4"/>
        <v>290</v>
      </c>
      <c r="G18" s="4">
        <f t="shared" si="5"/>
        <v>0</v>
      </c>
      <c r="H18" s="4">
        <f t="shared" si="6"/>
        <v>290</v>
      </c>
      <c r="I18" s="50">
        <f t="shared" si="7"/>
        <v>290</v>
      </c>
      <c r="J18" s="4">
        <f t="shared" si="8"/>
        <v>0</v>
      </c>
      <c r="K18" s="36"/>
      <c r="L18" s="4"/>
      <c r="M18" s="50">
        <f t="shared" si="9"/>
        <v>290</v>
      </c>
      <c r="N18" s="36">
        <v>290</v>
      </c>
      <c r="O18" s="4"/>
      <c r="P18" s="50">
        <f t="shared" si="10"/>
        <v>0</v>
      </c>
      <c r="Q18" s="50">
        <f t="shared" si="11"/>
        <v>0</v>
      </c>
      <c r="R18" s="4"/>
      <c r="S18" s="4"/>
      <c r="T18" s="50">
        <f t="shared" si="12"/>
        <v>0</v>
      </c>
      <c r="U18" s="4"/>
      <c r="V18" s="4"/>
      <c r="W18" s="50">
        <f t="shared" si="13"/>
        <v>0</v>
      </c>
      <c r="X18" s="50">
        <f t="shared" si="14"/>
        <v>0</v>
      </c>
      <c r="Y18" s="36"/>
      <c r="Z18" s="4"/>
      <c r="AA18" s="50">
        <f t="shared" si="15"/>
        <v>0</v>
      </c>
      <c r="AB18" s="4"/>
      <c r="AC18" s="4"/>
      <c r="AD18" s="50">
        <f t="shared" si="16"/>
        <v>0</v>
      </c>
      <c r="AE18" s="50">
        <f t="shared" si="17"/>
        <v>0</v>
      </c>
      <c r="AF18" s="36"/>
      <c r="AG18" s="4"/>
      <c r="AH18" s="50">
        <f t="shared" si="18"/>
        <v>0</v>
      </c>
      <c r="AI18" s="36"/>
      <c r="AJ18" s="4"/>
      <c r="AK18" s="9">
        <f t="shared" si="19"/>
        <v>0.96666666666666667</v>
      </c>
      <c r="AL18" s="54"/>
      <c r="AM18" s="54">
        <f t="shared" si="20"/>
        <v>0.96666666666666667</v>
      </c>
    </row>
    <row r="19" spans="1:39" s="2" customFormat="1" ht="18.75">
      <c r="A19" s="10">
        <v>9</v>
      </c>
      <c r="B19" s="11" t="s">
        <v>31</v>
      </c>
      <c r="C19" s="45">
        <f t="shared" si="3"/>
        <v>5221</v>
      </c>
      <c r="D19" s="12"/>
      <c r="E19" s="12">
        <v>5221</v>
      </c>
      <c r="F19" s="50">
        <f t="shared" si="4"/>
        <v>4863</v>
      </c>
      <c r="G19" s="4">
        <f t="shared" si="5"/>
        <v>0</v>
      </c>
      <c r="H19" s="4">
        <f t="shared" si="6"/>
        <v>4863</v>
      </c>
      <c r="I19" s="50">
        <f t="shared" si="7"/>
        <v>4863</v>
      </c>
      <c r="J19" s="4">
        <f t="shared" si="8"/>
        <v>0</v>
      </c>
      <c r="K19" s="36"/>
      <c r="L19" s="4"/>
      <c r="M19" s="50">
        <f t="shared" si="9"/>
        <v>4863</v>
      </c>
      <c r="N19" s="36">
        <v>4863</v>
      </c>
      <c r="O19" s="4"/>
      <c r="P19" s="50">
        <f t="shared" si="10"/>
        <v>0</v>
      </c>
      <c r="Q19" s="50">
        <f t="shared" si="11"/>
        <v>0</v>
      </c>
      <c r="R19" s="4"/>
      <c r="S19" s="4"/>
      <c r="T19" s="50">
        <f t="shared" si="12"/>
        <v>0</v>
      </c>
      <c r="U19" s="4"/>
      <c r="V19" s="4"/>
      <c r="W19" s="50">
        <f t="shared" si="13"/>
        <v>0</v>
      </c>
      <c r="X19" s="50">
        <f t="shared" si="14"/>
        <v>0</v>
      </c>
      <c r="Y19" s="36"/>
      <c r="Z19" s="4"/>
      <c r="AA19" s="50">
        <f t="shared" si="15"/>
        <v>0</v>
      </c>
      <c r="AB19" s="4"/>
      <c r="AC19" s="4"/>
      <c r="AD19" s="50">
        <f t="shared" si="16"/>
        <v>0</v>
      </c>
      <c r="AE19" s="50">
        <f t="shared" si="17"/>
        <v>0</v>
      </c>
      <c r="AF19" s="36"/>
      <c r="AG19" s="4"/>
      <c r="AH19" s="50">
        <f t="shared" si="18"/>
        <v>0</v>
      </c>
      <c r="AI19" s="36"/>
      <c r="AJ19" s="4"/>
      <c r="AK19" s="9">
        <f t="shared" si="19"/>
        <v>0.9314307603907297</v>
      </c>
      <c r="AL19" s="54"/>
      <c r="AM19" s="54">
        <f t="shared" si="20"/>
        <v>0.9314307603907297</v>
      </c>
    </row>
    <row r="20" spans="1:39" s="2" customFormat="1" ht="18.75">
      <c r="A20" s="10">
        <v>10</v>
      </c>
      <c r="B20" s="11" t="s">
        <v>32</v>
      </c>
      <c r="C20" s="45">
        <f t="shared" si="3"/>
        <v>500</v>
      </c>
      <c r="D20" s="12"/>
      <c r="E20" s="12">
        <v>500</v>
      </c>
      <c r="F20" s="50">
        <f t="shared" si="4"/>
        <v>471</v>
      </c>
      <c r="G20" s="4">
        <f t="shared" si="5"/>
        <v>0</v>
      </c>
      <c r="H20" s="4">
        <f t="shared" si="6"/>
        <v>471</v>
      </c>
      <c r="I20" s="50">
        <f t="shared" si="7"/>
        <v>471</v>
      </c>
      <c r="J20" s="4">
        <f t="shared" si="8"/>
        <v>0</v>
      </c>
      <c r="K20" s="36"/>
      <c r="L20" s="4"/>
      <c r="M20" s="50">
        <f t="shared" si="9"/>
        <v>471</v>
      </c>
      <c r="N20" s="36">
        <v>471</v>
      </c>
      <c r="O20" s="4"/>
      <c r="P20" s="50">
        <f t="shared" si="10"/>
        <v>0</v>
      </c>
      <c r="Q20" s="50">
        <f t="shared" si="11"/>
        <v>0</v>
      </c>
      <c r="R20" s="4"/>
      <c r="S20" s="4"/>
      <c r="T20" s="50">
        <f t="shared" si="12"/>
        <v>0</v>
      </c>
      <c r="U20" s="4"/>
      <c r="V20" s="4"/>
      <c r="W20" s="50">
        <f t="shared" si="13"/>
        <v>0</v>
      </c>
      <c r="X20" s="50">
        <f t="shared" si="14"/>
        <v>0</v>
      </c>
      <c r="Y20" s="36"/>
      <c r="Z20" s="4"/>
      <c r="AA20" s="50">
        <f t="shared" si="15"/>
        <v>0</v>
      </c>
      <c r="AB20" s="4"/>
      <c r="AC20" s="4"/>
      <c r="AD20" s="50">
        <f t="shared" si="16"/>
        <v>0</v>
      </c>
      <c r="AE20" s="50">
        <f t="shared" si="17"/>
        <v>0</v>
      </c>
      <c r="AF20" s="36"/>
      <c r="AG20" s="4"/>
      <c r="AH20" s="50">
        <f t="shared" si="18"/>
        <v>0</v>
      </c>
      <c r="AI20" s="36"/>
      <c r="AJ20" s="4"/>
      <c r="AK20" s="9">
        <f t="shared" si="19"/>
        <v>0.94199999999999995</v>
      </c>
      <c r="AL20" s="54"/>
      <c r="AM20" s="54">
        <f t="shared" si="20"/>
        <v>0.94199999999999995</v>
      </c>
    </row>
    <row r="21" spans="1:39" s="2" customFormat="1" ht="18.75">
      <c r="A21" s="10">
        <v>11</v>
      </c>
      <c r="B21" s="11" t="s">
        <v>33</v>
      </c>
      <c r="C21" s="45">
        <f t="shared" si="3"/>
        <v>1152</v>
      </c>
      <c r="D21" s="12"/>
      <c r="E21" s="12">
        <v>1152</v>
      </c>
      <c r="F21" s="50">
        <f t="shared" si="4"/>
        <v>1149</v>
      </c>
      <c r="G21" s="4">
        <f t="shared" si="5"/>
        <v>0</v>
      </c>
      <c r="H21" s="4">
        <f t="shared" si="6"/>
        <v>1149</v>
      </c>
      <c r="I21" s="50">
        <f t="shared" si="7"/>
        <v>1149</v>
      </c>
      <c r="J21" s="4">
        <f t="shared" si="8"/>
        <v>0</v>
      </c>
      <c r="K21" s="36"/>
      <c r="L21" s="4"/>
      <c r="M21" s="50">
        <f t="shared" si="9"/>
        <v>1149</v>
      </c>
      <c r="N21" s="36">
        <f>800+99+250</f>
        <v>1149</v>
      </c>
      <c r="O21" s="4"/>
      <c r="P21" s="50">
        <f t="shared" si="10"/>
        <v>0</v>
      </c>
      <c r="Q21" s="50">
        <f t="shared" si="11"/>
        <v>0</v>
      </c>
      <c r="R21" s="4"/>
      <c r="S21" s="4"/>
      <c r="T21" s="50">
        <f t="shared" si="12"/>
        <v>0</v>
      </c>
      <c r="U21" s="4"/>
      <c r="V21" s="4"/>
      <c r="W21" s="50">
        <f t="shared" si="13"/>
        <v>0</v>
      </c>
      <c r="X21" s="50">
        <f t="shared" si="14"/>
        <v>0</v>
      </c>
      <c r="Y21" s="36"/>
      <c r="Z21" s="4"/>
      <c r="AA21" s="50">
        <f t="shared" si="15"/>
        <v>0</v>
      </c>
      <c r="AB21" s="4"/>
      <c r="AC21" s="4"/>
      <c r="AD21" s="50">
        <f t="shared" si="16"/>
        <v>0</v>
      </c>
      <c r="AE21" s="50">
        <f t="shared" si="17"/>
        <v>0</v>
      </c>
      <c r="AF21" s="36"/>
      <c r="AG21" s="4"/>
      <c r="AH21" s="50">
        <f t="shared" si="18"/>
        <v>0</v>
      </c>
      <c r="AI21" s="36"/>
      <c r="AJ21" s="4"/>
      <c r="AK21" s="9">
        <f t="shared" si="19"/>
        <v>0.99739583333333337</v>
      </c>
      <c r="AL21" s="54"/>
      <c r="AM21" s="54">
        <f t="shared" si="20"/>
        <v>0.99739583333333337</v>
      </c>
    </row>
    <row r="22" spans="1:39" s="2" customFormat="1" ht="18.75">
      <c r="A22" s="10">
        <v>12</v>
      </c>
      <c r="B22" s="11" t="s">
        <v>34</v>
      </c>
      <c r="C22" s="45">
        <f t="shared" si="3"/>
        <v>94</v>
      </c>
      <c r="D22" s="12"/>
      <c r="E22" s="12">
        <v>94</v>
      </c>
      <c r="F22" s="50">
        <f t="shared" si="4"/>
        <v>94</v>
      </c>
      <c r="G22" s="4">
        <f t="shared" si="5"/>
        <v>0</v>
      </c>
      <c r="H22" s="4">
        <f t="shared" si="6"/>
        <v>94</v>
      </c>
      <c r="I22" s="50">
        <f t="shared" si="7"/>
        <v>94</v>
      </c>
      <c r="J22" s="4">
        <f t="shared" si="8"/>
        <v>0</v>
      </c>
      <c r="K22" s="36"/>
      <c r="L22" s="4"/>
      <c r="M22" s="50">
        <f t="shared" si="9"/>
        <v>94</v>
      </c>
      <c r="N22" s="36">
        <v>94</v>
      </c>
      <c r="O22" s="4"/>
      <c r="P22" s="50">
        <f t="shared" si="10"/>
        <v>0</v>
      </c>
      <c r="Q22" s="50">
        <f t="shared" si="11"/>
        <v>0</v>
      </c>
      <c r="R22" s="4"/>
      <c r="S22" s="4"/>
      <c r="T22" s="50">
        <f t="shared" si="12"/>
        <v>0</v>
      </c>
      <c r="U22" s="4"/>
      <c r="V22" s="4"/>
      <c r="W22" s="50">
        <f t="shared" si="13"/>
        <v>0</v>
      </c>
      <c r="X22" s="50">
        <f t="shared" si="14"/>
        <v>0</v>
      </c>
      <c r="Y22" s="36"/>
      <c r="Z22" s="4"/>
      <c r="AA22" s="50">
        <f t="shared" si="15"/>
        <v>0</v>
      </c>
      <c r="AB22" s="4"/>
      <c r="AC22" s="4"/>
      <c r="AD22" s="50">
        <f t="shared" si="16"/>
        <v>0</v>
      </c>
      <c r="AE22" s="50">
        <f t="shared" si="17"/>
        <v>0</v>
      </c>
      <c r="AF22" s="36"/>
      <c r="AG22" s="4"/>
      <c r="AH22" s="50">
        <f t="shared" si="18"/>
        <v>0</v>
      </c>
      <c r="AI22" s="36"/>
      <c r="AJ22" s="4"/>
      <c r="AK22" s="9">
        <f t="shared" si="19"/>
        <v>1</v>
      </c>
      <c r="AL22" s="54"/>
      <c r="AM22" s="54">
        <f t="shared" si="20"/>
        <v>1</v>
      </c>
    </row>
    <row r="23" spans="1:39" s="2" customFormat="1" ht="18.75">
      <c r="A23" s="10">
        <v>13</v>
      </c>
      <c r="B23" s="11" t="s">
        <v>35</v>
      </c>
      <c r="C23" s="45">
        <f t="shared" si="3"/>
        <v>80</v>
      </c>
      <c r="D23" s="12"/>
      <c r="E23" s="12">
        <v>80</v>
      </c>
      <c r="F23" s="50">
        <f t="shared" si="4"/>
        <v>80</v>
      </c>
      <c r="G23" s="4">
        <f t="shared" si="5"/>
        <v>0</v>
      </c>
      <c r="H23" s="4">
        <f t="shared" si="6"/>
        <v>80</v>
      </c>
      <c r="I23" s="50">
        <f t="shared" si="7"/>
        <v>80</v>
      </c>
      <c r="J23" s="4">
        <f t="shared" si="8"/>
        <v>0</v>
      </c>
      <c r="K23" s="36"/>
      <c r="L23" s="4"/>
      <c r="M23" s="50">
        <f t="shared" si="9"/>
        <v>80</v>
      </c>
      <c r="N23" s="36">
        <v>80</v>
      </c>
      <c r="O23" s="4"/>
      <c r="P23" s="50">
        <f t="shared" si="10"/>
        <v>0</v>
      </c>
      <c r="Q23" s="50">
        <f t="shared" si="11"/>
        <v>0</v>
      </c>
      <c r="R23" s="4"/>
      <c r="S23" s="4"/>
      <c r="T23" s="50">
        <f t="shared" si="12"/>
        <v>0</v>
      </c>
      <c r="U23" s="4"/>
      <c r="V23" s="4"/>
      <c r="W23" s="50">
        <f t="shared" si="13"/>
        <v>0</v>
      </c>
      <c r="X23" s="50">
        <f t="shared" si="14"/>
        <v>0</v>
      </c>
      <c r="Y23" s="36"/>
      <c r="Z23" s="4"/>
      <c r="AA23" s="50">
        <f t="shared" si="15"/>
        <v>0</v>
      </c>
      <c r="AB23" s="4"/>
      <c r="AC23" s="4"/>
      <c r="AD23" s="50">
        <f t="shared" si="16"/>
        <v>0</v>
      </c>
      <c r="AE23" s="50">
        <f t="shared" si="17"/>
        <v>0</v>
      </c>
      <c r="AF23" s="36"/>
      <c r="AG23" s="4"/>
      <c r="AH23" s="50">
        <f t="shared" si="18"/>
        <v>0</v>
      </c>
      <c r="AI23" s="36"/>
      <c r="AJ23" s="4"/>
      <c r="AK23" s="9">
        <f t="shared" si="19"/>
        <v>1</v>
      </c>
      <c r="AL23" s="54"/>
      <c r="AM23" s="54">
        <f t="shared" si="20"/>
        <v>1</v>
      </c>
    </row>
    <row r="24" spans="1:39" s="2" customFormat="1" ht="18.75">
      <c r="A24" s="10">
        <v>14</v>
      </c>
      <c r="B24" s="11" t="s">
        <v>36</v>
      </c>
      <c r="C24" s="45">
        <f t="shared" si="3"/>
        <v>100</v>
      </c>
      <c r="D24" s="12"/>
      <c r="E24" s="12">
        <v>100</v>
      </c>
      <c r="F24" s="50">
        <f t="shared" si="4"/>
        <v>88</v>
      </c>
      <c r="G24" s="4">
        <f t="shared" si="5"/>
        <v>0</v>
      </c>
      <c r="H24" s="4">
        <f t="shared" si="6"/>
        <v>88</v>
      </c>
      <c r="I24" s="50">
        <f t="shared" si="7"/>
        <v>88</v>
      </c>
      <c r="J24" s="4">
        <f t="shared" si="8"/>
        <v>0</v>
      </c>
      <c r="K24" s="36"/>
      <c r="L24" s="4"/>
      <c r="M24" s="50">
        <f t="shared" si="9"/>
        <v>88</v>
      </c>
      <c r="N24" s="36">
        <v>88</v>
      </c>
      <c r="O24" s="4"/>
      <c r="P24" s="50">
        <f t="shared" si="10"/>
        <v>0</v>
      </c>
      <c r="Q24" s="50">
        <f t="shared" si="11"/>
        <v>0</v>
      </c>
      <c r="R24" s="4"/>
      <c r="S24" s="4"/>
      <c r="T24" s="50">
        <f t="shared" si="12"/>
        <v>0</v>
      </c>
      <c r="U24" s="4"/>
      <c r="V24" s="4"/>
      <c r="W24" s="50">
        <f t="shared" si="13"/>
        <v>0</v>
      </c>
      <c r="X24" s="50">
        <f t="shared" si="14"/>
        <v>0</v>
      </c>
      <c r="Y24" s="36"/>
      <c r="Z24" s="4"/>
      <c r="AA24" s="50">
        <f t="shared" si="15"/>
        <v>0</v>
      </c>
      <c r="AB24" s="4"/>
      <c r="AC24" s="4"/>
      <c r="AD24" s="50">
        <f t="shared" si="16"/>
        <v>0</v>
      </c>
      <c r="AE24" s="50">
        <f t="shared" si="17"/>
        <v>0</v>
      </c>
      <c r="AF24" s="36"/>
      <c r="AG24" s="4"/>
      <c r="AH24" s="50">
        <f t="shared" si="18"/>
        <v>0</v>
      </c>
      <c r="AI24" s="36"/>
      <c r="AJ24" s="4"/>
      <c r="AK24" s="9">
        <f t="shared" si="19"/>
        <v>0.88</v>
      </c>
      <c r="AL24" s="54"/>
      <c r="AM24" s="54">
        <f t="shared" si="20"/>
        <v>0.88</v>
      </c>
    </row>
    <row r="25" spans="1:39" s="2" customFormat="1" ht="18.75">
      <c r="A25" s="10">
        <v>15</v>
      </c>
      <c r="B25" s="11" t="s">
        <v>37</v>
      </c>
      <c r="C25" s="45">
        <f t="shared" si="3"/>
        <v>50</v>
      </c>
      <c r="D25" s="12"/>
      <c r="E25" s="12">
        <v>50</v>
      </c>
      <c r="F25" s="50">
        <f t="shared" si="4"/>
        <v>50</v>
      </c>
      <c r="G25" s="4">
        <f t="shared" si="5"/>
        <v>0</v>
      </c>
      <c r="H25" s="4">
        <f t="shared" si="6"/>
        <v>50</v>
      </c>
      <c r="I25" s="50">
        <f t="shared" si="7"/>
        <v>50</v>
      </c>
      <c r="J25" s="4">
        <f t="shared" si="8"/>
        <v>0</v>
      </c>
      <c r="K25" s="36"/>
      <c r="L25" s="4"/>
      <c r="M25" s="50">
        <f t="shared" si="9"/>
        <v>50</v>
      </c>
      <c r="N25" s="36">
        <v>50</v>
      </c>
      <c r="O25" s="4"/>
      <c r="P25" s="50">
        <f t="shared" si="10"/>
        <v>0</v>
      </c>
      <c r="Q25" s="50">
        <f t="shared" si="11"/>
        <v>0</v>
      </c>
      <c r="R25" s="4"/>
      <c r="S25" s="4"/>
      <c r="T25" s="50">
        <f t="shared" si="12"/>
        <v>0</v>
      </c>
      <c r="U25" s="4"/>
      <c r="V25" s="4"/>
      <c r="W25" s="50">
        <f t="shared" si="13"/>
        <v>0</v>
      </c>
      <c r="X25" s="50">
        <f t="shared" si="14"/>
        <v>0</v>
      </c>
      <c r="Y25" s="36"/>
      <c r="Z25" s="4"/>
      <c r="AA25" s="50">
        <f t="shared" si="15"/>
        <v>0</v>
      </c>
      <c r="AB25" s="4"/>
      <c r="AC25" s="4"/>
      <c r="AD25" s="50">
        <f t="shared" si="16"/>
        <v>0</v>
      </c>
      <c r="AE25" s="50">
        <f t="shared" si="17"/>
        <v>0</v>
      </c>
      <c r="AF25" s="36"/>
      <c r="AG25" s="4"/>
      <c r="AH25" s="50">
        <f t="shared" si="18"/>
        <v>0</v>
      </c>
      <c r="AI25" s="36"/>
      <c r="AJ25" s="4"/>
      <c r="AK25" s="9">
        <f t="shared" si="19"/>
        <v>1</v>
      </c>
      <c r="AL25" s="54"/>
      <c r="AM25" s="54">
        <f t="shared" si="20"/>
        <v>1</v>
      </c>
    </row>
    <row r="26" spans="1:39" s="2" customFormat="1" ht="18.75">
      <c r="A26" s="10">
        <v>16</v>
      </c>
      <c r="B26" s="11" t="s">
        <v>38</v>
      </c>
      <c r="C26" s="45">
        <f t="shared" si="3"/>
        <v>100</v>
      </c>
      <c r="D26" s="12"/>
      <c r="E26" s="12">
        <v>100</v>
      </c>
      <c r="F26" s="50">
        <f t="shared" si="4"/>
        <v>100</v>
      </c>
      <c r="G26" s="4">
        <f t="shared" si="5"/>
        <v>0</v>
      </c>
      <c r="H26" s="4">
        <f t="shared" si="6"/>
        <v>100</v>
      </c>
      <c r="I26" s="50">
        <f t="shared" si="7"/>
        <v>100</v>
      </c>
      <c r="J26" s="4">
        <f t="shared" si="8"/>
        <v>0</v>
      </c>
      <c r="K26" s="36"/>
      <c r="L26" s="4"/>
      <c r="M26" s="50">
        <f t="shared" si="9"/>
        <v>100</v>
      </c>
      <c r="N26" s="36">
        <v>100</v>
      </c>
      <c r="O26" s="4"/>
      <c r="P26" s="50">
        <f t="shared" si="10"/>
        <v>0</v>
      </c>
      <c r="Q26" s="50">
        <f t="shared" si="11"/>
        <v>0</v>
      </c>
      <c r="R26" s="4"/>
      <c r="S26" s="4"/>
      <c r="T26" s="50">
        <f t="shared" si="12"/>
        <v>0</v>
      </c>
      <c r="U26" s="4"/>
      <c r="V26" s="4"/>
      <c r="W26" s="50">
        <f t="shared" si="13"/>
        <v>0</v>
      </c>
      <c r="X26" s="50">
        <f t="shared" si="14"/>
        <v>0</v>
      </c>
      <c r="Y26" s="36"/>
      <c r="Z26" s="4"/>
      <c r="AA26" s="50">
        <f t="shared" si="15"/>
        <v>0</v>
      </c>
      <c r="AB26" s="4"/>
      <c r="AC26" s="4"/>
      <c r="AD26" s="50">
        <f t="shared" si="16"/>
        <v>0</v>
      </c>
      <c r="AE26" s="50">
        <f t="shared" si="17"/>
        <v>0</v>
      </c>
      <c r="AF26" s="36"/>
      <c r="AG26" s="4"/>
      <c r="AH26" s="50">
        <f t="shared" si="18"/>
        <v>0</v>
      </c>
      <c r="AI26" s="36"/>
      <c r="AJ26" s="4"/>
      <c r="AK26" s="9">
        <f t="shared" si="19"/>
        <v>1</v>
      </c>
      <c r="AL26" s="54"/>
      <c r="AM26" s="54">
        <f t="shared" si="20"/>
        <v>1</v>
      </c>
    </row>
    <row r="27" spans="1:39" s="2" customFormat="1" ht="18.75">
      <c r="A27" s="10">
        <v>17</v>
      </c>
      <c r="B27" s="11" t="s">
        <v>39</v>
      </c>
      <c r="C27" s="45">
        <f t="shared" si="3"/>
        <v>160</v>
      </c>
      <c r="D27" s="12"/>
      <c r="E27" s="12">
        <v>160</v>
      </c>
      <c r="F27" s="50">
        <f t="shared" si="4"/>
        <v>156</v>
      </c>
      <c r="G27" s="4">
        <f t="shared" si="5"/>
        <v>0</v>
      </c>
      <c r="H27" s="4">
        <f t="shared" si="6"/>
        <v>156</v>
      </c>
      <c r="I27" s="50">
        <f t="shared" si="7"/>
        <v>156</v>
      </c>
      <c r="J27" s="4">
        <f t="shared" si="8"/>
        <v>0</v>
      </c>
      <c r="K27" s="36"/>
      <c r="L27" s="4"/>
      <c r="M27" s="50">
        <f t="shared" si="9"/>
        <v>156</v>
      </c>
      <c r="N27" s="36">
        <v>156</v>
      </c>
      <c r="O27" s="4"/>
      <c r="P27" s="50">
        <f t="shared" si="10"/>
        <v>0</v>
      </c>
      <c r="Q27" s="50">
        <f t="shared" si="11"/>
        <v>0</v>
      </c>
      <c r="R27" s="4"/>
      <c r="S27" s="4"/>
      <c r="T27" s="50">
        <f t="shared" si="12"/>
        <v>0</v>
      </c>
      <c r="U27" s="4"/>
      <c r="V27" s="4"/>
      <c r="W27" s="50">
        <f t="shared" si="13"/>
        <v>0</v>
      </c>
      <c r="X27" s="50">
        <f t="shared" si="14"/>
        <v>0</v>
      </c>
      <c r="Y27" s="36"/>
      <c r="Z27" s="4"/>
      <c r="AA27" s="50">
        <f t="shared" si="15"/>
        <v>0</v>
      </c>
      <c r="AB27" s="4"/>
      <c r="AC27" s="4"/>
      <c r="AD27" s="50">
        <f t="shared" si="16"/>
        <v>0</v>
      </c>
      <c r="AE27" s="50">
        <f t="shared" si="17"/>
        <v>0</v>
      </c>
      <c r="AF27" s="36"/>
      <c r="AG27" s="4"/>
      <c r="AH27" s="50">
        <f t="shared" si="18"/>
        <v>0</v>
      </c>
      <c r="AI27" s="36"/>
      <c r="AJ27" s="4"/>
      <c r="AK27" s="9">
        <f t="shared" si="19"/>
        <v>0.97499999999999998</v>
      </c>
      <c r="AL27" s="54"/>
      <c r="AM27" s="54">
        <f t="shared" si="20"/>
        <v>0.97499999999999998</v>
      </c>
    </row>
    <row r="28" spans="1:39" s="2" customFormat="1" ht="18.75">
      <c r="A28" s="10">
        <v>18</v>
      </c>
      <c r="B28" s="11" t="s">
        <v>40</v>
      </c>
      <c r="C28" s="45">
        <f t="shared" si="3"/>
        <v>50</v>
      </c>
      <c r="D28" s="12"/>
      <c r="E28" s="12">
        <v>50</v>
      </c>
      <c r="F28" s="50">
        <f t="shared" si="4"/>
        <v>50</v>
      </c>
      <c r="G28" s="4">
        <f t="shared" si="5"/>
        <v>0</v>
      </c>
      <c r="H28" s="4">
        <f t="shared" si="6"/>
        <v>50</v>
      </c>
      <c r="I28" s="50">
        <f t="shared" si="7"/>
        <v>50</v>
      </c>
      <c r="J28" s="4">
        <f t="shared" si="8"/>
        <v>0</v>
      </c>
      <c r="K28" s="36"/>
      <c r="L28" s="4"/>
      <c r="M28" s="50">
        <f t="shared" si="9"/>
        <v>50</v>
      </c>
      <c r="N28" s="36">
        <v>50</v>
      </c>
      <c r="O28" s="4"/>
      <c r="P28" s="50">
        <f t="shared" si="10"/>
        <v>0</v>
      </c>
      <c r="Q28" s="50">
        <f t="shared" si="11"/>
        <v>0</v>
      </c>
      <c r="R28" s="4"/>
      <c r="S28" s="4"/>
      <c r="T28" s="50">
        <f t="shared" si="12"/>
        <v>0</v>
      </c>
      <c r="U28" s="4"/>
      <c r="V28" s="4"/>
      <c r="W28" s="50">
        <f t="shared" si="13"/>
        <v>0</v>
      </c>
      <c r="X28" s="50">
        <f t="shared" si="14"/>
        <v>0</v>
      </c>
      <c r="Y28" s="36"/>
      <c r="Z28" s="4"/>
      <c r="AA28" s="50">
        <f t="shared" si="15"/>
        <v>0</v>
      </c>
      <c r="AB28" s="4"/>
      <c r="AC28" s="4"/>
      <c r="AD28" s="50">
        <f t="shared" si="16"/>
        <v>0</v>
      </c>
      <c r="AE28" s="50">
        <f t="shared" si="17"/>
        <v>0</v>
      </c>
      <c r="AF28" s="36"/>
      <c r="AG28" s="4"/>
      <c r="AH28" s="50">
        <f t="shared" si="18"/>
        <v>0</v>
      </c>
      <c r="AI28" s="36"/>
      <c r="AJ28" s="4"/>
      <c r="AK28" s="9">
        <f t="shared" si="19"/>
        <v>1</v>
      </c>
      <c r="AL28" s="54"/>
      <c r="AM28" s="54">
        <f t="shared" si="20"/>
        <v>1</v>
      </c>
    </row>
    <row r="29" spans="1:39" s="2" customFormat="1" ht="18.75">
      <c r="A29" s="10">
        <v>19</v>
      </c>
      <c r="B29" s="11" t="s">
        <v>41</v>
      </c>
      <c r="C29" s="45">
        <f t="shared" si="3"/>
        <v>100</v>
      </c>
      <c r="D29" s="12"/>
      <c r="E29" s="12">
        <v>100</v>
      </c>
      <c r="F29" s="50">
        <f t="shared" si="4"/>
        <v>100</v>
      </c>
      <c r="G29" s="4">
        <f t="shared" si="5"/>
        <v>0</v>
      </c>
      <c r="H29" s="4">
        <f t="shared" si="6"/>
        <v>100</v>
      </c>
      <c r="I29" s="50">
        <f t="shared" si="7"/>
        <v>100</v>
      </c>
      <c r="J29" s="4">
        <f t="shared" si="8"/>
        <v>0</v>
      </c>
      <c r="K29" s="36"/>
      <c r="L29" s="4"/>
      <c r="M29" s="50">
        <f t="shared" si="9"/>
        <v>100</v>
      </c>
      <c r="N29" s="36">
        <v>100</v>
      </c>
      <c r="O29" s="4"/>
      <c r="P29" s="50">
        <f t="shared" si="10"/>
        <v>0</v>
      </c>
      <c r="Q29" s="50">
        <f t="shared" si="11"/>
        <v>0</v>
      </c>
      <c r="R29" s="4"/>
      <c r="S29" s="4"/>
      <c r="T29" s="50">
        <f t="shared" si="12"/>
        <v>0</v>
      </c>
      <c r="U29" s="4"/>
      <c r="V29" s="4"/>
      <c r="W29" s="50">
        <f t="shared" si="13"/>
        <v>0</v>
      </c>
      <c r="X29" s="50">
        <f t="shared" si="14"/>
        <v>0</v>
      </c>
      <c r="Y29" s="36"/>
      <c r="Z29" s="4"/>
      <c r="AA29" s="50">
        <f t="shared" si="15"/>
        <v>0</v>
      </c>
      <c r="AB29" s="4"/>
      <c r="AC29" s="4"/>
      <c r="AD29" s="50">
        <f t="shared" si="16"/>
        <v>0</v>
      </c>
      <c r="AE29" s="50">
        <f t="shared" si="17"/>
        <v>0</v>
      </c>
      <c r="AF29" s="36"/>
      <c r="AG29" s="4"/>
      <c r="AH29" s="50">
        <f t="shared" si="18"/>
        <v>0</v>
      </c>
      <c r="AI29" s="36"/>
      <c r="AJ29" s="4"/>
      <c r="AK29" s="9">
        <f t="shared" si="19"/>
        <v>1</v>
      </c>
      <c r="AL29" s="54"/>
      <c r="AM29" s="54">
        <f t="shared" si="20"/>
        <v>1</v>
      </c>
    </row>
    <row r="30" spans="1:39" s="2" customFormat="1" ht="18.75">
      <c r="A30" s="13">
        <v>20</v>
      </c>
      <c r="B30" s="14" t="s">
        <v>42</v>
      </c>
      <c r="C30" s="46">
        <f t="shared" si="3"/>
        <v>50</v>
      </c>
      <c r="D30" s="15"/>
      <c r="E30" s="15">
        <v>50</v>
      </c>
      <c r="F30" s="51">
        <f t="shared" si="4"/>
        <v>50</v>
      </c>
      <c r="G30" s="16">
        <f t="shared" si="5"/>
        <v>0</v>
      </c>
      <c r="H30" s="16">
        <f t="shared" si="6"/>
        <v>50</v>
      </c>
      <c r="I30" s="51">
        <f t="shared" si="7"/>
        <v>50</v>
      </c>
      <c r="J30" s="16">
        <f t="shared" si="8"/>
        <v>0</v>
      </c>
      <c r="K30" s="37"/>
      <c r="L30" s="16"/>
      <c r="M30" s="51">
        <f t="shared" si="9"/>
        <v>50</v>
      </c>
      <c r="N30" s="37">
        <v>50</v>
      </c>
      <c r="O30" s="16"/>
      <c r="P30" s="51">
        <f t="shared" si="10"/>
        <v>0</v>
      </c>
      <c r="Q30" s="51">
        <f t="shared" si="11"/>
        <v>0</v>
      </c>
      <c r="R30" s="16"/>
      <c r="S30" s="16"/>
      <c r="T30" s="51">
        <f>U30+V30</f>
        <v>0</v>
      </c>
      <c r="U30" s="16"/>
      <c r="V30" s="16"/>
      <c r="W30" s="51">
        <f t="shared" si="13"/>
        <v>0</v>
      </c>
      <c r="X30" s="51">
        <f t="shared" si="14"/>
        <v>0</v>
      </c>
      <c r="Y30" s="37"/>
      <c r="Z30" s="16"/>
      <c r="AA30" s="51">
        <f t="shared" si="15"/>
        <v>0</v>
      </c>
      <c r="AB30" s="16"/>
      <c r="AC30" s="16"/>
      <c r="AD30" s="51">
        <f t="shared" si="16"/>
        <v>0</v>
      </c>
      <c r="AE30" s="51">
        <f t="shared" si="17"/>
        <v>0</v>
      </c>
      <c r="AF30" s="37"/>
      <c r="AG30" s="16"/>
      <c r="AH30" s="51">
        <f>AI30+AJ30</f>
        <v>0</v>
      </c>
      <c r="AI30" s="37"/>
      <c r="AJ30" s="16"/>
      <c r="AK30" s="30">
        <f t="shared" si="19"/>
        <v>1</v>
      </c>
      <c r="AL30" s="55"/>
      <c r="AM30" s="55">
        <f t="shared" si="20"/>
        <v>1</v>
      </c>
    </row>
    <row r="31" spans="1:39" s="2" customFormat="1" ht="18.75">
      <c r="A31" s="17" t="s">
        <v>3</v>
      </c>
      <c r="B31" s="18" t="s">
        <v>12</v>
      </c>
      <c r="C31" s="28">
        <f>SUM(C32:C46)</f>
        <v>160715</v>
      </c>
      <c r="D31" s="28">
        <f t="shared" ref="D31:AJ31" si="21">SUM(D32:D46)</f>
        <v>133430</v>
      </c>
      <c r="E31" s="28">
        <f t="shared" si="21"/>
        <v>27285</v>
      </c>
      <c r="F31" s="28">
        <f t="shared" si="21"/>
        <v>147221</v>
      </c>
      <c r="G31" s="28">
        <f t="shared" si="21"/>
        <v>125552</v>
      </c>
      <c r="H31" s="28">
        <f t="shared" si="21"/>
        <v>21669</v>
      </c>
      <c r="I31" s="28">
        <f t="shared" si="21"/>
        <v>138731</v>
      </c>
      <c r="J31" s="28">
        <f t="shared" si="21"/>
        <v>125552</v>
      </c>
      <c r="K31" s="28">
        <f t="shared" si="21"/>
        <v>125552</v>
      </c>
      <c r="L31" s="28">
        <f t="shared" si="21"/>
        <v>0</v>
      </c>
      <c r="M31" s="28">
        <f t="shared" si="21"/>
        <v>13179</v>
      </c>
      <c r="N31" s="28">
        <f t="shared" si="21"/>
        <v>13179</v>
      </c>
      <c r="O31" s="28">
        <f t="shared" si="21"/>
        <v>0</v>
      </c>
      <c r="P31" s="28">
        <f t="shared" si="21"/>
        <v>6298</v>
      </c>
      <c r="Q31" s="28">
        <f t="shared" si="21"/>
        <v>0</v>
      </c>
      <c r="R31" s="28">
        <f t="shared" si="21"/>
        <v>0</v>
      </c>
      <c r="S31" s="28">
        <f t="shared" si="21"/>
        <v>0</v>
      </c>
      <c r="T31" s="28">
        <f t="shared" si="21"/>
        <v>6298</v>
      </c>
      <c r="U31" s="28">
        <f t="shared" si="21"/>
        <v>6298</v>
      </c>
      <c r="V31" s="28">
        <f t="shared" si="21"/>
        <v>0</v>
      </c>
      <c r="W31" s="28">
        <f t="shared" si="21"/>
        <v>1676</v>
      </c>
      <c r="X31" s="28">
        <f t="shared" si="21"/>
        <v>0</v>
      </c>
      <c r="Y31" s="28">
        <f t="shared" si="21"/>
        <v>0</v>
      </c>
      <c r="Z31" s="28">
        <f t="shared" si="21"/>
        <v>0</v>
      </c>
      <c r="AA31" s="28">
        <f t="shared" si="21"/>
        <v>1676</v>
      </c>
      <c r="AB31" s="28">
        <f t="shared" si="21"/>
        <v>1676</v>
      </c>
      <c r="AC31" s="28">
        <f t="shared" si="21"/>
        <v>0</v>
      </c>
      <c r="AD31" s="28">
        <f t="shared" si="21"/>
        <v>516</v>
      </c>
      <c r="AE31" s="28">
        <f t="shared" si="21"/>
        <v>0</v>
      </c>
      <c r="AF31" s="28">
        <f t="shared" si="21"/>
        <v>0</v>
      </c>
      <c r="AG31" s="28">
        <f t="shared" si="21"/>
        <v>0</v>
      </c>
      <c r="AH31" s="28">
        <f t="shared" si="21"/>
        <v>516</v>
      </c>
      <c r="AI31" s="28">
        <f t="shared" si="21"/>
        <v>516</v>
      </c>
      <c r="AJ31" s="28">
        <f t="shared" si="21"/>
        <v>0</v>
      </c>
      <c r="AK31" s="29">
        <f t="shared" si="19"/>
        <v>0.91603770649908223</v>
      </c>
      <c r="AL31" s="29">
        <f t="shared" ref="AL31:AL46" si="22">G31/D31</f>
        <v>0.94095780559094655</v>
      </c>
      <c r="AM31" s="29">
        <f t="shared" si="20"/>
        <v>0.794172622319956</v>
      </c>
    </row>
    <row r="32" spans="1:39" s="2" customFormat="1" ht="18.75">
      <c r="A32" s="19">
        <v>1</v>
      </c>
      <c r="B32" s="20" t="s">
        <v>43</v>
      </c>
      <c r="C32" s="44">
        <f t="shared" si="3"/>
        <v>3077</v>
      </c>
      <c r="D32" s="21">
        <v>2226</v>
      </c>
      <c r="E32" s="21">
        <v>851</v>
      </c>
      <c r="F32" s="49">
        <f t="shared" si="4"/>
        <v>5382</v>
      </c>
      <c r="G32" s="22">
        <f t="shared" si="5"/>
        <v>4807</v>
      </c>
      <c r="H32" s="22">
        <f t="shared" si="6"/>
        <v>575</v>
      </c>
      <c r="I32" s="49">
        <f t="shared" si="7"/>
        <v>5382</v>
      </c>
      <c r="J32" s="22">
        <f t="shared" si="8"/>
        <v>4807</v>
      </c>
      <c r="K32" s="38">
        <v>4807</v>
      </c>
      <c r="L32" s="22"/>
      <c r="M32" s="49">
        <f t="shared" si="9"/>
        <v>575</v>
      </c>
      <c r="N32" s="38">
        <v>575</v>
      </c>
      <c r="O32" s="22"/>
      <c r="P32" s="49">
        <f t="shared" si="10"/>
        <v>0</v>
      </c>
      <c r="Q32" s="49">
        <f t="shared" si="11"/>
        <v>0</v>
      </c>
      <c r="R32" s="22"/>
      <c r="S32" s="22"/>
      <c r="T32" s="49">
        <f t="shared" si="12"/>
        <v>0</v>
      </c>
      <c r="U32" s="22"/>
      <c r="V32" s="22"/>
      <c r="W32" s="49">
        <f t="shared" si="13"/>
        <v>0</v>
      </c>
      <c r="X32" s="49">
        <f t="shared" si="14"/>
        <v>0</v>
      </c>
      <c r="Y32" s="39"/>
      <c r="Z32" s="22"/>
      <c r="AA32" s="49">
        <f t="shared" si="15"/>
        <v>0</v>
      </c>
      <c r="AB32" s="22"/>
      <c r="AC32" s="22"/>
      <c r="AD32" s="49">
        <f>AE32+AH32</f>
        <v>0</v>
      </c>
      <c r="AE32" s="49">
        <f t="shared" si="17"/>
        <v>0</v>
      </c>
      <c r="AF32" s="39"/>
      <c r="AG32" s="22"/>
      <c r="AH32" s="49">
        <f t="shared" ref="AH32:AH46" si="23">AI32+AJ32</f>
        <v>0</v>
      </c>
      <c r="AI32" s="35"/>
      <c r="AJ32" s="22"/>
      <c r="AK32" s="27">
        <f t="shared" si="19"/>
        <v>1.7491062723431914</v>
      </c>
      <c r="AL32" s="53">
        <f t="shared" si="22"/>
        <v>2.1594788858939804</v>
      </c>
      <c r="AM32" s="53">
        <f t="shared" si="20"/>
        <v>0.67567567567567566</v>
      </c>
    </row>
    <row r="33" spans="1:39" s="2" customFormat="1" ht="18.75">
      <c r="A33" s="10">
        <v>2</v>
      </c>
      <c r="B33" s="11" t="s">
        <v>44</v>
      </c>
      <c r="C33" s="45">
        <f t="shared" si="3"/>
        <v>18003</v>
      </c>
      <c r="D33" s="12">
        <v>16822</v>
      </c>
      <c r="E33" s="12">
        <v>1181</v>
      </c>
      <c r="F33" s="50">
        <f t="shared" si="4"/>
        <v>13953</v>
      </c>
      <c r="G33" s="4">
        <f t="shared" si="5"/>
        <v>12831</v>
      </c>
      <c r="H33" s="4">
        <f t="shared" si="6"/>
        <v>1122</v>
      </c>
      <c r="I33" s="50">
        <f t="shared" si="7"/>
        <v>13949</v>
      </c>
      <c r="J33" s="4">
        <f t="shared" si="8"/>
        <v>12831</v>
      </c>
      <c r="K33" s="37">
        <f>12831</f>
        <v>12831</v>
      </c>
      <c r="L33" s="4"/>
      <c r="M33" s="50">
        <f t="shared" si="9"/>
        <v>1118</v>
      </c>
      <c r="N33" s="37">
        <v>1118</v>
      </c>
      <c r="O33" s="4"/>
      <c r="P33" s="50">
        <f t="shared" si="10"/>
        <v>0</v>
      </c>
      <c r="Q33" s="50">
        <f t="shared" si="11"/>
        <v>0</v>
      </c>
      <c r="R33" s="4"/>
      <c r="S33" s="4"/>
      <c r="T33" s="50">
        <f t="shared" si="12"/>
        <v>0</v>
      </c>
      <c r="U33" s="4"/>
      <c r="V33" s="4"/>
      <c r="W33" s="50">
        <f t="shared" si="13"/>
        <v>4</v>
      </c>
      <c r="X33" s="50">
        <f t="shared" si="14"/>
        <v>0</v>
      </c>
      <c r="Y33" s="40"/>
      <c r="Z33" s="4"/>
      <c r="AA33" s="50">
        <f t="shared" si="15"/>
        <v>4</v>
      </c>
      <c r="AB33" s="4">
        <v>4</v>
      </c>
      <c r="AC33" s="4"/>
      <c r="AD33" s="49">
        <f t="shared" ref="AD33:AD46" si="24">AE33+AH33</f>
        <v>0</v>
      </c>
      <c r="AE33" s="50">
        <f t="shared" si="17"/>
        <v>0</v>
      </c>
      <c r="AF33" s="40"/>
      <c r="AG33" s="4"/>
      <c r="AH33" s="50">
        <f t="shared" si="23"/>
        <v>0</v>
      </c>
      <c r="AI33" s="36"/>
      <c r="AJ33" s="4"/>
      <c r="AK33" s="9">
        <f t="shared" si="19"/>
        <v>0.77503749375104147</v>
      </c>
      <c r="AL33" s="54">
        <f t="shared" si="22"/>
        <v>0.76275115919629055</v>
      </c>
      <c r="AM33" s="54">
        <f t="shared" si="20"/>
        <v>0.95004233700254026</v>
      </c>
    </row>
    <row r="34" spans="1:39" s="2" customFormat="1" ht="18.75">
      <c r="A34" s="10">
        <v>3</v>
      </c>
      <c r="B34" s="11" t="s">
        <v>45</v>
      </c>
      <c r="C34" s="45">
        <f t="shared" si="3"/>
        <v>9249</v>
      </c>
      <c r="D34" s="12">
        <v>7956</v>
      </c>
      <c r="E34" s="12">
        <v>1293</v>
      </c>
      <c r="F34" s="50">
        <f t="shared" si="4"/>
        <v>6571</v>
      </c>
      <c r="G34" s="4">
        <f t="shared" si="5"/>
        <v>5830</v>
      </c>
      <c r="H34" s="4">
        <f t="shared" si="6"/>
        <v>741</v>
      </c>
      <c r="I34" s="50">
        <f t="shared" si="7"/>
        <v>6571</v>
      </c>
      <c r="J34" s="4">
        <f t="shared" si="8"/>
        <v>5830</v>
      </c>
      <c r="K34" s="37">
        <f>5830</f>
        <v>5830</v>
      </c>
      <c r="L34" s="4"/>
      <c r="M34" s="50">
        <f t="shared" si="9"/>
        <v>741</v>
      </c>
      <c r="N34" s="37">
        <f>701+40</f>
        <v>741</v>
      </c>
      <c r="O34" s="4"/>
      <c r="P34" s="50">
        <f t="shared" si="10"/>
        <v>0</v>
      </c>
      <c r="Q34" s="50">
        <f t="shared" si="11"/>
        <v>0</v>
      </c>
      <c r="R34" s="4"/>
      <c r="S34" s="4"/>
      <c r="T34" s="50">
        <f t="shared" si="12"/>
        <v>0</v>
      </c>
      <c r="U34" s="4"/>
      <c r="V34" s="4"/>
      <c r="W34" s="50">
        <f t="shared" si="13"/>
        <v>0</v>
      </c>
      <c r="X34" s="50">
        <f t="shared" si="14"/>
        <v>0</v>
      </c>
      <c r="Y34" s="40"/>
      <c r="Z34" s="4"/>
      <c r="AA34" s="50">
        <f t="shared" si="15"/>
        <v>0</v>
      </c>
      <c r="AB34" s="4"/>
      <c r="AC34" s="4"/>
      <c r="AD34" s="49">
        <f t="shared" si="24"/>
        <v>0</v>
      </c>
      <c r="AE34" s="50">
        <f t="shared" si="17"/>
        <v>0</v>
      </c>
      <c r="AF34" s="40"/>
      <c r="AG34" s="4"/>
      <c r="AH34" s="50">
        <f t="shared" si="23"/>
        <v>0</v>
      </c>
      <c r="AI34" s="36"/>
      <c r="AJ34" s="4"/>
      <c r="AK34" s="9">
        <f t="shared" si="19"/>
        <v>0.71045518434425348</v>
      </c>
      <c r="AL34" s="54">
        <f t="shared" si="22"/>
        <v>0.73278029160382097</v>
      </c>
      <c r="AM34" s="54">
        <f t="shared" si="20"/>
        <v>0.57308584686774944</v>
      </c>
    </row>
    <row r="35" spans="1:39" s="2" customFormat="1" ht="18.75">
      <c r="A35" s="10">
        <v>4</v>
      </c>
      <c r="B35" s="11" t="s">
        <v>46</v>
      </c>
      <c r="C35" s="45">
        <f t="shared" si="3"/>
        <v>6262</v>
      </c>
      <c r="D35" s="12">
        <v>5166</v>
      </c>
      <c r="E35" s="12">
        <v>1096</v>
      </c>
      <c r="F35" s="50">
        <f t="shared" si="4"/>
        <v>6251</v>
      </c>
      <c r="G35" s="4">
        <f t="shared" si="5"/>
        <v>5055</v>
      </c>
      <c r="H35" s="4">
        <f t="shared" si="6"/>
        <v>1196</v>
      </c>
      <c r="I35" s="50">
        <f t="shared" si="7"/>
        <v>5928</v>
      </c>
      <c r="J35" s="4">
        <f t="shared" si="8"/>
        <v>5055</v>
      </c>
      <c r="K35" s="37">
        <f>5055</f>
        <v>5055</v>
      </c>
      <c r="L35" s="4"/>
      <c r="M35" s="50">
        <f t="shared" si="9"/>
        <v>873</v>
      </c>
      <c r="N35" s="37">
        <v>873</v>
      </c>
      <c r="O35" s="4"/>
      <c r="P35" s="50">
        <f t="shared" si="10"/>
        <v>0</v>
      </c>
      <c r="Q35" s="50">
        <f t="shared" si="11"/>
        <v>0</v>
      </c>
      <c r="R35" s="4"/>
      <c r="S35" s="4"/>
      <c r="T35" s="50">
        <f t="shared" si="12"/>
        <v>0</v>
      </c>
      <c r="U35" s="4"/>
      <c r="V35" s="4"/>
      <c r="W35" s="50">
        <f t="shared" si="13"/>
        <v>323</v>
      </c>
      <c r="X35" s="50">
        <f t="shared" si="14"/>
        <v>0</v>
      </c>
      <c r="Y35" s="40"/>
      <c r="Z35" s="4"/>
      <c r="AA35" s="50">
        <f t="shared" si="15"/>
        <v>323</v>
      </c>
      <c r="AB35" s="4">
        <v>323</v>
      </c>
      <c r="AC35" s="4"/>
      <c r="AD35" s="49">
        <f t="shared" si="24"/>
        <v>0</v>
      </c>
      <c r="AE35" s="50">
        <f t="shared" si="17"/>
        <v>0</v>
      </c>
      <c r="AF35" s="40"/>
      <c r="AG35" s="4"/>
      <c r="AH35" s="50">
        <f t="shared" si="23"/>
        <v>0</v>
      </c>
      <c r="AI35" s="36"/>
      <c r="AJ35" s="4"/>
      <c r="AK35" s="9">
        <f t="shared" si="19"/>
        <v>0.99824337272436925</v>
      </c>
      <c r="AL35" s="54">
        <f t="shared" si="22"/>
        <v>0.978513356562137</v>
      </c>
      <c r="AM35" s="54">
        <f t="shared" si="20"/>
        <v>1.0912408759124088</v>
      </c>
    </row>
    <row r="36" spans="1:39" s="2" customFormat="1" ht="18.75">
      <c r="A36" s="10">
        <v>5</v>
      </c>
      <c r="B36" s="11" t="s">
        <v>47</v>
      </c>
      <c r="C36" s="45">
        <f t="shared" si="3"/>
        <v>7976</v>
      </c>
      <c r="D36" s="12">
        <v>6384</v>
      </c>
      <c r="E36" s="12">
        <v>1592</v>
      </c>
      <c r="F36" s="50">
        <f t="shared" si="4"/>
        <v>6772</v>
      </c>
      <c r="G36" s="4">
        <f t="shared" si="5"/>
        <v>6250</v>
      </c>
      <c r="H36" s="4">
        <f t="shared" si="6"/>
        <v>522</v>
      </c>
      <c r="I36" s="50">
        <f t="shared" si="7"/>
        <v>6501</v>
      </c>
      <c r="J36" s="4">
        <f t="shared" si="8"/>
        <v>6250</v>
      </c>
      <c r="K36" s="37">
        <v>6250</v>
      </c>
      <c r="L36" s="4"/>
      <c r="M36" s="50">
        <f t="shared" si="9"/>
        <v>251</v>
      </c>
      <c r="N36" s="37">
        <v>251</v>
      </c>
      <c r="O36" s="4"/>
      <c r="P36" s="50">
        <f t="shared" si="10"/>
        <v>0</v>
      </c>
      <c r="Q36" s="50">
        <f t="shared" si="11"/>
        <v>0</v>
      </c>
      <c r="R36" s="4"/>
      <c r="S36" s="4"/>
      <c r="T36" s="50">
        <f t="shared" si="12"/>
        <v>0</v>
      </c>
      <c r="U36" s="4"/>
      <c r="V36" s="4"/>
      <c r="W36" s="50">
        <f t="shared" si="13"/>
        <v>267</v>
      </c>
      <c r="X36" s="50">
        <f t="shared" si="14"/>
        <v>0</v>
      </c>
      <c r="Y36" s="40"/>
      <c r="Z36" s="4"/>
      <c r="AA36" s="50">
        <f t="shared" si="15"/>
        <v>267</v>
      </c>
      <c r="AB36" s="4">
        <v>267</v>
      </c>
      <c r="AC36" s="4"/>
      <c r="AD36" s="49">
        <f t="shared" si="24"/>
        <v>4</v>
      </c>
      <c r="AE36" s="50">
        <f t="shared" si="17"/>
        <v>0</v>
      </c>
      <c r="AF36" s="40"/>
      <c r="AG36" s="4"/>
      <c r="AH36" s="50">
        <f t="shared" si="23"/>
        <v>4</v>
      </c>
      <c r="AI36" s="36">
        <v>4</v>
      </c>
      <c r="AJ36" s="4"/>
      <c r="AK36" s="9">
        <f t="shared" si="19"/>
        <v>0.84904714142427284</v>
      </c>
      <c r="AL36" s="54">
        <f t="shared" si="22"/>
        <v>0.97901002506265666</v>
      </c>
      <c r="AM36" s="54">
        <f t="shared" si="20"/>
        <v>0.32788944723618091</v>
      </c>
    </row>
    <row r="37" spans="1:39" s="2" customFormat="1" ht="18.75">
      <c r="A37" s="10">
        <v>6</v>
      </c>
      <c r="B37" s="14" t="s">
        <v>48</v>
      </c>
      <c r="C37" s="45">
        <f t="shared" si="3"/>
        <v>13597</v>
      </c>
      <c r="D37" s="12">
        <v>11522</v>
      </c>
      <c r="E37" s="12">
        <v>2075</v>
      </c>
      <c r="F37" s="50">
        <f t="shared" si="4"/>
        <v>9783</v>
      </c>
      <c r="G37" s="4">
        <f t="shared" si="5"/>
        <v>8371</v>
      </c>
      <c r="H37" s="4">
        <f t="shared" si="6"/>
        <v>1412</v>
      </c>
      <c r="I37" s="50">
        <f t="shared" si="7"/>
        <v>9358</v>
      </c>
      <c r="J37" s="4">
        <f t="shared" si="8"/>
        <v>8371</v>
      </c>
      <c r="K37" s="37">
        <f>8371</f>
        <v>8371</v>
      </c>
      <c r="L37" s="4"/>
      <c r="M37" s="50">
        <f t="shared" si="9"/>
        <v>987</v>
      </c>
      <c r="N37" s="37">
        <f>1412-425</f>
        <v>987</v>
      </c>
      <c r="O37" s="4"/>
      <c r="P37" s="50">
        <f t="shared" si="10"/>
        <v>0</v>
      </c>
      <c r="Q37" s="50">
        <f t="shared" si="11"/>
        <v>0</v>
      </c>
      <c r="R37" s="4"/>
      <c r="S37" s="4"/>
      <c r="T37" s="50">
        <f t="shared" si="12"/>
        <v>0</v>
      </c>
      <c r="U37" s="4"/>
      <c r="V37" s="4"/>
      <c r="W37" s="50">
        <f t="shared" si="13"/>
        <v>425</v>
      </c>
      <c r="X37" s="50">
        <f t="shared" si="14"/>
        <v>0</v>
      </c>
      <c r="Y37" s="40"/>
      <c r="Z37" s="4"/>
      <c r="AA37" s="50">
        <f t="shared" si="15"/>
        <v>425</v>
      </c>
      <c r="AB37" s="4">
        <v>425</v>
      </c>
      <c r="AC37" s="4"/>
      <c r="AD37" s="49">
        <f t="shared" si="24"/>
        <v>0</v>
      </c>
      <c r="AE37" s="50">
        <f t="shared" si="17"/>
        <v>0</v>
      </c>
      <c r="AF37" s="40"/>
      <c r="AG37" s="4"/>
      <c r="AH37" s="50">
        <f t="shared" si="23"/>
        <v>0</v>
      </c>
      <c r="AI37" s="36"/>
      <c r="AJ37" s="4"/>
      <c r="AK37" s="9">
        <f t="shared" si="19"/>
        <v>0.71949694785614471</v>
      </c>
      <c r="AL37" s="54">
        <f t="shared" si="22"/>
        <v>0.72652317306023262</v>
      </c>
      <c r="AM37" s="54">
        <f t="shared" si="20"/>
        <v>0.68048192771084337</v>
      </c>
    </row>
    <row r="38" spans="1:39" s="2" customFormat="1" ht="18.75">
      <c r="A38" s="10">
        <v>7</v>
      </c>
      <c r="B38" s="14" t="s">
        <v>49</v>
      </c>
      <c r="C38" s="45">
        <f t="shared" si="3"/>
        <v>15172</v>
      </c>
      <c r="D38" s="12">
        <v>10878</v>
      </c>
      <c r="E38" s="12">
        <v>4294</v>
      </c>
      <c r="F38" s="50">
        <f t="shared" si="4"/>
        <v>22631</v>
      </c>
      <c r="G38" s="4">
        <f t="shared" si="5"/>
        <v>18729</v>
      </c>
      <c r="H38" s="4">
        <f t="shared" si="6"/>
        <v>3902</v>
      </c>
      <c r="I38" s="50">
        <f t="shared" si="7"/>
        <v>19121</v>
      </c>
      <c r="J38" s="4">
        <f t="shared" si="8"/>
        <v>18729</v>
      </c>
      <c r="K38" s="37">
        <v>18729</v>
      </c>
      <c r="L38" s="4"/>
      <c r="M38" s="50">
        <f t="shared" si="9"/>
        <v>392</v>
      </c>
      <c r="N38" s="37">
        <f>174+218</f>
        <v>392</v>
      </c>
      <c r="O38" s="4"/>
      <c r="P38" s="50">
        <f t="shared" si="10"/>
        <v>2748</v>
      </c>
      <c r="Q38" s="50">
        <f t="shared" si="11"/>
        <v>0</v>
      </c>
      <c r="R38" s="4"/>
      <c r="S38" s="4"/>
      <c r="T38" s="50">
        <f t="shared" si="12"/>
        <v>2748</v>
      </c>
      <c r="U38" s="4">
        <v>2748</v>
      </c>
      <c r="V38" s="4"/>
      <c r="W38" s="50">
        <f t="shared" si="13"/>
        <v>480</v>
      </c>
      <c r="X38" s="50">
        <f t="shared" si="14"/>
        <v>0</v>
      </c>
      <c r="Y38" s="36"/>
      <c r="Z38" s="4"/>
      <c r="AA38" s="50">
        <f t="shared" si="15"/>
        <v>480</v>
      </c>
      <c r="AB38" s="4">
        <v>480</v>
      </c>
      <c r="AC38" s="4"/>
      <c r="AD38" s="49">
        <f t="shared" si="24"/>
        <v>282</v>
      </c>
      <c r="AE38" s="50">
        <f t="shared" si="17"/>
        <v>0</v>
      </c>
      <c r="AF38" s="36"/>
      <c r="AG38" s="4"/>
      <c r="AH38" s="50">
        <f t="shared" si="23"/>
        <v>282</v>
      </c>
      <c r="AI38" s="36">
        <v>282</v>
      </c>
      <c r="AJ38" s="4"/>
      <c r="AK38" s="9">
        <f t="shared" si="19"/>
        <v>1.4916293171631954</v>
      </c>
      <c r="AL38" s="54">
        <f t="shared" si="22"/>
        <v>1.7217319360176504</v>
      </c>
      <c r="AM38" s="54">
        <f t="shared" si="20"/>
        <v>0.90870982766651143</v>
      </c>
    </row>
    <row r="39" spans="1:39" s="2" customFormat="1" ht="18.75">
      <c r="A39" s="10">
        <v>8</v>
      </c>
      <c r="B39" s="14" t="s">
        <v>50</v>
      </c>
      <c r="C39" s="45">
        <f t="shared" si="3"/>
        <v>12973</v>
      </c>
      <c r="D39" s="12">
        <v>11228</v>
      </c>
      <c r="E39" s="12">
        <v>1745</v>
      </c>
      <c r="F39" s="50">
        <f t="shared" si="4"/>
        <v>12407</v>
      </c>
      <c r="G39" s="4">
        <f t="shared" si="5"/>
        <v>10127</v>
      </c>
      <c r="H39" s="4">
        <f t="shared" si="6"/>
        <v>2280</v>
      </c>
      <c r="I39" s="50">
        <f t="shared" si="7"/>
        <v>12357</v>
      </c>
      <c r="J39" s="4">
        <f t="shared" si="8"/>
        <v>10127</v>
      </c>
      <c r="K39" s="37">
        <v>10127</v>
      </c>
      <c r="L39" s="4"/>
      <c r="M39" s="50">
        <f t="shared" si="9"/>
        <v>2230</v>
      </c>
      <c r="N39" s="37">
        <f>2296-66</f>
        <v>2230</v>
      </c>
      <c r="O39" s="4"/>
      <c r="P39" s="50">
        <f t="shared" si="10"/>
        <v>50</v>
      </c>
      <c r="Q39" s="50">
        <f t="shared" si="11"/>
        <v>0</v>
      </c>
      <c r="R39" s="4"/>
      <c r="S39" s="4"/>
      <c r="T39" s="50">
        <f t="shared" si="12"/>
        <v>50</v>
      </c>
      <c r="U39" s="4">
        <v>50</v>
      </c>
      <c r="V39" s="4"/>
      <c r="W39" s="50">
        <f t="shared" si="13"/>
        <v>0</v>
      </c>
      <c r="X39" s="50">
        <f t="shared" si="14"/>
        <v>0</v>
      </c>
      <c r="Y39" s="36"/>
      <c r="Z39" s="4"/>
      <c r="AA39" s="50">
        <f t="shared" si="15"/>
        <v>0</v>
      </c>
      <c r="AB39" s="4"/>
      <c r="AC39" s="4"/>
      <c r="AD39" s="49">
        <f t="shared" si="24"/>
        <v>0</v>
      </c>
      <c r="AE39" s="50">
        <f t="shared" si="17"/>
        <v>0</v>
      </c>
      <c r="AF39" s="36"/>
      <c r="AG39" s="4"/>
      <c r="AH39" s="50">
        <f t="shared" si="23"/>
        <v>0</v>
      </c>
      <c r="AI39" s="36"/>
      <c r="AJ39" s="4"/>
      <c r="AK39" s="9">
        <f t="shared" si="19"/>
        <v>0.95637092422724124</v>
      </c>
      <c r="AL39" s="54">
        <f t="shared" si="22"/>
        <v>0.90194157463484148</v>
      </c>
      <c r="AM39" s="54">
        <f t="shared" si="20"/>
        <v>1.3065902578796562</v>
      </c>
    </row>
    <row r="40" spans="1:39" s="2" customFormat="1" ht="18.75">
      <c r="A40" s="10">
        <v>9</v>
      </c>
      <c r="B40" s="14" t="s">
        <v>51</v>
      </c>
      <c r="C40" s="45">
        <f t="shared" si="3"/>
        <v>16473</v>
      </c>
      <c r="D40" s="12">
        <v>14388</v>
      </c>
      <c r="E40" s="12">
        <v>2085</v>
      </c>
      <c r="F40" s="50">
        <f t="shared" si="4"/>
        <v>15306</v>
      </c>
      <c r="G40" s="4">
        <f t="shared" si="5"/>
        <v>13893</v>
      </c>
      <c r="H40" s="4">
        <f t="shared" si="6"/>
        <v>1413</v>
      </c>
      <c r="I40" s="50">
        <f t="shared" si="7"/>
        <v>15306</v>
      </c>
      <c r="J40" s="4">
        <f t="shared" si="8"/>
        <v>13893</v>
      </c>
      <c r="K40" s="37">
        <f>13893</f>
        <v>13893</v>
      </c>
      <c r="L40" s="4"/>
      <c r="M40" s="50">
        <f t="shared" si="9"/>
        <v>1413</v>
      </c>
      <c r="N40" s="37">
        <v>1413</v>
      </c>
      <c r="O40" s="4"/>
      <c r="P40" s="50">
        <f t="shared" si="10"/>
        <v>0</v>
      </c>
      <c r="Q40" s="50">
        <f t="shared" si="11"/>
        <v>0</v>
      </c>
      <c r="R40" s="4"/>
      <c r="S40" s="4"/>
      <c r="T40" s="50">
        <f t="shared" si="12"/>
        <v>0</v>
      </c>
      <c r="U40" s="4"/>
      <c r="V40" s="4"/>
      <c r="W40" s="50">
        <f t="shared" si="13"/>
        <v>0</v>
      </c>
      <c r="X40" s="50">
        <f t="shared" si="14"/>
        <v>0</v>
      </c>
      <c r="Y40" s="36"/>
      <c r="Z40" s="4"/>
      <c r="AA40" s="50">
        <f t="shared" si="15"/>
        <v>0</v>
      </c>
      <c r="AB40" s="4"/>
      <c r="AC40" s="4"/>
      <c r="AD40" s="49">
        <f t="shared" si="24"/>
        <v>0</v>
      </c>
      <c r="AE40" s="50">
        <f t="shared" si="17"/>
        <v>0</v>
      </c>
      <c r="AF40" s="36"/>
      <c r="AG40" s="4"/>
      <c r="AH40" s="50">
        <f t="shared" si="23"/>
        <v>0</v>
      </c>
      <c r="AI40" s="36"/>
      <c r="AJ40" s="4"/>
      <c r="AK40" s="9">
        <f t="shared" si="19"/>
        <v>0.9291568020397013</v>
      </c>
      <c r="AL40" s="54">
        <f t="shared" si="22"/>
        <v>0.9655963302752294</v>
      </c>
      <c r="AM40" s="54">
        <f t="shared" si="20"/>
        <v>0.67769784172661873</v>
      </c>
    </row>
    <row r="41" spans="1:39" s="2" customFormat="1" ht="18.75">
      <c r="A41" s="10">
        <v>10</v>
      </c>
      <c r="B41" s="14" t="s">
        <v>52</v>
      </c>
      <c r="C41" s="45">
        <f t="shared" si="3"/>
        <v>12727</v>
      </c>
      <c r="D41" s="12">
        <v>10720</v>
      </c>
      <c r="E41" s="12">
        <v>2007</v>
      </c>
      <c r="F41" s="50">
        <f t="shared" si="4"/>
        <v>12619</v>
      </c>
      <c r="G41" s="4">
        <f t="shared" si="5"/>
        <v>10717</v>
      </c>
      <c r="H41" s="4">
        <f t="shared" si="6"/>
        <v>1902</v>
      </c>
      <c r="I41" s="50">
        <f t="shared" si="7"/>
        <v>12108</v>
      </c>
      <c r="J41" s="4">
        <f t="shared" si="8"/>
        <v>10717</v>
      </c>
      <c r="K41" s="37">
        <f>10717</f>
        <v>10717</v>
      </c>
      <c r="L41" s="4"/>
      <c r="M41" s="50">
        <f t="shared" si="9"/>
        <v>1391</v>
      </c>
      <c r="N41" s="37">
        <v>1391</v>
      </c>
      <c r="O41" s="4"/>
      <c r="P41" s="50">
        <f t="shared" si="10"/>
        <v>511</v>
      </c>
      <c r="Q41" s="50">
        <f t="shared" si="11"/>
        <v>0</v>
      </c>
      <c r="R41" s="4"/>
      <c r="S41" s="4"/>
      <c r="T41" s="50">
        <f t="shared" si="12"/>
        <v>511</v>
      </c>
      <c r="U41" s="4">
        <v>511</v>
      </c>
      <c r="V41" s="4"/>
      <c r="W41" s="50">
        <f t="shared" si="13"/>
        <v>0</v>
      </c>
      <c r="X41" s="50">
        <f t="shared" si="14"/>
        <v>0</v>
      </c>
      <c r="Y41" s="36"/>
      <c r="Z41" s="4"/>
      <c r="AA41" s="50">
        <f t="shared" si="15"/>
        <v>0</v>
      </c>
      <c r="AB41" s="4"/>
      <c r="AC41" s="4"/>
      <c r="AD41" s="49">
        <f t="shared" si="24"/>
        <v>0</v>
      </c>
      <c r="AE41" s="50">
        <f t="shared" si="17"/>
        <v>0</v>
      </c>
      <c r="AF41" s="36"/>
      <c r="AG41" s="4"/>
      <c r="AH41" s="50">
        <f t="shared" si="23"/>
        <v>0</v>
      </c>
      <c r="AI41" s="36"/>
      <c r="AJ41" s="4"/>
      <c r="AK41" s="9">
        <f t="shared" si="19"/>
        <v>0.99151410387365446</v>
      </c>
      <c r="AL41" s="54">
        <f t="shared" si="22"/>
        <v>0.99972014925373132</v>
      </c>
      <c r="AM41" s="54">
        <f t="shared" si="20"/>
        <v>0.94768310911808673</v>
      </c>
    </row>
    <row r="42" spans="1:39" s="2" customFormat="1" ht="18.75">
      <c r="A42" s="10">
        <v>11</v>
      </c>
      <c r="B42" s="14" t="s">
        <v>53</v>
      </c>
      <c r="C42" s="45">
        <f t="shared" si="3"/>
        <v>10271</v>
      </c>
      <c r="D42" s="12">
        <v>8666</v>
      </c>
      <c r="E42" s="12">
        <v>1605</v>
      </c>
      <c r="F42" s="50">
        <f t="shared" si="4"/>
        <v>7777</v>
      </c>
      <c r="G42" s="4">
        <f t="shared" si="5"/>
        <v>6972</v>
      </c>
      <c r="H42" s="4">
        <f t="shared" si="6"/>
        <v>805</v>
      </c>
      <c r="I42" s="50">
        <f t="shared" si="7"/>
        <v>7678</v>
      </c>
      <c r="J42" s="4">
        <f t="shared" si="8"/>
        <v>6972</v>
      </c>
      <c r="K42" s="37">
        <v>6972</v>
      </c>
      <c r="L42" s="4"/>
      <c r="M42" s="50">
        <f t="shared" si="9"/>
        <v>706</v>
      </c>
      <c r="N42" s="37">
        <v>706</v>
      </c>
      <c r="O42" s="4"/>
      <c r="P42" s="50">
        <f t="shared" si="10"/>
        <v>0</v>
      </c>
      <c r="Q42" s="50">
        <f t="shared" si="11"/>
        <v>0</v>
      </c>
      <c r="R42" s="4"/>
      <c r="S42" s="4"/>
      <c r="T42" s="50">
        <f t="shared" si="12"/>
        <v>0</v>
      </c>
      <c r="U42" s="4"/>
      <c r="V42" s="4"/>
      <c r="W42" s="50">
        <f t="shared" si="13"/>
        <v>0</v>
      </c>
      <c r="X42" s="50">
        <f t="shared" si="14"/>
        <v>0</v>
      </c>
      <c r="Y42" s="36"/>
      <c r="Z42" s="4"/>
      <c r="AA42" s="50">
        <f t="shared" si="15"/>
        <v>0</v>
      </c>
      <c r="AB42" s="4"/>
      <c r="AC42" s="4"/>
      <c r="AD42" s="49">
        <f t="shared" si="24"/>
        <v>99</v>
      </c>
      <c r="AE42" s="50">
        <f t="shared" si="17"/>
        <v>0</v>
      </c>
      <c r="AF42" s="36"/>
      <c r="AG42" s="4"/>
      <c r="AH42" s="50">
        <f t="shared" si="23"/>
        <v>99</v>
      </c>
      <c r="AI42" s="36">
        <v>99</v>
      </c>
      <c r="AJ42" s="4"/>
      <c r="AK42" s="9">
        <f t="shared" si="19"/>
        <v>0.75718041086554377</v>
      </c>
      <c r="AL42" s="54">
        <f t="shared" si="22"/>
        <v>0.80452342487883688</v>
      </c>
      <c r="AM42" s="54">
        <f t="shared" si="20"/>
        <v>0.50155763239875384</v>
      </c>
    </row>
    <row r="43" spans="1:39" s="2" customFormat="1" ht="18.75">
      <c r="A43" s="10">
        <v>12</v>
      </c>
      <c r="B43" s="14" t="s">
        <v>54</v>
      </c>
      <c r="C43" s="45">
        <f t="shared" si="3"/>
        <v>6867</v>
      </c>
      <c r="D43" s="12">
        <v>5460</v>
      </c>
      <c r="E43" s="12">
        <v>1407</v>
      </c>
      <c r="F43" s="50">
        <f t="shared" si="4"/>
        <v>617</v>
      </c>
      <c r="G43" s="4">
        <f t="shared" si="5"/>
        <v>0</v>
      </c>
      <c r="H43" s="4">
        <f t="shared" si="6"/>
        <v>617</v>
      </c>
      <c r="I43" s="50">
        <f t="shared" si="7"/>
        <v>0</v>
      </c>
      <c r="J43" s="4">
        <f t="shared" si="8"/>
        <v>0</v>
      </c>
      <c r="K43" s="37"/>
      <c r="L43" s="4"/>
      <c r="M43" s="50">
        <f t="shared" si="9"/>
        <v>0</v>
      </c>
      <c r="N43" s="37"/>
      <c r="O43" s="4"/>
      <c r="P43" s="50">
        <f t="shared" si="10"/>
        <v>445</v>
      </c>
      <c r="Q43" s="50">
        <f t="shared" si="11"/>
        <v>0</v>
      </c>
      <c r="R43" s="4"/>
      <c r="S43" s="4"/>
      <c r="T43" s="50">
        <f t="shared" si="12"/>
        <v>445</v>
      </c>
      <c r="U43" s="4">
        <v>445</v>
      </c>
      <c r="V43" s="4"/>
      <c r="W43" s="50">
        <f t="shared" si="13"/>
        <v>168</v>
      </c>
      <c r="X43" s="50">
        <f t="shared" si="14"/>
        <v>0</v>
      </c>
      <c r="Y43" s="36"/>
      <c r="Z43" s="4"/>
      <c r="AA43" s="50">
        <f t="shared" si="15"/>
        <v>168</v>
      </c>
      <c r="AB43" s="4">
        <v>168</v>
      </c>
      <c r="AC43" s="4"/>
      <c r="AD43" s="49">
        <f t="shared" si="24"/>
        <v>4</v>
      </c>
      <c r="AE43" s="50">
        <f t="shared" si="17"/>
        <v>0</v>
      </c>
      <c r="AF43" s="36"/>
      <c r="AG43" s="4"/>
      <c r="AH43" s="50">
        <f t="shared" si="23"/>
        <v>4</v>
      </c>
      <c r="AI43" s="36">
        <v>4</v>
      </c>
      <c r="AJ43" s="4"/>
      <c r="AK43" s="9">
        <f t="shared" si="19"/>
        <v>8.9850007281199948E-2</v>
      </c>
      <c r="AL43" s="54">
        <f t="shared" si="22"/>
        <v>0</v>
      </c>
      <c r="AM43" s="54">
        <f t="shared" si="20"/>
        <v>0.43852167732764746</v>
      </c>
    </row>
    <row r="44" spans="1:39" s="2" customFormat="1" ht="18.75">
      <c r="A44" s="10">
        <v>13</v>
      </c>
      <c r="B44" s="14" t="s">
        <v>55</v>
      </c>
      <c r="C44" s="45">
        <f t="shared" si="3"/>
        <v>6082</v>
      </c>
      <c r="D44" s="12">
        <v>4746</v>
      </c>
      <c r="E44" s="12">
        <v>1336</v>
      </c>
      <c r="F44" s="50">
        <f t="shared" si="4"/>
        <v>5830</v>
      </c>
      <c r="G44" s="4">
        <f t="shared" si="5"/>
        <v>4744</v>
      </c>
      <c r="H44" s="4">
        <f t="shared" si="6"/>
        <v>1086</v>
      </c>
      <c r="I44" s="50">
        <f t="shared" si="7"/>
        <v>5563</v>
      </c>
      <c r="J44" s="4">
        <f t="shared" si="8"/>
        <v>4744</v>
      </c>
      <c r="K44" s="37">
        <v>4744</v>
      </c>
      <c r="L44" s="4"/>
      <c r="M44" s="50">
        <f t="shared" si="9"/>
        <v>819</v>
      </c>
      <c r="N44" s="37">
        <v>819</v>
      </c>
      <c r="O44" s="4"/>
      <c r="P44" s="50">
        <f t="shared" si="10"/>
        <v>267</v>
      </c>
      <c r="Q44" s="50">
        <f t="shared" si="11"/>
        <v>0</v>
      </c>
      <c r="R44" s="4"/>
      <c r="S44" s="4"/>
      <c r="T44" s="50">
        <f t="shared" si="12"/>
        <v>267</v>
      </c>
      <c r="U44" s="4">
        <v>267</v>
      </c>
      <c r="V44" s="4"/>
      <c r="W44" s="50">
        <f t="shared" si="13"/>
        <v>0</v>
      </c>
      <c r="X44" s="50">
        <f t="shared" si="14"/>
        <v>0</v>
      </c>
      <c r="Y44" s="36"/>
      <c r="Z44" s="4"/>
      <c r="AA44" s="50">
        <f t="shared" si="15"/>
        <v>0</v>
      </c>
      <c r="AB44" s="4"/>
      <c r="AC44" s="4"/>
      <c r="AD44" s="49">
        <f t="shared" si="24"/>
        <v>0</v>
      </c>
      <c r="AE44" s="50">
        <f t="shared" si="17"/>
        <v>0</v>
      </c>
      <c r="AF44" s="36"/>
      <c r="AG44" s="4"/>
      <c r="AH44" s="50">
        <f t="shared" si="23"/>
        <v>0</v>
      </c>
      <c r="AI44" s="36"/>
      <c r="AJ44" s="4"/>
      <c r="AK44" s="9">
        <f t="shared" si="19"/>
        <v>0.95856626109832288</v>
      </c>
      <c r="AL44" s="54">
        <f t="shared" si="22"/>
        <v>0.99957859249894643</v>
      </c>
      <c r="AM44" s="54">
        <f t="shared" si="20"/>
        <v>0.81287425149700598</v>
      </c>
    </row>
    <row r="45" spans="1:39" s="2" customFormat="1" ht="18.75">
      <c r="A45" s="10">
        <v>14</v>
      </c>
      <c r="B45" s="14" t="s">
        <v>56</v>
      </c>
      <c r="C45" s="45">
        <f t="shared" si="3"/>
        <v>11469</v>
      </c>
      <c r="D45" s="12">
        <v>8820</v>
      </c>
      <c r="E45" s="12">
        <v>2649</v>
      </c>
      <c r="F45" s="50">
        <f t="shared" si="4"/>
        <v>11375</v>
      </c>
      <c r="G45" s="4">
        <f t="shared" si="5"/>
        <v>8779</v>
      </c>
      <c r="H45" s="4">
        <f t="shared" si="6"/>
        <v>2596</v>
      </c>
      <c r="I45" s="50">
        <f t="shared" si="7"/>
        <v>9960</v>
      </c>
      <c r="J45" s="4">
        <f t="shared" si="8"/>
        <v>8779</v>
      </c>
      <c r="K45" s="37">
        <f>8779</f>
        <v>8779</v>
      </c>
      <c r="L45" s="4"/>
      <c r="M45" s="50">
        <f t="shared" si="9"/>
        <v>1181</v>
      </c>
      <c r="N45" s="37">
        <v>1181</v>
      </c>
      <c r="O45" s="4"/>
      <c r="P45" s="50">
        <f t="shared" si="10"/>
        <v>1415</v>
      </c>
      <c r="Q45" s="50">
        <f t="shared" si="11"/>
        <v>0</v>
      </c>
      <c r="R45" s="4"/>
      <c r="S45" s="4"/>
      <c r="T45" s="50">
        <f t="shared" si="12"/>
        <v>1415</v>
      </c>
      <c r="U45" s="4">
        <v>1415</v>
      </c>
      <c r="V45" s="4"/>
      <c r="W45" s="50">
        <f t="shared" si="13"/>
        <v>0</v>
      </c>
      <c r="X45" s="50">
        <f t="shared" si="14"/>
        <v>0</v>
      </c>
      <c r="Y45" s="36"/>
      <c r="Z45" s="4"/>
      <c r="AA45" s="50">
        <f t="shared" si="15"/>
        <v>0</v>
      </c>
      <c r="AB45" s="4"/>
      <c r="AC45" s="4"/>
      <c r="AD45" s="49">
        <f t="shared" si="24"/>
        <v>0</v>
      </c>
      <c r="AE45" s="50">
        <f t="shared" si="17"/>
        <v>0</v>
      </c>
      <c r="AF45" s="36"/>
      <c r="AG45" s="4"/>
      <c r="AH45" s="50">
        <f t="shared" si="23"/>
        <v>0</v>
      </c>
      <c r="AI45" s="36"/>
      <c r="AJ45" s="4"/>
      <c r="AK45" s="9">
        <f t="shared" si="19"/>
        <v>0.99180399337344149</v>
      </c>
      <c r="AL45" s="54">
        <f t="shared" si="22"/>
        <v>0.99535147392290246</v>
      </c>
      <c r="AM45" s="54">
        <f t="shared" si="20"/>
        <v>0.979992449981125</v>
      </c>
    </row>
    <row r="46" spans="1:39" s="2" customFormat="1" ht="18.75">
      <c r="A46" s="23">
        <v>15</v>
      </c>
      <c r="B46" s="24" t="s">
        <v>57</v>
      </c>
      <c r="C46" s="47">
        <f t="shared" si="3"/>
        <v>10517</v>
      </c>
      <c r="D46" s="25">
        <v>8448</v>
      </c>
      <c r="E46" s="25">
        <v>2069</v>
      </c>
      <c r="F46" s="52">
        <f t="shared" si="4"/>
        <v>9947</v>
      </c>
      <c r="G46" s="5">
        <f t="shared" si="5"/>
        <v>8447</v>
      </c>
      <c r="H46" s="5">
        <f t="shared" si="6"/>
        <v>1500</v>
      </c>
      <c r="I46" s="52">
        <f t="shared" si="7"/>
        <v>8949</v>
      </c>
      <c r="J46" s="5">
        <f t="shared" si="8"/>
        <v>8447</v>
      </c>
      <c r="K46" s="41">
        <f>8949-502</f>
        <v>8447</v>
      </c>
      <c r="L46" s="5"/>
      <c r="M46" s="52">
        <f t="shared" si="9"/>
        <v>502</v>
      </c>
      <c r="N46" s="41">
        <f>60+179+104+143+16</f>
        <v>502</v>
      </c>
      <c r="O46" s="5"/>
      <c r="P46" s="52">
        <f t="shared" si="10"/>
        <v>862</v>
      </c>
      <c r="Q46" s="52">
        <f t="shared" si="11"/>
        <v>0</v>
      </c>
      <c r="R46" s="5"/>
      <c r="S46" s="5"/>
      <c r="T46" s="52">
        <f t="shared" si="12"/>
        <v>862</v>
      </c>
      <c r="U46" s="5">
        <v>862</v>
      </c>
      <c r="V46" s="5"/>
      <c r="W46" s="52">
        <f t="shared" si="13"/>
        <v>9</v>
      </c>
      <c r="X46" s="52">
        <f t="shared" si="14"/>
        <v>0</v>
      </c>
      <c r="Y46" s="42"/>
      <c r="Z46" s="5"/>
      <c r="AA46" s="52">
        <f t="shared" si="15"/>
        <v>9</v>
      </c>
      <c r="AB46" s="5">
        <v>9</v>
      </c>
      <c r="AC46" s="5"/>
      <c r="AD46" s="49">
        <f t="shared" si="24"/>
        <v>127</v>
      </c>
      <c r="AE46" s="52"/>
      <c r="AF46" s="41"/>
      <c r="AG46" s="5"/>
      <c r="AH46" s="52">
        <f t="shared" si="23"/>
        <v>127</v>
      </c>
      <c r="AI46" s="41">
        <v>127</v>
      </c>
      <c r="AJ46" s="5"/>
      <c r="AK46" s="26">
        <f t="shared" si="19"/>
        <v>0.94580203480079872</v>
      </c>
      <c r="AL46" s="56">
        <f t="shared" si="22"/>
        <v>0.99988162878787878</v>
      </c>
      <c r="AM46" s="56">
        <f t="shared" si="20"/>
        <v>0.7249879168680522</v>
      </c>
    </row>
    <row r="47" spans="1:39" ht="18.75">
      <c r="A47" s="2"/>
      <c r="B47" s="2"/>
      <c r="C47" s="48"/>
      <c r="D47" s="2"/>
      <c r="E47" s="2"/>
      <c r="F47" s="48"/>
      <c r="G47" s="2"/>
      <c r="H47" s="2"/>
      <c r="I47" s="48"/>
      <c r="J47" s="2"/>
      <c r="K47" s="2"/>
      <c r="L47" s="2"/>
      <c r="M47" s="48"/>
      <c r="N47" s="2"/>
      <c r="O47" s="2"/>
      <c r="P47" s="48"/>
      <c r="Q47" s="48"/>
      <c r="R47" s="2"/>
      <c r="S47" s="2"/>
      <c r="T47" s="48"/>
      <c r="U47" s="2"/>
      <c r="V47" s="2"/>
      <c r="W47" s="48"/>
      <c r="X47" s="48"/>
      <c r="Y47" s="2"/>
      <c r="Z47" s="2"/>
      <c r="AA47" s="48"/>
      <c r="AB47" s="2"/>
      <c r="AC47" s="2"/>
      <c r="AD47" s="48"/>
      <c r="AE47" s="48"/>
      <c r="AF47" s="2"/>
      <c r="AG47" s="2"/>
      <c r="AH47" s="48"/>
      <c r="AI47" s="2"/>
      <c r="AJ47" s="2"/>
      <c r="AK47" s="2"/>
      <c r="AL47" s="2"/>
      <c r="AM47" s="2"/>
    </row>
    <row r="48" spans="1:39" ht="18.75">
      <c r="A48" s="2"/>
      <c r="B48" s="2"/>
      <c r="C48" s="48"/>
      <c r="D48" s="2"/>
      <c r="E48" s="2"/>
      <c r="F48" s="48"/>
      <c r="G48" s="2"/>
      <c r="H48" s="2"/>
      <c r="I48" s="48"/>
      <c r="J48" s="2"/>
      <c r="K48" s="2"/>
      <c r="L48" s="2"/>
      <c r="M48" s="48"/>
      <c r="N48" s="2"/>
      <c r="O48" s="2"/>
      <c r="P48" s="48"/>
      <c r="Q48" s="48"/>
      <c r="R48" s="2"/>
      <c r="S48" s="2"/>
      <c r="T48" s="48"/>
      <c r="U48" s="2"/>
      <c r="V48" s="2"/>
      <c r="W48" s="48"/>
      <c r="X48" s="48"/>
      <c r="Y48" s="2"/>
      <c r="Z48" s="2"/>
      <c r="AA48" s="48"/>
      <c r="AB48" s="2"/>
      <c r="AC48" s="2"/>
      <c r="AD48" s="48"/>
      <c r="AE48" s="48"/>
      <c r="AF48" s="2"/>
      <c r="AG48" s="2"/>
      <c r="AH48" s="48"/>
      <c r="AI48" s="2"/>
      <c r="AJ48" s="2"/>
      <c r="AK48" s="2"/>
      <c r="AL48" s="2"/>
      <c r="AM48" s="2"/>
    </row>
    <row r="49" spans="1:39" ht="18.75">
      <c r="A49" s="2"/>
      <c r="B49" s="2"/>
      <c r="C49" s="48"/>
      <c r="D49" s="2"/>
      <c r="E49" s="2"/>
      <c r="F49" s="48"/>
      <c r="G49" s="2"/>
      <c r="H49" s="2"/>
      <c r="I49" s="48"/>
      <c r="J49" s="2"/>
      <c r="K49" s="2"/>
      <c r="L49" s="2"/>
      <c r="M49" s="48"/>
      <c r="N49" s="2"/>
      <c r="O49" s="2"/>
      <c r="P49" s="48"/>
      <c r="Q49" s="48"/>
      <c r="R49" s="2"/>
      <c r="S49" s="2"/>
      <c r="T49" s="48"/>
      <c r="U49" s="2"/>
      <c r="V49" s="2"/>
      <c r="W49" s="48"/>
      <c r="X49" s="48"/>
      <c r="Y49" s="2"/>
      <c r="Z49" s="2"/>
      <c r="AA49" s="48"/>
      <c r="AB49" s="2"/>
      <c r="AC49" s="2"/>
      <c r="AD49" s="48"/>
      <c r="AE49" s="48"/>
      <c r="AF49" s="2"/>
      <c r="AG49" s="2"/>
      <c r="AH49" s="48"/>
      <c r="AI49" s="2"/>
      <c r="AJ49" s="2"/>
      <c r="AK49" s="2"/>
      <c r="AL49" s="2"/>
      <c r="AM49" s="2"/>
    </row>
    <row r="50" spans="1:39" ht="18.75">
      <c r="A50" s="2"/>
      <c r="B50" s="2"/>
      <c r="C50" s="48"/>
      <c r="D50" s="2"/>
      <c r="E50" s="2"/>
      <c r="F50" s="48"/>
      <c r="G50" s="2"/>
      <c r="H50" s="2"/>
      <c r="I50" s="48"/>
      <c r="J50" s="2"/>
      <c r="K50" s="2"/>
      <c r="L50" s="2"/>
      <c r="M50" s="48"/>
      <c r="N50" s="2"/>
      <c r="O50" s="2"/>
      <c r="P50" s="48"/>
      <c r="Q50" s="48"/>
      <c r="R50" s="2"/>
      <c r="S50" s="2"/>
      <c r="T50" s="48"/>
      <c r="U50" s="2"/>
      <c r="V50" s="2"/>
      <c r="W50" s="48"/>
      <c r="X50" s="48"/>
      <c r="Y50" s="2"/>
      <c r="Z50" s="2"/>
      <c r="AA50" s="48"/>
      <c r="AB50" s="2"/>
      <c r="AC50" s="2"/>
      <c r="AD50" s="48"/>
      <c r="AE50" s="48"/>
      <c r="AF50" s="2"/>
      <c r="AG50" s="2"/>
      <c r="AH50" s="48"/>
      <c r="AI50" s="2"/>
      <c r="AJ50" s="2"/>
      <c r="AK50" s="2"/>
      <c r="AL50" s="2"/>
      <c r="AM50" s="2"/>
    </row>
    <row r="51" spans="1:39" ht="18.75">
      <c r="A51" s="2"/>
      <c r="B51" s="2"/>
      <c r="C51" s="48"/>
      <c r="D51" s="2"/>
      <c r="E51" s="2"/>
      <c r="F51" s="48"/>
      <c r="G51" s="2"/>
      <c r="H51" s="2"/>
      <c r="I51" s="48"/>
      <c r="J51" s="2"/>
      <c r="K51" s="2"/>
      <c r="L51" s="2"/>
      <c r="M51" s="48"/>
      <c r="N51" s="2"/>
      <c r="O51" s="2"/>
      <c r="P51" s="48"/>
      <c r="Q51" s="48"/>
      <c r="R51" s="2"/>
      <c r="S51" s="2"/>
      <c r="T51" s="48"/>
      <c r="U51" s="2"/>
      <c r="V51" s="2"/>
      <c r="W51" s="48"/>
      <c r="X51" s="48"/>
      <c r="Y51" s="2"/>
      <c r="Z51" s="2"/>
      <c r="AA51" s="48"/>
      <c r="AB51" s="2"/>
      <c r="AC51" s="2"/>
      <c r="AD51" s="48"/>
      <c r="AE51" s="48"/>
      <c r="AF51" s="2"/>
      <c r="AG51" s="2"/>
      <c r="AH51" s="48"/>
      <c r="AI51" s="2"/>
      <c r="AJ51" s="2"/>
      <c r="AK51" s="2"/>
      <c r="AL51" s="2"/>
      <c r="AM51" s="2"/>
    </row>
    <row r="52" spans="1:39" ht="18.75">
      <c r="A52" s="2"/>
      <c r="B52" s="2"/>
      <c r="C52" s="48"/>
      <c r="D52" s="2"/>
      <c r="E52" s="2"/>
      <c r="F52" s="48"/>
      <c r="G52" s="2"/>
      <c r="H52" s="2"/>
      <c r="I52" s="48"/>
      <c r="J52" s="2"/>
      <c r="K52" s="2"/>
      <c r="L52" s="2"/>
      <c r="M52" s="48"/>
      <c r="N52" s="2"/>
      <c r="O52" s="2"/>
      <c r="P52" s="48"/>
      <c r="Q52" s="48"/>
      <c r="R52" s="2"/>
      <c r="S52" s="2"/>
      <c r="T52" s="48"/>
      <c r="U52" s="2"/>
      <c r="V52" s="2"/>
      <c r="W52" s="48"/>
      <c r="X52" s="48"/>
      <c r="Y52" s="2"/>
      <c r="Z52" s="2"/>
      <c r="AA52" s="48"/>
      <c r="AB52" s="2"/>
      <c r="AC52" s="2"/>
      <c r="AD52" s="48"/>
      <c r="AE52" s="48"/>
      <c r="AF52" s="2"/>
      <c r="AG52" s="2"/>
      <c r="AH52" s="48"/>
      <c r="AI52" s="2"/>
      <c r="AJ52" s="2"/>
      <c r="AK52" s="2"/>
      <c r="AL52" s="2"/>
      <c r="AM52" s="2"/>
    </row>
    <row r="53" spans="1:39" ht="18.75">
      <c r="A53" s="2"/>
      <c r="B53" s="2"/>
      <c r="C53" s="48"/>
      <c r="D53" s="2"/>
      <c r="E53" s="2"/>
      <c r="F53" s="48"/>
      <c r="G53" s="2"/>
      <c r="H53" s="2"/>
      <c r="I53" s="48"/>
      <c r="J53" s="2"/>
      <c r="K53" s="2"/>
      <c r="L53" s="2"/>
      <c r="M53" s="48"/>
      <c r="N53" s="2"/>
      <c r="O53" s="2"/>
      <c r="P53" s="48"/>
      <c r="Q53" s="48"/>
      <c r="R53" s="2"/>
      <c r="S53" s="2"/>
      <c r="T53" s="48"/>
      <c r="U53" s="2"/>
      <c r="V53" s="2"/>
      <c r="W53" s="48"/>
      <c r="X53" s="48"/>
      <c r="Y53" s="2"/>
      <c r="Z53" s="2"/>
      <c r="AA53" s="48"/>
      <c r="AB53" s="2"/>
      <c r="AC53" s="2"/>
      <c r="AD53" s="48"/>
      <c r="AE53" s="48"/>
      <c r="AF53" s="2"/>
      <c r="AG53" s="2"/>
      <c r="AH53" s="48"/>
      <c r="AI53" s="2"/>
      <c r="AJ53" s="2"/>
      <c r="AK53" s="2"/>
      <c r="AL53" s="2"/>
      <c r="AM53" s="2"/>
    </row>
    <row r="54" spans="1:39" ht="18.75">
      <c r="A54" s="2"/>
      <c r="B54" s="2"/>
      <c r="C54" s="48"/>
      <c r="D54" s="2"/>
      <c r="E54" s="2"/>
      <c r="F54" s="48"/>
      <c r="G54" s="2"/>
      <c r="H54" s="2"/>
      <c r="I54" s="48"/>
      <c r="J54" s="2"/>
      <c r="K54" s="2"/>
      <c r="L54" s="2"/>
      <c r="M54" s="48"/>
      <c r="N54" s="2"/>
      <c r="O54" s="2"/>
      <c r="P54" s="48"/>
      <c r="Q54" s="48"/>
      <c r="R54" s="2"/>
      <c r="S54" s="2"/>
      <c r="T54" s="48"/>
      <c r="U54" s="2"/>
      <c r="V54" s="2"/>
      <c r="W54" s="48"/>
      <c r="X54" s="48"/>
      <c r="Y54" s="2"/>
      <c r="Z54" s="2"/>
      <c r="AA54" s="48"/>
      <c r="AB54" s="2"/>
      <c r="AC54" s="2"/>
      <c r="AD54" s="48"/>
      <c r="AE54" s="48"/>
      <c r="AF54" s="2"/>
      <c r="AG54" s="2"/>
      <c r="AH54" s="48"/>
      <c r="AI54" s="2"/>
      <c r="AJ54" s="2"/>
      <c r="AK54" s="2"/>
      <c r="AL54" s="2"/>
      <c r="AM54" s="2"/>
    </row>
    <row r="55" spans="1:39" ht="18.75">
      <c r="A55" s="2"/>
      <c r="B55" s="2"/>
      <c r="C55" s="48"/>
      <c r="D55" s="2"/>
      <c r="E55" s="2"/>
      <c r="F55" s="48"/>
      <c r="G55" s="2"/>
      <c r="H55" s="2"/>
      <c r="I55" s="48"/>
      <c r="J55" s="2"/>
      <c r="K55" s="2"/>
      <c r="L55" s="2"/>
      <c r="M55" s="48"/>
      <c r="N55" s="2"/>
      <c r="O55" s="2"/>
      <c r="P55" s="48"/>
      <c r="Q55" s="48"/>
      <c r="R55" s="2"/>
      <c r="S55" s="2"/>
      <c r="T55" s="48"/>
      <c r="U55" s="2"/>
      <c r="V55" s="2"/>
      <c r="W55" s="48"/>
      <c r="X55" s="48"/>
      <c r="Y55" s="2"/>
      <c r="Z55" s="2"/>
      <c r="AA55" s="48"/>
      <c r="AB55" s="2"/>
      <c r="AC55" s="2"/>
      <c r="AD55" s="48"/>
      <c r="AE55" s="48"/>
      <c r="AF55" s="2"/>
      <c r="AG55" s="2"/>
      <c r="AH55" s="48"/>
      <c r="AI55" s="2"/>
      <c r="AJ55" s="2"/>
      <c r="AK55" s="2"/>
      <c r="AL55" s="2"/>
      <c r="AM55" s="2"/>
    </row>
    <row r="56" spans="1:39" ht="18.75">
      <c r="A56" s="2"/>
      <c r="B56" s="2"/>
      <c r="C56" s="48"/>
      <c r="D56" s="2"/>
      <c r="E56" s="2"/>
      <c r="F56" s="48"/>
      <c r="G56" s="2"/>
      <c r="H56" s="2"/>
      <c r="I56" s="48"/>
      <c r="J56" s="2"/>
      <c r="K56" s="2"/>
      <c r="L56" s="2"/>
      <c r="M56" s="48"/>
      <c r="N56" s="2"/>
      <c r="O56" s="2"/>
      <c r="P56" s="48"/>
      <c r="Q56" s="48"/>
      <c r="R56" s="2"/>
      <c r="S56" s="2"/>
      <c r="T56" s="48"/>
      <c r="U56" s="2"/>
      <c r="V56" s="2"/>
      <c r="W56" s="48"/>
      <c r="X56" s="48"/>
      <c r="Y56" s="2"/>
      <c r="Z56" s="2"/>
      <c r="AA56" s="48"/>
      <c r="AB56" s="2"/>
      <c r="AC56" s="2"/>
      <c r="AD56" s="48"/>
      <c r="AE56" s="48"/>
      <c r="AF56" s="2"/>
      <c r="AG56" s="2"/>
      <c r="AH56" s="48"/>
      <c r="AI56" s="2"/>
      <c r="AJ56" s="2"/>
      <c r="AK56" s="2"/>
      <c r="AL56" s="2"/>
      <c r="AM56" s="2"/>
    </row>
    <row r="57" spans="1:39" ht="18.75">
      <c r="A57" s="2"/>
      <c r="B57" s="2"/>
      <c r="C57" s="48"/>
      <c r="D57" s="2"/>
      <c r="E57" s="2"/>
      <c r="F57" s="48"/>
      <c r="G57" s="2"/>
      <c r="H57" s="2"/>
      <c r="I57" s="48"/>
      <c r="J57" s="2"/>
      <c r="K57" s="2"/>
      <c r="L57" s="2"/>
      <c r="M57" s="48"/>
      <c r="N57" s="2"/>
      <c r="O57" s="2"/>
      <c r="P57" s="48"/>
      <c r="Q57" s="48"/>
      <c r="R57" s="2"/>
      <c r="S57" s="2"/>
      <c r="T57" s="48"/>
      <c r="U57" s="2"/>
      <c r="V57" s="2"/>
      <c r="W57" s="48"/>
      <c r="X57" s="48"/>
      <c r="Y57" s="2"/>
      <c r="Z57" s="2"/>
      <c r="AA57" s="48"/>
      <c r="AB57" s="2"/>
      <c r="AC57" s="2"/>
      <c r="AD57" s="48"/>
      <c r="AE57" s="48"/>
      <c r="AF57" s="2"/>
      <c r="AG57" s="2"/>
      <c r="AH57" s="48"/>
      <c r="AI57" s="2"/>
      <c r="AJ57" s="2"/>
      <c r="AK57" s="2"/>
      <c r="AL57" s="2"/>
      <c r="AM57" s="2"/>
    </row>
    <row r="58" spans="1:39" ht="18.75">
      <c r="A58" s="2"/>
      <c r="B58" s="2"/>
      <c r="C58" s="48"/>
      <c r="D58" s="2"/>
      <c r="E58" s="2"/>
      <c r="F58" s="48"/>
      <c r="G58" s="2"/>
      <c r="H58" s="2"/>
      <c r="I58" s="48"/>
      <c r="J58" s="2"/>
      <c r="K58" s="2"/>
      <c r="L58" s="2"/>
      <c r="M58" s="48"/>
      <c r="N58" s="2"/>
      <c r="O58" s="2"/>
      <c r="P58" s="48"/>
      <c r="Q58" s="48"/>
      <c r="R58" s="2"/>
      <c r="S58" s="2"/>
      <c r="T58" s="48"/>
      <c r="U58" s="2"/>
      <c r="V58" s="2"/>
      <c r="W58" s="48"/>
      <c r="X58" s="48"/>
      <c r="Y58" s="2"/>
      <c r="Z58" s="2"/>
      <c r="AA58" s="48"/>
      <c r="AB58" s="2"/>
      <c r="AC58" s="2"/>
      <c r="AD58" s="48"/>
      <c r="AE58" s="48"/>
      <c r="AF58" s="2"/>
      <c r="AG58" s="2"/>
      <c r="AH58" s="48"/>
      <c r="AI58" s="2"/>
      <c r="AJ58" s="2"/>
      <c r="AK58" s="2"/>
      <c r="AL58" s="2"/>
      <c r="AM58" s="2"/>
    </row>
  </sheetData>
  <mergeCells count="39">
    <mergeCell ref="A1:D1"/>
    <mergeCell ref="AK1:AM1"/>
    <mergeCell ref="A2:AM2"/>
    <mergeCell ref="T7:V7"/>
    <mergeCell ref="W6:AC6"/>
    <mergeCell ref="W7:W8"/>
    <mergeCell ref="X7:Z7"/>
    <mergeCell ref="AA7:AC7"/>
    <mergeCell ref="AD6:AJ6"/>
    <mergeCell ref="AD7:AD8"/>
    <mergeCell ref="AM7:AM8"/>
    <mergeCell ref="D7:D8"/>
    <mergeCell ref="E7:E8"/>
    <mergeCell ref="G7:G8"/>
    <mergeCell ref="F6:F8"/>
    <mergeCell ref="G6:H6"/>
    <mergeCell ref="P6:V6"/>
    <mergeCell ref="P7:P8"/>
    <mergeCell ref="J7:L7"/>
    <mergeCell ref="M7:O7"/>
    <mergeCell ref="AL7:AL8"/>
    <mergeCell ref="AE7:AG7"/>
    <mergeCell ref="AH7:AJ7"/>
    <mergeCell ref="A3:AM3"/>
    <mergeCell ref="M4:AJ4"/>
    <mergeCell ref="AK4:AM4"/>
    <mergeCell ref="A5:A8"/>
    <mergeCell ref="B5:B8"/>
    <mergeCell ref="C5:E5"/>
    <mergeCell ref="F5:AJ5"/>
    <mergeCell ref="AK5:AM5"/>
    <mergeCell ref="C6:C8"/>
    <mergeCell ref="D6:E6"/>
    <mergeCell ref="Q7:S7"/>
    <mergeCell ref="I6:O6"/>
    <mergeCell ref="AK6:AK8"/>
    <mergeCell ref="AL6:AM6"/>
    <mergeCell ref="H7:H8"/>
    <mergeCell ref="I7:I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2315D9-366D-4D97-8FBF-236E04D4C07A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75F7FB6-4672-4A53-BCE4-3E6D29629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6FC2B-C16B-49FE-BB9C-B614736F5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Lương Xuân</dc:creator>
  <cp:lastModifiedBy>TTCNTT</cp:lastModifiedBy>
  <dcterms:created xsi:type="dcterms:W3CDTF">2018-08-22T07:49:45Z</dcterms:created>
  <dcterms:modified xsi:type="dcterms:W3CDTF">2020-01-10T03:01:21Z</dcterms:modified>
</cp:coreProperties>
</file>