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640" windowHeight="9525"/>
  </bookViews>
  <sheets>
    <sheet name="66" sheetId="1" r:id="rId1"/>
  </sheets>
  <definedNames>
    <definedName name="_xlnm.Print_Titles" localSheetId="0">'66'!$6:$9</definedName>
  </definedNames>
  <calcPr calcId="144525"/>
</workbook>
</file>

<file path=xl/calcChain.xml><?xml version="1.0" encoding="utf-8"?>
<calcChain xmlns="http://schemas.openxmlformats.org/spreadsheetml/2006/main">
  <c r="H111" i="1" l="1"/>
  <c r="P110" i="1"/>
  <c r="H110" i="1"/>
  <c r="C110" i="1"/>
  <c r="V109" i="1"/>
  <c r="T109" i="1"/>
  <c r="P109" i="1"/>
  <c r="K109" i="1"/>
  <c r="H109" i="1"/>
  <c r="V108" i="1"/>
  <c r="P108" i="1"/>
  <c r="K108" i="1" s="1"/>
  <c r="T108" i="1" s="1"/>
  <c r="H108" i="1"/>
  <c r="V107" i="1"/>
  <c r="T107" i="1"/>
  <c r="P107" i="1"/>
  <c r="H107" i="1"/>
  <c r="P106" i="1"/>
  <c r="H106" i="1"/>
  <c r="C106" i="1" s="1"/>
  <c r="P105" i="1"/>
  <c r="K105" i="1" s="1"/>
  <c r="H105" i="1"/>
  <c r="C105" i="1" s="1"/>
  <c r="U104" i="1"/>
  <c r="K104" i="1"/>
  <c r="H104" i="1"/>
  <c r="C104" i="1" s="1"/>
  <c r="P103" i="1"/>
  <c r="K103" i="1" s="1"/>
  <c r="H103" i="1"/>
  <c r="C103" i="1" s="1"/>
  <c r="P102" i="1"/>
  <c r="K102" i="1" s="1"/>
  <c r="H102" i="1"/>
  <c r="C102" i="1" s="1"/>
  <c r="P101" i="1"/>
  <c r="K101" i="1" s="1"/>
  <c r="H101" i="1"/>
  <c r="C101" i="1" s="1"/>
  <c r="P100" i="1"/>
  <c r="K100" i="1" s="1"/>
  <c r="H100" i="1"/>
  <c r="C100" i="1" s="1"/>
  <c r="P99" i="1"/>
  <c r="K99" i="1" s="1"/>
  <c r="H99" i="1"/>
  <c r="C99" i="1" s="1"/>
  <c r="P98" i="1"/>
  <c r="K98" i="1" s="1"/>
  <c r="H98" i="1"/>
  <c r="C98" i="1" s="1"/>
  <c r="P97" i="1"/>
  <c r="K97" i="1" s="1"/>
  <c r="H97" i="1"/>
  <c r="C97" i="1" s="1"/>
  <c r="P96" i="1"/>
  <c r="K96" i="1" s="1"/>
  <c r="H96" i="1"/>
  <c r="C96" i="1" s="1"/>
  <c r="P95" i="1"/>
  <c r="K95" i="1" s="1"/>
  <c r="H95" i="1"/>
  <c r="C95" i="1" s="1"/>
  <c r="P94" i="1"/>
  <c r="K94" i="1" s="1"/>
  <c r="H94" i="1"/>
  <c r="C94" i="1" s="1"/>
  <c r="P93" i="1"/>
  <c r="K93" i="1" s="1"/>
  <c r="H93" i="1"/>
  <c r="C93" i="1" s="1"/>
  <c r="P92" i="1"/>
  <c r="K92" i="1" s="1"/>
  <c r="H92" i="1"/>
  <c r="C92" i="1" s="1"/>
  <c r="P91" i="1"/>
  <c r="K91" i="1" s="1"/>
  <c r="H91" i="1"/>
  <c r="C91" i="1" s="1"/>
  <c r="P90" i="1"/>
  <c r="K90" i="1" s="1"/>
  <c r="H90" i="1"/>
  <c r="C90" i="1" s="1"/>
  <c r="P89" i="1"/>
  <c r="K89" i="1" s="1"/>
  <c r="H89" i="1"/>
  <c r="C89" i="1" s="1"/>
  <c r="P88" i="1"/>
  <c r="K88" i="1" s="1"/>
  <c r="H88" i="1"/>
  <c r="C88" i="1" s="1"/>
  <c r="P87" i="1"/>
  <c r="K87" i="1" s="1"/>
  <c r="H87" i="1"/>
  <c r="C87" i="1" s="1"/>
  <c r="P86" i="1"/>
  <c r="K86" i="1" s="1"/>
  <c r="H86" i="1"/>
  <c r="C86" i="1" s="1"/>
  <c r="P85" i="1"/>
  <c r="K85" i="1" s="1"/>
  <c r="H85" i="1"/>
  <c r="C85" i="1" s="1"/>
  <c r="P84" i="1"/>
  <c r="K84" i="1" s="1"/>
  <c r="H84" i="1"/>
  <c r="C84" i="1" s="1"/>
  <c r="V83" i="1"/>
  <c r="P83" i="1"/>
  <c r="K83" i="1" s="1"/>
  <c r="H83" i="1"/>
  <c r="C83" i="1" s="1"/>
  <c r="V82" i="1"/>
  <c r="P82" i="1"/>
  <c r="K82" i="1" s="1"/>
  <c r="H82" i="1"/>
  <c r="C82" i="1" s="1"/>
  <c r="V81" i="1"/>
  <c r="P81" i="1"/>
  <c r="K81" i="1" s="1"/>
  <c r="H81" i="1"/>
  <c r="C81" i="1" s="1"/>
  <c r="V80" i="1"/>
  <c r="P80" i="1"/>
  <c r="K80" i="1" s="1"/>
  <c r="T80" i="1" s="1"/>
  <c r="H80" i="1"/>
  <c r="C80" i="1" s="1"/>
  <c r="V79" i="1"/>
  <c r="U79" i="1"/>
  <c r="P79" i="1"/>
  <c r="K79" i="1"/>
  <c r="T79" i="1" s="1"/>
  <c r="H79" i="1"/>
  <c r="C79" i="1"/>
  <c r="P78" i="1"/>
  <c r="K78" i="1"/>
  <c r="H78" i="1"/>
  <c r="C78" i="1"/>
  <c r="K77" i="1"/>
  <c r="T77" i="1" s="1"/>
  <c r="H77" i="1"/>
  <c r="U76" i="1"/>
  <c r="P76" i="1"/>
  <c r="K76" i="1" s="1"/>
  <c r="H76" i="1"/>
  <c r="C76" i="1" s="1"/>
  <c r="U75" i="1"/>
  <c r="P75" i="1"/>
  <c r="K75" i="1" s="1"/>
  <c r="H75" i="1"/>
  <c r="C75" i="1" s="1"/>
  <c r="V74" i="1"/>
  <c r="P74" i="1"/>
  <c r="K74" i="1" s="1"/>
  <c r="H74" i="1"/>
  <c r="C74" i="1" s="1"/>
  <c r="V73" i="1"/>
  <c r="U73" i="1"/>
  <c r="P73" i="1"/>
  <c r="K73" i="1"/>
  <c r="T73" i="1" s="1"/>
  <c r="H73" i="1"/>
  <c r="C73" i="1"/>
  <c r="V72" i="1"/>
  <c r="P72" i="1"/>
  <c r="K72" i="1"/>
  <c r="H72" i="1"/>
  <c r="C72" i="1"/>
  <c r="T72" i="1" s="1"/>
  <c r="V71" i="1"/>
  <c r="P71" i="1"/>
  <c r="K71" i="1"/>
  <c r="T71" i="1" s="1"/>
  <c r="H71" i="1"/>
  <c r="C71" i="1"/>
  <c r="V70" i="1"/>
  <c r="P70" i="1"/>
  <c r="K70" i="1"/>
  <c r="H70" i="1"/>
  <c r="C70" i="1"/>
  <c r="T70" i="1" s="1"/>
  <c r="V69" i="1"/>
  <c r="P69" i="1"/>
  <c r="K69" i="1"/>
  <c r="T69" i="1" s="1"/>
  <c r="H69" i="1"/>
  <c r="C69" i="1"/>
  <c r="V68" i="1"/>
  <c r="U68" i="1"/>
  <c r="P68" i="1"/>
  <c r="K68" i="1" s="1"/>
  <c r="H68" i="1"/>
  <c r="C68" i="1" s="1"/>
  <c r="V67" i="1"/>
  <c r="U67" i="1"/>
  <c r="P67" i="1"/>
  <c r="K67" i="1"/>
  <c r="H67" i="1"/>
  <c r="C67" i="1"/>
  <c r="T67" i="1" s="1"/>
  <c r="V66" i="1"/>
  <c r="U66" i="1"/>
  <c r="S66" i="1"/>
  <c r="K66" i="1" s="1"/>
  <c r="T66" i="1" s="1"/>
  <c r="P66" i="1"/>
  <c r="H66" i="1"/>
  <c r="C66" i="1"/>
  <c r="V65" i="1"/>
  <c r="P65" i="1"/>
  <c r="K65" i="1"/>
  <c r="T65" i="1" s="1"/>
  <c r="H65" i="1"/>
  <c r="C65" i="1"/>
  <c r="V64" i="1"/>
  <c r="P64" i="1"/>
  <c r="K64" i="1"/>
  <c r="H64" i="1"/>
  <c r="C64" i="1"/>
  <c r="T64" i="1" s="1"/>
  <c r="V63" i="1"/>
  <c r="P63" i="1"/>
  <c r="K63" i="1"/>
  <c r="T63" i="1" s="1"/>
  <c r="H63" i="1"/>
  <c r="C63" i="1"/>
  <c r="V62" i="1"/>
  <c r="U62" i="1"/>
  <c r="S62" i="1"/>
  <c r="P62" i="1"/>
  <c r="K62" i="1"/>
  <c r="T62" i="1" s="1"/>
  <c r="H62" i="1"/>
  <c r="C62" i="1"/>
  <c r="V61" i="1"/>
  <c r="P61" i="1"/>
  <c r="K61" i="1"/>
  <c r="H61" i="1"/>
  <c r="C61" i="1"/>
  <c r="T61" i="1" s="1"/>
  <c r="V60" i="1"/>
  <c r="U60" i="1"/>
  <c r="P60" i="1"/>
  <c r="K60" i="1" s="1"/>
  <c r="H60" i="1"/>
  <c r="C60" i="1" s="1"/>
  <c r="V59" i="1"/>
  <c r="P59" i="1"/>
  <c r="K59" i="1" s="1"/>
  <c r="H59" i="1"/>
  <c r="C59" i="1" s="1"/>
  <c r="V58" i="1"/>
  <c r="U58" i="1"/>
  <c r="P58" i="1"/>
  <c r="K58" i="1"/>
  <c r="H58" i="1"/>
  <c r="C58" i="1"/>
  <c r="T58" i="1" s="1"/>
  <c r="V57" i="1"/>
  <c r="U57" i="1"/>
  <c r="S57" i="1"/>
  <c r="K57" i="1" s="1"/>
  <c r="T57" i="1" s="1"/>
  <c r="P57" i="1"/>
  <c r="H57" i="1"/>
  <c r="C57" i="1"/>
  <c r="P56" i="1"/>
  <c r="K56" i="1"/>
  <c r="H56" i="1"/>
  <c r="C56" i="1"/>
  <c r="V55" i="1"/>
  <c r="P55" i="1"/>
  <c r="K55" i="1"/>
  <c r="T55" i="1" s="1"/>
  <c r="H55" i="1"/>
  <c r="C55" i="1"/>
  <c r="V54" i="1"/>
  <c r="P54" i="1"/>
  <c r="K54" i="1"/>
  <c r="H54" i="1"/>
  <c r="C54" i="1"/>
  <c r="T54" i="1" s="1"/>
  <c r="V53" i="1"/>
  <c r="P53" i="1"/>
  <c r="K53" i="1"/>
  <c r="T53" i="1" s="1"/>
  <c r="H53" i="1"/>
  <c r="C53" i="1"/>
  <c r="V52" i="1"/>
  <c r="P52" i="1"/>
  <c r="K52" i="1"/>
  <c r="H52" i="1"/>
  <c r="C52" i="1"/>
  <c r="T52" i="1" s="1"/>
  <c r="V51" i="1"/>
  <c r="P51" i="1"/>
  <c r="K51" i="1"/>
  <c r="T51" i="1" s="1"/>
  <c r="H51" i="1"/>
  <c r="C51" i="1"/>
  <c r="V50" i="1"/>
  <c r="P50" i="1"/>
  <c r="K50" i="1"/>
  <c r="H50" i="1"/>
  <c r="C50" i="1"/>
  <c r="T50" i="1" s="1"/>
  <c r="V49" i="1"/>
  <c r="P49" i="1"/>
  <c r="K49" i="1"/>
  <c r="T49" i="1" s="1"/>
  <c r="H49" i="1"/>
  <c r="C49" i="1"/>
  <c r="V48" i="1"/>
  <c r="P48" i="1"/>
  <c r="W48" i="1" s="1"/>
  <c r="H48" i="1"/>
  <c r="C48" i="1" s="1"/>
  <c r="V47" i="1"/>
  <c r="P47" i="1"/>
  <c r="K47" i="1" s="1"/>
  <c r="H47" i="1"/>
  <c r="C47" i="1" s="1"/>
  <c r="P46" i="1"/>
  <c r="K46" i="1" s="1"/>
  <c r="H46" i="1"/>
  <c r="C46" i="1" s="1"/>
  <c r="V45" i="1"/>
  <c r="P45" i="1"/>
  <c r="K45" i="1" s="1"/>
  <c r="H45" i="1"/>
  <c r="C45" i="1" s="1"/>
  <c r="V44" i="1"/>
  <c r="U44" i="1"/>
  <c r="P44" i="1"/>
  <c r="K44" i="1"/>
  <c r="H44" i="1"/>
  <c r="C44" i="1"/>
  <c r="T44" i="1" s="1"/>
  <c r="V43" i="1"/>
  <c r="P43" i="1"/>
  <c r="K43" i="1"/>
  <c r="T43" i="1" s="1"/>
  <c r="H43" i="1"/>
  <c r="C43" i="1"/>
  <c r="V42" i="1"/>
  <c r="P42" i="1"/>
  <c r="K42" i="1"/>
  <c r="H42" i="1"/>
  <c r="C42" i="1"/>
  <c r="T42" i="1" s="1"/>
  <c r="V41" i="1"/>
  <c r="P41" i="1"/>
  <c r="W41" i="1" s="1"/>
  <c r="H41" i="1"/>
  <c r="C41" i="1" s="1"/>
  <c r="W40" i="1"/>
  <c r="V40" i="1"/>
  <c r="P40" i="1"/>
  <c r="K40" i="1"/>
  <c r="T40" i="1" s="1"/>
  <c r="H40" i="1"/>
  <c r="C40" i="1"/>
  <c r="V39" i="1"/>
  <c r="P39" i="1"/>
  <c r="W39" i="1" s="1"/>
  <c r="H39" i="1"/>
  <c r="C39" i="1" s="1"/>
  <c r="W38" i="1"/>
  <c r="V38" i="1"/>
  <c r="U38" i="1"/>
  <c r="S38" i="1"/>
  <c r="P38" i="1"/>
  <c r="K38" i="1"/>
  <c r="T38" i="1" s="1"/>
  <c r="H38" i="1"/>
  <c r="C38" i="1"/>
  <c r="V37" i="1"/>
  <c r="P37" i="1"/>
  <c r="K37" i="1"/>
  <c r="H37" i="1"/>
  <c r="C37" i="1"/>
  <c r="T37" i="1" s="1"/>
  <c r="V36" i="1"/>
  <c r="U36" i="1"/>
  <c r="P36" i="1"/>
  <c r="K36" i="1" s="1"/>
  <c r="T36" i="1" s="1"/>
  <c r="H36" i="1"/>
  <c r="C36" i="1" s="1"/>
  <c r="V35" i="1"/>
  <c r="U35" i="1"/>
  <c r="S35" i="1"/>
  <c r="P35" i="1"/>
  <c r="K35" i="1" s="1"/>
  <c r="H35" i="1"/>
  <c r="C35" i="1" s="1"/>
  <c r="W34" i="1"/>
  <c r="V34" i="1"/>
  <c r="P34" i="1"/>
  <c r="K34" i="1"/>
  <c r="T34" i="1" s="1"/>
  <c r="H34" i="1"/>
  <c r="C34" i="1"/>
  <c r="V33" i="1"/>
  <c r="P33" i="1"/>
  <c r="W33" i="1" s="1"/>
  <c r="H33" i="1"/>
  <c r="C33" i="1" s="1"/>
  <c r="V32" i="1"/>
  <c r="U32" i="1"/>
  <c r="P32" i="1"/>
  <c r="K32" i="1"/>
  <c r="H32" i="1"/>
  <c r="C32" i="1"/>
  <c r="T32" i="1" s="1"/>
  <c r="V31" i="1"/>
  <c r="P31" i="1"/>
  <c r="K31" i="1"/>
  <c r="T31" i="1" s="1"/>
  <c r="H31" i="1"/>
  <c r="C31" i="1"/>
  <c r="V30" i="1"/>
  <c r="P30" i="1"/>
  <c r="W30" i="1" s="1"/>
  <c r="H30" i="1"/>
  <c r="C30" i="1" s="1"/>
  <c r="W29" i="1"/>
  <c r="V29" i="1"/>
  <c r="P29" i="1"/>
  <c r="K29" i="1"/>
  <c r="H29" i="1"/>
  <c r="C29" i="1"/>
  <c r="T29" i="1" s="1"/>
  <c r="V28" i="1"/>
  <c r="P28" i="1"/>
  <c r="K28" i="1"/>
  <c r="T28" i="1" s="1"/>
  <c r="H28" i="1"/>
  <c r="C28" i="1"/>
  <c r="V27" i="1"/>
  <c r="U27" i="1"/>
  <c r="S27" i="1"/>
  <c r="P27" i="1"/>
  <c r="K27" i="1"/>
  <c r="T27" i="1" s="1"/>
  <c r="H27" i="1"/>
  <c r="C27" i="1"/>
  <c r="V26" i="1"/>
  <c r="S26" i="1"/>
  <c r="P26" i="1"/>
  <c r="W26" i="1" s="1"/>
  <c r="K26" i="1"/>
  <c r="T26" i="1" s="1"/>
  <c r="H26" i="1"/>
  <c r="C26" i="1"/>
  <c r="V25" i="1"/>
  <c r="P25" i="1"/>
  <c r="K25" i="1"/>
  <c r="H25" i="1"/>
  <c r="C25" i="1"/>
  <c r="T25" i="1" s="1"/>
  <c r="V24" i="1"/>
  <c r="U24" i="1"/>
  <c r="S24" i="1"/>
  <c r="K24" i="1" s="1"/>
  <c r="T24" i="1" s="1"/>
  <c r="P24" i="1"/>
  <c r="H24" i="1"/>
  <c r="C24" i="1"/>
  <c r="V23" i="1"/>
  <c r="U23" i="1"/>
  <c r="S23" i="1"/>
  <c r="P23" i="1"/>
  <c r="W23" i="1" s="1"/>
  <c r="H23" i="1"/>
  <c r="C23" i="1" s="1"/>
  <c r="V22" i="1"/>
  <c r="S22" i="1"/>
  <c r="K22" i="1" s="1"/>
  <c r="T22" i="1" s="1"/>
  <c r="P22" i="1"/>
  <c r="H22" i="1"/>
  <c r="V21" i="1"/>
  <c r="P21" i="1"/>
  <c r="K21" i="1" s="1"/>
  <c r="H21" i="1"/>
  <c r="C21" i="1" s="1"/>
  <c r="V20" i="1"/>
  <c r="U20" i="1"/>
  <c r="P20" i="1"/>
  <c r="K20" i="1"/>
  <c r="H20" i="1"/>
  <c r="C20" i="1"/>
  <c r="T20" i="1" s="1"/>
  <c r="V19" i="1"/>
  <c r="U19" i="1"/>
  <c r="S19" i="1"/>
  <c r="K19" i="1" s="1"/>
  <c r="T19" i="1" s="1"/>
  <c r="P19" i="1"/>
  <c r="H19" i="1"/>
  <c r="C19" i="1"/>
  <c r="V18" i="1"/>
  <c r="U18" i="1"/>
  <c r="S18" i="1"/>
  <c r="K18" i="1" s="1"/>
  <c r="T18" i="1" s="1"/>
  <c r="P18" i="1"/>
  <c r="H18" i="1"/>
  <c r="C18" i="1"/>
  <c r="V17" i="1"/>
  <c r="P17" i="1"/>
  <c r="K17" i="1"/>
  <c r="T17" i="1" s="1"/>
  <c r="H17" i="1"/>
  <c r="C17" i="1"/>
  <c r="V16" i="1"/>
  <c r="U16" i="1"/>
  <c r="S16" i="1"/>
  <c r="P16" i="1"/>
  <c r="K16" i="1" s="1"/>
  <c r="H16" i="1"/>
  <c r="C16" i="1" s="1"/>
  <c r="C11" i="1" s="1"/>
  <c r="C10" i="1" s="1"/>
  <c r="W15" i="1"/>
  <c r="V15" i="1"/>
  <c r="U15" i="1"/>
  <c r="S15" i="1"/>
  <c r="S11" i="1" s="1"/>
  <c r="P15" i="1"/>
  <c r="H15" i="1"/>
  <c r="C15" i="1"/>
  <c r="P14" i="1"/>
  <c r="K14" i="1"/>
  <c r="H14" i="1"/>
  <c r="C14" i="1"/>
  <c r="V13" i="1"/>
  <c r="P13" i="1"/>
  <c r="K13" i="1"/>
  <c r="T13" i="1" s="1"/>
  <c r="H13" i="1"/>
  <c r="C13" i="1"/>
  <c r="V12" i="1"/>
  <c r="P12" i="1"/>
  <c r="K12" i="1"/>
  <c r="H12" i="1"/>
  <c r="C12" i="1"/>
  <c r="T12" i="1" s="1"/>
  <c r="R11" i="1"/>
  <c r="Q11" i="1"/>
  <c r="P11" i="1"/>
  <c r="O11" i="1"/>
  <c r="N11" i="1"/>
  <c r="M11" i="1"/>
  <c r="L11" i="1"/>
  <c r="U11" i="1" s="1"/>
  <c r="J11" i="1"/>
  <c r="G11" i="1"/>
  <c r="F11" i="1"/>
  <c r="E11" i="1"/>
  <c r="V11" i="1" s="1"/>
  <c r="D11" i="1"/>
  <c r="R10" i="1"/>
  <c r="Q10" i="1"/>
  <c r="P10" i="1"/>
  <c r="O10" i="1"/>
  <c r="N10" i="1"/>
  <c r="M10" i="1"/>
  <c r="L10" i="1"/>
  <c r="U10" i="1" s="1"/>
  <c r="J10" i="1"/>
  <c r="G10" i="1"/>
  <c r="F10" i="1"/>
  <c r="E10" i="1"/>
  <c r="V10" i="1" s="1"/>
  <c r="D10" i="1"/>
  <c r="T21" i="1" l="1"/>
  <c r="T45" i="1"/>
  <c r="T47" i="1"/>
  <c r="T60" i="1"/>
  <c r="T75" i="1"/>
  <c r="T82" i="1"/>
  <c r="S111" i="1"/>
  <c r="K111" i="1" s="1"/>
  <c r="S10" i="1"/>
  <c r="T16" i="1"/>
  <c r="T35" i="1"/>
  <c r="T59" i="1"/>
  <c r="T74" i="1"/>
  <c r="T81" i="1"/>
  <c r="W10" i="1"/>
  <c r="T68" i="1"/>
  <c r="T76" i="1"/>
  <c r="T83" i="1"/>
  <c r="H11" i="1"/>
  <c r="H10" i="1" s="1"/>
  <c r="W16" i="1"/>
  <c r="K23" i="1"/>
  <c r="T23" i="1" s="1"/>
  <c r="K30" i="1"/>
  <c r="T30" i="1" s="1"/>
  <c r="K33" i="1"/>
  <c r="T33" i="1" s="1"/>
  <c r="K39" i="1"/>
  <c r="T39" i="1" s="1"/>
  <c r="K48" i="1"/>
  <c r="T48" i="1" s="1"/>
  <c r="K15" i="1"/>
  <c r="T15" i="1" s="1"/>
  <c r="K41" i="1"/>
  <c r="T41" i="1" s="1"/>
  <c r="K11" i="1" l="1"/>
  <c r="W11" i="1"/>
  <c r="K10" i="1" l="1"/>
  <c r="T10" i="1" s="1"/>
  <c r="T11" i="1"/>
</calcChain>
</file>

<file path=xl/comments1.xml><?xml version="1.0" encoding="utf-8"?>
<comments xmlns="http://schemas.openxmlformats.org/spreadsheetml/2006/main">
  <authors>
    <author>Phan Thi My Quyen</author>
  </authors>
  <commentList>
    <comment ref="E7" authorId="0">
      <text>
        <r>
          <rPr>
            <sz val="9"/>
            <color indexed="81"/>
            <rFont val="Tahoma"/>
            <family val="2"/>
          </rPr>
          <t xml:space="preserve">kể cả bổ sung trong năm và chuyển nguồn năm trước sang
</t>
        </r>
      </text>
    </comment>
  </commentList>
</comments>
</file>

<file path=xl/sharedStrings.xml><?xml version="1.0" encoding="utf-8"?>
<sst xmlns="http://schemas.openxmlformats.org/spreadsheetml/2006/main" count="154" uniqueCount="139">
  <si>
    <t>UBND TỈNH PHÚ YÊN</t>
  </si>
  <si>
    <t>Biểu số 66/CK-NSNN kèm theo Thông tư số 343/2016/TT-BTC</t>
  </si>
  <si>
    <t>QUYẾT TOÁN CHI NGÂN SÁCH CẤP TỈNH THEO CHO TỪNG CƠ QUAN, TỔ CHỨC NĂM 2017</t>
  </si>
  <si>
    <t>(Kèm theo Quyết định số         /QĐ-UBND ngày       /01/2019 của UBND tỉnh Phú Yên)</t>
  </si>
  <si>
    <t>Đơn vị: Triệu đồng</t>
  </si>
  <si>
    <t>TT</t>
  </si>
  <si>
    <t>Tên đơn vị</t>
  </si>
  <si>
    <t xml:space="preserve">Dự toán </t>
  </si>
  <si>
    <t>Quyết toán chi thường xuyên</t>
  </si>
  <si>
    <t>So sánh (%)</t>
  </si>
  <si>
    <t>Tổng số</t>
  </si>
  <si>
    <t>Chi đầu tư phát triển (Không kể chương trình MTQG)</t>
  </si>
  <si>
    <t>Chi thường xuyên (Không kể chương trình MTQG)</t>
  </si>
  <si>
    <t>Chi trả nợ lãi do chính quyền địa phương vay</t>
  </si>
  <si>
    <t>Chi bổ sung quỹ dự trữ tài chính</t>
  </si>
  <si>
    <t>Chi Chương trình MTQG</t>
  </si>
  <si>
    <t>Chi chuyển nguồn sang ngân sách năm sau</t>
  </si>
  <si>
    <t>Chi đầu tư phát triển</t>
  </si>
  <si>
    <t>Chi thường xuyên</t>
  </si>
  <si>
    <t>A</t>
  </si>
  <si>
    <t>B</t>
  </si>
  <si>
    <t>1=2+3+4+5+6</t>
  </si>
  <si>
    <t>6=7+8</t>
  </si>
  <si>
    <t>9=10+11+12+13+14+17</t>
  </si>
  <si>
    <t>14=15+16</t>
  </si>
  <si>
    <t>18=9/1</t>
  </si>
  <si>
    <t>19=10/2</t>
  </si>
  <si>
    <t>20=11/3</t>
  </si>
  <si>
    <t>21=14/6</t>
  </si>
  <si>
    <t>TỔNG SỐ</t>
  </si>
  <si>
    <t>I</t>
  </si>
  <si>
    <t>Các cơ quan, đơn vị của tỉnh</t>
  </si>
  <si>
    <t>VP HĐND tỉnh</t>
  </si>
  <si>
    <t>VP UBND tỉnh</t>
  </si>
  <si>
    <t>Sở Ngoại vụ</t>
  </si>
  <si>
    <t>Sở Nông nghiệp và PTNT</t>
  </si>
  <si>
    <t>Sở Kế hoạch và Đầu tư</t>
  </si>
  <si>
    <t>Sở Tư pháp</t>
  </si>
  <si>
    <t>Sở Công Thương</t>
  </si>
  <si>
    <t>Sở Khoa học và Công nghệ</t>
  </si>
  <si>
    <t>Sở Tài chính</t>
  </si>
  <si>
    <t>Sở Xây dựng</t>
  </si>
  <si>
    <t>Sở Giao thông Vận tải</t>
  </si>
  <si>
    <t>Sở Giáo dục và Đào tạo</t>
  </si>
  <si>
    <t>Sở Y tế</t>
  </si>
  <si>
    <t>Quỹ KCB Người nghèo (LC)</t>
  </si>
  <si>
    <t>Sở Lao động TB và XH</t>
  </si>
  <si>
    <t>Sở Văn hoá Thể thao và Du lịch</t>
  </si>
  <si>
    <t>Sở Tài nguyên và Môi trường</t>
  </si>
  <si>
    <t>Sở Thông Tin và Truyền thông</t>
  </si>
  <si>
    <t>Sở Nội vụ</t>
  </si>
  <si>
    <t>Thanh tra tỉnh</t>
  </si>
  <si>
    <t>Đài Phát thanh và Truyền hình</t>
  </si>
  <si>
    <t>Liên minh HTX</t>
  </si>
  <si>
    <t xml:space="preserve">Ban Dân tộc </t>
  </si>
  <si>
    <t xml:space="preserve">BQL Khu kinh tế </t>
  </si>
  <si>
    <t>Khối Đảng</t>
  </si>
  <si>
    <t>UB Mặt trận TQVN tỉnh</t>
  </si>
  <si>
    <t xml:space="preserve">Tỉnh đoàn </t>
  </si>
  <si>
    <t>Hội Liên hiệp Phụ nữ tỉnh</t>
  </si>
  <si>
    <t>Hội Nông dân</t>
  </si>
  <si>
    <t>Hội Cựu chiến binh</t>
  </si>
  <si>
    <t>LH các Hội Khoa học và KT</t>
  </si>
  <si>
    <t>Liên hiệp các tổ chức Hữu nghị</t>
  </si>
  <si>
    <t>Hội Văn học Nghệ thuật</t>
  </si>
  <si>
    <t>Hội Nhà báo</t>
  </si>
  <si>
    <t>Hội Luật gia</t>
  </si>
  <si>
    <t>Hội Chữ thập đỏ</t>
  </si>
  <si>
    <t>BĐD Hội người cao tuổi</t>
  </si>
  <si>
    <t>Hội Người mù</t>
  </si>
  <si>
    <t>Hội Đông y</t>
  </si>
  <si>
    <t>Hội Nạn nhân chất độc da cam-Dioxin</t>
  </si>
  <si>
    <t>Hội Cựu Thanh niên xung phong</t>
  </si>
  <si>
    <t>Hội Bảo trợ Người tàn tật và TEMC</t>
  </si>
  <si>
    <t>Hội Khuyến học</t>
  </si>
  <si>
    <t>Bảo hiểm xã hội tỉnh</t>
  </si>
  <si>
    <t>BQL Khu nông nghiệp ƯDCN cao</t>
  </si>
  <si>
    <t>Ban Bảo vệ CSSK cán bộ</t>
  </si>
  <si>
    <t>Trường Chính trị</t>
  </si>
  <si>
    <t>Trường Đại học Phú Yên</t>
  </si>
  <si>
    <t>Trường Cao đẳng Nghề</t>
  </si>
  <si>
    <t>Trường Cao đẳng Y tế</t>
  </si>
  <si>
    <t>Tạp chí văn nghệ</t>
  </si>
  <si>
    <t>Hội Tù chính trị yêu nước</t>
  </si>
  <si>
    <t>Hội Y học tỉnh</t>
  </si>
  <si>
    <t>Công an tỉnh</t>
  </si>
  <si>
    <t xml:space="preserve">BCH Bộ đội Biên phòng tỉnh </t>
  </si>
  <si>
    <t xml:space="preserve">BCH Quân sự </t>
  </si>
  <si>
    <t>Trung đoàn 910</t>
  </si>
  <si>
    <t>Trung tâm An DDTN</t>
  </si>
  <si>
    <t>Bảo Hiểm Xã Hội</t>
  </si>
  <si>
    <t>Quỹ giải quyết việc làm</t>
  </si>
  <si>
    <t>Công ty Thuỷ Nông Đồng Cam</t>
  </si>
  <si>
    <t>Chi từ sự nghiệp chưa phân bổ</t>
  </si>
  <si>
    <t>Ban QL các DA đầu tư xây dựng tỉnh</t>
  </si>
  <si>
    <t>Công ty cổ phần cấp thoát nước PY</t>
  </si>
  <si>
    <t>Các dự án huyện làm chủ đầu tư</t>
  </si>
  <si>
    <t>Các đơn vị khác</t>
  </si>
  <si>
    <t>Liên Đoàn lao động</t>
  </si>
  <si>
    <t>Công đoàn viên chức</t>
  </si>
  <si>
    <t>Đoàn đại biểu quốc hội tỉnh</t>
  </si>
  <si>
    <t>Toà án tỉnh</t>
  </si>
  <si>
    <t>Cục Thống kế</t>
  </si>
  <si>
    <t>Trường Đại học XD Miền Trung</t>
  </si>
  <si>
    <t>Phân viện học viện Ngân hàng PY</t>
  </si>
  <si>
    <t>Hội Tem Phú Yên</t>
  </si>
  <si>
    <t>Liên đoàn võ thuật</t>
  </si>
  <si>
    <t>Công ty Bảo Minh Phú Yên</t>
  </si>
  <si>
    <t>Liên Đoàn quần vợt</t>
  </si>
  <si>
    <t>Hội Truyền thống Trường sơn - Đường Hồ Chí Minh</t>
  </si>
  <si>
    <t>Hội Làm vườn</t>
  </si>
  <si>
    <t>Hội Đồng hương Phú Yên tạiTP.HCM</t>
  </si>
  <si>
    <t>Hội Doanh nghiệp</t>
  </si>
  <si>
    <t>Hội Cựu giáo chức tỉnh Phú Yên</t>
  </si>
  <si>
    <t>Trại giam xuân Phước</t>
  </si>
  <si>
    <t>Cơ sở giáo dục A1</t>
  </si>
  <si>
    <t>Trạm Ra đa 560</t>
  </si>
  <si>
    <t>Trạm Ra đa 68</t>
  </si>
  <si>
    <t>BQL dự án ĐTXD các CT Giao thông</t>
  </si>
  <si>
    <t>Kho bạc nhà nước</t>
  </si>
  <si>
    <t>Quỹ Bảo lãnh tín dụng DN vừa và nhỏ</t>
  </si>
  <si>
    <t>Hỗ trợ Nhà ở cho người CCCM</t>
  </si>
  <si>
    <t>Chi trả các khoản thu năm trước</t>
  </si>
  <si>
    <t>Quỹ phát triển đất tỉnh</t>
  </si>
  <si>
    <t>BQL dự án ĐTXD các CT NN&amp;PTNT</t>
  </si>
  <si>
    <t>II</t>
  </si>
  <si>
    <t xml:space="preserve">CHI TRẢ NỢ LÃI CÁC KHOẢN DO CHÍNH QUYỀN ĐP VAY </t>
  </si>
  <si>
    <t>III</t>
  </si>
  <si>
    <t xml:space="preserve">CHI BS QUỸ DỰ TRỮ TÀI CHÍNH </t>
  </si>
  <si>
    <t>IV</t>
  </si>
  <si>
    <t>CHI DỰ PHÒNG NGÂN SÁCH</t>
  </si>
  <si>
    <t>V</t>
  </si>
  <si>
    <t>CHI TẠO NGUỒN, ĐIỀU CHỈNH TIỀN LƯƠNG</t>
  </si>
  <si>
    <t>VI</t>
  </si>
  <si>
    <t xml:space="preserve">CHI BỔ SUNG CÓ MỤC TIÊU CHO NGÂN SÁCH CẤP DƯỚI </t>
  </si>
  <si>
    <t>VII</t>
  </si>
  <si>
    <t>CHI CHUYỂN NGUỒN SANG NGÂN SÁCH NĂM SAU</t>
  </si>
  <si>
    <t>VIII</t>
  </si>
  <si>
    <t>CHI NỘP NGÂN SÁCH CẤP TRÊN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</si>
</sst>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7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9"/>
      <color theme="1"/>
      <name val="Times New Roman"/>
      <family val="1"/>
    </font>
    <font>
      <sz val="9"/>
      <color indexed="81"/>
      <name val="Tahoma"/>
      <family val="2"/>
    </font>
    <font>
      <sz val="11"/>
      <color indexed="8"/>
      <name val="Calibri"/>
      <family val="2"/>
    </font>
    <font>
      <sz val="14"/>
      <name val=".VnTime"/>
      <family val="2"/>
    </font>
    <font>
      <sz val="12"/>
      <name val=".VnTime"/>
      <family val="2"/>
    </font>
    <font>
      <sz val="10"/>
      <name val="Arial"/>
      <family val="2"/>
    </font>
    <font>
      <sz val="10"/>
      <name val="Arial"/>
      <family val="2"/>
      <charset val="163"/>
    </font>
    <font>
      <sz val="14"/>
      <color indexed="8"/>
      <name val="Times New Roman"/>
      <family val="2"/>
      <charset val="163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0" fontId="26" fillId="0" borderId="0"/>
  </cellStyleXfs>
  <cellXfs count="7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right"/>
    </xf>
    <xf numFmtId="0" fontId="7" fillId="0" borderId="0" xfId="0" applyFont="1" applyAlignment="1">
      <alignment horizontal="center" vertical="center"/>
    </xf>
    <xf numFmtId="3" fontId="3" fillId="0" borderId="0" xfId="0" applyNumberFormat="1" applyFont="1"/>
    <xf numFmtId="0" fontId="8" fillId="0" borderId="0" xfId="0" applyFont="1" applyAlignment="1">
      <alignment horizontal="center" vertical="center"/>
    </xf>
    <xf numFmtId="3" fontId="9" fillId="0" borderId="0" xfId="0" applyNumberFormat="1" applyFont="1"/>
    <xf numFmtId="0" fontId="9" fillId="0" borderId="0" xfId="0" applyFont="1"/>
    <xf numFmtId="0" fontId="5" fillId="0" borderId="0" xfId="0" applyFont="1" applyAlignment="1">
      <alignment horizontal="center"/>
    </xf>
    <xf numFmtId="0" fontId="10" fillId="0" borderId="0" xfId="0" applyFont="1" applyAlignment="1">
      <alignment horizontal="right" vertical="center"/>
    </xf>
    <xf numFmtId="0" fontId="9" fillId="0" borderId="0" xfId="0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11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3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6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 wrapText="1"/>
    </xf>
    <xf numFmtId="3" fontId="12" fillId="0" borderId="6" xfId="0" applyNumberFormat="1" applyFont="1" applyFill="1" applyBorder="1" applyAlignment="1">
      <alignment horizontal="right" vertical="center" wrapText="1"/>
    </xf>
    <xf numFmtId="4" fontId="12" fillId="0" borderId="6" xfId="0" applyNumberFormat="1" applyFont="1" applyFill="1" applyBorder="1" applyAlignment="1">
      <alignment horizontal="right" vertical="center" wrapText="1"/>
    </xf>
    <xf numFmtId="3" fontId="14" fillId="0" borderId="0" xfId="0" applyNumberFormat="1" applyFont="1"/>
    <xf numFmtId="0" fontId="14" fillId="0" borderId="0" xfId="0" applyFont="1"/>
    <xf numFmtId="0" fontId="12" fillId="0" borderId="7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vertical="center" wrapText="1"/>
    </xf>
    <xf numFmtId="3" fontId="12" fillId="0" borderId="7" xfId="1" applyNumberFormat="1" applyFont="1" applyFill="1" applyBorder="1" applyAlignment="1">
      <alignment horizontal="right" vertical="center" wrapText="1"/>
    </xf>
    <xf numFmtId="4" fontId="12" fillId="0" borderId="7" xfId="0" applyNumberFormat="1" applyFont="1" applyFill="1" applyBorder="1" applyAlignment="1">
      <alignment horizontal="right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vertical="center" wrapText="1"/>
    </xf>
    <xf numFmtId="3" fontId="9" fillId="0" borderId="7" xfId="1" applyNumberFormat="1" applyFont="1" applyFill="1" applyBorder="1" applyAlignment="1">
      <alignment horizontal="right" vertical="center" wrapText="1"/>
    </xf>
    <xf numFmtId="3" fontId="15" fillId="0" borderId="7" xfId="1" applyNumberFormat="1" applyFont="1" applyBorder="1" applyAlignment="1">
      <alignment horizontal="right" vertical="center" wrapText="1"/>
    </xf>
    <xf numFmtId="4" fontId="9" fillId="0" borderId="7" xfId="0" applyNumberFormat="1" applyFont="1" applyFill="1" applyBorder="1" applyAlignment="1">
      <alignment horizontal="right" vertical="center" wrapText="1"/>
    </xf>
    <xf numFmtId="3" fontId="16" fillId="0" borderId="0" xfId="0" applyNumberFormat="1" applyFont="1"/>
    <xf numFmtId="0" fontId="16" fillId="0" borderId="0" xfId="0" applyFont="1"/>
    <xf numFmtId="0" fontId="9" fillId="0" borderId="7" xfId="0" applyFont="1" applyFill="1" applyBorder="1" applyAlignment="1">
      <alignment vertical="center" wrapText="1"/>
    </xf>
    <xf numFmtId="3" fontId="16" fillId="0" borderId="0" xfId="0" applyNumberFormat="1" applyFont="1" applyFill="1"/>
    <xf numFmtId="0" fontId="16" fillId="0" borderId="0" xfId="0" applyFont="1" applyFill="1"/>
    <xf numFmtId="3" fontId="9" fillId="0" borderId="7" xfId="0" applyNumberFormat="1" applyFont="1" applyFill="1" applyBorder="1" applyAlignment="1">
      <alignment horizontal="right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vertical="center" wrapText="1"/>
    </xf>
    <xf numFmtId="3" fontId="9" fillId="0" borderId="8" xfId="1" applyNumberFormat="1" applyFont="1" applyFill="1" applyBorder="1" applyAlignment="1">
      <alignment horizontal="right" vertical="center" wrapText="1"/>
    </xf>
    <xf numFmtId="3" fontId="15" fillId="0" borderId="8" xfId="1" applyNumberFormat="1" applyFont="1" applyBorder="1" applyAlignment="1">
      <alignment horizontal="right" vertical="center" wrapText="1"/>
    </xf>
    <xf numFmtId="4" fontId="9" fillId="0" borderId="8" xfId="0" applyNumberFormat="1" applyFont="1" applyFill="1" applyBorder="1" applyAlignment="1">
      <alignment horizontal="right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vertical="center" wrapText="1"/>
    </xf>
    <xf numFmtId="3" fontId="9" fillId="0" borderId="6" xfId="1" applyNumberFormat="1" applyFont="1" applyFill="1" applyBorder="1" applyAlignment="1">
      <alignment horizontal="right" vertical="center" wrapText="1"/>
    </xf>
    <xf numFmtId="3" fontId="15" fillId="0" borderId="6" xfId="1" applyNumberFormat="1" applyFont="1" applyBorder="1" applyAlignment="1">
      <alignment horizontal="right" vertical="center" wrapText="1"/>
    </xf>
    <xf numFmtId="4" fontId="9" fillId="0" borderId="6" xfId="0" applyNumberFormat="1" applyFont="1" applyFill="1" applyBorder="1" applyAlignment="1">
      <alignment horizontal="right" vertical="center" wrapText="1"/>
    </xf>
    <xf numFmtId="3" fontId="15" fillId="0" borderId="7" xfId="1" applyNumberFormat="1" applyFont="1" applyFill="1" applyBorder="1" applyAlignment="1">
      <alignment horizontal="righ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17" fillId="0" borderId="7" xfId="0" applyFont="1" applyFill="1" applyBorder="1" applyAlignment="1">
      <alignment vertical="center" wrapText="1"/>
    </xf>
    <xf numFmtId="3" fontId="16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3" fontId="12" fillId="0" borderId="7" xfId="0" applyNumberFormat="1" applyFont="1" applyFill="1" applyBorder="1" applyAlignment="1">
      <alignment horizontal="right"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vertical="center" wrapText="1"/>
    </xf>
    <xf numFmtId="0" fontId="3" fillId="0" borderId="8" xfId="0" applyFont="1" applyBorder="1"/>
    <xf numFmtId="0" fontId="3" fillId="0" borderId="8" xfId="0" applyFont="1" applyBorder="1" applyAlignment="1">
      <alignment horizontal="right"/>
    </xf>
    <xf numFmtId="3" fontId="12" fillId="0" borderId="8" xfId="1" applyNumberFormat="1" applyFont="1" applyFill="1" applyBorder="1" applyAlignment="1">
      <alignment horizontal="right" vertical="center" wrapText="1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6" fillId="0" borderId="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9">
    <cellStyle name="Comma" xfId="1" builtinId="3"/>
    <cellStyle name="Comma 2 2" xfId="2"/>
    <cellStyle name="Normal" xfId="0" builtinId="0"/>
    <cellStyle name="Normal 10" xfId="3"/>
    <cellStyle name="Normal 2" xfId="4"/>
    <cellStyle name="Normal 2 2" xfId="5"/>
    <cellStyle name="Normal 3 2" xfId="6"/>
    <cellStyle name="Normal 4_SYT-PL6-Bieu28-XDDT2017" xfId="7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14"/>
  <sheetViews>
    <sheetView showZeros="0" tabSelected="1" zoomScaleNormal="100" workbookViewId="0">
      <selection activeCell="T1" sqref="T1:W2"/>
    </sheetView>
  </sheetViews>
  <sheetFormatPr defaultColWidth="9" defaultRowHeight="15.75"/>
  <cols>
    <col min="1" max="1" width="3.75" style="2" customWidth="1"/>
    <col min="2" max="2" width="27.75" style="2" customWidth="1"/>
    <col min="3" max="3" width="8" style="2" customWidth="1"/>
    <col min="4" max="4" width="7.125" style="7" customWidth="1"/>
    <col min="5" max="5" width="7.75" style="7" customWidth="1"/>
    <col min="6" max="6" width="6.25" style="7" customWidth="1"/>
    <col min="7" max="7" width="5.125" style="7" customWidth="1"/>
    <col min="8" max="8" width="4.75" style="7" customWidth="1"/>
    <col min="9" max="9" width="4.375" style="7" customWidth="1"/>
    <col min="10" max="10" width="5.75" style="7" customWidth="1"/>
    <col min="11" max="11" width="8.125" style="7" customWidth="1"/>
    <col min="12" max="12" width="8.25" style="7" customWidth="1"/>
    <col min="13" max="13" width="7.75" style="7" customWidth="1"/>
    <col min="14" max="14" width="6.375" style="7" customWidth="1"/>
    <col min="15" max="15" width="5.125" style="7" customWidth="1"/>
    <col min="16" max="16" width="4.875" style="7" customWidth="1"/>
    <col min="17" max="17" width="4.375" style="7" customWidth="1"/>
    <col min="18" max="18" width="5.75" style="7" customWidth="1"/>
    <col min="19" max="19" width="7.875" style="7" customWidth="1"/>
    <col min="20" max="20" width="5.875" style="7" customWidth="1"/>
    <col min="21" max="21" width="7.25" style="7" customWidth="1"/>
    <col min="22" max="23" width="6.75" style="75" customWidth="1"/>
    <col min="24" max="24" width="12.75" style="9" customWidth="1"/>
    <col min="25" max="16384" width="9" style="2"/>
  </cols>
  <sheetData>
    <row r="1" spans="1:25" s="3" customFormat="1" ht="16.899999999999999" customHeight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R1" s="4"/>
      <c r="S1" s="4"/>
      <c r="T1" s="5" t="s">
        <v>1</v>
      </c>
      <c r="U1" s="5"/>
      <c r="V1" s="5"/>
      <c r="W1" s="5"/>
      <c r="X1" s="6"/>
      <c r="Y1" s="6"/>
    </row>
    <row r="2" spans="1:25">
      <c r="S2" s="8"/>
      <c r="T2" s="5"/>
      <c r="U2" s="5"/>
      <c r="V2" s="5"/>
      <c r="W2" s="5"/>
    </row>
    <row r="3" spans="1:25" s="12" customFormat="1" ht="17.25" customHeight="1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1"/>
    </row>
    <row r="4" spans="1:25" s="12" customFormat="1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1"/>
    </row>
    <row r="5" spans="1:25" s="12" customFormat="1" ht="18" customHeight="1">
      <c r="A5" s="14"/>
      <c r="D5" s="15"/>
      <c r="E5" s="16"/>
      <c r="F5" s="16"/>
      <c r="G5" s="16"/>
      <c r="H5" s="16"/>
      <c r="I5" s="16"/>
      <c r="J5" s="15"/>
      <c r="K5" s="15"/>
      <c r="L5" s="15"/>
      <c r="M5" s="16"/>
      <c r="N5" s="16"/>
      <c r="O5" s="16"/>
      <c r="P5" s="16"/>
      <c r="Q5" s="16"/>
      <c r="R5" s="15"/>
      <c r="S5" s="15"/>
      <c r="T5" s="17" t="s">
        <v>4</v>
      </c>
      <c r="U5" s="17"/>
      <c r="V5" s="17"/>
      <c r="W5" s="17"/>
      <c r="X5" s="11"/>
    </row>
    <row r="6" spans="1:25" s="20" customFormat="1" ht="16.5" customHeight="1">
      <c r="A6" s="18" t="s">
        <v>5</v>
      </c>
      <c r="B6" s="18" t="s">
        <v>6</v>
      </c>
      <c r="C6" s="18" t="s">
        <v>7</v>
      </c>
      <c r="D6" s="18"/>
      <c r="E6" s="18"/>
      <c r="F6" s="18"/>
      <c r="G6" s="18"/>
      <c r="H6" s="18"/>
      <c r="I6" s="18"/>
      <c r="J6" s="18"/>
      <c r="K6" s="18" t="s">
        <v>8</v>
      </c>
      <c r="L6" s="18"/>
      <c r="M6" s="18"/>
      <c r="N6" s="18"/>
      <c r="O6" s="18"/>
      <c r="P6" s="18"/>
      <c r="Q6" s="18"/>
      <c r="R6" s="18"/>
      <c r="S6" s="18"/>
      <c r="T6" s="18" t="s">
        <v>9</v>
      </c>
      <c r="U6" s="18"/>
      <c r="V6" s="18"/>
      <c r="W6" s="18"/>
      <c r="X6" s="19"/>
    </row>
    <row r="7" spans="1:25" s="20" customFormat="1" ht="33" customHeight="1">
      <c r="A7" s="18"/>
      <c r="B7" s="18"/>
      <c r="C7" s="18" t="s">
        <v>10</v>
      </c>
      <c r="D7" s="18" t="s">
        <v>11</v>
      </c>
      <c r="E7" s="18" t="s">
        <v>12</v>
      </c>
      <c r="F7" s="18" t="s">
        <v>13</v>
      </c>
      <c r="G7" s="18" t="s">
        <v>14</v>
      </c>
      <c r="H7" s="21" t="s">
        <v>15</v>
      </c>
      <c r="I7" s="22"/>
      <c r="J7" s="23"/>
      <c r="K7" s="18" t="s">
        <v>10</v>
      </c>
      <c r="L7" s="18" t="s">
        <v>11</v>
      </c>
      <c r="M7" s="18" t="s">
        <v>12</v>
      </c>
      <c r="N7" s="18" t="s">
        <v>13</v>
      </c>
      <c r="O7" s="18" t="s">
        <v>14</v>
      </c>
      <c r="P7" s="18" t="s">
        <v>15</v>
      </c>
      <c r="Q7" s="18"/>
      <c r="R7" s="18"/>
      <c r="S7" s="18" t="s">
        <v>16</v>
      </c>
      <c r="T7" s="18" t="s">
        <v>10</v>
      </c>
      <c r="U7" s="18" t="s">
        <v>11</v>
      </c>
      <c r="V7" s="18" t="s">
        <v>12</v>
      </c>
      <c r="W7" s="18" t="s">
        <v>15</v>
      </c>
      <c r="X7" s="19"/>
    </row>
    <row r="8" spans="1:25" s="20" customFormat="1" ht="79.150000000000006" customHeight="1">
      <c r="A8" s="18"/>
      <c r="B8" s="18"/>
      <c r="C8" s="18"/>
      <c r="D8" s="18"/>
      <c r="E8" s="18"/>
      <c r="F8" s="18"/>
      <c r="G8" s="18"/>
      <c r="H8" s="24" t="s">
        <v>10</v>
      </c>
      <c r="I8" s="24" t="s">
        <v>17</v>
      </c>
      <c r="J8" s="24" t="s">
        <v>18</v>
      </c>
      <c r="K8" s="18"/>
      <c r="L8" s="18"/>
      <c r="M8" s="18"/>
      <c r="N8" s="18"/>
      <c r="O8" s="18"/>
      <c r="P8" s="24" t="s">
        <v>10</v>
      </c>
      <c r="Q8" s="24" t="s">
        <v>17</v>
      </c>
      <c r="R8" s="24" t="s">
        <v>18</v>
      </c>
      <c r="S8" s="18"/>
      <c r="T8" s="18"/>
      <c r="U8" s="18"/>
      <c r="V8" s="18"/>
      <c r="W8" s="18"/>
      <c r="X8" s="19"/>
    </row>
    <row r="9" spans="1:25" s="27" customFormat="1" ht="20.45" customHeight="1">
      <c r="A9" s="25" t="s">
        <v>19</v>
      </c>
      <c r="B9" s="25" t="s">
        <v>20</v>
      </c>
      <c r="C9" s="25" t="s">
        <v>21</v>
      </c>
      <c r="D9" s="25">
        <v>2</v>
      </c>
      <c r="E9" s="25">
        <v>3</v>
      </c>
      <c r="F9" s="25">
        <v>4</v>
      </c>
      <c r="G9" s="25">
        <v>5</v>
      </c>
      <c r="H9" s="25" t="s">
        <v>22</v>
      </c>
      <c r="I9" s="25">
        <v>7</v>
      </c>
      <c r="J9" s="25">
        <v>8</v>
      </c>
      <c r="K9" s="25" t="s">
        <v>23</v>
      </c>
      <c r="L9" s="25">
        <v>10</v>
      </c>
      <c r="M9" s="25">
        <v>11</v>
      </c>
      <c r="N9" s="25">
        <v>12</v>
      </c>
      <c r="O9" s="25">
        <v>13</v>
      </c>
      <c r="P9" s="25" t="s">
        <v>24</v>
      </c>
      <c r="Q9" s="25">
        <v>15</v>
      </c>
      <c r="R9" s="25">
        <v>16</v>
      </c>
      <c r="S9" s="25">
        <v>17</v>
      </c>
      <c r="T9" s="25" t="s">
        <v>25</v>
      </c>
      <c r="U9" s="25" t="s">
        <v>26</v>
      </c>
      <c r="V9" s="25" t="s">
        <v>27</v>
      </c>
      <c r="W9" s="25" t="s">
        <v>28</v>
      </c>
      <c r="X9" s="26"/>
    </row>
    <row r="10" spans="1:25" s="33" customFormat="1" ht="17.25" customHeight="1">
      <c r="A10" s="28"/>
      <c r="B10" s="29" t="s">
        <v>29</v>
      </c>
      <c r="C10" s="30">
        <f t="shared" ref="C10:S10" si="0">C11+C106+C107+C108+C109+C110+C111</f>
        <v>2893163.7898070002</v>
      </c>
      <c r="D10" s="30">
        <f t="shared" si="0"/>
        <v>941154</v>
      </c>
      <c r="E10" s="30">
        <f t="shared" si="0"/>
        <v>1897751</v>
      </c>
      <c r="F10" s="30">
        <f t="shared" si="0"/>
        <v>0</v>
      </c>
      <c r="G10" s="30">
        <f t="shared" si="0"/>
        <v>1000</v>
      </c>
      <c r="H10" s="30">
        <f t="shared" si="0"/>
        <v>5017</v>
      </c>
      <c r="I10" s="30"/>
      <c r="J10" s="30">
        <f t="shared" si="0"/>
        <v>5017</v>
      </c>
      <c r="K10" s="30">
        <f>K11+K106+K107+K108+K109+K110+K111+K112</f>
        <v>7911947.0611269996</v>
      </c>
      <c r="L10" s="30">
        <f t="shared" si="0"/>
        <v>1087998.0814339998</v>
      </c>
      <c r="M10" s="30">
        <f t="shared" si="0"/>
        <v>1880283.5012190004</v>
      </c>
      <c r="N10" s="30">
        <f t="shared" si="0"/>
        <v>3335</v>
      </c>
      <c r="O10" s="30">
        <f t="shared" si="0"/>
        <v>1000</v>
      </c>
      <c r="P10" s="30">
        <f t="shared" si="0"/>
        <v>4419.4784739999996</v>
      </c>
      <c r="Q10" s="30">
        <f t="shared" si="0"/>
        <v>0</v>
      </c>
      <c r="R10" s="30">
        <f t="shared" si="0"/>
        <v>4419.4784739999996</v>
      </c>
      <c r="S10" s="30">
        <f t="shared" si="0"/>
        <v>1555020</v>
      </c>
      <c r="T10" s="31">
        <f t="shared" ref="T10:V11" si="1">K10/C10*100</f>
        <v>273.47041633114031</v>
      </c>
      <c r="U10" s="31">
        <f t="shared" si="1"/>
        <v>115.60255616339089</v>
      </c>
      <c r="V10" s="31">
        <f t="shared" si="1"/>
        <v>99.079568458612343</v>
      </c>
      <c r="W10" s="31">
        <f>P10/H10*100</f>
        <v>88.090063264899328</v>
      </c>
      <c r="X10" s="32"/>
    </row>
    <row r="11" spans="1:25" s="33" customFormat="1" ht="16.5" customHeight="1">
      <c r="A11" s="34" t="s">
        <v>30</v>
      </c>
      <c r="B11" s="35" t="s">
        <v>31</v>
      </c>
      <c r="C11" s="36">
        <f>SUM(C12:C105)</f>
        <v>2620433.7898070002</v>
      </c>
      <c r="D11" s="36">
        <f>SUM(D12:D105)</f>
        <v>941154</v>
      </c>
      <c r="E11" s="36">
        <f t="shared" ref="E11:S11" si="2">SUM(E12:E105)</f>
        <v>1625021</v>
      </c>
      <c r="F11" s="36">
        <f t="shared" si="2"/>
        <v>0</v>
      </c>
      <c r="G11" s="36">
        <f t="shared" si="2"/>
        <v>0</v>
      </c>
      <c r="H11" s="36">
        <f t="shared" si="2"/>
        <v>5017</v>
      </c>
      <c r="I11" s="36"/>
      <c r="J11" s="36">
        <f>SUM(J12:J105)</f>
        <v>5017</v>
      </c>
      <c r="K11" s="36">
        <f t="shared" si="2"/>
        <v>3460700.5955469999</v>
      </c>
      <c r="L11" s="36">
        <f t="shared" si="2"/>
        <v>1087998.0814339998</v>
      </c>
      <c r="M11" s="36">
        <f t="shared" si="2"/>
        <v>1880283.5012190004</v>
      </c>
      <c r="N11" s="36">
        <f t="shared" si="2"/>
        <v>0</v>
      </c>
      <c r="O11" s="36">
        <f t="shared" si="2"/>
        <v>0</v>
      </c>
      <c r="P11" s="36">
        <f t="shared" si="2"/>
        <v>4419.4784739999996</v>
      </c>
      <c r="Q11" s="36">
        <f t="shared" si="2"/>
        <v>0</v>
      </c>
      <c r="R11" s="36">
        <f t="shared" si="2"/>
        <v>4419.4784739999996</v>
      </c>
      <c r="S11" s="36">
        <f t="shared" si="2"/>
        <v>487999.53442000004</v>
      </c>
      <c r="T11" s="37">
        <f t="shared" si="1"/>
        <v>132.06594301327058</v>
      </c>
      <c r="U11" s="37">
        <f t="shared" si="1"/>
        <v>115.60255616339089</v>
      </c>
      <c r="V11" s="37">
        <f t="shared" si="1"/>
        <v>115.70825861444254</v>
      </c>
      <c r="W11" s="37">
        <f>P11/H11*100</f>
        <v>88.090063264899328</v>
      </c>
      <c r="X11" s="32"/>
    </row>
    <row r="12" spans="1:25" s="44" customFormat="1" ht="16.5" customHeight="1">
      <c r="A12" s="38">
        <v>1</v>
      </c>
      <c r="B12" s="39" t="s">
        <v>32</v>
      </c>
      <c r="C12" s="40">
        <f>D12+E12+F12+G12+H12</f>
        <v>10004</v>
      </c>
      <c r="D12" s="40"/>
      <c r="E12" s="41">
        <v>10004</v>
      </c>
      <c r="F12" s="40"/>
      <c r="G12" s="40"/>
      <c r="H12" s="40">
        <f>J12+I12</f>
        <v>0</v>
      </c>
      <c r="I12" s="40"/>
      <c r="J12" s="40"/>
      <c r="K12" s="40">
        <f>L12+M12+N12+O12+P12+S12</f>
        <v>10470.625</v>
      </c>
      <c r="L12" s="40"/>
      <c r="M12" s="40">
        <v>10470.625</v>
      </c>
      <c r="N12" s="40"/>
      <c r="O12" s="40"/>
      <c r="P12" s="40">
        <f t="shared" ref="P12:P75" si="3">R12</f>
        <v>0</v>
      </c>
      <c r="Q12" s="40"/>
      <c r="R12" s="40">
        <v>0</v>
      </c>
      <c r="S12" s="40">
        <v>0</v>
      </c>
      <c r="T12" s="42">
        <f>K12/C12*100</f>
        <v>104.66438424630149</v>
      </c>
      <c r="U12" s="42"/>
      <c r="V12" s="42">
        <f>M12/E12*100</f>
        <v>104.66438424630149</v>
      </c>
      <c r="W12" s="42"/>
      <c r="X12" s="43"/>
    </row>
    <row r="13" spans="1:25" s="44" customFormat="1" ht="16.5" customHeight="1">
      <c r="A13" s="38">
        <v>2</v>
      </c>
      <c r="B13" s="39" t="s">
        <v>33</v>
      </c>
      <c r="C13" s="40">
        <f t="shared" ref="C13:C76" si="4">D13+E13+F13+G13+H13</f>
        <v>17454</v>
      </c>
      <c r="D13" s="40"/>
      <c r="E13" s="41">
        <v>17454</v>
      </c>
      <c r="F13" s="40"/>
      <c r="G13" s="40"/>
      <c r="H13" s="40">
        <f t="shared" ref="H13:H76" si="5">J13+I13</f>
        <v>0</v>
      </c>
      <c r="I13" s="40"/>
      <c r="J13" s="40"/>
      <c r="K13" s="40">
        <f t="shared" ref="K13:K76" si="6">L13+M13+N13+O13+P13+S13</f>
        <v>17328.499831000001</v>
      </c>
      <c r="L13" s="40"/>
      <c r="M13" s="40">
        <v>16926.147379000002</v>
      </c>
      <c r="N13" s="40"/>
      <c r="O13" s="40"/>
      <c r="P13" s="40">
        <f t="shared" si="3"/>
        <v>0</v>
      </c>
      <c r="Q13" s="40"/>
      <c r="R13" s="40">
        <v>0</v>
      </c>
      <c r="S13" s="40">
        <v>402.35245200000003</v>
      </c>
      <c r="T13" s="42">
        <f t="shared" ref="T13:U76" si="7">K13/C13*100</f>
        <v>99.280966145296219</v>
      </c>
      <c r="U13" s="42"/>
      <c r="V13" s="42">
        <f t="shared" ref="V13:V74" si="8">M13/E13*100</f>
        <v>96.975749851037023</v>
      </c>
      <c r="W13" s="42"/>
      <c r="X13" s="43"/>
    </row>
    <row r="14" spans="1:25" s="44" customFormat="1" ht="16.5" customHeight="1">
      <c r="A14" s="38">
        <v>3</v>
      </c>
      <c r="B14" s="39" t="s">
        <v>34</v>
      </c>
      <c r="C14" s="40">
        <f t="shared" si="4"/>
        <v>0</v>
      </c>
      <c r="D14" s="40"/>
      <c r="E14" s="41">
        <v>0</v>
      </c>
      <c r="F14" s="40"/>
      <c r="G14" s="40"/>
      <c r="H14" s="40">
        <f t="shared" si="5"/>
        <v>0</v>
      </c>
      <c r="I14" s="40"/>
      <c r="J14" s="40"/>
      <c r="K14" s="40">
        <f t="shared" si="6"/>
        <v>1058</v>
      </c>
      <c r="L14" s="40"/>
      <c r="M14" s="40">
        <v>932.48163999999997</v>
      </c>
      <c r="N14" s="40"/>
      <c r="O14" s="40"/>
      <c r="P14" s="40">
        <f t="shared" si="3"/>
        <v>0</v>
      </c>
      <c r="Q14" s="40"/>
      <c r="R14" s="40">
        <v>0</v>
      </c>
      <c r="S14" s="40">
        <v>125.51836</v>
      </c>
      <c r="T14" s="42"/>
      <c r="U14" s="42"/>
      <c r="V14" s="42"/>
      <c r="W14" s="42"/>
      <c r="X14" s="43"/>
    </row>
    <row r="15" spans="1:25" s="47" customFormat="1" ht="16.5" customHeight="1">
      <c r="A15" s="38">
        <v>4</v>
      </c>
      <c r="B15" s="45" t="s">
        <v>35</v>
      </c>
      <c r="C15" s="40">
        <f t="shared" si="4"/>
        <v>120764</v>
      </c>
      <c r="D15" s="40">
        <v>31700</v>
      </c>
      <c r="E15" s="41">
        <v>87654</v>
      </c>
      <c r="F15" s="40"/>
      <c r="G15" s="40"/>
      <c r="H15" s="40">
        <f t="shared" si="5"/>
        <v>1410</v>
      </c>
      <c r="I15" s="40"/>
      <c r="J15" s="40">
        <v>1410</v>
      </c>
      <c r="K15" s="40">
        <f t="shared" si="6"/>
        <v>178812.22314799999</v>
      </c>
      <c r="L15" s="40">
        <v>67232.418875000003</v>
      </c>
      <c r="M15" s="40">
        <v>92056.748510999998</v>
      </c>
      <c r="N15" s="40"/>
      <c r="O15" s="40"/>
      <c r="P15" s="40">
        <f t="shared" si="3"/>
        <v>1396.416588</v>
      </c>
      <c r="Q15" s="40"/>
      <c r="R15" s="40">
        <v>1396.416588</v>
      </c>
      <c r="S15" s="40">
        <f>6381+11745.639174</f>
        <v>18126.639174</v>
      </c>
      <c r="T15" s="42">
        <f t="shared" si="7"/>
        <v>148.06748960617401</v>
      </c>
      <c r="U15" s="42">
        <f t="shared" si="7"/>
        <v>212.08964944794951</v>
      </c>
      <c r="V15" s="42">
        <f t="shared" si="8"/>
        <v>105.02287232870148</v>
      </c>
      <c r="W15" s="42">
        <f t="shared" ref="W15:W48" si="9">P15/H15*100</f>
        <v>99.036637446808513</v>
      </c>
      <c r="X15" s="46"/>
    </row>
    <row r="16" spans="1:25" s="44" customFormat="1" ht="16.5" customHeight="1">
      <c r="A16" s="38">
        <v>5</v>
      </c>
      <c r="B16" s="45" t="s">
        <v>36</v>
      </c>
      <c r="C16" s="40">
        <f t="shared" si="4"/>
        <v>12365</v>
      </c>
      <c r="D16" s="40">
        <v>1100</v>
      </c>
      <c r="E16" s="41">
        <v>11255</v>
      </c>
      <c r="F16" s="40"/>
      <c r="G16" s="40"/>
      <c r="H16" s="40">
        <f t="shared" si="5"/>
        <v>10</v>
      </c>
      <c r="I16" s="40"/>
      <c r="J16" s="40">
        <v>10</v>
      </c>
      <c r="K16" s="40">
        <f t="shared" si="6"/>
        <v>12889.331971</v>
      </c>
      <c r="L16" s="40">
        <v>884.52579000000003</v>
      </c>
      <c r="M16" s="40">
        <v>11218.117018000001</v>
      </c>
      <c r="N16" s="40"/>
      <c r="O16" s="40"/>
      <c r="P16" s="40">
        <f t="shared" si="3"/>
        <v>0</v>
      </c>
      <c r="Q16" s="40"/>
      <c r="R16" s="40">
        <v>0</v>
      </c>
      <c r="S16" s="40">
        <f>471+315.689163</f>
        <v>786.68916300000001</v>
      </c>
      <c r="T16" s="42">
        <f t="shared" si="7"/>
        <v>104.24045265669228</v>
      </c>
      <c r="U16" s="42">
        <f t="shared" si="7"/>
        <v>80.411435454545455</v>
      </c>
      <c r="V16" s="42">
        <f t="shared" si="8"/>
        <v>99.672296916925816</v>
      </c>
      <c r="W16" s="42">
        <f t="shared" si="9"/>
        <v>0</v>
      </c>
      <c r="X16" s="43"/>
    </row>
    <row r="17" spans="1:24" s="44" customFormat="1" ht="16.5" customHeight="1">
      <c r="A17" s="38">
        <v>6</v>
      </c>
      <c r="B17" s="45" t="s">
        <v>37</v>
      </c>
      <c r="C17" s="40">
        <f t="shared" si="4"/>
        <v>8852</v>
      </c>
      <c r="D17" s="40"/>
      <c r="E17" s="41">
        <v>8852</v>
      </c>
      <c r="F17" s="40"/>
      <c r="G17" s="40"/>
      <c r="H17" s="40">
        <f t="shared" si="5"/>
        <v>0</v>
      </c>
      <c r="I17" s="40"/>
      <c r="J17" s="40"/>
      <c r="K17" s="40">
        <f t="shared" si="6"/>
        <v>8539.2972639999989</v>
      </c>
      <c r="L17" s="40">
        <v>0</v>
      </c>
      <c r="M17" s="40">
        <v>8360.7120739999991</v>
      </c>
      <c r="N17" s="40"/>
      <c r="O17" s="40"/>
      <c r="P17" s="40">
        <f t="shared" si="3"/>
        <v>0</v>
      </c>
      <c r="Q17" s="40"/>
      <c r="R17" s="40">
        <v>0</v>
      </c>
      <c r="S17" s="40">
        <v>178.58519000000001</v>
      </c>
      <c r="T17" s="42">
        <f t="shared" si="7"/>
        <v>96.467434071396283</v>
      </c>
      <c r="U17" s="42"/>
      <c r="V17" s="42">
        <f t="shared" si="8"/>
        <v>94.449978242205148</v>
      </c>
      <c r="W17" s="42"/>
      <c r="X17" s="43"/>
    </row>
    <row r="18" spans="1:24" s="44" customFormat="1" ht="16.5" customHeight="1">
      <c r="A18" s="38">
        <v>7</v>
      </c>
      <c r="B18" s="45" t="s">
        <v>38</v>
      </c>
      <c r="C18" s="40">
        <f t="shared" si="4"/>
        <v>22415</v>
      </c>
      <c r="D18" s="40">
        <v>1040</v>
      </c>
      <c r="E18" s="41">
        <v>21375</v>
      </c>
      <c r="F18" s="40"/>
      <c r="G18" s="40"/>
      <c r="H18" s="40">
        <f t="shared" si="5"/>
        <v>0</v>
      </c>
      <c r="I18" s="40"/>
      <c r="J18" s="40"/>
      <c r="K18" s="40">
        <f t="shared" si="6"/>
        <v>20743.953448</v>
      </c>
      <c r="L18" s="40">
        <v>1000.591225</v>
      </c>
      <c r="M18" s="40">
        <v>18481.310393</v>
      </c>
      <c r="N18" s="40"/>
      <c r="O18" s="40"/>
      <c r="P18" s="40">
        <f t="shared" si="3"/>
        <v>0</v>
      </c>
      <c r="Q18" s="40"/>
      <c r="R18" s="40">
        <v>0</v>
      </c>
      <c r="S18" s="40">
        <f>39+1223.05183</f>
        <v>1262.0518300000001</v>
      </c>
      <c r="T18" s="42">
        <f t="shared" si="7"/>
        <v>92.544962962302037</v>
      </c>
      <c r="U18" s="42">
        <f t="shared" si="7"/>
        <v>96.210694711538451</v>
      </c>
      <c r="V18" s="42">
        <f t="shared" si="8"/>
        <v>86.462270844444447</v>
      </c>
      <c r="W18" s="42"/>
      <c r="X18" s="43"/>
    </row>
    <row r="19" spans="1:24" s="44" customFormat="1" ht="16.5" customHeight="1">
      <c r="A19" s="38">
        <v>8</v>
      </c>
      <c r="B19" s="45" t="s">
        <v>39</v>
      </c>
      <c r="C19" s="40">
        <f t="shared" si="4"/>
        <v>23796</v>
      </c>
      <c r="D19" s="40">
        <v>1500</v>
      </c>
      <c r="E19" s="41">
        <v>22296</v>
      </c>
      <c r="F19" s="40"/>
      <c r="G19" s="40"/>
      <c r="H19" s="40">
        <f t="shared" si="5"/>
        <v>0</v>
      </c>
      <c r="I19" s="40"/>
      <c r="J19" s="40"/>
      <c r="K19" s="40">
        <f t="shared" si="6"/>
        <v>26048.170935000002</v>
      </c>
      <c r="L19" s="40">
        <v>2690.6040000000003</v>
      </c>
      <c r="M19" s="40">
        <v>18973.240666000002</v>
      </c>
      <c r="N19" s="40"/>
      <c r="O19" s="40"/>
      <c r="P19" s="40">
        <f t="shared" si="3"/>
        <v>0</v>
      </c>
      <c r="Q19" s="40"/>
      <c r="R19" s="40">
        <v>0</v>
      </c>
      <c r="S19" s="40">
        <f>155+4229.326269</f>
        <v>4384.3262690000001</v>
      </c>
      <c r="T19" s="42">
        <f t="shared" si="7"/>
        <v>109.46449375945537</v>
      </c>
      <c r="U19" s="42">
        <f t="shared" si="7"/>
        <v>179.37360000000001</v>
      </c>
      <c r="V19" s="42">
        <f t="shared" si="8"/>
        <v>85.097060755292432</v>
      </c>
      <c r="W19" s="42"/>
      <c r="X19" s="43"/>
    </row>
    <row r="20" spans="1:24" s="44" customFormat="1" ht="16.5" customHeight="1">
      <c r="A20" s="38">
        <v>9</v>
      </c>
      <c r="B20" s="45" t="s">
        <v>40</v>
      </c>
      <c r="C20" s="40">
        <f t="shared" si="4"/>
        <v>274003</v>
      </c>
      <c r="D20" s="40">
        <v>264000</v>
      </c>
      <c r="E20" s="41">
        <v>10003</v>
      </c>
      <c r="F20" s="40"/>
      <c r="G20" s="40"/>
      <c r="H20" s="40">
        <f t="shared" si="5"/>
        <v>0</v>
      </c>
      <c r="I20" s="40"/>
      <c r="J20" s="40"/>
      <c r="K20" s="40">
        <f t="shared" si="6"/>
        <v>12489.963970000001</v>
      </c>
      <c r="L20" s="40">
        <v>0</v>
      </c>
      <c r="M20" s="40">
        <v>12275.713336000001</v>
      </c>
      <c r="N20" s="40"/>
      <c r="O20" s="40"/>
      <c r="P20" s="40">
        <f t="shared" si="3"/>
        <v>0</v>
      </c>
      <c r="Q20" s="40"/>
      <c r="R20" s="40">
        <v>0</v>
      </c>
      <c r="S20" s="40">
        <v>214.25063399999999</v>
      </c>
      <c r="T20" s="42">
        <f t="shared" si="7"/>
        <v>4.5583311022142095</v>
      </c>
      <c r="U20" s="42">
        <f t="shared" si="7"/>
        <v>0</v>
      </c>
      <c r="V20" s="42">
        <f t="shared" si="8"/>
        <v>122.72031726482055</v>
      </c>
      <c r="W20" s="42"/>
      <c r="X20" s="43"/>
    </row>
    <row r="21" spans="1:24" s="44" customFormat="1" ht="16.5" customHeight="1">
      <c r="A21" s="38">
        <v>10</v>
      </c>
      <c r="B21" s="45" t="s">
        <v>41</v>
      </c>
      <c r="C21" s="40">
        <f t="shared" si="4"/>
        <v>7628</v>
      </c>
      <c r="D21" s="40"/>
      <c r="E21" s="41">
        <v>7628</v>
      </c>
      <c r="F21" s="40"/>
      <c r="G21" s="40"/>
      <c r="H21" s="40">
        <f t="shared" si="5"/>
        <v>0</v>
      </c>
      <c r="I21" s="40"/>
      <c r="J21" s="40"/>
      <c r="K21" s="40">
        <f t="shared" si="6"/>
        <v>9598.5173360000008</v>
      </c>
      <c r="L21" s="40">
        <v>9</v>
      </c>
      <c r="M21" s="40">
        <v>9428.2640879999999</v>
      </c>
      <c r="N21" s="40"/>
      <c r="O21" s="40"/>
      <c r="P21" s="40">
        <f t="shared" si="3"/>
        <v>0</v>
      </c>
      <c r="Q21" s="40"/>
      <c r="R21" s="40">
        <v>0</v>
      </c>
      <c r="S21" s="40">
        <v>161.25324800000001</v>
      </c>
      <c r="T21" s="42">
        <f t="shared" si="7"/>
        <v>125.83268662821186</v>
      </c>
      <c r="U21" s="42"/>
      <c r="V21" s="42">
        <f t="shared" si="8"/>
        <v>123.60073529103303</v>
      </c>
      <c r="W21" s="42"/>
      <c r="X21" s="43"/>
    </row>
    <row r="22" spans="1:24" s="44" customFormat="1" ht="16.5" customHeight="1">
      <c r="A22" s="38">
        <v>11</v>
      </c>
      <c r="B22" s="45" t="s">
        <v>42</v>
      </c>
      <c r="C22" s="40">
        <v>43260</v>
      </c>
      <c r="D22" s="40"/>
      <c r="E22" s="41">
        <v>18383</v>
      </c>
      <c r="F22" s="40"/>
      <c r="G22" s="40"/>
      <c r="H22" s="40">
        <f t="shared" si="5"/>
        <v>0</v>
      </c>
      <c r="I22" s="40"/>
      <c r="J22" s="40"/>
      <c r="K22" s="40">
        <f t="shared" si="6"/>
        <v>42685.359550000001</v>
      </c>
      <c r="L22" s="40">
        <v>0</v>
      </c>
      <c r="M22" s="40">
        <v>38210.424814999998</v>
      </c>
      <c r="N22" s="40"/>
      <c r="O22" s="40"/>
      <c r="P22" s="40">
        <f t="shared" si="3"/>
        <v>0</v>
      </c>
      <c r="Q22" s="40"/>
      <c r="R22" s="40">
        <v>0</v>
      </c>
      <c r="S22" s="40">
        <f>4482.086185-7.15145</f>
        <v>4474.9347349999998</v>
      </c>
      <c r="T22" s="42">
        <f t="shared" si="7"/>
        <v>98.67165869163199</v>
      </c>
      <c r="U22" s="42"/>
      <c r="V22" s="42">
        <f t="shared" si="8"/>
        <v>207.85739441331663</v>
      </c>
      <c r="W22" s="42"/>
      <c r="X22" s="43"/>
    </row>
    <row r="23" spans="1:24" s="44" customFormat="1" ht="16.5" customHeight="1">
      <c r="A23" s="38">
        <v>12</v>
      </c>
      <c r="B23" s="45" t="s">
        <v>43</v>
      </c>
      <c r="C23" s="40">
        <f t="shared" si="4"/>
        <v>319067</v>
      </c>
      <c r="D23" s="40">
        <v>9200</v>
      </c>
      <c r="E23" s="41">
        <v>309667</v>
      </c>
      <c r="F23" s="40"/>
      <c r="G23" s="40"/>
      <c r="H23" s="40">
        <f t="shared" si="5"/>
        <v>200</v>
      </c>
      <c r="I23" s="40"/>
      <c r="J23" s="40">
        <v>200</v>
      </c>
      <c r="K23" s="40">
        <f t="shared" si="6"/>
        <v>346351.34229899995</v>
      </c>
      <c r="L23" s="40">
        <v>12378.968993999999</v>
      </c>
      <c r="M23" s="40">
        <v>324706.48057199997</v>
      </c>
      <c r="N23" s="40"/>
      <c r="O23" s="40"/>
      <c r="P23" s="40">
        <f t="shared" si="3"/>
        <v>214.63800000000001</v>
      </c>
      <c r="Q23" s="40"/>
      <c r="R23" s="40">
        <v>214.63800000000001</v>
      </c>
      <c r="S23" s="40">
        <f>6358+2693.254733</f>
        <v>9051.2547329999998</v>
      </c>
      <c r="T23" s="42">
        <f t="shared" si="7"/>
        <v>108.55128932136509</v>
      </c>
      <c r="U23" s="42">
        <f t="shared" si="7"/>
        <v>134.55401080434783</v>
      </c>
      <c r="V23" s="42">
        <f t="shared" si="8"/>
        <v>104.85666234116</v>
      </c>
      <c r="W23" s="42">
        <f t="shared" si="9"/>
        <v>107.319</v>
      </c>
      <c r="X23" s="43"/>
    </row>
    <row r="24" spans="1:24" s="44" customFormat="1" ht="16.5" customHeight="1">
      <c r="A24" s="38">
        <v>13</v>
      </c>
      <c r="B24" s="45" t="s">
        <v>44</v>
      </c>
      <c r="C24" s="40">
        <f t="shared" si="4"/>
        <v>355264</v>
      </c>
      <c r="D24" s="40">
        <v>60796</v>
      </c>
      <c r="E24" s="41">
        <v>294468</v>
      </c>
      <c r="F24" s="40"/>
      <c r="G24" s="40"/>
      <c r="H24" s="40">
        <f t="shared" si="5"/>
        <v>0</v>
      </c>
      <c r="I24" s="40"/>
      <c r="J24" s="40"/>
      <c r="K24" s="40">
        <f t="shared" si="6"/>
        <v>377327.07080600003</v>
      </c>
      <c r="L24" s="40">
        <v>3047.2378180000005</v>
      </c>
      <c r="M24" s="40">
        <v>287922.01575100003</v>
      </c>
      <c r="N24" s="40"/>
      <c r="O24" s="40"/>
      <c r="P24" s="40">
        <f t="shared" si="3"/>
        <v>0</v>
      </c>
      <c r="Q24" s="40"/>
      <c r="R24" s="40">
        <v>0</v>
      </c>
      <c r="S24" s="40">
        <f>14194+72163.817237</f>
        <v>86357.817236999996</v>
      </c>
      <c r="T24" s="42">
        <f t="shared" si="7"/>
        <v>106.2103311357188</v>
      </c>
      <c r="U24" s="42">
        <f t="shared" si="7"/>
        <v>5.012234058161722</v>
      </c>
      <c r="V24" s="42">
        <f t="shared" si="8"/>
        <v>97.777013377005318</v>
      </c>
      <c r="W24" s="42"/>
      <c r="X24" s="43"/>
    </row>
    <row r="25" spans="1:24" s="44" customFormat="1" ht="16.5" customHeight="1">
      <c r="A25" s="38">
        <v>14</v>
      </c>
      <c r="B25" s="45" t="s">
        <v>45</v>
      </c>
      <c r="C25" s="40">
        <f t="shared" si="4"/>
        <v>3000</v>
      </c>
      <c r="D25" s="40"/>
      <c r="E25" s="41">
        <v>3000</v>
      </c>
      <c r="F25" s="40"/>
      <c r="G25" s="40"/>
      <c r="H25" s="40">
        <f t="shared" si="5"/>
        <v>0</v>
      </c>
      <c r="I25" s="40"/>
      <c r="J25" s="40"/>
      <c r="K25" s="40">
        <f t="shared" si="6"/>
        <v>3000</v>
      </c>
      <c r="L25" s="40">
        <v>0</v>
      </c>
      <c r="M25" s="40">
        <v>3000</v>
      </c>
      <c r="N25" s="40"/>
      <c r="O25" s="40"/>
      <c r="P25" s="40">
        <f t="shared" si="3"/>
        <v>0</v>
      </c>
      <c r="Q25" s="40"/>
      <c r="R25" s="40">
        <v>0</v>
      </c>
      <c r="S25" s="40">
        <v>0</v>
      </c>
      <c r="T25" s="48">
        <f t="shared" si="7"/>
        <v>100</v>
      </c>
      <c r="U25" s="48"/>
      <c r="V25" s="48">
        <f t="shared" si="8"/>
        <v>100</v>
      </c>
      <c r="W25" s="42"/>
      <c r="X25" s="43"/>
    </row>
    <row r="26" spans="1:24" s="44" customFormat="1" ht="16.5" customHeight="1">
      <c r="A26" s="38">
        <v>15</v>
      </c>
      <c r="B26" s="45" t="s">
        <v>46</v>
      </c>
      <c r="C26" s="40">
        <f t="shared" si="4"/>
        <v>45044</v>
      </c>
      <c r="D26" s="40"/>
      <c r="E26" s="41">
        <v>44007</v>
      </c>
      <c r="F26" s="40"/>
      <c r="G26" s="40"/>
      <c r="H26" s="40">
        <f t="shared" si="5"/>
        <v>1037</v>
      </c>
      <c r="I26" s="40"/>
      <c r="J26" s="40">
        <v>1037</v>
      </c>
      <c r="K26" s="40">
        <f t="shared" si="6"/>
        <v>67854.020235000004</v>
      </c>
      <c r="L26" s="40">
        <v>70</v>
      </c>
      <c r="M26" s="40">
        <v>63509.545234999998</v>
      </c>
      <c r="N26" s="40"/>
      <c r="O26" s="40"/>
      <c r="P26" s="40">
        <f t="shared" si="3"/>
        <v>610.78499999999997</v>
      </c>
      <c r="Q26" s="40"/>
      <c r="R26" s="40">
        <v>610.78499999999997</v>
      </c>
      <c r="S26" s="40">
        <f>155+3508.69</f>
        <v>3663.69</v>
      </c>
      <c r="T26" s="42">
        <f t="shared" si="7"/>
        <v>150.63941975623837</v>
      </c>
      <c r="U26" s="42"/>
      <c r="V26" s="42">
        <f t="shared" si="8"/>
        <v>144.31691602472335</v>
      </c>
      <c r="W26" s="42">
        <f t="shared" si="9"/>
        <v>58.899228543876568</v>
      </c>
      <c r="X26" s="43"/>
    </row>
    <row r="27" spans="1:24" s="44" customFormat="1" ht="16.5" customHeight="1">
      <c r="A27" s="38">
        <v>16</v>
      </c>
      <c r="B27" s="45" t="s">
        <v>47</v>
      </c>
      <c r="C27" s="40">
        <f t="shared" si="4"/>
        <v>45594</v>
      </c>
      <c r="D27" s="40">
        <v>3250</v>
      </c>
      <c r="E27" s="41">
        <v>42344</v>
      </c>
      <c r="F27" s="40"/>
      <c r="G27" s="40"/>
      <c r="H27" s="40">
        <f t="shared" si="5"/>
        <v>0</v>
      </c>
      <c r="I27" s="40"/>
      <c r="J27" s="40"/>
      <c r="K27" s="40">
        <f t="shared" si="6"/>
        <v>52648.116795999995</v>
      </c>
      <c r="L27" s="40">
        <v>3342.3969999999995</v>
      </c>
      <c r="M27" s="40">
        <v>44721.428032999997</v>
      </c>
      <c r="N27" s="40"/>
      <c r="O27" s="40"/>
      <c r="P27" s="40">
        <f t="shared" si="3"/>
        <v>0</v>
      </c>
      <c r="Q27" s="40"/>
      <c r="R27" s="40">
        <v>0</v>
      </c>
      <c r="S27" s="40">
        <f>2601+1983.291763</f>
        <v>4584.2917630000002</v>
      </c>
      <c r="T27" s="42">
        <f t="shared" si="7"/>
        <v>115.47159011273411</v>
      </c>
      <c r="U27" s="42">
        <f t="shared" si="7"/>
        <v>102.84298461538459</v>
      </c>
      <c r="V27" s="42">
        <f t="shared" si="8"/>
        <v>105.61455703995844</v>
      </c>
      <c r="W27" s="42"/>
      <c r="X27" s="43"/>
    </row>
    <row r="28" spans="1:24" s="44" customFormat="1" ht="16.5" customHeight="1">
      <c r="A28" s="38">
        <v>17</v>
      </c>
      <c r="B28" s="45" t="s">
        <v>48</v>
      </c>
      <c r="C28" s="40">
        <f t="shared" si="4"/>
        <v>51859</v>
      </c>
      <c r="D28" s="40"/>
      <c r="E28" s="41">
        <v>51859</v>
      </c>
      <c r="F28" s="40"/>
      <c r="G28" s="40"/>
      <c r="H28" s="40">
        <f t="shared" si="5"/>
        <v>0</v>
      </c>
      <c r="I28" s="40"/>
      <c r="J28" s="40"/>
      <c r="K28" s="40">
        <f t="shared" si="6"/>
        <v>51886.392360000005</v>
      </c>
      <c r="L28" s="40">
        <v>0</v>
      </c>
      <c r="M28" s="40">
        <v>51367.406515000002</v>
      </c>
      <c r="N28" s="40"/>
      <c r="O28" s="40"/>
      <c r="P28" s="40">
        <f t="shared" si="3"/>
        <v>0</v>
      </c>
      <c r="Q28" s="40"/>
      <c r="R28" s="40">
        <v>0</v>
      </c>
      <c r="S28" s="40">
        <v>518.98584500000004</v>
      </c>
      <c r="T28" s="42">
        <f t="shared" si="7"/>
        <v>100.05282084112692</v>
      </c>
      <c r="U28" s="42"/>
      <c r="V28" s="42">
        <f t="shared" si="8"/>
        <v>99.052057530997516</v>
      </c>
      <c r="W28" s="42"/>
      <c r="X28" s="43"/>
    </row>
    <row r="29" spans="1:24" s="44" customFormat="1" ht="16.5" customHeight="1">
      <c r="A29" s="38">
        <v>18</v>
      </c>
      <c r="B29" s="45" t="s">
        <v>49</v>
      </c>
      <c r="C29" s="40">
        <f t="shared" si="4"/>
        <v>12484</v>
      </c>
      <c r="D29" s="40"/>
      <c r="E29" s="41">
        <v>12196</v>
      </c>
      <c r="F29" s="40"/>
      <c r="G29" s="40"/>
      <c r="H29" s="40">
        <f t="shared" si="5"/>
        <v>288</v>
      </c>
      <c r="I29" s="40"/>
      <c r="J29" s="40">
        <v>288</v>
      </c>
      <c r="K29" s="40">
        <f t="shared" si="6"/>
        <v>9147.1122109999997</v>
      </c>
      <c r="L29" s="40">
        <v>0</v>
      </c>
      <c r="M29" s="40">
        <v>8298.4706040000001</v>
      </c>
      <c r="N29" s="40"/>
      <c r="O29" s="40"/>
      <c r="P29" s="40">
        <f t="shared" si="3"/>
        <v>263.09100000000001</v>
      </c>
      <c r="Q29" s="40"/>
      <c r="R29" s="40">
        <v>263.09100000000001</v>
      </c>
      <c r="S29" s="40">
        <v>585.55060700000001</v>
      </c>
      <c r="T29" s="42">
        <f t="shared" si="7"/>
        <v>73.27068416372957</v>
      </c>
      <c r="U29" s="42"/>
      <c r="V29" s="42">
        <f t="shared" si="8"/>
        <v>68.042559888488029</v>
      </c>
      <c r="W29" s="42">
        <f t="shared" si="9"/>
        <v>91.35104166666666</v>
      </c>
      <c r="X29" s="43"/>
    </row>
    <row r="30" spans="1:24" s="44" customFormat="1" ht="16.5" customHeight="1">
      <c r="A30" s="38">
        <v>19</v>
      </c>
      <c r="B30" s="45" t="s">
        <v>50</v>
      </c>
      <c r="C30" s="40">
        <f t="shared" si="4"/>
        <v>31696</v>
      </c>
      <c r="D30" s="40"/>
      <c r="E30" s="41">
        <v>31196</v>
      </c>
      <c r="F30" s="40"/>
      <c r="G30" s="40"/>
      <c r="H30" s="40">
        <f t="shared" si="5"/>
        <v>500</v>
      </c>
      <c r="I30" s="40"/>
      <c r="J30" s="40">
        <v>500</v>
      </c>
      <c r="K30" s="40">
        <f t="shared" si="6"/>
        <v>39269.108832999998</v>
      </c>
      <c r="L30" s="40">
        <v>0</v>
      </c>
      <c r="M30" s="40">
        <v>38474.229288000002</v>
      </c>
      <c r="N30" s="40"/>
      <c r="O30" s="40"/>
      <c r="P30" s="40">
        <f t="shared" si="3"/>
        <v>549.47465599999998</v>
      </c>
      <c r="Q30" s="40"/>
      <c r="R30" s="40">
        <v>549.47465599999998</v>
      </c>
      <c r="S30" s="40">
        <v>245.404889</v>
      </c>
      <c r="T30" s="42">
        <f t="shared" si="7"/>
        <v>123.89294811017162</v>
      </c>
      <c r="U30" s="42"/>
      <c r="V30" s="42">
        <f t="shared" si="8"/>
        <v>123.3306490832158</v>
      </c>
      <c r="W30" s="42">
        <f t="shared" si="9"/>
        <v>109.8949312</v>
      </c>
      <c r="X30" s="43"/>
    </row>
    <row r="31" spans="1:24" s="44" customFormat="1" ht="16.5" customHeight="1">
      <c r="A31" s="38">
        <v>20</v>
      </c>
      <c r="B31" s="45" t="s">
        <v>51</v>
      </c>
      <c r="C31" s="40">
        <f t="shared" si="4"/>
        <v>5817</v>
      </c>
      <c r="D31" s="40"/>
      <c r="E31" s="41">
        <v>5817</v>
      </c>
      <c r="F31" s="40"/>
      <c r="G31" s="40"/>
      <c r="H31" s="40">
        <f t="shared" si="5"/>
        <v>0</v>
      </c>
      <c r="I31" s="40"/>
      <c r="J31" s="40">
        <v>0</v>
      </c>
      <c r="K31" s="40">
        <f t="shared" si="6"/>
        <v>7195.4558189999998</v>
      </c>
      <c r="L31" s="40">
        <v>0</v>
      </c>
      <c r="M31" s="40">
        <v>7195.4558189999998</v>
      </c>
      <c r="N31" s="40"/>
      <c r="O31" s="40"/>
      <c r="P31" s="40">
        <f t="shared" si="3"/>
        <v>0</v>
      </c>
      <c r="Q31" s="40"/>
      <c r="R31" s="40">
        <v>0</v>
      </c>
      <c r="S31" s="40">
        <v>0</v>
      </c>
      <c r="T31" s="42">
        <f t="shared" si="7"/>
        <v>123.69702284682826</v>
      </c>
      <c r="U31" s="42"/>
      <c r="V31" s="42">
        <f t="shared" si="8"/>
        <v>123.69702284682826</v>
      </c>
      <c r="W31" s="42"/>
      <c r="X31" s="43"/>
    </row>
    <row r="32" spans="1:24" s="44" customFormat="1" ht="16.5" customHeight="1">
      <c r="A32" s="38">
        <v>21</v>
      </c>
      <c r="B32" s="45" t="s">
        <v>52</v>
      </c>
      <c r="C32" s="40">
        <f t="shared" si="4"/>
        <v>17899</v>
      </c>
      <c r="D32" s="40">
        <v>3000</v>
      </c>
      <c r="E32" s="41">
        <v>14899</v>
      </c>
      <c r="F32" s="40"/>
      <c r="G32" s="40"/>
      <c r="H32" s="40">
        <f t="shared" si="5"/>
        <v>0</v>
      </c>
      <c r="I32" s="40"/>
      <c r="J32" s="40">
        <v>0</v>
      </c>
      <c r="K32" s="40">
        <f t="shared" si="6"/>
        <v>16305.676711</v>
      </c>
      <c r="L32" s="40">
        <v>3002.1</v>
      </c>
      <c r="M32" s="40">
        <v>13217.576711</v>
      </c>
      <c r="N32" s="40"/>
      <c r="O32" s="40"/>
      <c r="P32" s="40">
        <f t="shared" si="3"/>
        <v>0</v>
      </c>
      <c r="Q32" s="40"/>
      <c r="R32" s="40">
        <v>0</v>
      </c>
      <c r="S32" s="40">
        <v>86</v>
      </c>
      <c r="T32" s="42">
        <f t="shared" si="7"/>
        <v>91.098255271244199</v>
      </c>
      <c r="U32" s="42">
        <f t="shared" si="7"/>
        <v>100.07</v>
      </c>
      <c r="V32" s="42">
        <f t="shared" si="8"/>
        <v>88.714522525001669</v>
      </c>
      <c r="W32" s="42"/>
      <c r="X32" s="43"/>
    </row>
    <row r="33" spans="1:24" s="44" customFormat="1" ht="16.5" customHeight="1">
      <c r="A33" s="38">
        <v>22</v>
      </c>
      <c r="B33" s="45" t="s">
        <v>53</v>
      </c>
      <c r="C33" s="40">
        <f t="shared" si="4"/>
        <v>1626</v>
      </c>
      <c r="D33" s="40"/>
      <c r="E33" s="41">
        <v>1366</v>
      </c>
      <c r="F33" s="40"/>
      <c r="G33" s="40"/>
      <c r="H33" s="40">
        <f t="shared" si="5"/>
        <v>260</v>
      </c>
      <c r="I33" s="40"/>
      <c r="J33" s="40">
        <v>260</v>
      </c>
      <c r="K33" s="40">
        <f t="shared" si="6"/>
        <v>2405.4421430000002</v>
      </c>
      <c r="L33" s="40">
        <v>0</v>
      </c>
      <c r="M33" s="40">
        <v>2205.4421430000002</v>
      </c>
      <c r="N33" s="40"/>
      <c r="O33" s="40"/>
      <c r="P33" s="40">
        <f t="shared" si="3"/>
        <v>200</v>
      </c>
      <c r="Q33" s="40"/>
      <c r="R33" s="40">
        <v>200</v>
      </c>
      <c r="S33" s="40">
        <v>0</v>
      </c>
      <c r="T33" s="42">
        <f t="shared" si="7"/>
        <v>147.93617115621157</v>
      </c>
      <c r="U33" s="42"/>
      <c r="V33" s="42">
        <f t="shared" si="8"/>
        <v>161.4525726939971</v>
      </c>
      <c r="W33" s="42">
        <f t="shared" si="9"/>
        <v>76.923076923076934</v>
      </c>
      <c r="X33" s="43"/>
    </row>
    <row r="34" spans="1:24" s="44" customFormat="1" ht="16.5" customHeight="1">
      <c r="A34" s="49">
        <v>23</v>
      </c>
      <c r="B34" s="50" t="s">
        <v>54</v>
      </c>
      <c r="C34" s="51">
        <f t="shared" si="4"/>
        <v>4071</v>
      </c>
      <c r="D34" s="51"/>
      <c r="E34" s="52">
        <v>3469</v>
      </c>
      <c r="F34" s="51"/>
      <c r="G34" s="51"/>
      <c r="H34" s="51">
        <f t="shared" si="5"/>
        <v>602</v>
      </c>
      <c r="I34" s="51"/>
      <c r="J34" s="51">
        <v>602</v>
      </c>
      <c r="K34" s="51">
        <f t="shared" si="6"/>
        <v>4600.4583990000001</v>
      </c>
      <c r="L34" s="51">
        <v>0</v>
      </c>
      <c r="M34" s="51">
        <v>3919.6217660000002</v>
      </c>
      <c r="N34" s="51"/>
      <c r="O34" s="51"/>
      <c r="P34" s="51">
        <f t="shared" si="3"/>
        <v>578.59222999999997</v>
      </c>
      <c r="Q34" s="51"/>
      <c r="R34" s="51">
        <v>578.59222999999997</v>
      </c>
      <c r="S34" s="51">
        <v>102.24440300000001</v>
      </c>
      <c r="T34" s="53">
        <f t="shared" si="7"/>
        <v>113.00561039056743</v>
      </c>
      <c r="U34" s="53"/>
      <c r="V34" s="53">
        <f t="shared" si="8"/>
        <v>112.98996154511387</v>
      </c>
      <c r="W34" s="53">
        <f t="shared" si="9"/>
        <v>96.111666112956812</v>
      </c>
      <c r="X34" s="43"/>
    </row>
    <row r="35" spans="1:24" s="44" customFormat="1" ht="16.5" customHeight="1">
      <c r="A35" s="54">
        <v>24</v>
      </c>
      <c r="B35" s="55" t="s">
        <v>55</v>
      </c>
      <c r="C35" s="56">
        <f t="shared" si="4"/>
        <v>82705</v>
      </c>
      <c r="D35" s="56">
        <v>75750</v>
      </c>
      <c r="E35" s="57">
        <v>6955</v>
      </c>
      <c r="F35" s="56"/>
      <c r="G35" s="56"/>
      <c r="H35" s="56">
        <f t="shared" si="5"/>
        <v>0</v>
      </c>
      <c r="I35" s="56"/>
      <c r="J35" s="56">
        <v>0</v>
      </c>
      <c r="K35" s="56">
        <f t="shared" si="6"/>
        <v>424406.075556</v>
      </c>
      <c r="L35" s="56">
        <v>250361.09271500001</v>
      </c>
      <c r="M35" s="56">
        <v>6827.633941</v>
      </c>
      <c r="N35" s="56"/>
      <c r="O35" s="56"/>
      <c r="P35" s="56">
        <f t="shared" si="3"/>
        <v>0</v>
      </c>
      <c r="Q35" s="56"/>
      <c r="R35" s="56">
        <v>0</v>
      </c>
      <c r="S35" s="56">
        <f>167021+196.3489</f>
        <v>167217.34890000001</v>
      </c>
      <c r="T35" s="58">
        <f t="shared" si="7"/>
        <v>513.15649060637202</v>
      </c>
      <c r="U35" s="58">
        <f t="shared" si="7"/>
        <v>330.50969335313533</v>
      </c>
      <c r="V35" s="58">
        <f t="shared" si="8"/>
        <v>98.168712307692303</v>
      </c>
      <c r="W35" s="58"/>
      <c r="X35" s="43"/>
    </row>
    <row r="36" spans="1:24" s="44" customFormat="1" ht="16.5" customHeight="1">
      <c r="A36" s="38">
        <v>25</v>
      </c>
      <c r="B36" s="45" t="s">
        <v>56</v>
      </c>
      <c r="C36" s="40">
        <f t="shared" si="4"/>
        <v>77641</v>
      </c>
      <c r="D36" s="40">
        <v>4000</v>
      </c>
      <c r="E36" s="41">
        <v>73641</v>
      </c>
      <c r="F36" s="40"/>
      <c r="G36" s="40"/>
      <c r="H36" s="40">
        <f t="shared" si="5"/>
        <v>0</v>
      </c>
      <c r="I36" s="40"/>
      <c r="J36" s="40">
        <v>0</v>
      </c>
      <c r="K36" s="40">
        <f t="shared" si="6"/>
        <v>81855.808999999994</v>
      </c>
      <c r="L36" s="40">
        <v>4000</v>
      </c>
      <c r="M36" s="40">
        <v>76855.808999999994</v>
      </c>
      <c r="N36" s="40"/>
      <c r="O36" s="40"/>
      <c r="P36" s="40">
        <f t="shared" si="3"/>
        <v>0</v>
      </c>
      <c r="Q36" s="40"/>
      <c r="R36" s="40">
        <v>0</v>
      </c>
      <c r="S36" s="40">
        <v>1000</v>
      </c>
      <c r="T36" s="42">
        <f t="shared" si="7"/>
        <v>105.42858670032584</v>
      </c>
      <c r="U36" s="48">
        <f t="shared" si="7"/>
        <v>100</v>
      </c>
      <c r="V36" s="42">
        <f t="shared" si="8"/>
        <v>104.36551513423228</v>
      </c>
      <c r="W36" s="42"/>
      <c r="X36" s="43"/>
    </row>
    <row r="37" spans="1:24" s="44" customFormat="1" ht="16.5" customHeight="1">
      <c r="A37" s="38">
        <v>26</v>
      </c>
      <c r="B37" s="45" t="s">
        <v>57</v>
      </c>
      <c r="C37" s="40">
        <f t="shared" si="4"/>
        <v>5595</v>
      </c>
      <c r="D37" s="40"/>
      <c r="E37" s="41">
        <v>5595</v>
      </c>
      <c r="F37" s="40"/>
      <c r="G37" s="40"/>
      <c r="H37" s="40">
        <f t="shared" si="5"/>
        <v>0</v>
      </c>
      <c r="I37" s="40"/>
      <c r="J37" s="40">
        <v>0</v>
      </c>
      <c r="K37" s="40">
        <f t="shared" si="6"/>
        <v>5740.3052349999998</v>
      </c>
      <c r="L37" s="40">
        <v>0</v>
      </c>
      <c r="M37" s="40">
        <v>5717.9736849999999</v>
      </c>
      <c r="N37" s="40"/>
      <c r="O37" s="40"/>
      <c r="P37" s="40">
        <f t="shared" si="3"/>
        <v>0</v>
      </c>
      <c r="Q37" s="40"/>
      <c r="R37" s="40">
        <v>0</v>
      </c>
      <c r="S37" s="40">
        <v>22.33155</v>
      </c>
      <c r="T37" s="42">
        <f t="shared" si="7"/>
        <v>102.59705513851654</v>
      </c>
      <c r="U37" s="42"/>
      <c r="V37" s="42">
        <f t="shared" si="8"/>
        <v>102.19792109025916</v>
      </c>
      <c r="W37" s="42"/>
      <c r="X37" s="43"/>
    </row>
    <row r="38" spans="1:24" s="44" customFormat="1" ht="16.5" customHeight="1">
      <c r="A38" s="38">
        <v>27</v>
      </c>
      <c r="B38" s="45" t="s">
        <v>58</v>
      </c>
      <c r="C38" s="40">
        <f t="shared" si="4"/>
        <v>11985</v>
      </c>
      <c r="D38" s="40">
        <v>3150</v>
      </c>
      <c r="E38" s="41">
        <v>8575</v>
      </c>
      <c r="F38" s="40"/>
      <c r="G38" s="40"/>
      <c r="H38" s="40">
        <f t="shared" si="5"/>
        <v>260</v>
      </c>
      <c r="I38" s="40"/>
      <c r="J38" s="40">
        <v>260</v>
      </c>
      <c r="K38" s="40">
        <f t="shared" si="6"/>
        <v>13019.360362000001</v>
      </c>
      <c r="L38" s="40">
        <v>3815.6620000000003</v>
      </c>
      <c r="M38" s="40">
        <v>8377.3829430000005</v>
      </c>
      <c r="N38" s="40"/>
      <c r="O38" s="40"/>
      <c r="P38" s="40">
        <f t="shared" si="3"/>
        <v>236</v>
      </c>
      <c r="Q38" s="40"/>
      <c r="R38" s="40">
        <v>236</v>
      </c>
      <c r="S38" s="40">
        <f>217+373.315419</f>
        <v>590.31541900000002</v>
      </c>
      <c r="T38" s="42">
        <f t="shared" si="7"/>
        <v>108.63045775552776</v>
      </c>
      <c r="U38" s="42">
        <f t="shared" si="7"/>
        <v>121.13212698412698</v>
      </c>
      <c r="V38" s="42">
        <f t="shared" si="8"/>
        <v>97.695427906705547</v>
      </c>
      <c r="W38" s="42">
        <f t="shared" si="9"/>
        <v>90.769230769230774</v>
      </c>
      <c r="X38" s="43"/>
    </row>
    <row r="39" spans="1:24" s="44" customFormat="1" ht="16.5" customHeight="1">
      <c r="A39" s="38">
        <v>28</v>
      </c>
      <c r="B39" s="45" t="s">
        <v>59</v>
      </c>
      <c r="C39" s="40">
        <f t="shared" si="4"/>
        <v>3760</v>
      </c>
      <c r="D39" s="40"/>
      <c r="E39" s="41">
        <v>3660</v>
      </c>
      <c r="F39" s="40"/>
      <c r="G39" s="40"/>
      <c r="H39" s="40">
        <f t="shared" si="5"/>
        <v>100</v>
      </c>
      <c r="I39" s="40"/>
      <c r="J39" s="40">
        <v>100</v>
      </c>
      <c r="K39" s="40">
        <f t="shared" si="6"/>
        <v>4091.8624</v>
      </c>
      <c r="L39" s="40">
        <v>0</v>
      </c>
      <c r="M39" s="40">
        <v>3956.8624</v>
      </c>
      <c r="N39" s="40"/>
      <c r="O39" s="40"/>
      <c r="P39" s="40">
        <f t="shared" si="3"/>
        <v>100</v>
      </c>
      <c r="Q39" s="40"/>
      <c r="R39" s="40">
        <v>100</v>
      </c>
      <c r="S39" s="40">
        <v>35</v>
      </c>
      <c r="T39" s="42">
        <f t="shared" si="7"/>
        <v>108.82612765957447</v>
      </c>
      <c r="U39" s="42"/>
      <c r="V39" s="42">
        <f t="shared" si="8"/>
        <v>108.11099453551914</v>
      </c>
      <c r="W39" s="48">
        <f t="shared" si="9"/>
        <v>100</v>
      </c>
      <c r="X39" s="43"/>
    </row>
    <row r="40" spans="1:24" s="44" customFormat="1" ht="16.5" customHeight="1">
      <c r="A40" s="38">
        <v>29</v>
      </c>
      <c r="B40" s="45" t="s">
        <v>60</v>
      </c>
      <c r="C40" s="40">
        <f t="shared" si="4"/>
        <v>4502</v>
      </c>
      <c r="D40" s="40"/>
      <c r="E40" s="41">
        <v>4192</v>
      </c>
      <c r="F40" s="40"/>
      <c r="G40" s="40"/>
      <c r="H40" s="40">
        <f t="shared" si="5"/>
        <v>310</v>
      </c>
      <c r="I40" s="40"/>
      <c r="J40" s="40">
        <v>310</v>
      </c>
      <c r="K40" s="40">
        <f t="shared" si="6"/>
        <v>5450.8385600000001</v>
      </c>
      <c r="L40" s="40">
        <v>0</v>
      </c>
      <c r="M40" s="40">
        <v>5220.3575600000004</v>
      </c>
      <c r="N40" s="40"/>
      <c r="O40" s="40"/>
      <c r="P40" s="40">
        <f t="shared" si="3"/>
        <v>230.48099999999999</v>
      </c>
      <c r="Q40" s="40"/>
      <c r="R40" s="40">
        <v>230.48099999999999</v>
      </c>
      <c r="S40" s="40">
        <v>0</v>
      </c>
      <c r="T40" s="42">
        <f t="shared" si="7"/>
        <v>121.07593425144381</v>
      </c>
      <c r="U40" s="42"/>
      <c r="V40" s="42">
        <f t="shared" si="8"/>
        <v>124.53143034351146</v>
      </c>
      <c r="W40" s="42">
        <f t="shared" si="9"/>
        <v>74.34870967741935</v>
      </c>
      <c r="X40" s="43"/>
    </row>
    <row r="41" spans="1:24" s="44" customFormat="1" ht="16.5" customHeight="1">
      <c r="A41" s="38">
        <v>30</v>
      </c>
      <c r="B41" s="45" t="s">
        <v>61</v>
      </c>
      <c r="C41" s="40">
        <f t="shared" si="4"/>
        <v>2325</v>
      </c>
      <c r="D41" s="40"/>
      <c r="E41" s="41">
        <v>2305</v>
      </c>
      <c r="F41" s="40"/>
      <c r="G41" s="40"/>
      <c r="H41" s="40">
        <f t="shared" si="5"/>
        <v>20</v>
      </c>
      <c r="I41" s="40"/>
      <c r="J41" s="40">
        <v>20</v>
      </c>
      <c r="K41" s="40">
        <f t="shared" si="6"/>
        <v>2528.3000000000002</v>
      </c>
      <c r="L41" s="40">
        <v>0</v>
      </c>
      <c r="M41" s="40">
        <v>2508.3000000000002</v>
      </c>
      <c r="N41" s="40"/>
      <c r="O41" s="40"/>
      <c r="P41" s="40">
        <f t="shared" si="3"/>
        <v>20</v>
      </c>
      <c r="Q41" s="40"/>
      <c r="R41" s="40">
        <v>20</v>
      </c>
      <c r="S41" s="40">
        <v>0</v>
      </c>
      <c r="T41" s="42">
        <f t="shared" si="7"/>
        <v>108.74408602150538</v>
      </c>
      <c r="U41" s="42"/>
      <c r="V41" s="42">
        <f t="shared" si="8"/>
        <v>108.81995661605205</v>
      </c>
      <c r="W41" s="48">
        <f t="shared" si="9"/>
        <v>100</v>
      </c>
      <c r="X41" s="43"/>
    </row>
    <row r="42" spans="1:24" s="44" customFormat="1" ht="16.5" customHeight="1">
      <c r="A42" s="38">
        <v>31</v>
      </c>
      <c r="B42" s="45" t="s">
        <v>62</v>
      </c>
      <c r="C42" s="40">
        <f t="shared" si="4"/>
        <v>1953</v>
      </c>
      <c r="D42" s="40"/>
      <c r="E42" s="41">
        <v>1953</v>
      </c>
      <c r="F42" s="40"/>
      <c r="G42" s="40"/>
      <c r="H42" s="40">
        <f t="shared" si="5"/>
        <v>0</v>
      </c>
      <c r="I42" s="40"/>
      <c r="J42" s="40">
        <v>0</v>
      </c>
      <c r="K42" s="40">
        <f t="shared" si="6"/>
        <v>1961.057</v>
      </c>
      <c r="L42" s="40">
        <v>0</v>
      </c>
      <c r="M42" s="40">
        <v>1961.057</v>
      </c>
      <c r="N42" s="40"/>
      <c r="O42" s="40"/>
      <c r="P42" s="40">
        <f t="shared" si="3"/>
        <v>0</v>
      </c>
      <c r="Q42" s="40"/>
      <c r="R42" s="40">
        <v>0</v>
      </c>
      <c r="S42" s="40">
        <v>0</v>
      </c>
      <c r="T42" s="42">
        <f t="shared" si="7"/>
        <v>100.41254480286739</v>
      </c>
      <c r="U42" s="42"/>
      <c r="V42" s="42">
        <f t="shared" si="8"/>
        <v>100.41254480286739</v>
      </c>
      <c r="W42" s="42"/>
      <c r="X42" s="43"/>
    </row>
    <row r="43" spans="1:24" s="44" customFormat="1" ht="16.5" customHeight="1">
      <c r="A43" s="38">
        <v>32</v>
      </c>
      <c r="B43" s="45" t="s">
        <v>63</v>
      </c>
      <c r="C43" s="40">
        <f t="shared" si="4"/>
        <v>1039</v>
      </c>
      <c r="D43" s="40"/>
      <c r="E43" s="41">
        <v>1039</v>
      </c>
      <c r="F43" s="40"/>
      <c r="G43" s="40"/>
      <c r="H43" s="40">
        <f t="shared" si="5"/>
        <v>0</v>
      </c>
      <c r="I43" s="40"/>
      <c r="J43" s="40">
        <v>0</v>
      </c>
      <c r="K43" s="40">
        <f t="shared" si="6"/>
        <v>1189.4839999999999</v>
      </c>
      <c r="L43" s="40">
        <v>0</v>
      </c>
      <c r="M43" s="40">
        <v>1189.4839999999999</v>
      </c>
      <c r="N43" s="40"/>
      <c r="O43" s="40"/>
      <c r="P43" s="40">
        <f t="shared" si="3"/>
        <v>0</v>
      </c>
      <c r="Q43" s="40"/>
      <c r="R43" s="40">
        <v>0</v>
      </c>
      <c r="S43" s="40">
        <v>0</v>
      </c>
      <c r="T43" s="42">
        <f t="shared" si="7"/>
        <v>114.48354186717997</v>
      </c>
      <c r="U43" s="42"/>
      <c r="V43" s="42">
        <f t="shared" si="8"/>
        <v>114.48354186717997</v>
      </c>
      <c r="W43" s="42"/>
      <c r="X43" s="43"/>
    </row>
    <row r="44" spans="1:24" s="44" customFormat="1" ht="16.5" customHeight="1">
      <c r="A44" s="38">
        <v>33</v>
      </c>
      <c r="B44" s="45" t="s">
        <v>64</v>
      </c>
      <c r="C44" s="40">
        <f t="shared" si="4"/>
        <v>1639</v>
      </c>
      <c r="D44" s="40">
        <v>537</v>
      </c>
      <c r="E44" s="41">
        <v>1102</v>
      </c>
      <c r="F44" s="40"/>
      <c r="G44" s="40"/>
      <c r="H44" s="40">
        <f t="shared" si="5"/>
        <v>0</v>
      </c>
      <c r="I44" s="40"/>
      <c r="J44" s="40">
        <v>0</v>
      </c>
      <c r="K44" s="40">
        <f t="shared" si="6"/>
        <v>2219.5060000000003</v>
      </c>
      <c r="L44" s="40">
        <v>506.952</v>
      </c>
      <c r="M44" s="40">
        <v>1712.5540000000001</v>
      </c>
      <c r="N44" s="40"/>
      <c r="O44" s="40"/>
      <c r="P44" s="40">
        <f t="shared" si="3"/>
        <v>0</v>
      </c>
      <c r="Q44" s="40"/>
      <c r="R44" s="40">
        <v>0</v>
      </c>
      <c r="S44" s="40">
        <v>0</v>
      </c>
      <c r="T44" s="42">
        <f t="shared" si="7"/>
        <v>135.41830384380722</v>
      </c>
      <c r="U44" s="42">
        <f t="shared" si="7"/>
        <v>94.404469273743018</v>
      </c>
      <c r="V44" s="42">
        <f t="shared" si="8"/>
        <v>155.40417422867515</v>
      </c>
      <c r="W44" s="42"/>
      <c r="X44" s="43"/>
    </row>
    <row r="45" spans="1:24" s="44" customFormat="1" ht="16.5" customHeight="1">
      <c r="A45" s="38">
        <v>34</v>
      </c>
      <c r="B45" s="45" t="s">
        <v>65</v>
      </c>
      <c r="C45" s="40">
        <f t="shared" si="4"/>
        <v>423</v>
      </c>
      <c r="D45" s="40">
        <v>0</v>
      </c>
      <c r="E45" s="41">
        <v>423</v>
      </c>
      <c r="F45" s="40"/>
      <c r="G45" s="40"/>
      <c r="H45" s="40">
        <f t="shared" si="5"/>
        <v>0</v>
      </c>
      <c r="I45" s="40"/>
      <c r="J45" s="40">
        <v>0</v>
      </c>
      <c r="K45" s="40">
        <f t="shared" si="6"/>
        <v>467.482527</v>
      </c>
      <c r="L45" s="40">
        <v>0</v>
      </c>
      <c r="M45" s="40">
        <v>426.21852699999999</v>
      </c>
      <c r="N45" s="40"/>
      <c r="O45" s="40"/>
      <c r="P45" s="40">
        <f t="shared" si="3"/>
        <v>0</v>
      </c>
      <c r="Q45" s="40"/>
      <c r="R45" s="40">
        <v>0</v>
      </c>
      <c r="S45" s="40">
        <v>41.264000000000003</v>
      </c>
      <c r="T45" s="42">
        <f t="shared" si="7"/>
        <v>110.51596382978724</v>
      </c>
      <c r="U45" s="42"/>
      <c r="V45" s="42">
        <f t="shared" si="8"/>
        <v>100.76088108747045</v>
      </c>
      <c r="W45" s="42"/>
      <c r="X45" s="43"/>
    </row>
    <row r="46" spans="1:24" s="44" customFormat="1" ht="16.5" customHeight="1">
      <c r="A46" s="38">
        <v>35</v>
      </c>
      <c r="B46" s="45" t="s">
        <v>66</v>
      </c>
      <c r="C46" s="40">
        <f t="shared" si="4"/>
        <v>0</v>
      </c>
      <c r="D46" s="40">
        <v>0</v>
      </c>
      <c r="E46" s="41">
        <v>0</v>
      </c>
      <c r="F46" s="40"/>
      <c r="G46" s="40"/>
      <c r="H46" s="40">
        <f t="shared" si="5"/>
        <v>0</v>
      </c>
      <c r="I46" s="40"/>
      <c r="J46" s="40">
        <v>0</v>
      </c>
      <c r="K46" s="40">
        <f t="shared" si="6"/>
        <v>133.06110000000001</v>
      </c>
      <c r="L46" s="40">
        <v>0</v>
      </c>
      <c r="M46" s="40">
        <v>133.06110000000001</v>
      </c>
      <c r="N46" s="40"/>
      <c r="O46" s="40"/>
      <c r="P46" s="40">
        <f t="shared" si="3"/>
        <v>0</v>
      </c>
      <c r="Q46" s="40"/>
      <c r="R46" s="40">
        <v>0</v>
      </c>
      <c r="S46" s="40">
        <v>0</v>
      </c>
      <c r="T46" s="42"/>
      <c r="U46" s="42"/>
      <c r="V46" s="42"/>
      <c r="W46" s="42"/>
      <c r="X46" s="43"/>
    </row>
    <row r="47" spans="1:24" s="44" customFormat="1" ht="16.5" customHeight="1">
      <c r="A47" s="38">
        <v>36</v>
      </c>
      <c r="B47" s="45" t="s">
        <v>67</v>
      </c>
      <c r="C47" s="40">
        <f t="shared" si="4"/>
        <v>1301</v>
      </c>
      <c r="D47" s="40">
        <v>0</v>
      </c>
      <c r="E47" s="41">
        <v>1301</v>
      </c>
      <c r="F47" s="40"/>
      <c r="G47" s="40"/>
      <c r="H47" s="40">
        <f t="shared" si="5"/>
        <v>0</v>
      </c>
      <c r="I47" s="40"/>
      <c r="J47" s="40">
        <v>0</v>
      </c>
      <c r="K47" s="40">
        <f t="shared" si="6"/>
        <v>1334.7260000000001</v>
      </c>
      <c r="L47" s="40">
        <v>0</v>
      </c>
      <c r="M47" s="40">
        <v>1334.7260000000001</v>
      </c>
      <c r="N47" s="40"/>
      <c r="O47" s="40"/>
      <c r="P47" s="40">
        <f t="shared" si="3"/>
        <v>0</v>
      </c>
      <c r="Q47" s="40"/>
      <c r="R47" s="40">
        <v>0</v>
      </c>
      <c r="S47" s="40">
        <v>0</v>
      </c>
      <c r="T47" s="42">
        <f t="shared" si="7"/>
        <v>102.5923136049193</v>
      </c>
      <c r="U47" s="42"/>
      <c r="V47" s="42">
        <f t="shared" si="8"/>
        <v>102.5923136049193</v>
      </c>
      <c r="W47" s="42"/>
      <c r="X47" s="43"/>
    </row>
    <row r="48" spans="1:24" s="44" customFormat="1" ht="16.5" customHeight="1">
      <c r="A48" s="38">
        <v>37</v>
      </c>
      <c r="B48" s="45" t="s">
        <v>68</v>
      </c>
      <c r="C48" s="40">
        <f t="shared" si="4"/>
        <v>324</v>
      </c>
      <c r="D48" s="40">
        <v>0</v>
      </c>
      <c r="E48" s="41">
        <v>304</v>
      </c>
      <c r="F48" s="40"/>
      <c r="G48" s="40"/>
      <c r="H48" s="40">
        <f t="shared" si="5"/>
        <v>20</v>
      </c>
      <c r="I48" s="40"/>
      <c r="J48" s="40">
        <v>20</v>
      </c>
      <c r="K48" s="40">
        <f t="shared" si="6"/>
        <v>345.04599999999999</v>
      </c>
      <c r="L48" s="40">
        <v>0</v>
      </c>
      <c r="M48" s="40">
        <v>325.04599999999999</v>
      </c>
      <c r="N48" s="40"/>
      <c r="O48" s="40"/>
      <c r="P48" s="40">
        <f t="shared" si="3"/>
        <v>20</v>
      </c>
      <c r="Q48" s="40"/>
      <c r="R48" s="40">
        <v>20</v>
      </c>
      <c r="S48" s="40">
        <v>0</v>
      </c>
      <c r="T48" s="42">
        <f t="shared" si="7"/>
        <v>106.49567901234566</v>
      </c>
      <c r="U48" s="42"/>
      <c r="V48" s="42">
        <f t="shared" si="8"/>
        <v>106.92302631578947</v>
      </c>
      <c r="W48" s="48">
        <f t="shared" si="9"/>
        <v>100</v>
      </c>
      <c r="X48" s="43"/>
    </row>
    <row r="49" spans="1:24" s="44" customFormat="1" ht="16.5" customHeight="1">
      <c r="A49" s="38">
        <v>38</v>
      </c>
      <c r="B49" s="45" t="s">
        <v>69</v>
      </c>
      <c r="C49" s="40">
        <f t="shared" si="4"/>
        <v>304</v>
      </c>
      <c r="D49" s="40">
        <v>0</v>
      </c>
      <c r="E49" s="41">
        <v>304</v>
      </c>
      <c r="F49" s="40"/>
      <c r="G49" s="40"/>
      <c r="H49" s="40">
        <f t="shared" si="5"/>
        <v>0</v>
      </c>
      <c r="I49" s="40"/>
      <c r="J49" s="40">
        <v>0</v>
      </c>
      <c r="K49" s="40">
        <f t="shared" si="6"/>
        <v>301.69799999999998</v>
      </c>
      <c r="L49" s="40">
        <v>0</v>
      </c>
      <c r="M49" s="40">
        <v>301.69799999999998</v>
      </c>
      <c r="N49" s="40"/>
      <c r="O49" s="40"/>
      <c r="P49" s="40">
        <f t="shared" si="3"/>
        <v>0</v>
      </c>
      <c r="Q49" s="40"/>
      <c r="R49" s="40">
        <v>0</v>
      </c>
      <c r="S49" s="40">
        <v>0</v>
      </c>
      <c r="T49" s="42">
        <f t="shared" si="7"/>
        <v>99.242763157894728</v>
      </c>
      <c r="U49" s="42"/>
      <c r="V49" s="42">
        <f t="shared" si="8"/>
        <v>99.242763157894728</v>
      </c>
      <c r="W49" s="42"/>
      <c r="X49" s="43"/>
    </row>
    <row r="50" spans="1:24" s="44" customFormat="1" ht="16.5" customHeight="1">
      <c r="A50" s="38">
        <v>39</v>
      </c>
      <c r="B50" s="45" t="s">
        <v>70</v>
      </c>
      <c r="C50" s="40">
        <f t="shared" si="4"/>
        <v>556</v>
      </c>
      <c r="D50" s="40">
        <v>0</v>
      </c>
      <c r="E50" s="41">
        <v>556</v>
      </c>
      <c r="F50" s="40"/>
      <c r="G50" s="40"/>
      <c r="H50" s="40">
        <f t="shared" si="5"/>
        <v>0</v>
      </c>
      <c r="I50" s="40"/>
      <c r="J50" s="40">
        <v>0</v>
      </c>
      <c r="K50" s="40">
        <f t="shared" si="6"/>
        <v>572.91600000000005</v>
      </c>
      <c r="L50" s="40">
        <v>0</v>
      </c>
      <c r="M50" s="40">
        <v>572.91600000000005</v>
      </c>
      <c r="N50" s="40"/>
      <c r="O50" s="40"/>
      <c r="P50" s="40">
        <f t="shared" si="3"/>
        <v>0</v>
      </c>
      <c r="Q50" s="40"/>
      <c r="R50" s="40">
        <v>0</v>
      </c>
      <c r="S50" s="40">
        <v>0</v>
      </c>
      <c r="T50" s="42">
        <f t="shared" si="7"/>
        <v>103.04244604316548</v>
      </c>
      <c r="U50" s="42"/>
      <c r="V50" s="42">
        <f t="shared" si="8"/>
        <v>103.04244604316548</v>
      </c>
      <c r="W50" s="42"/>
      <c r="X50" s="43"/>
    </row>
    <row r="51" spans="1:24" s="44" customFormat="1" ht="16.5" customHeight="1">
      <c r="A51" s="38">
        <v>40</v>
      </c>
      <c r="B51" s="45" t="s">
        <v>71</v>
      </c>
      <c r="C51" s="40">
        <f t="shared" si="4"/>
        <v>427</v>
      </c>
      <c r="D51" s="40">
        <v>0</v>
      </c>
      <c r="E51" s="41">
        <v>427</v>
      </c>
      <c r="F51" s="40"/>
      <c r="G51" s="40"/>
      <c r="H51" s="40">
        <f t="shared" si="5"/>
        <v>0</v>
      </c>
      <c r="I51" s="40"/>
      <c r="J51" s="40">
        <v>0</v>
      </c>
      <c r="K51" s="40">
        <f t="shared" si="6"/>
        <v>390.05665699999997</v>
      </c>
      <c r="L51" s="40">
        <v>0</v>
      </c>
      <c r="M51" s="40">
        <v>390.05665699999997</v>
      </c>
      <c r="N51" s="40"/>
      <c r="O51" s="40"/>
      <c r="P51" s="40">
        <f t="shared" si="3"/>
        <v>0</v>
      </c>
      <c r="Q51" s="40"/>
      <c r="R51" s="40">
        <v>0</v>
      </c>
      <c r="S51" s="40">
        <v>0</v>
      </c>
      <c r="T51" s="42">
        <f t="shared" si="7"/>
        <v>91.348163231850108</v>
      </c>
      <c r="U51" s="42"/>
      <c r="V51" s="42">
        <f t="shared" si="8"/>
        <v>91.348163231850108</v>
      </c>
      <c r="W51" s="42"/>
      <c r="X51" s="43"/>
    </row>
    <row r="52" spans="1:24" s="44" customFormat="1" ht="16.5" customHeight="1">
      <c r="A52" s="38">
        <v>41</v>
      </c>
      <c r="B52" s="45" t="s">
        <v>72</v>
      </c>
      <c r="C52" s="40">
        <f t="shared" si="4"/>
        <v>268</v>
      </c>
      <c r="D52" s="40">
        <v>0</v>
      </c>
      <c r="E52" s="41">
        <v>268</v>
      </c>
      <c r="F52" s="40"/>
      <c r="G52" s="40"/>
      <c r="H52" s="40">
        <f t="shared" si="5"/>
        <v>0</v>
      </c>
      <c r="I52" s="40"/>
      <c r="J52" s="40">
        <v>0</v>
      </c>
      <c r="K52" s="40">
        <f t="shared" si="6"/>
        <v>318.58999999999997</v>
      </c>
      <c r="L52" s="40">
        <v>0</v>
      </c>
      <c r="M52" s="40">
        <v>318.58999999999997</v>
      </c>
      <c r="N52" s="40"/>
      <c r="O52" s="40"/>
      <c r="P52" s="40">
        <f t="shared" si="3"/>
        <v>0</v>
      </c>
      <c r="Q52" s="40"/>
      <c r="R52" s="40">
        <v>0</v>
      </c>
      <c r="S52" s="40">
        <v>0</v>
      </c>
      <c r="T52" s="42">
        <f t="shared" si="7"/>
        <v>118.87686567164178</v>
      </c>
      <c r="U52" s="42"/>
      <c r="V52" s="42">
        <f t="shared" si="8"/>
        <v>118.87686567164178</v>
      </c>
      <c r="W52" s="42"/>
      <c r="X52" s="43"/>
    </row>
    <row r="53" spans="1:24" s="44" customFormat="1" ht="16.5" customHeight="1">
      <c r="A53" s="38">
        <v>42</v>
      </c>
      <c r="B53" s="45" t="s">
        <v>73</v>
      </c>
      <c r="C53" s="40">
        <f t="shared" si="4"/>
        <v>368</v>
      </c>
      <c r="D53" s="40">
        <v>0</v>
      </c>
      <c r="E53" s="41">
        <v>368</v>
      </c>
      <c r="F53" s="40"/>
      <c r="G53" s="40"/>
      <c r="H53" s="40">
        <f t="shared" si="5"/>
        <v>0</v>
      </c>
      <c r="I53" s="40"/>
      <c r="J53" s="40">
        <v>0</v>
      </c>
      <c r="K53" s="40">
        <f t="shared" si="6"/>
        <v>355.75</v>
      </c>
      <c r="L53" s="40">
        <v>0</v>
      </c>
      <c r="M53" s="40">
        <v>355.75</v>
      </c>
      <c r="N53" s="40"/>
      <c r="O53" s="40"/>
      <c r="P53" s="40">
        <f t="shared" si="3"/>
        <v>0</v>
      </c>
      <c r="Q53" s="40"/>
      <c r="R53" s="40">
        <v>0</v>
      </c>
      <c r="S53" s="40">
        <v>0</v>
      </c>
      <c r="T53" s="42">
        <f t="shared" si="7"/>
        <v>96.671195652173907</v>
      </c>
      <c r="U53" s="42"/>
      <c r="V53" s="42">
        <f t="shared" si="8"/>
        <v>96.671195652173907</v>
      </c>
      <c r="W53" s="42"/>
      <c r="X53" s="43"/>
    </row>
    <row r="54" spans="1:24" s="44" customFormat="1" ht="16.5" customHeight="1">
      <c r="A54" s="38">
        <v>43</v>
      </c>
      <c r="B54" s="45" t="s">
        <v>74</v>
      </c>
      <c r="C54" s="40">
        <f t="shared" si="4"/>
        <v>361</v>
      </c>
      <c r="D54" s="40">
        <v>0</v>
      </c>
      <c r="E54" s="41">
        <v>361</v>
      </c>
      <c r="F54" s="40"/>
      <c r="G54" s="40"/>
      <c r="H54" s="40">
        <f t="shared" si="5"/>
        <v>0</v>
      </c>
      <c r="I54" s="40"/>
      <c r="J54" s="40">
        <v>0</v>
      </c>
      <c r="K54" s="40">
        <f t="shared" si="6"/>
        <v>347.14400000000001</v>
      </c>
      <c r="L54" s="40">
        <v>0</v>
      </c>
      <c r="M54" s="40">
        <v>347.14400000000001</v>
      </c>
      <c r="N54" s="40"/>
      <c r="O54" s="40"/>
      <c r="P54" s="40">
        <f t="shared" si="3"/>
        <v>0</v>
      </c>
      <c r="Q54" s="40"/>
      <c r="R54" s="40">
        <v>0</v>
      </c>
      <c r="S54" s="40">
        <v>0</v>
      </c>
      <c r="T54" s="42">
        <f t="shared" si="7"/>
        <v>96.161772853185596</v>
      </c>
      <c r="U54" s="42"/>
      <c r="V54" s="42">
        <f t="shared" si="8"/>
        <v>96.161772853185596</v>
      </c>
      <c r="W54" s="42"/>
      <c r="X54" s="43"/>
    </row>
    <row r="55" spans="1:24" s="44" customFormat="1" ht="16.5" customHeight="1">
      <c r="A55" s="38">
        <v>44</v>
      </c>
      <c r="B55" s="45" t="s">
        <v>75</v>
      </c>
      <c r="C55" s="40">
        <f t="shared" si="4"/>
        <v>4000</v>
      </c>
      <c r="D55" s="40">
        <v>0</v>
      </c>
      <c r="E55" s="41">
        <v>4000</v>
      </c>
      <c r="F55" s="40"/>
      <c r="G55" s="40"/>
      <c r="H55" s="40">
        <f t="shared" si="5"/>
        <v>0</v>
      </c>
      <c r="I55" s="40"/>
      <c r="J55" s="40">
        <v>0</v>
      </c>
      <c r="K55" s="40">
        <f t="shared" si="6"/>
        <v>3622.8</v>
      </c>
      <c r="L55" s="40">
        <v>0</v>
      </c>
      <c r="M55" s="40">
        <v>3622.8</v>
      </c>
      <c r="N55" s="40"/>
      <c r="O55" s="40"/>
      <c r="P55" s="40">
        <f t="shared" si="3"/>
        <v>0</v>
      </c>
      <c r="Q55" s="40"/>
      <c r="R55" s="40">
        <v>0</v>
      </c>
      <c r="S55" s="40">
        <v>0</v>
      </c>
      <c r="T55" s="42">
        <f t="shared" si="7"/>
        <v>90.570000000000007</v>
      </c>
      <c r="U55" s="42"/>
      <c r="V55" s="42">
        <f t="shared" si="8"/>
        <v>90.570000000000007</v>
      </c>
      <c r="W55" s="42"/>
      <c r="X55" s="43"/>
    </row>
    <row r="56" spans="1:24" s="44" customFormat="1" ht="16.5" customHeight="1">
      <c r="A56" s="38">
        <v>45</v>
      </c>
      <c r="B56" s="45" t="s">
        <v>35</v>
      </c>
      <c r="C56" s="40">
        <f t="shared" si="4"/>
        <v>0</v>
      </c>
      <c r="D56" s="40">
        <v>0</v>
      </c>
      <c r="E56" s="41">
        <v>0</v>
      </c>
      <c r="F56" s="40"/>
      <c r="G56" s="40"/>
      <c r="H56" s="40">
        <f t="shared" si="5"/>
        <v>0</v>
      </c>
      <c r="I56" s="40"/>
      <c r="J56" s="40">
        <v>0</v>
      </c>
      <c r="K56" s="40">
        <f t="shared" si="6"/>
        <v>188724.57704100001</v>
      </c>
      <c r="L56" s="40">
        <v>0</v>
      </c>
      <c r="M56" s="40">
        <v>188724.57704100001</v>
      </c>
      <c r="N56" s="40"/>
      <c r="O56" s="40"/>
      <c r="P56" s="40">
        <f t="shared" si="3"/>
        <v>0</v>
      </c>
      <c r="Q56" s="40"/>
      <c r="R56" s="40">
        <v>0</v>
      </c>
      <c r="S56" s="40">
        <v>0</v>
      </c>
      <c r="T56" s="42"/>
      <c r="U56" s="42"/>
      <c r="V56" s="42"/>
      <c r="W56" s="42"/>
      <c r="X56" s="43"/>
    </row>
    <row r="57" spans="1:24" s="44" customFormat="1" ht="16.5" customHeight="1">
      <c r="A57" s="38">
        <v>46</v>
      </c>
      <c r="B57" s="45" t="s">
        <v>76</v>
      </c>
      <c r="C57" s="40">
        <f t="shared" si="4"/>
        <v>13951</v>
      </c>
      <c r="D57" s="40">
        <v>12500</v>
      </c>
      <c r="E57" s="41">
        <v>1451</v>
      </c>
      <c r="F57" s="40"/>
      <c r="G57" s="40"/>
      <c r="H57" s="40">
        <f t="shared" si="5"/>
        <v>0</v>
      </c>
      <c r="I57" s="40"/>
      <c r="J57" s="40">
        <v>0</v>
      </c>
      <c r="K57" s="40">
        <f t="shared" si="6"/>
        <v>99317.845493000001</v>
      </c>
      <c r="L57" s="40">
        <v>63735.360805999997</v>
      </c>
      <c r="M57" s="40">
        <v>2715.4846870000001</v>
      </c>
      <c r="N57" s="40"/>
      <c r="O57" s="40"/>
      <c r="P57" s="40">
        <f t="shared" si="3"/>
        <v>0</v>
      </c>
      <c r="Q57" s="40"/>
      <c r="R57" s="40">
        <v>0</v>
      </c>
      <c r="S57" s="40">
        <f>32627+240</f>
        <v>32867</v>
      </c>
      <c r="T57" s="42">
        <f t="shared" si="7"/>
        <v>711.90484906458323</v>
      </c>
      <c r="U57" s="42">
        <f t="shared" si="7"/>
        <v>509.88288644799997</v>
      </c>
      <c r="V57" s="42">
        <f t="shared" si="8"/>
        <v>187.14573997243284</v>
      </c>
      <c r="W57" s="42"/>
      <c r="X57" s="43"/>
    </row>
    <row r="58" spans="1:24" s="44" customFormat="1" ht="16.5" customHeight="1">
      <c r="A58" s="38">
        <v>47</v>
      </c>
      <c r="B58" s="45" t="s">
        <v>77</v>
      </c>
      <c r="C58" s="40">
        <f t="shared" si="4"/>
        <v>7563</v>
      </c>
      <c r="D58" s="40">
        <v>995</v>
      </c>
      <c r="E58" s="41">
        <v>6568</v>
      </c>
      <c r="F58" s="40"/>
      <c r="G58" s="40"/>
      <c r="H58" s="40">
        <f t="shared" si="5"/>
        <v>0</v>
      </c>
      <c r="I58" s="40"/>
      <c r="J58" s="40">
        <v>0</v>
      </c>
      <c r="K58" s="40">
        <f t="shared" si="6"/>
        <v>5927.4037060000001</v>
      </c>
      <c r="L58" s="40">
        <v>995</v>
      </c>
      <c r="M58" s="40">
        <v>4932.4037060000001</v>
      </c>
      <c r="N58" s="40"/>
      <c r="O58" s="40"/>
      <c r="P58" s="40">
        <f t="shared" si="3"/>
        <v>0</v>
      </c>
      <c r="Q58" s="40"/>
      <c r="R58" s="40">
        <v>0</v>
      </c>
      <c r="S58" s="40">
        <v>0</v>
      </c>
      <c r="T58" s="42">
        <f t="shared" si="7"/>
        <v>78.373710247256383</v>
      </c>
      <c r="U58" s="48">
        <f t="shared" si="7"/>
        <v>100</v>
      </c>
      <c r="V58" s="42">
        <f t="shared" si="8"/>
        <v>75.097498568818509</v>
      </c>
      <c r="W58" s="42"/>
      <c r="X58" s="43"/>
    </row>
    <row r="59" spans="1:24" s="44" customFormat="1" ht="16.5" customHeight="1">
      <c r="A59" s="38">
        <v>48</v>
      </c>
      <c r="B59" s="45" t="s">
        <v>78</v>
      </c>
      <c r="C59" s="40">
        <f t="shared" si="4"/>
        <v>7062</v>
      </c>
      <c r="D59" s="40"/>
      <c r="E59" s="41">
        <v>7062</v>
      </c>
      <c r="F59" s="40"/>
      <c r="G59" s="40"/>
      <c r="H59" s="40">
        <f t="shared" si="5"/>
        <v>0</v>
      </c>
      <c r="I59" s="40"/>
      <c r="J59" s="40">
        <v>0</v>
      </c>
      <c r="K59" s="40">
        <f t="shared" si="6"/>
        <v>8540.2941680000004</v>
      </c>
      <c r="L59" s="40">
        <v>0</v>
      </c>
      <c r="M59" s="40">
        <v>8237.0441680000004</v>
      </c>
      <c r="N59" s="40"/>
      <c r="O59" s="40"/>
      <c r="P59" s="40">
        <f t="shared" si="3"/>
        <v>0</v>
      </c>
      <c r="Q59" s="40"/>
      <c r="R59" s="40">
        <v>0</v>
      </c>
      <c r="S59" s="40">
        <v>303.25</v>
      </c>
      <c r="T59" s="42">
        <f t="shared" si="7"/>
        <v>120.93308082696122</v>
      </c>
      <c r="U59" s="48"/>
      <c r="V59" s="42">
        <f t="shared" si="8"/>
        <v>116.6389715094874</v>
      </c>
      <c r="W59" s="42"/>
      <c r="X59" s="43"/>
    </row>
    <row r="60" spans="1:24" s="44" customFormat="1" ht="16.5" customHeight="1">
      <c r="A60" s="38">
        <v>49</v>
      </c>
      <c r="B60" s="45" t="s">
        <v>79</v>
      </c>
      <c r="C60" s="40">
        <f t="shared" si="4"/>
        <v>44336</v>
      </c>
      <c r="D60" s="40">
        <v>9075</v>
      </c>
      <c r="E60" s="41">
        <v>35261</v>
      </c>
      <c r="F60" s="40"/>
      <c r="G60" s="40"/>
      <c r="H60" s="40">
        <f t="shared" si="5"/>
        <v>0</v>
      </c>
      <c r="I60" s="40"/>
      <c r="J60" s="40">
        <v>0</v>
      </c>
      <c r="K60" s="40">
        <f t="shared" si="6"/>
        <v>44380.343127999993</v>
      </c>
      <c r="L60" s="40">
        <v>9074.8012280000003</v>
      </c>
      <c r="M60" s="40">
        <v>33297.091899999999</v>
      </c>
      <c r="N60" s="40"/>
      <c r="O60" s="40"/>
      <c r="P60" s="40">
        <f t="shared" si="3"/>
        <v>0</v>
      </c>
      <c r="Q60" s="40"/>
      <c r="R60" s="40">
        <v>0</v>
      </c>
      <c r="S60" s="40">
        <v>2008.45</v>
      </c>
      <c r="T60" s="42">
        <f t="shared" si="7"/>
        <v>100.10001607722843</v>
      </c>
      <c r="U60" s="48">
        <f t="shared" si="7"/>
        <v>99.997809674931133</v>
      </c>
      <c r="V60" s="42">
        <f t="shared" si="8"/>
        <v>94.430367544879616</v>
      </c>
      <c r="W60" s="42"/>
      <c r="X60" s="43"/>
    </row>
    <row r="61" spans="1:24" s="44" customFormat="1" ht="16.5" customHeight="1">
      <c r="A61" s="38">
        <v>50</v>
      </c>
      <c r="B61" s="45" t="s">
        <v>80</v>
      </c>
      <c r="C61" s="40">
        <f t="shared" si="4"/>
        <v>18766</v>
      </c>
      <c r="D61" s="40"/>
      <c r="E61" s="41">
        <v>18766</v>
      </c>
      <c r="F61" s="40"/>
      <c r="G61" s="40"/>
      <c r="H61" s="40">
        <f t="shared" si="5"/>
        <v>0</v>
      </c>
      <c r="I61" s="40"/>
      <c r="J61" s="40">
        <v>0</v>
      </c>
      <c r="K61" s="40">
        <f t="shared" si="6"/>
        <v>17754.591224</v>
      </c>
      <c r="L61" s="40">
        <v>0</v>
      </c>
      <c r="M61" s="40">
        <v>11253.10295</v>
      </c>
      <c r="N61" s="40"/>
      <c r="O61" s="40"/>
      <c r="P61" s="40">
        <f t="shared" si="3"/>
        <v>0</v>
      </c>
      <c r="Q61" s="40"/>
      <c r="R61" s="40">
        <v>0</v>
      </c>
      <c r="S61" s="40">
        <v>6501.4882740000003</v>
      </c>
      <c r="T61" s="42">
        <f t="shared" si="7"/>
        <v>94.61041897047852</v>
      </c>
      <c r="U61" s="42"/>
      <c r="V61" s="42">
        <f t="shared" si="8"/>
        <v>59.965378610252586</v>
      </c>
      <c r="W61" s="42"/>
      <c r="X61" s="43"/>
    </row>
    <row r="62" spans="1:24" s="44" customFormat="1" ht="16.5" customHeight="1">
      <c r="A62" s="38">
        <v>51</v>
      </c>
      <c r="B62" s="45" t="s">
        <v>81</v>
      </c>
      <c r="C62" s="40">
        <f t="shared" si="4"/>
        <v>30415</v>
      </c>
      <c r="D62" s="40">
        <v>6200</v>
      </c>
      <c r="E62" s="41">
        <v>24215</v>
      </c>
      <c r="F62" s="40"/>
      <c r="G62" s="40"/>
      <c r="H62" s="40">
        <f t="shared" si="5"/>
        <v>0</v>
      </c>
      <c r="I62" s="40"/>
      <c r="J62" s="40">
        <v>0</v>
      </c>
      <c r="K62" s="40">
        <f t="shared" si="6"/>
        <v>36299.663906999995</v>
      </c>
      <c r="L62" s="40">
        <v>8027.6589999999997</v>
      </c>
      <c r="M62" s="40">
        <v>9115.6551469999995</v>
      </c>
      <c r="N62" s="40"/>
      <c r="O62" s="40"/>
      <c r="P62" s="40">
        <f t="shared" si="3"/>
        <v>0</v>
      </c>
      <c r="Q62" s="40"/>
      <c r="R62" s="40">
        <v>0</v>
      </c>
      <c r="S62" s="40">
        <f>6155+13001.34976</f>
        <v>19156.349759999997</v>
      </c>
      <c r="T62" s="42">
        <f t="shared" si="7"/>
        <v>119.34790040111784</v>
      </c>
      <c r="U62" s="42">
        <f t="shared" si="7"/>
        <v>129.47837096774194</v>
      </c>
      <c r="V62" s="42">
        <f t="shared" si="8"/>
        <v>37.64466300640099</v>
      </c>
      <c r="W62" s="42"/>
      <c r="X62" s="43"/>
    </row>
    <row r="63" spans="1:24" s="44" customFormat="1" ht="16.5" customHeight="1">
      <c r="A63" s="38">
        <v>52</v>
      </c>
      <c r="B63" s="45" t="s">
        <v>82</v>
      </c>
      <c r="C63" s="40">
        <f t="shared" si="4"/>
        <v>613</v>
      </c>
      <c r="D63" s="40"/>
      <c r="E63" s="41">
        <v>613</v>
      </c>
      <c r="F63" s="40"/>
      <c r="G63" s="40"/>
      <c r="H63" s="40">
        <f t="shared" si="5"/>
        <v>0</v>
      </c>
      <c r="I63" s="40"/>
      <c r="J63" s="40">
        <v>0</v>
      </c>
      <c r="K63" s="40">
        <f t="shared" si="6"/>
        <v>603.26599999999996</v>
      </c>
      <c r="L63" s="40">
        <v>0</v>
      </c>
      <c r="M63" s="40">
        <v>603.26599999999996</v>
      </c>
      <c r="N63" s="40"/>
      <c r="O63" s="40"/>
      <c r="P63" s="40">
        <f t="shared" si="3"/>
        <v>0</v>
      </c>
      <c r="Q63" s="40"/>
      <c r="R63" s="40">
        <v>0</v>
      </c>
      <c r="S63" s="40">
        <v>0</v>
      </c>
      <c r="T63" s="42">
        <f t="shared" si="7"/>
        <v>98.412071778140287</v>
      </c>
      <c r="U63" s="42"/>
      <c r="V63" s="42">
        <f t="shared" si="8"/>
        <v>98.412071778140287</v>
      </c>
      <c r="W63" s="42"/>
      <c r="X63" s="43"/>
    </row>
    <row r="64" spans="1:24" s="44" customFormat="1" ht="16.5" customHeight="1">
      <c r="A64" s="49">
        <v>53</v>
      </c>
      <c r="B64" s="50" t="s">
        <v>83</v>
      </c>
      <c r="C64" s="51">
        <f t="shared" si="4"/>
        <v>287</v>
      </c>
      <c r="D64" s="51"/>
      <c r="E64" s="52">
        <v>287</v>
      </c>
      <c r="F64" s="51"/>
      <c r="G64" s="51"/>
      <c r="H64" s="51">
        <f t="shared" si="5"/>
        <v>0</v>
      </c>
      <c r="I64" s="51"/>
      <c r="J64" s="51">
        <v>0</v>
      </c>
      <c r="K64" s="51">
        <f t="shared" si="6"/>
        <v>549.59</v>
      </c>
      <c r="L64" s="51">
        <v>0</v>
      </c>
      <c r="M64" s="51">
        <v>549.59</v>
      </c>
      <c r="N64" s="51"/>
      <c r="O64" s="51"/>
      <c r="P64" s="51">
        <f t="shared" si="3"/>
        <v>0</v>
      </c>
      <c r="Q64" s="51"/>
      <c r="R64" s="51">
        <v>0</v>
      </c>
      <c r="S64" s="51">
        <v>0</v>
      </c>
      <c r="T64" s="53">
        <f t="shared" si="7"/>
        <v>191.49477351916377</v>
      </c>
      <c r="U64" s="53"/>
      <c r="V64" s="53">
        <f t="shared" si="8"/>
        <v>191.49477351916377</v>
      </c>
      <c r="W64" s="53"/>
      <c r="X64" s="43"/>
    </row>
    <row r="65" spans="1:24" s="44" customFormat="1" ht="16.5" customHeight="1">
      <c r="A65" s="54">
        <v>54</v>
      </c>
      <c r="B65" s="55" t="s">
        <v>84</v>
      </c>
      <c r="C65" s="56">
        <f t="shared" si="4"/>
        <v>167</v>
      </c>
      <c r="D65" s="56"/>
      <c r="E65" s="57">
        <v>167</v>
      </c>
      <c r="F65" s="56"/>
      <c r="G65" s="56"/>
      <c r="H65" s="56">
        <f t="shared" si="5"/>
        <v>0</v>
      </c>
      <c r="I65" s="56"/>
      <c r="J65" s="56">
        <v>0</v>
      </c>
      <c r="K65" s="56">
        <f t="shared" si="6"/>
        <v>171.2628</v>
      </c>
      <c r="L65" s="56">
        <v>0</v>
      </c>
      <c r="M65" s="56">
        <v>171.2628</v>
      </c>
      <c r="N65" s="56"/>
      <c r="O65" s="56"/>
      <c r="P65" s="56">
        <f t="shared" si="3"/>
        <v>0</v>
      </c>
      <c r="Q65" s="56"/>
      <c r="R65" s="56">
        <v>0</v>
      </c>
      <c r="S65" s="56">
        <v>0</v>
      </c>
      <c r="T65" s="58">
        <f t="shared" si="7"/>
        <v>102.55257485029941</v>
      </c>
      <c r="U65" s="58"/>
      <c r="V65" s="58">
        <f t="shared" si="8"/>
        <v>102.55257485029941</v>
      </c>
      <c r="W65" s="58"/>
      <c r="X65" s="43"/>
    </row>
    <row r="66" spans="1:24" s="44" customFormat="1" ht="16.5" customHeight="1">
      <c r="A66" s="38">
        <v>55</v>
      </c>
      <c r="B66" s="45" t="s">
        <v>85</v>
      </c>
      <c r="C66" s="40">
        <f t="shared" si="4"/>
        <v>8316</v>
      </c>
      <c r="D66" s="40">
        <v>200</v>
      </c>
      <c r="E66" s="41">
        <v>8116</v>
      </c>
      <c r="F66" s="40"/>
      <c r="G66" s="40"/>
      <c r="H66" s="40">
        <f t="shared" si="5"/>
        <v>0</v>
      </c>
      <c r="I66" s="40"/>
      <c r="J66" s="40">
        <v>0</v>
      </c>
      <c r="K66" s="40">
        <f t="shared" si="6"/>
        <v>11010.06388</v>
      </c>
      <c r="L66" s="40">
        <v>877.63599999999997</v>
      </c>
      <c r="M66" s="40">
        <v>9979.12788</v>
      </c>
      <c r="N66" s="40"/>
      <c r="O66" s="40"/>
      <c r="P66" s="40">
        <f t="shared" si="3"/>
        <v>0</v>
      </c>
      <c r="Q66" s="40"/>
      <c r="R66" s="40">
        <v>0</v>
      </c>
      <c r="S66" s="40">
        <f>133+20.3</f>
        <v>153.30000000000001</v>
      </c>
      <c r="T66" s="42">
        <f t="shared" si="7"/>
        <v>132.39615055315056</v>
      </c>
      <c r="U66" s="42">
        <f t="shared" si="7"/>
        <v>438.81800000000004</v>
      </c>
      <c r="V66" s="42">
        <f t="shared" si="8"/>
        <v>122.95623311976343</v>
      </c>
      <c r="W66" s="42"/>
      <c r="X66" s="43"/>
    </row>
    <row r="67" spans="1:24" s="44" customFormat="1" ht="16.5" customHeight="1">
      <c r="A67" s="38">
        <v>56</v>
      </c>
      <c r="B67" s="45" t="s">
        <v>86</v>
      </c>
      <c r="C67" s="40">
        <f>D67+E67+F67+G67+H67</f>
        <v>6000</v>
      </c>
      <c r="D67" s="40">
        <v>1100</v>
      </c>
      <c r="E67" s="41">
        <v>4900</v>
      </c>
      <c r="F67" s="40"/>
      <c r="G67" s="40"/>
      <c r="H67" s="40">
        <f t="shared" si="5"/>
        <v>0</v>
      </c>
      <c r="I67" s="40"/>
      <c r="J67" s="40">
        <v>0</v>
      </c>
      <c r="K67" s="40">
        <f t="shared" si="6"/>
        <v>23805.446</v>
      </c>
      <c r="L67" s="40">
        <v>16146.196</v>
      </c>
      <c r="M67" s="40">
        <v>6160.25</v>
      </c>
      <c r="N67" s="40"/>
      <c r="O67" s="40"/>
      <c r="P67" s="40">
        <f t="shared" si="3"/>
        <v>0</v>
      </c>
      <c r="Q67" s="40"/>
      <c r="R67" s="40">
        <v>0</v>
      </c>
      <c r="S67" s="40">
        <v>1499</v>
      </c>
      <c r="T67" s="42">
        <f t="shared" si="7"/>
        <v>396.75743333333332</v>
      </c>
      <c r="U67" s="42">
        <f t="shared" si="7"/>
        <v>1467.836</v>
      </c>
      <c r="V67" s="42">
        <f t="shared" si="8"/>
        <v>125.71938775510203</v>
      </c>
      <c r="W67" s="42"/>
      <c r="X67" s="43"/>
    </row>
    <row r="68" spans="1:24" s="44" customFormat="1" ht="16.5" customHeight="1">
      <c r="A68" s="38">
        <v>57</v>
      </c>
      <c r="B68" s="45" t="s">
        <v>87</v>
      </c>
      <c r="C68" s="40">
        <f t="shared" si="4"/>
        <v>74774</v>
      </c>
      <c r="D68" s="40">
        <v>29274</v>
      </c>
      <c r="E68" s="41">
        <v>45500</v>
      </c>
      <c r="F68" s="40"/>
      <c r="G68" s="40"/>
      <c r="H68" s="40">
        <f t="shared" si="5"/>
        <v>0</v>
      </c>
      <c r="I68" s="40"/>
      <c r="J68" s="40">
        <v>0</v>
      </c>
      <c r="K68" s="40">
        <f t="shared" si="6"/>
        <v>81614.52</v>
      </c>
      <c r="L68" s="40">
        <v>30611.524999999998</v>
      </c>
      <c r="M68" s="40">
        <v>50388.995000000003</v>
      </c>
      <c r="N68" s="40"/>
      <c r="O68" s="40"/>
      <c r="P68" s="40">
        <f t="shared" si="3"/>
        <v>0</v>
      </c>
      <c r="Q68" s="40"/>
      <c r="R68" s="40">
        <v>0</v>
      </c>
      <c r="S68" s="40">
        <v>614</v>
      </c>
      <c r="T68" s="42">
        <f t="shared" si="7"/>
        <v>109.14826009040577</v>
      </c>
      <c r="U68" s="42">
        <f t="shared" si="7"/>
        <v>104.56898613103778</v>
      </c>
      <c r="V68" s="42">
        <f t="shared" si="8"/>
        <v>110.74504395604396</v>
      </c>
      <c r="W68" s="42"/>
      <c r="X68" s="43"/>
    </row>
    <row r="69" spans="1:24" s="44" customFormat="1" ht="16.5" customHeight="1">
      <c r="A69" s="38">
        <v>58</v>
      </c>
      <c r="B69" s="45" t="s">
        <v>88</v>
      </c>
      <c r="C69" s="40">
        <f t="shared" si="4"/>
        <v>2100</v>
      </c>
      <c r="D69" s="40">
        <v>0</v>
      </c>
      <c r="E69" s="41">
        <v>2100</v>
      </c>
      <c r="F69" s="40"/>
      <c r="G69" s="40"/>
      <c r="H69" s="40">
        <f t="shared" si="5"/>
        <v>0</v>
      </c>
      <c r="I69" s="40"/>
      <c r="J69" s="40">
        <v>0</v>
      </c>
      <c r="K69" s="40">
        <f t="shared" si="6"/>
        <v>2212.5</v>
      </c>
      <c r="L69" s="40">
        <v>0</v>
      </c>
      <c r="M69" s="40">
        <v>2212.5</v>
      </c>
      <c r="N69" s="40"/>
      <c r="O69" s="40"/>
      <c r="P69" s="40">
        <f t="shared" si="3"/>
        <v>0</v>
      </c>
      <c r="Q69" s="40"/>
      <c r="R69" s="40">
        <v>0</v>
      </c>
      <c r="S69" s="40">
        <v>0</v>
      </c>
      <c r="T69" s="42">
        <f t="shared" si="7"/>
        <v>105.35714285714286</v>
      </c>
      <c r="U69" s="42"/>
      <c r="V69" s="42">
        <f t="shared" si="8"/>
        <v>105.35714285714286</v>
      </c>
      <c r="W69" s="42"/>
      <c r="X69" s="43"/>
    </row>
    <row r="70" spans="1:24" s="44" customFormat="1" ht="16.5" customHeight="1">
      <c r="A70" s="38">
        <v>59</v>
      </c>
      <c r="B70" s="45" t="s">
        <v>89</v>
      </c>
      <c r="C70" s="40">
        <f t="shared" si="4"/>
        <v>200</v>
      </c>
      <c r="D70" s="40">
        <v>0</v>
      </c>
      <c r="E70" s="41">
        <v>200</v>
      </c>
      <c r="F70" s="40"/>
      <c r="G70" s="40"/>
      <c r="H70" s="40">
        <f t="shared" si="5"/>
        <v>0</v>
      </c>
      <c r="I70" s="40"/>
      <c r="J70" s="40">
        <v>0</v>
      </c>
      <c r="K70" s="40">
        <f t="shared" si="6"/>
        <v>223.75</v>
      </c>
      <c r="L70" s="40">
        <v>0</v>
      </c>
      <c r="M70" s="40">
        <v>223.75</v>
      </c>
      <c r="N70" s="40"/>
      <c r="O70" s="40"/>
      <c r="P70" s="40">
        <f t="shared" si="3"/>
        <v>0</v>
      </c>
      <c r="Q70" s="40"/>
      <c r="R70" s="40">
        <v>0</v>
      </c>
      <c r="S70" s="40">
        <v>0</v>
      </c>
      <c r="T70" s="42">
        <f t="shared" si="7"/>
        <v>111.87499999999999</v>
      </c>
      <c r="U70" s="42"/>
      <c r="V70" s="42">
        <f t="shared" si="8"/>
        <v>111.87499999999999</v>
      </c>
      <c r="W70" s="42"/>
      <c r="X70" s="43"/>
    </row>
    <row r="71" spans="1:24" s="44" customFormat="1" ht="16.5" customHeight="1">
      <c r="A71" s="38">
        <v>60</v>
      </c>
      <c r="B71" s="45" t="s">
        <v>90</v>
      </c>
      <c r="C71" s="40">
        <f t="shared" si="4"/>
        <v>243417</v>
      </c>
      <c r="D71" s="40">
        <v>0</v>
      </c>
      <c r="E71" s="41">
        <v>243417</v>
      </c>
      <c r="F71" s="40"/>
      <c r="G71" s="40"/>
      <c r="H71" s="40">
        <f t="shared" si="5"/>
        <v>0</v>
      </c>
      <c r="I71" s="40"/>
      <c r="J71" s="40">
        <v>0</v>
      </c>
      <c r="K71" s="40">
        <f t="shared" si="6"/>
        <v>243417</v>
      </c>
      <c r="L71" s="40">
        <v>0</v>
      </c>
      <c r="M71" s="40">
        <v>219876.40401500001</v>
      </c>
      <c r="N71" s="40"/>
      <c r="O71" s="40"/>
      <c r="P71" s="40">
        <f t="shared" si="3"/>
        <v>0</v>
      </c>
      <c r="Q71" s="40"/>
      <c r="R71" s="40">
        <v>0</v>
      </c>
      <c r="S71" s="40">
        <v>23540.595985</v>
      </c>
      <c r="T71" s="48">
        <f t="shared" si="7"/>
        <v>100</v>
      </c>
      <c r="U71" s="42"/>
      <c r="V71" s="42">
        <f t="shared" si="8"/>
        <v>90.329107669143909</v>
      </c>
      <c r="W71" s="42"/>
      <c r="X71" s="43"/>
    </row>
    <row r="72" spans="1:24" s="44" customFormat="1" ht="16.5" customHeight="1">
      <c r="A72" s="38">
        <v>61</v>
      </c>
      <c r="B72" s="45" t="s">
        <v>91</v>
      </c>
      <c r="C72" s="40">
        <f t="shared" si="4"/>
        <v>5000</v>
      </c>
      <c r="D72" s="40">
        <v>0</v>
      </c>
      <c r="E72" s="41">
        <v>5000</v>
      </c>
      <c r="F72" s="40"/>
      <c r="G72" s="40"/>
      <c r="H72" s="40">
        <f t="shared" si="5"/>
        <v>0</v>
      </c>
      <c r="I72" s="40"/>
      <c r="J72" s="40">
        <v>0</v>
      </c>
      <c r="K72" s="40">
        <f t="shared" si="6"/>
        <v>5000</v>
      </c>
      <c r="L72" s="40">
        <v>0</v>
      </c>
      <c r="M72" s="40">
        <v>5000</v>
      </c>
      <c r="N72" s="40"/>
      <c r="O72" s="40"/>
      <c r="P72" s="40">
        <f t="shared" si="3"/>
        <v>0</v>
      </c>
      <c r="Q72" s="40"/>
      <c r="R72" s="40">
        <v>0</v>
      </c>
      <c r="S72" s="40">
        <v>0</v>
      </c>
      <c r="T72" s="48">
        <f t="shared" si="7"/>
        <v>100</v>
      </c>
      <c r="U72" s="48"/>
      <c r="V72" s="48">
        <f t="shared" si="8"/>
        <v>100</v>
      </c>
      <c r="W72" s="42"/>
      <c r="X72" s="43"/>
    </row>
    <row r="73" spans="1:24" s="44" customFormat="1" ht="16.5" customHeight="1">
      <c r="A73" s="38">
        <v>62</v>
      </c>
      <c r="B73" s="45" t="s">
        <v>92</v>
      </c>
      <c r="C73" s="40">
        <f t="shared" si="4"/>
        <v>36540</v>
      </c>
      <c r="D73" s="40">
        <v>150</v>
      </c>
      <c r="E73" s="41">
        <v>36390</v>
      </c>
      <c r="F73" s="40"/>
      <c r="G73" s="40"/>
      <c r="H73" s="40">
        <f t="shared" si="5"/>
        <v>0</v>
      </c>
      <c r="I73" s="40"/>
      <c r="J73" s="40">
        <v>0</v>
      </c>
      <c r="K73" s="40">
        <f t="shared" si="6"/>
        <v>37059.425778999997</v>
      </c>
      <c r="L73" s="40">
        <v>14.246</v>
      </c>
      <c r="M73" s="40">
        <v>37045.179778999998</v>
      </c>
      <c r="N73" s="40"/>
      <c r="O73" s="40"/>
      <c r="P73" s="40">
        <f t="shared" si="3"/>
        <v>0</v>
      </c>
      <c r="Q73" s="40"/>
      <c r="R73" s="40">
        <v>0</v>
      </c>
      <c r="S73" s="40"/>
      <c r="T73" s="42">
        <f t="shared" si="7"/>
        <v>101.42152648877942</v>
      </c>
      <c r="U73" s="42">
        <f t="shared" si="7"/>
        <v>9.4973333333333336</v>
      </c>
      <c r="V73" s="42">
        <f t="shared" si="8"/>
        <v>101.8004390739214</v>
      </c>
      <c r="W73" s="42"/>
      <c r="X73" s="43"/>
    </row>
    <row r="74" spans="1:24" s="44" customFormat="1" ht="17.45" customHeight="1">
      <c r="A74" s="38">
        <v>63</v>
      </c>
      <c r="B74" s="45" t="s">
        <v>93</v>
      </c>
      <c r="C74" s="40">
        <f t="shared" si="4"/>
        <v>37557</v>
      </c>
      <c r="D74" s="40"/>
      <c r="E74" s="59">
        <v>37557</v>
      </c>
      <c r="F74" s="40"/>
      <c r="G74" s="40"/>
      <c r="H74" s="40">
        <f t="shared" si="5"/>
        <v>0</v>
      </c>
      <c r="I74" s="40"/>
      <c r="J74" s="40">
        <v>0</v>
      </c>
      <c r="K74" s="40">
        <f t="shared" si="6"/>
        <v>0</v>
      </c>
      <c r="L74" s="40">
        <v>0</v>
      </c>
      <c r="M74" s="40">
        <v>0</v>
      </c>
      <c r="N74" s="40"/>
      <c r="O74" s="40"/>
      <c r="P74" s="40">
        <f t="shared" si="3"/>
        <v>0</v>
      </c>
      <c r="Q74" s="40"/>
      <c r="R74" s="40">
        <v>0</v>
      </c>
      <c r="S74" s="40">
        <v>0</v>
      </c>
      <c r="T74" s="42">
        <f t="shared" si="7"/>
        <v>0</v>
      </c>
      <c r="U74" s="42"/>
      <c r="V74" s="42">
        <f t="shared" si="8"/>
        <v>0</v>
      </c>
      <c r="W74" s="42"/>
      <c r="X74" s="43"/>
    </row>
    <row r="75" spans="1:24" s="47" customFormat="1" ht="16.899999999999999" customHeight="1">
      <c r="A75" s="38">
        <v>64</v>
      </c>
      <c r="B75" s="60" t="s">
        <v>94</v>
      </c>
      <c r="C75" s="40">
        <f t="shared" si="4"/>
        <v>408637</v>
      </c>
      <c r="D75" s="40">
        <v>408637</v>
      </c>
      <c r="E75" s="40">
        <v>0</v>
      </c>
      <c r="F75" s="40"/>
      <c r="G75" s="40"/>
      <c r="H75" s="40">
        <f t="shared" si="5"/>
        <v>0</v>
      </c>
      <c r="I75" s="40"/>
      <c r="J75" s="40">
        <v>0</v>
      </c>
      <c r="K75" s="40">
        <f t="shared" si="6"/>
        <v>661492.41528199997</v>
      </c>
      <c r="L75" s="40">
        <v>569251.41528199997</v>
      </c>
      <c r="M75" s="40">
        <v>0</v>
      </c>
      <c r="N75" s="40"/>
      <c r="O75" s="40"/>
      <c r="P75" s="40">
        <f t="shared" si="3"/>
        <v>0</v>
      </c>
      <c r="Q75" s="40"/>
      <c r="R75" s="40">
        <v>0</v>
      </c>
      <c r="S75" s="40">
        <v>92241</v>
      </c>
      <c r="T75" s="42">
        <f t="shared" si="7"/>
        <v>161.87775832389138</v>
      </c>
      <c r="U75" s="42">
        <f t="shared" si="7"/>
        <v>139.3049124973999</v>
      </c>
      <c r="V75" s="42"/>
      <c r="W75" s="42"/>
      <c r="X75" s="46"/>
    </row>
    <row r="76" spans="1:24" s="44" customFormat="1" ht="15.6" customHeight="1">
      <c r="A76" s="38">
        <v>65</v>
      </c>
      <c r="B76" s="60" t="s">
        <v>95</v>
      </c>
      <c r="C76" s="40">
        <f t="shared" si="4"/>
        <v>2000</v>
      </c>
      <c r="D76" s="40">
        <v>2000</v>
      </c>
      <c r="E76" s="40">
        <v>0</v>
      </c>
      <c r="F76" s="40"/>
      <c r="G76" s="40"/>
      <c r="H76" s="40">
        <f t="shared" si="5"/>
        <v>0</v>
      </c>
      <c r="I76" s="40"/>
      <c r="J76" s="40">
        <v>0</v>
      </c>
      <c r="K76" s="40">
        <f t="shared" si="6"/>
        <v>2000</v>
      </c>
      <c r="L76" s="40">
        <v>2000</v>
      </c>
      <c r="M76" s="40">
        <v>0</v>
      </c>
      <c r="N76" s="40"/>
      <c r="O76" s="40"/>
      <c r="P76" s="40">
        <f t="shared" ref="P76:P110" si="10">R76</f>
        <v>0</v>
      </c>
      <c r="Q76" s="40"/>
      <c r="R76" s="40">
        <v>0</v>
      </c>
      <c r="S76" s="40">
        <v>0</v>
      </c>
      <c r="T76" s="48">
        <f t="shared" si="7"/>
        <v>100</v>
      </c>
      <c r="U76" s="48">
        <f t="shared" si="7"/>
        <v>100</v>
      </c>
      <c r="V76" s="42"/>
      <c r="W76" s="42"/>
      <c r="X76" s="43"/>
    </row>
    <row r="77" spans="1:24" s="44" customFormat="1" ht="18.600000000000001" customHeight="1">
      <c r="A77" s="38">
        <v>66</v>
      </c>
      <c r="B77" s="60" t="s">
        <v>96</v>
      </c>
      <c r="C77" s="40">
        <v>24364.789807000001</v>
      </c>
      <c r="D77" s="40"/>
      <c r="E77" s="40"/>
      <c r="F77" s="40"/>
      <c r="G77" s="40"/>
      <c r="H77" s="40">
        <f t="shared" ref="H77:H111" si="11">J77+I77</f>
        <v>0</v>
      </c>
      <c r="I77" s="40"/>
      <c r="J77" s="40"/>
      <c r="K77" s="40">
        <f t="shared" ref="K77:K105" si="12">L77+M77+N77+O77+P77+S77</f>
        <v>24365.157278000002</v>
      </c>
      <c r="L77" s="40">
        <v>19468.157278000002</v>
      </c>
      <c r="M77" s="40"/>
      <c r="N77" s="40"/>
      <c r="O77" s="40"/>
      <c r="P77" s="40"/>
      <c r="Q77" s="40"/>
      <c r="R77" s="40"/>
      <c r="S77" s="40">
        <v>4897</v>
      </c>
      <c r="T77" s="42">
        <f t="shared" ref="T77:V109" si="13">K77/C77*100</f>
        <v>100.00150820508986</v>
      </c>
      <c r="U77" s="42"/>
      <c r="V77" s="42"/>
      <c r="W77" s="42"/>
      <c r="X77" s="43"/>
    </row>
    <row r="78" spans="1:24" s="44" customFormat="1" ht="16.899999999999999" customHeight="1">
      <c r="A78" s="38">
        <v>67</v>
      </c>
      <c r="B78" s="60" t="s">
        <v>97</v>
      </c>
      <c r="C78" s="40">
        <f t="shared" ref="C78" si="14">D78+E78+F78+G78+H78</f>
        <v>0</v>
      </c>
      <c r="D78" s="40"/>
      <c r="E78" s="40">
        <v>0</v>
      </c>
      <c r="F78" s="40"/>
      <c r="G78" s="40"/>
      <c r="H78" s="40">
        <f t="shared" si="11"/>
        <v>0</v>
      </c>
      <c r="I78" s="40"/>
      <c r="J78" s="40">
        <v>0</v>
      </c>
      <c r="K78" s="40">
        <f t="shared" si="12"/>
        <v>3454.5344230000001</v>
      </c>
      <c r="L78" s="40">
        <v>3454.5344230000001</v>
      </c>
      <c r="M78" s="40">
        <v>0</v>
      </c>
      <c r="N78" s="40"/>
      <c r="O78" s="40"/>
      <c r="P78" s="40">
        <f t="shared" si="10"/>
        <v>0</v>
      </c>
      <c r="Q78" s="40"/>
      <c r="R78" s="40">
        <v>0</v>
      </c>
      <c r="S78" s="40">
        <v>0</v>
      </c>
      <c r="T78" s="42"/>
      <c r="U78" s="42"/>
      <c r="V78" s="42"/>
      <c r="W78" s="42"/>
      <c r="X78" s="43"/>
    </row>
    <row r="79" spans="1:24" s="44" customFormat="1" ht="16.5" customHeight="1">
      <c r="A79" s="38">
        <v>68</v>
      </c>
      <c r="B79" s="45" t="s">
        <v>98</v>
      </c>
      <c r="C79" s="40">
        <f>D79+E79+F79+G79+H79</f>
        <v>2400</v>
      </c>
      <c r="D79" s="40">
        <v>2000</v>
      </c>
      <c r="E79" s="41">
        <v>400</v>
      </c>
      <c r="F79" s="40"/>
      <c r="G79" s="40"/>
      <c r="H79" s="40">
        <f t="shared" si="11"/>
        <v>0</v>
      </c>
      <c r="I79" s="40"/>
      <c r="J79" s="40">
        <v>0</v>
      </c>
      <c r="K79" s="40">
        <f t="shared" si="12"/>
        <v>2692.893</v>
      </c>
      <c r="L79" s="40">
        <v>2000</v>
      </c>
      <c r="M79" s="40">
        <v>692.89300000000003</v>
      </c>
      <c r="N79" s="40"/>
      <c r="O79" s="40"/>
      <c r="P79" s="40">
        <f t="shared" si="10"/>
        <v>0</v>
      </c>
      <c r="Q79" s="40"/>
      <c r="R79" s="40">
        <v>0</v>
      </c>
      <c r="S79" s="40">
        <v>0</v>
      </c>
      <c r="T79" s="42">
        <f t="shared" si="13"/>
        <v>112.203875</v>
      </c>
      <c r="U79" s="48">
        <f t="shared" si="13"/>
        <v>100</v>
      </c>
      <c r="V79" s="42">
        <f t="shared" si="13"/>
        <v>173.22325000000001</v>
      </c>
      <c r="W79" s="42"/>
      <c r="X79" s="43"/>
    </row>
    <row r="80" spans="1:24" s="44" customFormat="1" ht="16.5" customHeight="1">
      <c r="A80" s="38">
        <v>69</v>
      </c>
      <c r="B80" s="45" t="s">
        <v>99</v>
      </c>
      <c r="C80" s="40">
        <f t="shared" ref="C80:C105" si="15">D80+E80+F80+G80+H80</f>
        <v>100</v>
      </c>
      <c r="D80" s="40"/>
      <c r="E80" s="41">
        <v>100</v>
      </c>
      <c r="F80" s="40"/>
      <c r="G80" s="40"/>
      <c r="H80" s="40">
        <f t="shared" si="11"/>
        <v>0</v>
      </c>
      <c r="I80" s="40"/>
      <c r="J80" s="40">
        <v>0</v>
      </c>
      <c r="K80" s="40">
        <f t="shared" si="12"/>
        <v>100</v>
      </c>
      <c r="L80" s="40">
        <v>0</v>
      </c>
      <c r="M80" s="40">
        <v>100</v>
      </c>
      <c r="N80" s="40"/>
      <c r="O80" s="40"/>
      <c r="P80" s="40">
        <f t="shared" si="10"/>
        <v>0</v>
      </c>
      <c r="Q80" s="40"/>
      <c r="R80" s="40">
        <v>0</v>
      </c>
      <c r="S80" s="40">
        <v>0</v>
      </c>
      <c r="T80" s="48">
        <f t="shared" si="13"/>
        <v>100</v>
      </c>
      <c r="U80" s="48"/>
      <c r="V80" s="48">
        <f t="shared" si="13"/>
        <v>100</v>
      </c>
      <c r="W80" s="42"/>
      <c r="X80" s="43"/>
    </row>
    <row r="81" spans="1:24" s="44" customFormat="1" ht="16.5" customHeight="1">
      <c r="A81" s="38">
        <v>70</v>
      </c>
      <c r="B81" s="45" t="s">
        <v>100</v>
      </c>
      <c r="C81" s="40">
        <f t="shared" si="15"/>
        <v>250</v>
      </c>
      <c r="D81" s="40">
        <v>0</v>
      </c>
      <c r="E81" s="41">
        <v>250</v>
      </c>
      <c r="F81" s="40"/>
      <c r="G81" s="40"/>
      <c r="H81" s="40">
        <f t="shared" si="11"/>
        <v>0</v>
      </c>
      <c r="I81" s="40"/>
      <c r="J81" s="40">
        <v>0</v>
      </c>
      <c r="K81" s="40">
        <f t="shared" si="12"/>
        <v>350</v>
      </c>
      <c r="L81" s="40">
        <v>0</v>
      </c>
      <c r="M81" s="40">
        <v>350</v>
      </c>
      <c r="N81" s="40"/>
      <c r="O81" s="40"/>
      <c r="P81" s="40">
        <f t="shared" si="10"/>
        <v>0</v>
      </c>
      <c r="Q81" s="40"/>
      <c r="R81" s="40">
        <v>0</v>
      </c>
      <c r="S81" s="40">
        <v>0</v>
      </c>
      <c r="T81" s="48">
        <f t="shared" si="13"/>
        <v>140</v>
      </c>
      <c r="U81" s="48"/>
      <c r="V81" s="48">
        <f t="shared" si="13"/>
        <v>140</v>
      </c>
      <c r="W81" s="42"/>
      <c r="X81" s="43"/>
    </row>
    <row r="82" spans="1:24" s="44" customFormat="1" ht="16.5" customHeight="1">
      <c r="A82" s="38">
        <v>71</v>
      </c>
      <c r="B82" s="45" t="s">
        <v>101</v>
      </c>
      <c r="C82" s="40">
        <f t="shared" si="15"/>
        <v>100</v>
      </c>
      <c r="D82" s="40">
        <v>0</v>
      </c>
      <c r="E82" s="41">
        <v>100</v>
      </c>
      <c r="F82" s="40"/>
      <c r="G82" s="40"/>
      <c r="H82" s="40">
        <f t="shared" si="11"/>
        <v>0</v>
      </c>
      <c r="I82" s="40"/>
      <c r="J82" s="40">
        <v>0</v>
      </c>
      <c r="K82" s="40">
        <f t="shared" si="12"/>
        <v>100</v>
      </c>
      <c r="L82" s="40">
        <v>0</v>
      </c>
      <c r="M82" s="40">
        <v>100</v>
      </c>
      <c r="N82" s="40"/>
      <c r="O82" s="40"/>
      <c r="P82" s="40">
        <f t="shared" si="10"/>
        <v>0</v>
      </c>
      <c r="Q82" s="40"/>
      <c r="R82" s="40">
        <v>0</v>
      </c>
      <c r="S82" s="40">
        <v>0</v>
      </c>
      <c r="T82" s="48">
        <f t="shared" si="13"/>
        <v>100</v>
      </c>
      <c r="U82" s="48"/>
      <c r="V82" s="48">
        <f t="shared" si="13"/>
        <v>100</v>
      </c>
      <c r="W82" s="42"/>
      <c r="X82" s="43"/>
    </row>
    <row r="83" spans="1:24" s="44" customFormat="1" ht="16.5" customHeight="1">
      <c r="A83" s="38">
        <v>72</v>
      </c>
      <c r="B83" s="45" t="s">
        <v>102</v>
      </c>
      <c r="C83" s="40">
        <f t="shared" si="15"/>
        <v>80</v>
      </c>
      <c r="D83" s="40">
        <v>0</v>
      </c>
      <c r="E83" s="41">
        <v>80</v>
      </c>
      <c r="F83" s="40"/>
      <c r="G83" s="40"/>
      <c r="H83" s="40">
        <f t="shared" si="11"/>
        <v>0</v>
      </c>
      <c r="I83" s="40"/>
      <c r="J83" s="40">
        <v>0</v>
      </c>
      <c r="K83" s="40">
        <f t="shared" si="12"/>
        <v>80</v>
      </c>
      <c r="L83" s="40">
        <v>0</v>
      </c>
      <c r="M83" s="40">
        <v>80</v>
      </c>
      <c r="N83" s="40"/>
      <c r="O83" s="40"/>
      <c r="P83" s="40">
        <f t="shared" si="10"/>
        <v>0</v>
      </c>
      <c r="Q83" s="40"/>
      <c r="R83" s="40">
        <v>0</v>
      </c>
      <c r="S83" s="40">
        <v>0</v>
      </c>
      <c r="T83" s="48">
        <f t="shared" si="13"/>
        <v>100</v>
      </c>
      <c r="U83" s="48"/>
      <c r="V83" s="48">
        <f t="shared" si="13"/>
        <v>100</v>
      </c>
      <c r="W83" s="42"/>
      <c r="X83" s="43"/>
    </row>
    <row r="84" spans="1:24" s="44" customFormat="1" ht="16.5" customHeight="1">
      <c r="A84" s="38">
        <v>73</v>
      </c>
      <c r="B84" s="45" t="s">
        <v>103</v>
      </c>
      <c r="C84" s="40">
        <f t="shared" si="15"/>
        <v>0</v>
      </c>
      <c r="D84" s="40">
        <v>0</v>
      </c>
      <c r="E84" s="41">
        <v>0</v>
      </c>
      <c r="F84" s="40"/>
      <c r="G84" s="40"/>
      <c r="H84" s="40">
        <f t="shared" si="11"/>
        <v>0</v>
      </c>
      <c r="I84" s="40"/>
      <c r="J84" s="40">
        <v>0</v>
      </c>
      <c r="K84" s="40">
        <f t="shared" si="12"/>
        <v>10</v>
      </c>
      <c r="L84" s="40">
        <v>0</v>
      </c>
      <c r="M84" s="40">
        <v>10</v>
      </c>
      <c r="N84" s="40"/>
      <c r="O84" s="40"/>
      <c r="P84" s="40">
        <f t="shared" si="10"/>
        <v>0</v>
      </c>
      <c r="Q84" s="40"/>
      <c r="R84" s="40">
        <v>0</v>
      </c>
      <c r="S84" s="40">
        <v>0</v>
      </c>
      <c r="T84" s="42"/>
      <c r="U84" s="42"/>
      <c r="V84" s="42"/>
      <c r="W84" s="42"/>
      <c r="X84" s="43"/>
    </row>
    <row r="85" spans="1:24" s="44" customFormat="1" ht="16.5" customHeight="1">
      <c r="A85" s="38">
        <v>74</v>
      </c>
      <c r="B85" s="45" t="s">
        <v>104</v>
      </c>
      <c r="C85" s="40">
        <f t="shared" si="15"/>
        <v>0</v>
      </c>
      <c r="D85" s="40">
        <v>0</v>
      </c>
      <c r="E85" s="41">
        <v>0</v>
      </c>
      <c r="F85" s="40"/>
      <c r="G85" s="40"/>
      <c r="H85" s="40">
        <f t="shared" si="11"/>
        <v>0</v>
      </c>
      <c r="I85" s="40"/>
      <c r="J85" s="40">
        <v>0</v>
      </c>
      <c r="K85" s="40">
        <f t="shared" si="12"/>
        <v>30</v>
      </c>
      <c r="L85" s="40">
        <v>0</v>
      </c>
      <c r="M85" s="40">
        <v>30</v>
      </c>
      <c r="N85" s="40"/>
      <c r="O85" s="40"/>
      <c r="P85" s="40">
        <f t="shared" si="10"/>
        <v>0</v>
      </c>
      <c r="Q85" s="40"/>
      <c r="R85" s="40">
        <v>0</v>
      </c>
      <c r="S85" s="40">
        <v>0</v>
      </c>
      <c r="T85" s="42"/>
      <c r="U85" s="42"/>
      <c r="V85" s="42"/>
      <c r="W85" s="42"/>
      <c r="X85" s="43"/>
    </row>
    <row r="86" spans="1:24" s="44" customFormat="1" ht="16.5" customHeight="1">
      <c r="A86" s="38">
        <v>75</v>
      </c>
      <c r="B86" s="45" t="s">
        <v>105</v>
      </c>
      <c r="C86" s="40">
        <f t="shared" si="15"/>
        <v>0</v>
      </c>
      <c r="D86" s="40">
        <v>0</v>
      </c>
      <c r="E86" s="41">
        <v>0</v>
      </c>
      <c r="F86" s="40"/>
      <c r="G86" s="40"/>
      <c r="H86" s="40">
        <f t="shared" si="11"/>
        <v>0</v>
      </c>
      <c r="I86" s="40"/>
      <c r="J86" s="40">
        <v>0</v>
      </c>
      <c r="K86" s="40">
        <f t="shared" si="12"/>
        <v>10</v>
      </c>
      <c r="L86" s="40">
        <v>0</v>
      </c>
      <c r="M86" s="40">
        <v>10</v>
      </c>
      <c r="N86" s="40"/>
      <c r="O86" s="40"/>
      <c r="P86" s="40">
        <f t="shared" si="10"/>
        <v>0</v>
      </c>
      <c r="Q86" s="40"/>
      <c r="R86" s="40">
        <v>0</v>
      </c>
      <c r="S86" s="40">
        <v>0</v>
      </c>
      <c r="T86" s="42"/>
      <c r="U86" s="42"/>
      <c r="V86" s="42"/>
      <c r="W86" s="42"/>
      <c r="X86" s="43"/>
    </row>
    <row r="87" spans="1:24" s="44" customFormat="1" ht="16.5" customHeight="1">
      <c r="A87" s="38">
        <v>76</v>
      </c>
      <c r="B87" s="45" t="s">
        <v>106</v>
      </c>
      <c r="C87" s="40">
        <f t="shared" si="15"/>
        <v>0</v>
      </c>
      <c r="D87" s="40">
        <v>0</v>
      </c>
      <c r="E87" s="41">
        <v>0</v>
      </c>
      <c r="F87" s="40"/>
      <c r="G87" s="40"/>
      <c r="H87" s="40">
        <f t="shared" si="11"/>
        <v>0</v>
      </c>
      <c r="I87" s="40"/>
      <c r="J87" s="40">
        <v>0</v>
      </c>
      <c r="K87" s="40">
        <f t="shared" si="12"/>
        <v>20</v>
      </c>
      <c r="L87" s="40">
        <v>0</v>
      </c>
      <c r="M87" s="40">
        <v>20</v>
      </c>
      <c r="N87" s="40"/>
      <c r="O87" s="40"/>
      <c r="P87" s="40">
        <f t="shared" si="10"/>
        <v>0</v>
      </c>
      <c r="Q87" s="40"/>
      <c r="R87" s="40">
        <v>0</v>
      </c>
      <c r="S87" s="40">
        <v>0</v>
      </c>
      <c r="T87" s="42"/>
      <c r="U87" s="42"/>
      <c r="V87" s="42"/>
      <c r="W87" s="42"/>
      <c r="X87" s="43"/>
    </row>
    <row r="88" spans="1:24" s="44" customFormat="1" ht="16.5" customHeight="1">
      <c r="A88" s="38">
        <v>77</v>
      </c>
      <c r="B88" s="61" t="s">
        <v>107</v>
      </c>
      <c r="C88" s="40">
        <f t="shared" si="15"/>
        <v>0</v>
      </c>
      <c r="D88" s="40">
        <v>0</v>
      </c>
      <c r="E88" s="41">
        <v>0</v>
      </c>
      <c r="F88" s="40"/>
      <c r="G88" s="40"/>
      <c r="H88" s="40">
        <f t="shared" si="11"/>
        <v>0</v>
      </c>
      <c r="I88" s="40"/>
      <c r="J88" s="40">
        <v>0</v>
      </c>
      <c r="K88" s="40">
        <f t="shared" si="12"/>
        <v>10100.083365</v>
      </c>
      <c r="L88" s="40">
        <v>0</v>
      </c>
      <c r="M88" s="40">
        <v>10100.083365</v>
      </c>
      <c r="N88" s="40"/>
      <c r="O88" s="40"/>
      <c r="P88" s="40">
        <f t="shared" si="10"/>
        <v>0</v>
      </c>
      <c r="Q88" s="40"/>
      <c r="R88" s="40">
        <v>0</v>
      </c>
      <c r="S88" s="40">
        <v>0</v>
      </c>
      <c r="T88" s="42"/>
      <c r="U88" s="42"/>
      <c r="V88" s="42"/>
      <c r="W88" s="42"/>
      <c r="X88" s="43"/>
    </row>
    <row r="89" spans="1:24" s="44" customFormat="1" ht="16.5" customHeight="1">
      <c r="A89" s="38">
        <v>78</v>
      </c>
      <c r="B89" s="45" t="s">
        <v>108</v>
      </c>
      <c r="C89" s="40">
        <f t="shared" si="15"/>
        <v>0</v>
      </c>
      <c r="D89" s="40">
        <v>0</v>
      </c>
      <c r="E89" s="41">
        <v>0</v>
      </c>
      <c r="F89" s="40"/>
      <c r="G89" s="40"/>
      <c r="H89" s="40">
        <f t="shared" si="11"/>
        <v>0</v>
      </c>
      <c r="I89" s="40"/>
      <c r="J89" s="40">
        <v>0</v>
      </c>
      <c r="K89" s="40">
        <f t="shared" si="12"/>
        <v>5.5</v>
      </c>
      <c r="L89" s="40">
        <v>0</v>
      </c>
      <c r="M89" s="40">
        <v>5.5</v>
      </c>
      <c r="N89" s="40"/>
      <c r="O89" s="40"/>
      <c r="P89" s="40">
        <f t="shared" si="10"/>
        <v>0</v>
      </c>
      <c r="Q89" s="40"/>
      <c r="R89" s="40">
        <v>0</v>
      </c>
      <c r="S89" s="40">
        <v>0</v>
      </c>
      <c r="T89" s="42"/>
      <c r="U89" s="42"/>
      <c r="V89" s="42"/>
      <c r="W89" s="42"/>
      <c r="X89" s="43"/>
    </row>
    <row r="90" spans="1:24" s="63" customFormat="1" ht="25.9" customHeight="1">
      <c r="A90" s="38">
        <v>79</v>
      </c>
      <c r="B90" s="61" t="s">
        <v>109</v>
      </c>
      <c r="C90" s="40">
        <f t="shared" si="15"/>
        <v>0</v>
      </c>
      <c r="D90" s="40">
        <v>0</v>
      </c>
      <c r="E90" s="41">
        <v>0</v>
      </c>
      <c r="F90" s="40"/>
      <c r="G90" s="40"/>
      <c r="H90" s="40">
        <f t="shared" si="11"/>
        <v>0</v>
      </c>
      <c r="I90" s="40"/>
      <c r="J90" s="40">
        <v>0</v>
      </c>
      <c r="K90" s="40">
        <f t="shared" si="12"/>
        <v>77</v>
      </c>
      <c r="L90" s="40">
        <v>0</v>
      </c>
      <c r="M90" s="40">
        <v>77</v>
      </c>
      <c r="N90" s="40"/>
      <c r="O90" s="40"/>
      <c r="P90" s="40">
        <f t="shared" si="10"/>
        <v>0</v>
      </c>
      <c r="Q90" s="40"/>
      <c r="R90" s="40">
        <v>0</v>
      </c>
      <c r="S90" s="40">
        <v>0</v>
      </c>
      <c r="T90" s="42"/>
      <c r="U90" s="42"/>
      <c r="V90" s="42"/>
      <c r="W90" s="42"/>
      <c r="X90" s="62"/>
    </row>
    <row r="91" spans="1:24" s="44" customFormat="1" ht="16.5" customHeight="1">
      <c r="A91" s="38">
        <v>80</v>
      </c>
      <c r="B91" s="45" t="s">
        <v>110</v>
      </c>
      <c r="C91" s="40">
        <f t="shared" si="15"/>
        <v>0</v>
      </c>
      <c r="D91" s="40">
        <v>0</v>
      </c>
      <c r="E91" s="41">
        <v>0</v>
      </c>
      <c r="F91" s="40"/>
      <c r="G91" s="40"/>
      <c r="H91" s="40">
        <f t="shared" si="11"/>
        <v>0</v>
      </c>
      <c r="I91" s="40"/>
      <c r="J91" s="40">
        <v>0</v>
      </c>
      <c r="K91" s="40">
        <f t="shared" si="12"/>
        <v>12</v>
      </c>
      <c r="L91" s="40">
        <v>0</v>
      </c>
      <c r="M91" s="40">
        <v>12</v>
      </c>
      <c r="N91" s="40"/>
      <c r="O91" s="40"/>
      <c r="P91" s="40">
        <f t="shared" si="10"/>
        <v>0</v>
      </c>
      <c r="Q91" s="40"/>
      <c r="R91" s="40">
        <v>0</v>
      </c>
      <c r="S91" s="40">
        <v>0</v>
      </c>
      <c r="T91" s="42"/>
      <c r="U91" s="42"/>
      <c r="V91" s="42"/>
      <c r="W91" s="42"/>
      <c r="X91" s="43"/>
    </row>
    <row r="92" spans="1:24" s="44" customFormat="1" ht="15" customHeight="1">
      <c r="A92" s="38">
        <v>81</v>
      </c>
      <c r="B92" s="45" t="s">
        <v>111</v>
      </c>
      <c r="C92" s="40">
        <f t="shared" si="15"/>
        <v>0</v>
      </c>
      <c r="D92" s="40">
        <v>0</v>
      </c>
      <c r="E92" s="41">
        <v>0</v>
      </c>
      <c r="F92" s="40"/>
      <c r="G92" s="40"/>
      <c r="H92" s="40">
        <f t="shared" si="11"/>
        <v>0</v>
      </c>
      <c r="I92" s="40"/>
      <c r="J92" s="40">
        <v>0</v>
      </c>
      <c r="K92" s="40">
        <f t="shared" si="12"/>
        <v>50</v>
      </c>
      <c r="L92" s="40">
        <v>0</v>
      </c>
      <c r="M92" s="40">
        <v>50</v>
      </c>
      <c r="N92" s="40"/>
      <c r="O92" s="40"/>
      <c r="P92" s="40">
        <f t="shared" si="10"/>
        <v>0</v>
      </c>
      <c r="Q92" s="40"/>
      <c r="R92" s="40">
        <v>0</v>
      </c>
      <c r="S92" s="40">
        <v>0</v>
      </c>
      <c r="T92" s="42"/>
      <c r="U92" s="42"/>
      <c r="V92" s="42"/>
      <c r="W92" s="42"/>
      <c r="X92" s="43"/>
    </row>
    <row r="93" spans="1:24" s="44" customFormat="1" ht="16.5" customHeight="1">
      <c r="A93" s="49">
        <v>82</v>
      </c>
      <c r="B93" s="50" t="s">
        <v>112</v>
      </c>
      <c r="C93" s="51">
        <f t="shared" si="15"/>
        <v>0</v>
      </c>
      <c r="D93" s="51">
        <v>0</v>
      </c>
      <c r="E93" s="52">
        <v>0</v>
      </c>
      <c r="F93" s="51"/>
      <c r="G93" s="51"/>
      <c r="H93" s="51">
        <f t="shared" si="11"/>
        <v>0</v>
      </c>
      <c r="I93" s="51"/>
      <c r="J93" s="51">
        <v>0</v>
      </c>
      <c r="K93" s="51">
        <f t="shared" si="12"/>
        <v>70</v>
      </c>
      <c r="L93" s="51">
        <v>0</v>
      </c>
      <c r="M93" s="51">
        <v>70</v>
      </c>
      <c r="N93" s="51"/>
      <c r="O93" s="51"/>
      <c r="P93" s="51">
        <f t="shared" si="10"/>
        <v>0</v>
      </c>
      <c r="Q93" s="51"/>
      <c r="R93" s="51">
        <v>0</v>
      </c>
      <c r="S93" s="51">
        <v>0</v>
      </c>
      <c r="T93" s="53"/>
      <c r="U93" s="53"/>
      <c r="V93" s="53"/>
      <c r="W93" s="53"/>
      <c r="X93" s="43"/>
    </row>
    <row r="94" spans="1:24" s="44" customFormat="1" ht="16.5" customHeight="1">
      <c r="A94" s="54">
        <v>83</v>
      </c>
      <c r="B94" s="55" t="s">
        <v>113</v>
      </c>
      <c r="C94" s="56">
        <f t="shared" si="15"/>
        <v>0</v>
      </c>
      <c r="D94" s="56">
        <v>0</v>
      </c>
      <c r="E94" s="57">
        <v>0</v>
      </c>
      <c r="F94" s="56"/>
      <c r="G94" s="56"/>
      <c r="H94" s="56">
        <f t="shared" si="11"/>
        <v>0</v>
      </c>
      <c r="I94" s="56"/>
      <c r="J94" s="56">
        <v>0</v>
      </c>
      <c r="K94" s="56">
        <f t="shared" si="12"/>
        <v>7</v>
      </c>
      <c r="L94" s="56">
        <v>0</v>
      </c>
      <c r="M94" s="56">
        <v>7</v>
      </c>
      <c r="N94" s="56"/>
      <c r="O94" s="56"/>
      <c r="P94" s="56">
        <f t="shared" si="10"/>
        <v>0</v>
      </c>
      <c r="Q94" s="56"/>
      <c r="R94" s="56">
        <v>0</v>
      </c>
      <c r="S94" s="56">
        <v>0</v>
      </c>
      <c r="T94" s="58"/>
      <c r="U94" s="58"/>
      <c r="V94" s="58"/>
      <c r="W94" s="58"/>
      <c r="X94" s="43"/>
    </row>
    <row r="95" spans="1:24" s="44" customFormat="1" ht="16.5" customHeight="1">
      <c r="A95" s="38">
        <v>84</v>
      </c>
      <c r="B95" s="45" t="s">
        <v>114</v>
      </c>
      <c r="C95" s="40">
        <f t="shared" si="15"/>
        <v>0</v>
      </c>
      <c r="D95" s="40">
        <v>0</v>
      </c>
      <c r="E95" s="41">
        <v>0</v>
      </c>
      <c r="F95" s="40"/>
      <c r="G95" s="40"/>
      <c r="H95" s="40">
        <f t="shared" si="11"/>
        <v>0</v>
      </c>
      <c r="I95" s="40"/>
      <c r="J95" s="40">
        <v>0</v>
      </c>
      <c r="K95" s="40">
        <f t="shared" si="12"/>
        <v>73.5</v>
      </c>
      <c r="L95" s="40">
        <v>0</v>
      </c>
      <c r="M95" s="40">
        <v>73.5</v>
      </c>
      <c r="N95" s="40"/>
      <c r="O95" s="40"/>
      <c r="P95" s="40">
        <f t="shared" si="10"/>
        <v>0</v>
      </c>
      <c r="Q95" s="40"/>
      <c r="R95" s="40">
        <v>0</v>
      </c>
      <c r="S95" s="40">
        <v>0</v>
      </c>
      <c r="T95" s="42"/>
      <c r="U95" s="42"/>
      <c r="V95" s="42"/>
      <c r="W95" s="42"/>
      <c r="X95" s="43"/>
    </row>
    <row r="96" spans="1:24" s="44" customFormat="1" ht="16.5" customHeight="1">
      <c r="A96" s="38">
        <v>85</v>
      </c>
      <c r="B96" s="45" t="s">
        <v>115</v>
      </c>
      <c r="C96" s="40">
        <f t="shared" si="15"/>
        <v>0</v>
      </c>
      <c r="D96" s="40">
        <v>0</v>
      </c>
      <c r="E96" s="41">
        <v>0</v>
      </c>
      <c r="F96" s="40"/>
      <c r="G96" s="40"/>
      <c r="H96" s="40">
        <f t="shared" si="11"/>
        <v>0</v>
      </c>
      <c r="I96" s="40"/>
      <c r="J96" s="40">
        <v>0</v>
      </c>
      <c r="K96" s="40">
        <f t="shared" si="12"/>
        <v>19</v>
      </c>
      <c r="L96" s="40">
        <v>0</v>
      </c>
      <c r="M96" s="40">
        <v>19</v>
      </c>
      <c r="N96" s="40"/>
      <c r="O96" s="40"/>
      <c r="P96" s="40">
        <f t="shared" si="10"/>
        <v>0</v>
      </c>
      <c r="Q96" s="40"/>
      <c r="R96" s="40">
        <v>0</v>
      </c>
      <c r="S96" s="40">
        <v>0</v>
      </c>
      <c r="T96" s="42"/>
      <c r="U96" s="42"/>
      <c r="V96" s="42"/>
      <c r="W96" s="42"/>
      <c r="X96" s="43"/>
    </row>
    <row r="97" spans="1:24" s="44" customFormat="1" ht="16.5" customHeight="1">
      <c r="A97" s="38">
        <v>86</v>
      </c>
      <c r="B97" s="45" t="s">
        <v>116</v>
      </c>
      <c r="C97" s="40">
        <f t="shared" si="15"/>
        <v>0</v>
      </c>
      <c r="D97" s="40">
        <v>0</v>
      </c>
      <c r="E97" s="41">
        <v>0</v>
      </c>
      <c r="F97" s="40"/>
      <c r="G97" s="40"/>
      <c r="H97" s="40">
        <f t="shared" si="11"/>
        <v>0</v>
      </c>
      <c r="I97" s="40"/>
      <c r="J97" s="40">
        <v>0</v>
      </c>
      <c r="K97" s="40">
        <f t="shared" si="12"/>
        <v>40</v>
      </c>
      <c r="L97" s="40">
        <v>0</v>
      </c>
      <c r="M97" s="40">
        <v>40</v>
      </c>
      <c r="N97" s="40"/>
      <c r="O97" s="40"/>
      <c r="P97" s="40">
        <f t="shared" si="10"/>
        <v>0</v>
      </c>
      <c r="Q97" s="40"/>
      <c r="R97" s="40">
        <v>0</v>
      </c>
      <c r="S97" s="40">
        <v>0</v>
      </c>
      <c r="T97" s="42"/>
      <c r="U97" s="42"/>
      <c r="V97" s="42"/>
      <c r="W97" s="42"/>
      <c r="X97" s="43"/>
    </row>
    <row r="98" spans="1:24" s="44" customFormat="1" ht="16.5" customHeight="1">
      <c r="A98" s="38">
        <v>87</v>
      </c>
      <c r="B98" s="45" t="s">
        <v>117</v>
      </c>
      <c r="C98" s="40">
        <f t="shared" si="15"/>
        <v>0</v>
      </c>
      <c r="D98" s="40">
        <v>0</v>
      </c>
      <c r="E98" s="41">
        <v>0</v>
      </c>
      <c r="F98" s="40"/>
      <c r="G98" s="40"/>
      <c r="H98" s="40">
        <f t="shared" si="11"/>
        <v>0</v>
      </c>
      <c r="I98" s="40"/>
      <c r="J98" s="40">
        <v>0</v>
      </c>
      <c r="K98" s="40">
        <f t="shared" si="12"/>
        <v>221.25</v>
      </c>
      <c r="L98" s="40">
        <v>0</v>
      </c>
      <c r="M98" s="40">
        <v>221.25</v>
      </c>
      <c r="N98" s="40"/>
      <c r="O98" s="40"/>
      <c r="P98" s="40">
        <f t="shared" si="10"/>
        <v>0</v>
      </c>
      <c r="Q98" s="40"/>
      <c r="R98" s="40">
        <v>0</v>
      </c>
      <c r="S98" s="40">
        <v>0</v>
      </c>
      <c r="T98" s="42"/>
      <c r="U98" s="42"/>
      <c r="V98" s="42"/>
      <c r="W98" s="42"/>
      <c r="X98" s="43"/>
    </row>
    <row r="99" spans="1:24" s="44" customFormat="1" ht="16.899999999999999" customHeight="1">
      <c r="A99" s="38">
        <v>88</v>
      </c>
      <c r="B99" s="45" t="s">
        <v>118</v>
      </c>
      <c r="C99" s="40">
        <f t="shared" si="15"/>
        <v>0</v>
      </c>
      <c r="D99" s="40">
        <v>0</v>
      </c>
      <c r="E99" s="41">
        <v>0</v>
      </c>
      <c r="F99" s="40"/>
      <c r="G99" s="40"/>
      <c r="H99" s="40">
        <f t="shared" si="11"/>
        <v>0</v>
      </c>
      <c r="I99" s="40"/>
      <c r="J99" s="40">
        <v>0</v>
      </c>
      <c r="K99" s="40">
        <f t="shared" si="12"/>
        <v>1209.452</v>
      </c>
      <c r="L99" s="40">
        <v>0</v>
      </c>
      <c r="M99" s="40">
        <v>1209.452</v>
      </c>
      <c r="N99" s="40"/>
      <c r="O99" s="40"/>
      <c r="P99" s="40">
        <f t="shared" si="10"/>
        <v>0</v>
      </c>
      <c r="Q99" s="40"/>
      <c r="R99" s="40">
        <v>0</v>
      </c>
      <c r="S99" s="40"/>
      <c r="T99" s="42"/>
      <c r="U99" s="42"/>
      <c r="V99" s="42"/>
      <c r="W99" s="42"/>
      <c r="X99" s="43"/>
    </row>
    <row r="100" spans="1:24" s="44" customFormat="1" ht="16.5" customHeight="1">
      <c r="A100" s="38">
        <v>89</v>
      </c>
      <c r="B100" s="45" t="s">
        <v>119</v>
      </c>
      <c r="C100" s="40">
        <f t="shared" si="15"/>
        <v>0</v>
      </c>
      <c r="D100" s="40">
        <v>0</v>
      </c>
      <c r="E100" s="41">
        <v>0</v>
      </c>
      <c r="F100" s="40"/>
      <c r="G100" s="40"/>
      <c r="H100" s="40">
        <f t="shared" si="11"/>
        <v>0</v>
      </c>
      <c r="I100" s="40"/>
      <c r="J100" s="40">
        <v>0</v>
      </c>
      <c r="K100" s="40">
        <f t="shared" si="12"/>
        <v>80</v>
      </c>
      <c r="L100" s="40">
        <v>0</v>
      </c>
      <c r="M100" s="40">
        <v>80</v>
      </c>
      <c r="N100" s="40"/>
      <c r="O100" s="40"/>
      <c r="P100" s="40">
        <f t="shared" si="10"/>
        <v>0</v>
      </c>
      <c r="Q100" s="40"/>
      <c r="R100" s="40">
        <v>0</v>
      </c>
      <c r="S100" s="40">
        <v>0</v>
      </c>
      <c r="T100" s="42"/>
      <c r="U100" s="42"/>
      <c r="V100" s="42"/>
      <c r="W100" s="42"/>
      <c r="X100" s="43"/>
    </row>
    <row r="101" spans="1:24" s="44" customFormat="1" ht="16.149999999999999" customHeight="1">
      <c r="A101" s="38">
        <v>90</v>
      </c>
      <c r="B101" s="45" t="s">
        <v>120</v>
      </c>
      <c r="C101" s="40">
        <f t="shared" si="15"/>
        <v>0</v>
      </c>
      <c r="D101" s="40">
        <v>0</v>
      </c>
      <c r="E101" s="41">
        <v>0</v>
      </c>
      <c r="F101" s="40"/>
      <c r="G101" s="40"/>
      <c r="H101" s="40">
        <f t="shared" si="11"/>
        <v>0</v>
      </c>
      <c r="I101" s="40"/>
      <c r="J101" s="40">
        <v>0</v>
      </c>
      <c r="K101" s="40">
        <f t="shared" si="12"/>
        <v>65000</v>
      </c>
      <c r="L101" s="40">
        <v>0</v>
      </c>
      <c r="M101" s="40">
        <v>65000</v>
      </c>
      <c r="N101" s="40"/>
      <c r="O101" s="40"/>
      <c r="P101" s="40">
        <f t="shared" si="10"/>
        <v>0</v>
      </c>
      <c r="Q101" s="40"/>
      <c r="R101" s="40">
        <v>0</v>
      </c>
      <c r="S101" s="40">
        <v>0</v>
      </c>
      <c r="T101" s="42"/>
      <c r="U101" s="42"/>
      <c r="V101" s="42"/>
      <c r="W101" s="42"/>
      <c r="X101" s="43"/>
    </row>
    <row r="102" spans="1:24" s="44" customFormat="1" ht="18" customHeight="1">
      <c r="A102" s="38">
        <v>91</v>
      </c>
      <c r="B102" s="45" t="s">
        <v>121</v>
      </c>
      <c r="C102" s="40">
        <f t="shared" si="15"/>
        <v>0</v>
      </c>
      <c r="D102" s="40">
        <v>0</v>
      </c>
      <c r="E102" s="41">
        <v>0</v>
      </c>
      <c r="F102" s="40"/>
      <c r="G102" s="40"/>
      <c r="H102" s="40">
        <f t="shared" si="11"/>
        <v>0</v>
      </c>
      <c r="I102" s="40"/>
      <c r="J102" s="40">
        <v>0</v>
      </c>
      <c r="K102" s="40">
        <f t="shared" si="12"/>
        <v>125</v>
      </c>
      <c r="L102" s="40">
        <v>0</v>
      </c>
      <c r="M102" s="40">
        <v>125</v>
      </c>
      <c r="N102" s="40"/>
      <c r="O102" s="40"/>
      <c r="P102" s="40">
        <f t="shared" si="10"/>
        <v>0</v>
      </c>
      <c r="Q102" s="40"/>
      <c r="R102" s="40">
        <v>0</v>
      </c>
      <c r="S102" s="40">
        <v>0</v>
      </c>
      <c r="T102" s="42"/>
      <c r="U102" s="42"/>
      <c r="V102" s="42"/>
      <c r="W102" s="42"/>
      <c r="X102" s="43"/>
    </row>
    <row r="103" spans="1:24" s="44" customFormat="1" ht="16.5" customHeight="1">
      <c r="A103" s="38">
        <v>92</v>
      </c>
      <c r="B103" s="45" t="s">
        <v>122</v>
      </c>
      <c r="C103" s="40">
        <f t="shared" si="15"/>
        <v>0</v>
      </c>
      <c r="D103" s="40">
        <v>0</v>
      </c>
      <c r="E103" s="41">
        <v>0</v>
      </c>
      <c r="F103" s="40"/>
      <c r="G103" s="40"/>
      <c r="H103" s="40">
        <f t="shared" si="11"/>
        <v>0</v>
      </c>
      <c r="I103" s="40"/>
      <c r="J103" s="40">
        <v>0</v>
      </c>
      <c r="K103" s="40">
        <f t="shared" si="12"/>
        <v>2488.2596109999999</v>
      </c>
      <c r="L103" s="40">
        <v>0</v>
      </c>
      <c r="M103" s="40">
        <v>2488.2596109999999</v>
      </c>
      <c r="N103" s="40"/>
      <c r="O103" s="40"/>
      <c r="P103" s="40">
        <f t="shared" si="10"/>
        <v>0</v>
      </c>
      <c r="Q103" s="40"/>
      <c r="R103" s="40">
        <v>0</v>
      </c>
      <c r="S103" s="40">
        <v>0</v>
      </c>
      <c r="T103" s="42"/>
      <c r="U103" s="42"/>
      <c r="V103" s="42"/>
      <c r="W103" s="42"/>
      <c r="X103" s="43"/>
    </row>
    <row r="104" spans="1:24" s="44" customFormat="1" ht="16.5" customHeight="1">
      <c r="A104" s="38">
        <v>93</v>
      </c>
      <c r="B104" s="45" t="s">
        <v>123</v>
      </c>
      <c r="C104" s="40">
        <f t="shared" si="15"/>
        <v>10000</v>
      </c>
      <c r="D104" s="40">
        <v>10000</v>
      </c>
      <c r="E104" s="41">
        <v>0</v>
      </c>
      <c r="F104" s="40"/>
      <c r="G104" s="40"/>
      <c r="H104" s="40">
        <f t="shared" si="11"/>
        <v>0</v>
      </c>
      <c r="I104" s="40"/>
      <c r="J104" s="40"/>
      <c r="K104" s="40">
        <f t="shared" si="12"/>
        <v>10000</v>
      </c>
      <c r="L104" s="40">
        <v>10000</v>
      </c>
      <c r="M104" s="40"/>
      <c r="N104" s="40"/>
      <c r="O104" s="40"/>
      <c r="P104" s="40"/>
      <c r="Q104" s="40"/>
      <c r="R104" s="40"/>
      <c r="S104" s="40"/>
      <c r="T104" s="42"/>
      <c r="U104" s="42">
        <f t="shared" si="13"/>
        <v>100</v>
      </c>
      <c r="V104" s="42"/>
      <c r="W104" s="42"/>
      <c r="X104" s="43"/>
    </row>
    <row r="105" spans="1:24" s="44" customFormat="1" ht="16.899999999999999" customHeight="1">
      <c r="A105" s="38">
        <v>94</v>
      </c>
      <c r="B105" s="45" t="s">
        <v>124</v>
      </c>
      <c r="C105" s="40">
        <f t="shared" si="15"/>
        <v>0</v>
      </c>
      <c r="D105" s="40">
        <v>0</v>
      </c>
      <c r="E105" s="40"/>
      <c r="F105" s="40"/>
      <c r="G105" s="40"/>
      <c r="H105" s="40">
        <f t="shared" si="11"/>
        <v>0</v>
      </c>
      <c r="I105" s="40"/>
      <c r="J105" s="40">
        <v>0</v>
      </c>
      <c r="K105" s="40">
        <f t="shared" si="12"/>
        <v>500</v>
      </c>
      <c r="L105" s="40">
        <v>0</v>
      </c>
      <c r="M105" s="40">
        <v>500</v>
      </c>
      <c r="N105" s="40"/>
      <c r="O105" s="40"/>
      <c r="P105" s="40">
        <f t="shared" si="10"/>
        <v>0</v>
      </c>
      <c r="Q105" s="40"/>
      <c r="R105" s="40">
        <v>0</v>
      </c>
      <c r="S105" s="40">
        <v>0</v>
      </c>
      <c r="T105" s="42"/>
      <c r="U105" s="42"/>
      <c r="V105" s="42"/>
      <c r="W105" s="42"/>
      <c r="X105" s="43"/>
    </row>
    <row r="106" spans="1:24" s="33" customFormat="1" ht="27.6" customHeight="1">
      <c r="A106" s="34" t="s">
        <v>125</v>
      </c>
      <c r="B106" s="35" t="s">
        <v>126</v>
      </c>
      <c r="C106" s="36">
        <f t="shared" ref="C106:C110" si="16">D106+E106+H106</f>
        <v>0</v>
      </c>
      <c r="D106" s="36">
        <v>0</v>
      </c>
      <c r="E106" s="36">
        <v>0</v>
      </c>
      <c r="F106" s="36"/>
      <c r="G106" s="36"/>
      <c r="H106" s="40">
        <f t="shared" si="11"/>
        <v>0</v>
      </c>
      <c r="I106" s="36"/>
      <c r="J106" s="36">
        <v>0</v>
      </c>
      <c r="K106" s="36">
        <v>3335</v>
      </c>
      <c r="L106" s="36">
        <v>0</v>
      </c>
      <c r="M106" s="36">
        <v>0</v>
      </c>
      <c r="N106" s="36">
        <v>3335</v>
      </c>
      <c r="O106" s="36"/>
      <c r="P106" s="36">
        <f t="shared" si="10"/>
        <v>0</v>
      </c>
      <c r="Q106" s="36"/>
      <c r="R106" s="36">
        <v>0</v>
      </c>
      <c r="S106" s="36">
        <v>0</v>
      </c>
      <c r="T106" s="42"/>
      <c r="U106" s="42"/>
      <c r="V106" s="42"/>
      <c r="W106" s="42"/>
      <c r="X106" s="32"/>
    </row>
    <row r="107" spans="1:24" s="33" customFormat="1" ht="18" customHeight="1">
      <c r="A107" s="34" t="s">
        <v>127</v>
      </c>
      <c r="B107" s="35" t="s">
        <v>128</v>
      </c>
      <c r="C107" s="36">
        <v>1000</v>
      </c>
      <c r="D107" s="36">
        <v>0</v>
      </c>
      <c r="E107" s="36">
        <v>1000</v>
      </c>
      <c r="F107" s="36"/>
      <c r="G107" s="36">
        <v>1000</v>
      </c>
      <c r="H107" s="40">
        <f t="shared" si="11"/>
        <v>0</v>
      </c>
      <c r="I107" s="36"/>
      <c r="J107" s="36">
        <v>0</v>
      </c>
      <c r="K107" s="36">
        <v>1000</v>
      </c>
      <c r="L107" s="36">
        <v>0</v>
      </c>
      <c r="M107" s="36">
        <v>0</v>
      </c>
      <c r="N107" s="36"/>
      <c r="O107" s="36">
        <v>1000</v>
      </c>
      <c r="P107" s="36">
        <f t="shared" si="10"/>
        <v>0</v>
      </c>
      <c r="Q107" s="36"/>
      <c r="R107" s="36">
        <v>0</v>
      </c>
      <c r="S107" s="36">
        <v>0</v>
      </c>
      <c r="T107" s="48">
        <f t="shared" si="13"/>
        <v>100</v>
      </c>
      <c r="U107" s="42"/>
      <c r="V107" s="42">
        <f t="shared" si="13"/>
        <v>0</v>
      </c>
      <c r="W107" s="42"/>
      <c r="X107" s="32"/>
    </row>
    <row r="108" spans="1:24" s="33" customFormat="1" ht="17.45" customHeight="1">
      <c r="A108" s="34" t="s">
        <v>129</v>
      </c>
      <c r="B108" s="35" t="s">
        <v>130</v>
      </c>
      <c r="C108" s="36">
        <v>54930</v>
      </c>
      <c r="D108" s="36">
        <v>0</v>
      </c>
      <c r="E108" s="36">
        <v>54930</v>
      </c>
      <c r="F108" s="36"/>
      <c r="G108" s="36"/>
      <c r="H108" s="40">
        <f t="shared" si="11"/>
        <v>0</v>
      </c>
      <c r="I108" s="36"/>
      <c r="J108" s="36">
        <v>0</v>
      </c>
      <c r="K108" s="36">
        <f t="shared" ref="K108:K109" si="17">L108+M108+P108</f>
        <v>0</v>
      </c>
      <c r="L108" s="36">
        <v>0</v>
      </c>
      <c r="M108" s="36">
        <v>0</v>
      </c>
      <c r="N108" s="36"/>
      <c r="O108" s="36"/>
      <c r="P108" s="36">
        <f t="shared" si="10"/>
        <v>0</v>
      </c>
      <c r="Q108" s="36"/>
      <c r="R108" s="36">
        <v>0</v>
      </c>
      <c r="S108" s="36">
        <v>0</v>
      </c>
      <c r="T108" s="42">
        <f t="shared" si="13"/>
        <v>0</v>
      </c>
      <c r="U108" s="42"/>
      <c r="V108" s="42">
        <f t="shared" si="13"/>
        <v>0</v>
      </c>
      <c r="W108" s="42"/>
      <c r="X108" s="32"/>
    </row>
    <row r="109" spans="1:24" s="33" customFormat="1" ht="24.6" customHeight="1">
      <c r="A109" s="34" t="s">
        <v>131</v>
      </c>
      <c r="B109" s="35" t="s">
        <v>132</v>
      </c>
      <c r="C109" s="36">
        <v>216800</v>
      </c>
      <c r="D109" s="36">
        <v>0</v>
      </c>
      <c r="E109" s="36">
        <v>216800</v>
      </c>
      <c r="F109" s="36"/>
      <c r="G109" s="36"/>
      <c r="H109" s="40">
        <f t="shared" si="11"/>
        <v>0</v>
      </c>
      <c r="I109" s="36"/>
      <c r="J109" s="36">
        <v>0</v>
      </c>
      <c r="K109" s="36">
        <f t="shared" si="17"/>
        <v>0</v>
      </c>
      <c r="L109" s="36">
        <v>0</v>
      </c>
      <c r="M109" s="36">
        <v>0</v>
      </c>
      <c r="N109" s="36"/>
      <c r="O109" s="36"/>
      <c r="P109" s="36">
        <f t="shared" si="10"/>
        <v>0</v>
      </c>
      <c r="Q109" s="36"/>
      <c r="R109" s="36">
        <v>0</v>
      </c>
      <c r="S109" s="36">
        <v>0</v>
      </c>
      <c r="T109" s="42">
        <f t="shared" si="13"/>
        <v>0</v>
      </c>
      <c r="U109" s="42"/>
      <c r="V109" s="42">
        <f t="shared" si="13"/>
        <v>0</v>
      </c>
      <c r="W109" s="42"/>
      <c r="X109" s="32"/>
    </row>
    <row r="110" spans="1:24" s="33" customFormat="1" ht="24.6" customHeight="1">
      <c r="A110" s="34" t="s">
        <v>133</v>
      </c>
      <c r="B110" s="35" t="s">
        <v>134</v>
      </c>
      <c r="C110" s="36">
        <f t="shared" si="16"/>
        <v>0</v>
      </c>
      <c r="D110" s="36">
        <v>0</v>
      </c>
      <c r="E110" s="36">
        <v>0</v>
      </c>
      <c r="F110" s="36"/>
      <c r="G110" s="36"/>
      <c r="H110" s="40">
        <f t="shared" si="11"/>
        <v>0</v>
      </c>
      <c r="I110" s="36"/>
      <c r="J110" s="36">
        <v>0</v>
      </c>
      <c r="K110" s="36">
        <v>3318244</v>
      </c>
      <c r="L110" s="36">
        <v>0</v>
      </c>
      <c r="M110" s="36">
        <v>0</v>
      </c>
      <c r="N110" s="36"/>
      <c r="O110" s="36"/>
      <c r="P110" s="36">
        <f t="shared" si="10"/>
        <v>0</v>
      </c>
      <c r="Q110" s="36"/>
      <c r="R110" s="36">
        <v>0</v>
      </c>
      <c r="S110" s="36">
        <v>0</v>
      </c>
      <c r="T110" s="42"/>
      <c r="U110" s="42"/>
      <c r="V110" s="42"/>
      <c r="W110" s="42"/>
      <c r="X110" s="32"/>
    </row>
    <row r="111" spans="1:24" s="33" customFormat="1" ht="24.6" customHeight="1">
      <c r="A111" s="34" t="s">
        <v>135</v>
      </c>
      <c r="B111" s="35" t="s">
        <v>136</v>
      </c>
      <c r="C111" s="35"/>
      <c r="D111" s="64"/>
      <c r="E111" s="64"/>
      <c r="F111" s="64"/>
      <c r="G111" s="64"/>
      <c r="H111" s="40">
        <f t="shared" si="11"/>
        <v>0</v>
      </c>
      <c r="I111" s="64"/>
      <c r="J111" s="64"/>
      <c r="K111" s="36">
        <f t="shared" ref="K111" si="18">L111+M111+N111+O111+P111+S111</f>
        <v>1067020.4655800001</v>
      </c>
      <c r="L111" s="64"/>
      <c r="M111" s="64"/>
      <c r="N111" s="64"/>
      <c r="O111" s="64"/>
      <c r="P111" s="64"/>
      <c r="Q111" s="64"/>
      <c r="R111" s="64"/>
      <c r="S111" s="64">
        <f>1550901+4119-S11</f>
        <v>1067020.4655800001</v>
      </c>
      <c r="T111" s="42"/>
      <c r="U111" s="42"/>
      <c r="V111" s="42"/>
      <c r="W111" s="42"/>
      <c r="X111" s="32"/>
    </row>
    <row r="112" spans="1:24" ht="20.45" customHeight="1">
      <c r="A112" s="65" t="s">
        <v>137</v>
      </c>
      <c r="B112" s="66" t="s">
        <v>138</v>
      </c>
      <c r="C112" s="67"/>
      <c r="D112" s="68"/>
      <c r="E112" s="68"/>
      <c r="F112" s="68"/>
      <c r="G112" s="68"/>
      <c r="H112" s="68"/>
      <c r="I112" s="68"/>
      <c r="J112" s="68"/>
      <c r="K112" s="69">
        <v>61647</v>
      </c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70"/>
      <c r="W112" s="70"/>
      <c r="X112" s="2"/>
    </row>
    <row r="113" spans="2:24">
      <c r="E113" s="71"/>
      <c r="F113" s="71"/>
      <c r="G113" s="71"/>
      <c r="S113" s="72"/>
      <c r="T113" s="72"/>
      <c r="U113" s="72"/>
      <c r="V113" s="72"/>
      <c r="W113" s="72"/>
      <c r="X113" s="2"/>
    </row>
    <row r="114" spans="2:24">
      <c r="B114" s="73"/>
      <c r="C114" s="73"/>
      <c r="K114" s="71"/>
      <c r="L114" s="71"/>
      <c r="S114" s="74"/>
      <c r="T114" s="74"/>
      <c r="U114" s="74"/>
      <c r="V114" s="74"/>
      <c r="W114" s="74"/>
      <c r="X114" s="2"/>
    </row>
  </sheetData>
  <mergeCells count="31">
    <mergeCell ref="K114:L114"/>
    <mergeCell ref="S114:W114"/>
    <mergeCell ref="S7:S8"/>
    <mergeCell ref="T7:T8"/>
    <mergeCell ref="U7:U8"/>
    <mergeCell ref="V7:V8"/>
    <mergeCell ref="W7:W8"/>
    <mergeCell ref="E113:G113"/>
    <mergeCell ref="S113:W113"/>
    <mergeCell ref="K7:K8"/>
    <mergeCell ref="L7:L8"/>
    <mergeCell ref="M7:M8"/>
    <mergeCell ref="N7:N8"/>
    <mergeCell ref="O7:O8"/>
    <mergeCell ref="P7:R7"/>
    <mergeCell ref="C7:C8"/>
    <mergeCell ref="D7:D8"/>
    <mergeCell ref="E7:E8"/>
    <mergeCell ref="F7:F8"/>
    <mergeCell ref="G7:G8"/>
    <mergeCell ref="H7:J7"/>
    <mergeCell ref="A1:B1"/>
    <mergeCell ref="T1:W2"/>
    <mergeCell ref="A3:W3"/>
    <mergeCell ref="A4:W4"/>
    <mergeCell ref="T5:W5"/>
    <mergeCell ref="A6:A8"/>
    <mergeCell ref="B6:B8"/>
    <mergeCell ref="C6:J6"/>
    <mergeCell ref="K6:S6"/>
    <mergeCell ref="T6:W6"/>
  </mergeCells>
  <printOptions horizontalCentered="1"/>
  <pageMargins left="0" right="0" top="0.74803149606299213" bottom="0.55118110236220474" header="0.31496062992125984" footer="0.31496062992125984"/>
  <pageSetup paperSize="9" scale="80" orientation="landscape" r:id="rId1"/>
  <headerFooter>
    <oddFooter>&amp;R&amp;P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E64A1B-7F4E-4EF2-9C50-839A89C4AEF4}"/>
</file>

<file path=customXml/itemProps2.xml><?xml version="1.0" encoding="utf-8"?>
<ds:datastoreItem xmlns:ds="http://schemas.openxmlformats.org/officeDocument/2006/customXml" ds:itemID="{6205E6DA-7886-4CCE-B978-EB50CF17DC7F}"/>
</file>

<file path=customXml/itemProps3.xml><?xml version="1.0" encoding="utf-8"?>
<ds:datastoreItem xmlns:ds="http://schemas.openxmlformats.org/officeDocument/2006/customXml" ds:itemID="{432FE174-923B-41F0-AF32-17A3A5DA70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66</vt:lpstr>
      <vt:lpstr>'66'!Print_Titles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Ngannnk</dc:creator>
  <cp:lastModifiedBy>Ngannnk</cp:lastModifiedBy>
  <dcterms:created xsi:type="dcterms:W3CDTF">2020-01-07T00:51:01Z</dcterms:created>
  <dcterms:modified xsi:type="dcterms:W3CDTF">2020-01-07T00:51:06Z</dcterms:modified>
</cp:coreProperties>
</file>