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31.192.7\SoTaiChinh\CacPhongBan\TrungTamTinHoc\PhongKiThuat\DuongTrungDuc\CONG KHAI DU TOAN\CKNS-QT2017\"/>
    </mc:Choice>
  </mc:AlternateContent>
  <bookViews>
    <workbookView xWindow="0" yWindow="0" windowWidth="19200" windowHeight="11595" tabRatio="880"/>
  </bookViews>
  <sheets>
    <sheet name="Bao cao" sheetId="55" r:id="rId1"/>
  </sheets>
  <externalReferences>
    <externalReference r:id="rId2"/>
    <externalReference r:id="rId3"/>
  </externalReferences>
  <definedNames>
    <definedName name="ADP">#REF!</definedName>
    <definedName name="AKHAC">#REF!</definedName>
    <definedName name="ALTINH">#REF!</definedName>
    <definedName name="Anguon">'[2]Dt 2001'!#REF!</definedName>
    <definedName name="ANN">#REF!</definedName>
    <definedName name="ANQD">#REF!</definedName>
    <definedName name="ANQQH">'[2]Dt 2001'!#REF!</definedName>
    <definedName name="ANSNN">'[2]Dt 2001'!#REF!</definedName>
    <definedName name="ANSNNxnk">'[2]Dt 2001'!#REF!</definedName>
    <definedName name="APC">'[2]Dt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>'[2]Dt 2001'!#REF!</definedName>
    <definedName name="NSNN">'[2]Dt 2001'!#REF!</definedName>
    <definedName name="PC">'[2]Dt 2001'!#REF!</definedName>
    <definedName name="Phan_cap">#REF!</definedName>
    <definedName name="Phi_le_phi">#REF!</definedName>
    <definedName name="_xlnm.Print_Area" localSheetId="0">'Bao cao'!$A$1:$S$296</definedName>
    <definedName name="_xlnm.Print_Area">#REF!</definedName>
    <definedName name="PRINT_AREA_MI">#REF!</definedName>
    <definedName name="_xlnm.Print_Titles" localSheetId="0">'Bao cao'!$5:$7</definedName>
    <definedName name="TW">#REF!</definedName>
  </definedNames>
  <calcPr calcId="152511" iterateDelta="1E-4"/>
</workbook>
</file>

<file path=xl/calcChain.xml><?xml version="1.0" encoding="utf-8"?>
<calcChain xmlns="http://schemas.openxmlformats.org/spreadsheetml/2006/main">
  <c r="M296" i="55" l="1"/>
  <c r="J296" i="55" s="1"/>
  <c r="G296" i="55"/>
  <c r="C296" i="55"/>
  <c r="M295" i="55"/>
  <c r="J295" i="55" s="1"/>
  <c r="G295" i="55"/>
  <c r="M294" i="55"/>
  <c r="J294" i="55" s="1"/>
  <c r="J293" i="55" s="1"/>
  <c r="J292" i="55" s="1"/>
  <c r="G294" i="55"/>
  <c r="C294" i="55"/>
  <c r="S293" i="55"/>
  <c r="R293" i="55"/>
  <c r="Q293" i="55"/>
  <c r="P293" i="55"/>
  <c r="O293" i="55"/>
  <c r="N293" i="55"/>
  <c r="M293" i="55" s="1"/>
  <c r="M292" i="55" s="1"/>
  <c r="L293" i="55"/>
  <c r="K293" i="55"/>
  <c r="K292" i="55" s="1"/>
  <c r="I293" i="55"/>
  <c r="H293" i="55"/>
  <c r="E293" i="55"/>
  <c r="D293" i="55"/>
  <c r="S292" i="55"/>
  <c r="R292" i="55"/>
  <c r="Q292" i="55"/>
  <c r="P292" i="55"/>
  <c r="O292" i="55"/>
  <c r="N292" i="55"/>
  <c r="L292" i="55"/>
  <c r="I292" i="55"/>
  <c r="H292" i="55"/>
  <c r="F292" i="55"/>
  <c r="E292" i="55"/>
  <c r="D292" i="55"/>
  <c r="M291" i="55"/>
  <c r="J291" i="55"/>
  <c r="G291" i="55"/>
  <c r="C291" i="55"/>
  <c r="M290" i="55"/>
  <c r="J290" i="55"/>
  <c r="G290" i="55"/>
  <c r="C290" i="55"/>
  <c r="M289" i="55"/>
  <c r="J289" i="55"/>
  <c r="G289" i="55"/>
  <c r="C289" i="55"/>
  <c r="M288" i="55"/>
  <c r="J288" i="55"/>
  <c r="G288" i="55"/>
  <c r="C288" i="55"/>
  <c r="M287" i="55"/>
  <c r="J287" i="55"/>
  <c r="G287" i="55"/>
  <c r="C287" i="55"/>
  <c r="M286" i="55"/>
  <c r="J286" i="55"/>
  <c r="G286" i="55"/>
  <c r="C286" i="55"/>
  <c r="M285" i="55"/>
  <c r="J285" i="55"/>
  <c r="G285" i="55"/>
  <c r="C285" i="55"/>
  <c r="M284" i="55"/>
  <c r="J284" i="55"/>
  <c r="G284" i="55"/>
  <c r="C284" i="55"/>
  <c r="C281" i="55" s="1"/>
  <c r="M283" i="55"/>
  <c r="J283" i="55"/>
  <c r="J282" i="55" s="1"/>
  <c r="J281" i="55" s="1"/>
  <c r="G283" i="55"/>
  <c r="C283" i="55"/>
  <c r="S282" i="55"/>
  <c r="R282" i="55"/>
  <c r="Q282" i="55"/>
  <c r="P282" i="55"/>
  <c r="P281" i="55" s="1"/>
  <c r="O282" i="55"/>
  <c r="N282" i="55"/>
  <c r="L282" i="55"/>
  <c r="K282" i="55"/>
  <c r="I282" i="55"/>
  <c r="H282" i="55"/>
  <c r="H281" i="55" s="1"/>
  <c r="G282" i="55"/>
  <c r="F282" i="55"/>
  <c r="F281" i="55" s="1"/>
  <c r="E282" i="55"/>
  <c r="D282" i="55"/>
  <c r="C282" i="55"/>
  <c r="S281" i="55"/>
  <c r="R281" i="55"/>
  <c r="Q281" i="55"/>
  <c r="O281" i="55"/>
  <c r="L281" i="55"/>
  <c r="K281" i="55"/>
  <c r="I281" i="55"/>
  <c r="G281" i="55"/>
  <c r="E281" i="55"/>
  <c r="D281" i="55"/>
  <c r="M280" i="55"/>
  <c r="J280" i="55"/>
  <c r="G280" i="55"/>
  <c r="C280" i="55"/>
  <c r="M279" i="55"/>
  <c r="J279" i="55"/>
  <c r="G279" i="55"/>
  <c r="C279" i="55"/>
  <c r="M278" i="55"/>
  <c r="K278" i="55"/>
  <c r="G278" i="55"/>
  <c r="C278" i="55" s="1"/>
  <c r="M277" i="55"/>
  <c r="J277" i="55" s="1"/>
  <c r="G277" i="55"/>
  <c r="C277" i="55"/>
  <c r="M276" i="55"/>
  <c r="J276" i="55" s="1"/>
  <c r="G276" i="55"/>
  <c r="C276" i="55" s="1"/>
  <c r="M275" i="55"/>
  <c r="J275" i="55" s="1"/>
  <c r="G275" i="55"/>
  <c r="C275" i="55"/>
  <c r="M274" i="55"/>
  <c r="J274" i="55" s="1"/>
  <c r="G274" i="55"/>
  <c r="C274" i="55" s="1"/>
  <c r="M273" i="55"/>
  <c r="J273" i="55" s="1"/>
  <c r="G273" i="55"/>
  <c r="C273" i="55"/>
  <c r="M272" i="55"/>
  <c r="J272" i="55" s="1"/>
  <c r="G272" i="55"/>
  <c r="C272" i="55" s="1"/>
  <c r="M271" i="55"/>
  <c r="J271" i="55" s="1"/>
  <c r="G271" i="55"/>
  <c r="C271" i="55"/>
  <c r="M270" i="55"/>
  <c r="J270" i="55" s="1"/>
  <c r="G270" i="55"/>
  <c r="C270" i="55" s="1"/>
  <c r="M269" i="55"/>
  <c r="J269" i="55" s="1"/>
  <c r="G269" i="55"/>
  <c r="C269" i="55"/>
  <c r="M268" i="55"/>
  <c r="J268" i="55" s="1"/>
  <c r="G268" i="55"/>
  <c r="C268" i="55" s="1"/>
  <c r="S267" i="55"/>
  <c r="R267" i="55"/>
  <c r="Q267" i="55"/>
  <c r="P267" i="55"/>
  <c r="O267" i="55"/>
  <c r="N267" i="55"/>
  <c r="L267" i="55"/>
  <c r="I267" i="55"/>
  <c r="H267" i="55"/>
  <c r="F267" i="55"/>
  <c r="E267" i="55"/>
  <c r="D267" i="55"/>
  <c r="M266" i="55"/>
  <c r="J266" i="55" s="1"/>
  <c r="G266" i="55"/>
  <c r="C266" i="55"/>
  <c r="M265" i="55"/>
  <c r="J265" i="55"/>
  <c r="G265" i="55"/>
  <c r="C265" i="55" s="1"/>
  <c r="M264" i="55"/>
  <c r="J264" i="55" s="1"/>
  <c r="G264" i="55"/>
  <c r="C264" i="55"/>
  <c r="M263" i="55"/>
  <c r="J263" i="55"/>
  <c r="G263" i="55"/>
  <c r="C263" i="55" s="1"/>
  <c r="M262" i="55"/>
  <c r="J262" i="55" s="1"/>
  <c r="G262" i="55"/>
  <c r="C262" i="55"/>
  <c r="M261" i="55"/>
  <c r="J261" i="55"/>
  <c r="G261" i="55"/>
  <c r="C261" i="55" s="1"/>
  <c r="M260" i="55"/>
  <c r="J260" i="55" s="1"/>
  <c r="G260" i="55"/>
  <c r="C260" i="55"/>
  <c r="M259" i="55"/>
  <c r="J259" i="55"/>
  <c r="G259" i="55"/>
  <c r="C259" i="55" s="1"/>
  <c r="M258" i="55"/>
  <c r="J258" i="55" s="1"/>
  <c r="G258" i="55"/>
  <c r="C258" i="55"/>
  <c r="M257" i="55"/>
  <c r="J257" i="55"/>
  <c r="G257" i="55"/>
  <c r="C257" i="55" s="1"/>
  <c r="M256" i="55"/>
  <c r="J256" i="55" s="1"/>
  <c r="G256" i="55"/>
  <c r="C256" i="55"/>
  <c r="M255" i="55"/>
  <c r="J255" i="55"/>
  <c r="G255" i="55"/>
  <c r="C255" i="55" s="1"/>
  <c r="M254" i="55"/>
  <c r="J254" i="55" s="1"/>
  <c r="G254" i="55"/>
  <c r="C254" i="55"/>
  <c r="M253" i="55"/>
  <c r="J253" i="55"/>
  <c r="G253" i="55"/>
  <c r="C253" i="55" s="1"/>
  <c r="M252" i="55"/>
  <c r="J252" i="55" s="1"/>
  <c r="G252" i="55"/>
  <c r="C252" i="55"/>
  <c r="M251" i="55"/>
  <c r="J251" i="55"/>
  <c r="G251" i="55"/>
  <c r="C251" i="55" s="1"/>
  <c r="M250" i="55"/>
  <c r="J250" i="55" s="1"/>
  <c r="G250" i="55"/>
  <c r="C250" i="55"/>
  <c r="M249" i="55"/>
  <c r="J249" i="55"/>
  <c r="G249" i="55"/>
  <c r="C249" i="55" s="1"/>
  <c r="M248" i="55"/>
  <c r="J248" i="55" s="1"/>
  <c r="G248" i="55"/>
  <c r="C248" i="55"/>
  <c r="M247" i="55"/>
  <c r="J247" i="55"/>
  <c r="G247" i="55"/>
  <c r="C247" i="55" s="1"/>
  <c r="M246" i="55"/>
  <c r="J246" i="55" s="1"/>
  <c r="G246" i="55"/>
  <c r="C246" i="55"/>
  <c r="M245" i="55"/>
  <c r="J245" i="55"/>
  <c r="G245" i="55"/>
  <c r="C245" i="55" s="1"/>
  <c r="M244" i="55"/>
  <c r="J244" i="55" s="1"/>
  <c r="G244" i="55"/>
  <c r="C244" i="55"/>
  <c r="M243" i="55"/>
  <c r="J243" i="55"/>
  <c r="G243" i="55"/>
  <c r="C243" i="55" s="1"/>
  <c r="J242" i="55"/>
  <c r="C242" i="55"/>
  <c r="M241" i="55"/>
  <c r="J241" i="55"/>
  <c r="J239" i="55" s="1"/>
  <c r="G241" i="55"/>
  <c r="C241" i="55"/>
  <c r="M240" i="55"/>
  <c r="J240" i="55" s="1"/>
  <c r="G240" i="55"/>
  <c r="C240" i="55" s="1"/>
  <c r="S239" i="55"/>
  <c r="R239" i="55"/>
  <c r="R225" i="55" s="1"/>
  <c r="Q239" i="55"/>
  <c r="P239" i="55"/>
  <c r="O239" i="55"/>
  <c r="N239" i="55"/>
  <c r="M239" i="55"/>
  <c r="L239" i="55"/>
  <c r="K239" i="55"/>
  <c r="I239" i="55"/>
  <c r="H239" i="55"/>
  <c r="G239" i="55"/>
  <c r="F239" i="55"/>
  <c r="E239" i="55"/>
  <c r="D239" i="55"/>
  <c r="M238" i="55"/>
  <c r="M237" i="55" s="1"/>
  <c r="M225" i="55" s="1"/>
  <c r="K238" i="55"/>
  <c r="G238" i="55"/>
  <c r="E238" i="55"/>
  <c r="C238" i="55"/>
  <c r="S237" i="55"/>
  <c r="R237" i="55"/>
  <c r="Q237" i="55"/>
  <c r="P237" i="55"/>
  <c r="O237" i="55"/>
  <c r="N237" i="55"/>
  <c r="L237" i="55"/>
  <c r="K237" i="55"/>
  <c r="I237" i="55"/>
  <c r="I225" i="55" s="1"/>
  <c r="H237" i="55"/>
  <c r="G237" i="55"/>
  <c r="F237" i="55"/>
  <c r="E237" i="55"/>
  <c r="D237" i="55"/>
  <c r="C237" i="55"/>
  <c r="M236" i="55"/>
  <c r="J236" i="55"/>
  <c r="G236" i="55"/>
  <c r="C236" i="55"/>
  <c r="M235" i="55"/>
  <c r="J235" i="55" s="1"/>
  <c r="G235" i="55"/>
  <c r="C235" i="55" s="1"/>
  <c r="M234" i="55"/>
  <c r="J234" i="55"/>
  <c r="G234" i="55"/>
  <c r="C234" i="55"/>
  <c r="J233" i="55"/>
  <c r="C233" i="55"/>
  <c r="M232" i="55"/>
  <c r="J232" i="55" s="1"/>
  <c r="G232" i="55"/>
  <c r="C232" i="55"/>
  <c r="M231" i="55"/>
  <c r="J231" i="55"/>
  <c r="G231" i="55"/>
  <c r="C231" i="55" s="1"/>
  <c r="M230" i="55"/>
  <c r="J230" i="55" s="1"/>
  <c r="G230" i="55"/>
  <c r="C230" i="55"/>
  <c r="M229" i="55"/>
  <c r="J229" i="55"/>
  <c r="G229" i="55"/>
  <c r="C229" i="55" s="1"/>
  <c r="M228" i="55"/>
  <c r="J228" i="55" s="1"/>
  <c r="G228" i="55"/>
  <c r="C228" i="55"/>
  <c r="M227" i="55"/>
  <c r="J227" i="55"/>
  <c r="G227" i="55"/>
  <c r="C227" i="55" s="1"/>
  <c r="S226" i="55"/>
  <c r="R226" i="55"/>
  <c r="Q226" i="55"/>
  <c r="P226" i="55"/>
  <c r="O226" i="55"/>
  <c r="N226" i="55"/>
  <c r="N225" i="55" s="1"/>
  <c r="M226" i="55"/>
  <c r="L226" i="55"/>
  <c r="K226" i="55"/>
  <c r="I226" i="55"/>
  <c r="H226" i="55"/>
  <c r="H225" i="55" s="1"/>
  <c r="G226" i="55"/>
  <c r="F226" i="55"/>
  <c r="F225" i="55" s="1"/>
  <c r="E226" i="55"/>
  <c r="D226" i="55"/>
  <c r="S225" i="55"/>
  <c r="Q225" i="55"/>
  <c r="O225" i="55"/>
  <c r="L225" i="55"/>
  <c r="K225" i="55"/>
  <c r="G225" i="55"/>
  <c r="E225" i="55"/>
  <c r="D225" i="55"/>
  <c r="M224" i="55"/>
  <c r="J224" i="55"/>
  <c r="J223" i="55" s="1"/>
  <c r="G224" i="55"/>
  <c r="C224" i="55"/>
  <c r="C223" i="55" s="1"/>
  <c r="S223" i="55"/>
  <c r="R223" i="55"/>
  <c r="Q223" i="55"/>
  <c r="P223" i="55"/>
  <c r="O223" i="55"/>
  <c r="N223" i="55"/>
  <c r="M223" i="55"/>
  <c r="L223" i="55"/>
  <c r="K223" i="55"/>
  <c r="I223" i="55"/>
  <c r="H223" i="55"/>
  <c r="G223" i="55"/>
  <c r="F223" i="55"/>
  <c r="E223" i="55"/>
  <c r="D223" i="55"/>
  <c r="M222" i="55"/>
  <c r="J222" i="55" s="1"/>
  <c r="G222" i="55"/>
  <c r="C222" i="55" s="1"/>
  <c r="M221" i="55"/>
  <c r="J221" i="55" s="1"/>
  <c r="G221" i="55"/>
  <c r="C221" i="55" s="1"/>
  <c r="M220" i="55"/>
  <c r="J220" i="55" s="1"/>
  <c r="G220" i="55"/>
  <c r="C220" i="55" s="1"/>
  <c r="M219" i="55"/>
  <c r="J219" i="55" s="1"/>
  <c r="G219" i="55"/>
  <c r="C219" i="55" s="1"/>
  <c r="M218" i="55"/>
  <c r="J218" i="55" s="1"/>
  <c r="G218" i="55"/>
  <c r="C218" i="55" s="1"/>
  <c r="M217" i="55"/>
  <c r="J217" i="55" s="1"/>
  <c r="G217" i="55"/>
  <c r="M216" i="55"/>
  <c r="J216" i="55" s="1"/>
  <c r="G216" i="55"/>
  <c r="C216" i="55"/>
  <c r="M215" i="55"/>
  <c r="K215" i="55"/>
  <c r="G215" i="55"/>
  <c r="C215" i="55" s="1"/>
  <c r="E215" i="55"/>
  <c r="S214" i="55"/>
  <c r="R214" i="55"/>
  <c r="Q214" i="55"/>
  <c r="P214" i="55"/>
  <c r="O214" i="55"/>
  <c r="N214" i="55"/>
  <c r="L214" i="55"/>
  <c r="K214" i="55"/>
  <c r="T215" i="55" s="1"/>
  <c r="T216" i="55" s="1"/>
  <c r="I214" i="55"/>
  <c r="H214" i="55"/>
  <c r="F214" i="55"/>
  <c r="E214" i="55"/>
  <c r="D214" i="55"/>
  <c r="M213" i="55"/>
  <c r="J213" i="55"/>
  <c r="G213" i="55"/>
  <c r="C213" i="55"/>
  <c r="J212" i="55"/>
  <c r="C212" i="55"/>
  <c r="M211" i="55"/>
  <c r="J211" i="55"/>
  <c r="G211" i="55"/>
  <c r="C211" i="55"/>
  <c r="M210" i="55"/>
  <c r="J210" i="55"/>
  <c r="G210" i="55"/>
  <c r="C210" i="55" s="1"/>
  <c r="M209" i="55"/>
  <c r="J209" i="55"/>
  <c r="G209" i="55"/>
  <c r="C209" i="55"/>
  <c r="M208" i="55"/>
  <c r="J208" i="55"/>
  <c r="G208" i="55"/>
  <c r="C208" i="55" s="1"/>
  <c r="M207" i="55"/>
  <c r="J207" i="55"/>
  <c r="G207" i="55"/>
  <c r="C207" i="55"/>
  <c r="M206" i="55"/>
  <c r="J206" i="55"/>
  <c r="G206" i="55"/>
  <c r="C206" i="55" s="1"/>
  <c r="M205" i="55"/>
  <c r="J205" i="55"/>
  <c r="G205" i="55"/>
  <c r="C205" i="55"/>
  <c r="M204" i="55"/>
  <c r="K204" i="55"/>
  <c r="J204" i="55" s="1"/>
  <c r="G204" i="55"/>
  <c r="E204" i="55"/>
  <c r="C204" i="55"/>
  <c r="M203" i="55"/>
  <c r="J203" i="55"/>
  <c r="G203" i="55"/>
  <c r="C203" i="55"/>
  <c r="M202" i="55"/>
  <c r="J202" i="55"/>
  <c r="G202" i="55"/>
  <c r="C202" i="55"/>
  <c r="M201" i="55"/>
  <c r="K201" i="55"/>
  <c r="G201" i="55"/>
  <c r="C201" i="55" s="1"/>
  <c r="E201" i="55"/>
  <c r="M200" i="55"/>
  <c r="J200" i="55"/>
  <c r="G200" i="55"/>
  <c r="C200" i="55"/>
  <c r="M199" i="55"/>
  <c r="J199" i="55" s="1"/>
  <c r="K199" i="55"/>
  <c r="G199" i="55"/>
  <c r="E199" i="55"/>
  <c r="C199" i="55"/>
  <c r="M198" i="55"/>
  <c r="J198" i="55" s="1"/>
  <c r="K198" i="55"/>
  <c r="G198" i="55"/>
  <c r="C198" i="55" s="1"/>
  <c r="E198" i="55"/>
  <c r="S197" i="55"/>
  <c r="R197" i="55"/>
  <c r="Q197" i="55"/>
  <c r="P197" i="55"/>
  <c r="O197" i="55"/>
  <c r="N197" i="55"/>
  <c r="M197" i="55"/>
  <c r="L197" i="55"/>
  <c r="I197" i="55"/>
  <c r="H197" i="55"/>
  <c r="G197" i="55"/>
  <c r="F197" i="55"/>
  <c r="E197" i="55"/>
  <c r="D197" i="55"/>
  <c r="M196" i="55"/>
  <c r="J196" i="55" s="1"/>
  <c r="G196" i="55"/>
  <c r="C196" i="55" s="1"/>
  <c r="M195" i="55"/>
  <c r="J195" i="55"/>
  <c r="G195" i="55"/>
  <c r="C195" i="55" s="1"/>
  <c r="M194" i="55"/>
  <c r="J194" i="55" s="1"/>
  <c r="G194" i="55"/>
  <c r="C194" i="55" s="1"/>
  <c r="S193" i="55"/>
  <c r="R193" i="55"/>
  <c r="Q193" i="55"/>
  <c r="P193" i="55"/>
  <c r="O193" i="55"/>
  <c r="N193" i="55"/>
  <c r="L193" i="55"/>
  <c r="K193" i="55"/>
  <c r="I193" i="55"/>
  <c r="H193" i="55"/>
  <c r="G193" i="55"/>
  <c r="F193" i="55"/>
  <c r="E193" i="55"/>
  <c r="E165" i="55" s="1"/>
  <c r="M192" i="55"/>
  <c r="J192" i="55" s="1"/>
  <c r="G192" i="55"/>
  <c r="E192" i="55"/>
  <c r="C192" i="55"/>
  <c r="M191" i="55"/>
  <c r="J191" i="55"/>
  <c r="G191" i="55"/>
  <c r="C191" i="55"/>
  <c r="M190" i="55"/>
  <c r="J190" i="55" s="1"/>
  <c r="G190" i="55"/>
  <c r="C190" i="55"/>
  <c r="M189" i="55"/>
  <c r="J189" i="55"/>
  <c r="G189" i="55"/>
  <c r="C189" i="55"/>
  <c r="M188" i="55"/>
  <c r="J188" i="55" s="1"/>
  <c r="G188" i="55"/>
  <c r="C188" i="55"/>
  <c r="M187" i="55"/>
  <c r="J187" i="55"/>
  <c r="G187" i="55"/>
  <c r="C187" i="55"/>
  <c r="M186" i="55"/>
  <c r="J186" i="55" s="1"/>
  <c r="G186" i="55"/>
  <c r="C186" i="55"/>
  <c r="M185" i="55"/>
  <c r="J185" i="55"/>
  <c r="G185" i="55"/>
  <c r="C185" i="55"/>
  <c r="M184" i="55"/>
  <c r="J184" i="55" s="1"/>
  <c r="G184" i="55"/>
  <c r="C184" i="55"/>
  <c r="P183" i="55"/>
  <c r="M183" i="55"/>
  <c r="J183" i="55" s="1"/>
  <c r="G183" i="55"/>
  <c r="C183" i="55" s="1"/>
  <c r="M182" i="55"/>
  <c r="J182" i="55" s="1"/>
  <c r="G182" i="55"/>
  <c r="C182" i="55" s="1"/>
  <c r="M181" i="55"/>
  <c r="J181" i="55" s="1"/>
  <c r="G181" i="55"/>
  <c r="C181" i="55" s="1"/>
  <c r="M180" i="55"/>
  <c r="J180" i="55" s="1"/>
  <c r="G180" i="55"/>
  <c r="C180" i="55" s="1"/>
  <c r="M179" i="55"/>
  <c r="J179" i="55" s="1"/>
  <c r="G179" i="55"/>
  <c r="C179" i="55" s="1"/>
  <c r="M178" i="55"/>
  <c r="J178" i="55" s="1"/>
  <c r="G178" i="55"/>
  <c r="C178" i="55" s="1"/>
  <c r="M177" i="55"/>
  <c r="J177" i="55" s="1"/>
  <c r="G177" i="55"/>
  <c r="C177" i="55" s="1"/>
  <c r="M176" i="55"/>
  <c r="J176" i="55" s="1"/>
  <c r="G176" i="55"/>
  <c r="C176" i="55" s="1"/>
  <c r="M175" i="55"/>
  <c r="J175" i="55" s="1"/>
  <c r="G175" i="55"/>
  <c r="C175" i="55" s="1"/>
  <c r="M174" i="55"/>
  <c r="J174" i="55" s="1"/>
  <c r="G174" i="55"/>
  <c r="C174" i="55" s="1"/>
  <c r="M173" i="55"/>
  <c r="J173" i="55" s="1"/>
  <c r="G173" i="55"/>
  <c r="C173" i="55" s="1"/>
  <c r="M172" i="55"/>
  <c r="J172" i="55" s="1"/>
  <c r="G172" i="55"/>
  <c r="C172" i="55" s="1"/>
  <c r="M171" i="55"/>
  <c r="J171" i="55" s="1"/>
  <c r="G171" i="55"/>
  <c r="C171" i="55" s="1"/>
  <c r="M170" i="55"/>
  <c r="J170" i="55" s="1"/>
  <c r="G170" i="55"/>
  <c r="C170" i="55" s="1"/>
  <c r="M169" i="55"/>
  <c r="J169" i="55" s="1"/>
  <c r="G169" i="55"/>
  <c r="C169" i="55" s="1"/>
  <c r="M168" i="55"/>
  <c r="J168" i="55" s="1"/>
  <c r="G168" i="55"/>
  <c r="C168" i="55" s="1"/>
  <c r="M167" i="55"/>
  <c r="G167" i="55"/>
  <c r="C167" i="55" s="1"/>
  <c r="S166" i="55"/>
  <c r="R166" i="55"/>
  <c r="Q166" i="55"/>
  <c r="Q165" i="55" s="1"/>
  <c r="P166" i="55"/>
  <c r="O166" i="55"/>
  <c r="O165" i="55" s="1"/>
  <c r="N166" i="55"/>
  <c r="L166" i="55"/>
  <c r="K166" i="55"/>
  <c r="I166" i="55"/>
  <c r="I165" i="55" s="1"/>
  <c r="H166" i="55"/>
  <c r="G166" i="55"/>
  <c r="G165" i="55" s="1"/>
  <c r="F166" i="55"/>
  <c r="E166" i="55"/>
  <c r="D166" i="55"/>
  <c r="S165" i="55"/>
  <c r="R165" i="55"/>
  <c r="P165" i="55"/>
  <c r="N165" i="55"/>
  <c r="L165" i="55"/>
  <c r="K165" i="55"/>
  <c r="H165" i="55"/>
  <c r="F165" i="55"/>
  <c r="D165" i="55"/>
  <c r="K164" i="55"/>
  <c r="J164" i="55" s="1"/>
  <c r="E164" i="55"/>
  <c r="C164" i="55" s="1"/>
  <c r="K163" i="55"/>
  <c r="J163" i="55" s="1"/>
  <c r="E163" i="55"/>
  <c r="C163" i="55" s="1"/>
  <c r="M162" i="55"/>
  <c r="J162" i="55" s="1"/>
  <c r="G162" i="55"/>
  <c r="C162" i="55" s="1"/>
  <c r="M161" i="55"/>
  <c r="J161" i="55" s="1"/>
  <c r="G161" i="55"/>
  <c r="C161" i="55" s="1"/>
  <c r="M160" i="55"/>
  <c r="J160" i="55" s="1"/>
  <c r="G160" i="55"/>
  <c r="C160" i="55" s="1"/>
  <c r="M159" i="55"/>
  <c r="J159" i="55" s="1"/>
  <c r="G159" i="55"/>
  <c r="C159" i="55" s="1"/>
  <c r="M158" i="55"/>
  <c r="J158" i="55" s="1"/>
  <c r="G158" i="55"/>
  <c r="C158" i="55" s="1"/>
  <c r="M157" i="55"/>
  <c r="J157" i="55" s="1"/>
  <c r="G157" i="55"/>
  <c r="C157" i="55" s="1"/>
  <c r="J156" i="55"/>
  <c r="C156" i="55"/>
  <c r="M155" i="55"/>
  <c r="J155" i="55" s="1"/>
  <c r="G155" i="55"/>
  <c r="C155" i="55" s="1"/>
  <c r="M154" i="55"/>
  <c r="J154" i="55" s="1"/>
  <c r="G154" i="55"/>
  <c r="C154" i="55" s="1"/>
  <c r="M153" i="55"/>
  <c r="J153" i="55" s="1"/>
  <c r="G153" i="55"/>
  <c r="C153" i="55" s="1"/>
  <c r="M152" i="55"/>
  <c r="J152" i="55" s="1"/>
  <c r="G152" i="55"/>
  <c r="C152" i="55" s="1"/>
  <c r="M151" i="55"/>
  <c r="J151" i="55" s="1"/>
  <c r="G151" i="55"/>
  <c r="C151" i="55" s="1"/>
  <c r="M150" i="55"/>
  <c r="J150" i="55" s="1"/>
  <c r="G150" i="55"/>
  <c r="C150" i="55" s="1"/>
  <c r="M149" i="55"/>
  <c r="J149" i="55" s="1"/>
  <c r="G149" i="55"/>
  <c r="C149" i="55" s="1"/>
  <c r="M148" i="55"/>
  <c r="J148" i="55" s="1"/>
  <c r="G148" i="55"/>
  <c r="S147" i="55"/>
  <c r="R147" i="55"/>
  <c r="Q147" i="55"/>
  <c r="P147" i="55"/>
  <c r="O147" i="55"/>
  <c r="N147" i="55"/>
  <c r="L147" i="55"/>
  <c r="K147" i="55"/>
  <c r="I147" i="55"/>
  <c r="H147" i="55"/>
  <c r="F147" i="55"/>
  <c r="D147" i="55"/>
  <c r="P146" i="55"/>
  <c r="M146" i="55"/>
  <c r="J146" i="55" s="1"/>
  <c r="G146" i="55"/>
  <c r="C146" i="55" s="1"/>
  <c r="M145" i="55"/>
  <c r="J145" i="55" s="1"/>
  <c r="G145" i="55"/>
  <c r="C145" i="55" s="1"/>
  <c r="C144" i="55" s="1"/>
  <c r="S144" i="55"/>
  <c r="R144" i="55"/>
  <c r="Q144" i="55"/>
  <c r="P144" i="55"/>
  <c r="O144" i="55"/>
  <c r="O108" i="55" s="1"/>
  <c r="O11" i="55" s="1"/>
  <c r="N144" i="55"/>
  <c r="M144" i="55"/>
  <c r="L144" i="55"/>
  <c r="K144" i="55"/>
  <c r="I144" i="55"/>
  <c r="H144" i="55"/>
  <c r="G144" i="55"/>
  <c r="F144" i="55"/>
  <c r="E144" i="55"/>
  <c r="E108" i="55" s="1"/>
  <c r="D144" i="55"/>
  <c r="M143" i="55"/>
  <c r="J143" i="55" s="1"/>
  <c r="G143" i="55"/>
  <c r="C143" i="55"/>
  <c r="M142" i="55"/>
  <c r="J142" i="55"/>
  <c r="G142" i="55"/>
  <c r="C142" i="55"/>
  <c r="M141" i="55"/>
  <c r="J141" i="55" s="1"/>
  <c r="G141" i="55"/>
  <c r="C141" i="55"/>
  <c r="M140" i="55"/>
  <c r="J140" i="55"/>
  <c r="G140" i="55"/>
  <c r="C140" i="55"/>
  <c r="M139" i="55"/>
  <c r="J139" i="55" s="1"/>
  <c r="G139" i="55"/>
  <c r="C139" i="55"/>
  <c r="M138" i="55"/>
  <c r="J138" i="55"/>
  <c r="G138" i="55"/>
  <c r="C138" i="55"/>
  <c r="M137" i="55"/>
  <c r="J137" i="55" s="1"/>
  <c r="G137" i="55"/>
  <c r="C137" i="55"/>
  <c r="M136" i="55"/>
  <c r="J136" i="55"/>
  <c r="G136" i="55"/>
  <c r="C136" i="55"/>
  <c r="M135" i="55"/>
  <c r="J135" i="55" s="1"/>
  <c r="G135" i="55"/>
  <c r="C135" i="55"/>
  <c r="M134" i="55"/>
  <c r="J134" i="55"/>
  <c r="G134" i="55"/>
  <c r="C134" i="55"/>
  <c r="M133" i="55"/>
  <c r="J133" i="55" s="1"/>
  <c r="G133" i="55"/>
  <c r="C133" i="55"/>
  <c r="M132" i="55"/>
  <c r="J132" i="55"/>
  <c r="G132" i="55"/>
  <c r="C132" i="55"/>
  <c r="M131" i="55"/>
  <c r="J131" i="55" s="1"/>
  <c r="G131" i="55"/>
  <c r="C131" i="55"/>
  <c r="P130" i="55"/>
  <c r="M130" i="55"/>
  <c r="J130" i="55" s="1"/>
  <c r="G130" i="55"/>
  <c r="C130" i="55" s="1"/>
  <c r="M129" i="55"/>
  <c r="J129" i="55" s="1"/>
  <c r="G129" i="55"/>
  <c r="C129" i="55" s="1"/>
  <c r="M128" i="55"/>
  <c r="J128" i="55" s="1"/>
  <c r="G128" i="55"/>
  <c r="C128" i="55" s="1"/>
  <c r="M127" i="55"/>
  <c r="J127" i="55" s="1"/>
  <c r="G127" i="55"/>
  <c r="C127" i="55" s="1"/>
  <c r="M126" i="55"/>
  <c r="J126" i="55" s="1"/>
  <c r="G126" i="55"/>
  <c r="C126" i="55" s="1"/>
  <c r="M125" i="55"/>
  <c r="J125" i="55" s="1"/>
  <c r="G125" i="55"/>
  <c r="C125" i="55" s="1"/>
  <c r="M124" i="55"/>
  <c r="J124" i="55" s="1"/>
  <c r="G124" i="55"/>
  <c r="C124" i="55" s="1"/>
  <c r="M123" i="55"/>
  <c r="J123" i="55" s="1"/>
  <c r="G123" i="55"/>
  <c r="C123" i="55" s="1"/>
  <c r="M122" i="55"/>
  <c r="J122" i="55" s="1"/>
  <c r="G122" i="55"/>
  <c r="C122" i="55" s="1"/>
  <c r="M121" i="55"/>
  <c r="J121" i="55" s="1"/>
  <c r="G121" i="55"/>
  <c r="C121" i="55" s="1"/>
  <c r="M120" i="55"/>
  <c r="J120" i="55" s="1"/>
  <c r="G120" i="55"/>
  <c r="C120" i="55" s="1"/>
  <c r="M119" i="55"/>
  <c r="J119" i="55" s="1"/>
  <c r="G119" i="55"/>
  <c r="C119" i="55" s="1"/>
  <c r="M118" i="55"/>
  <c r="J118" i="55" s="1"/>
  <c r="G118" i="55"/>
  <c r="C118" i="55" s="1"/>
  <c r="M117" i="55"/>
  <c r="J117" i="55" s="1"/>
  <c r="G117" i="55"/>
  <c r="C117" i="55" s="1"/>
  <c r="M116" i="55"/>
  <c r="J116" i="55" s="1"/>
  <c r="G116" i="55"/>
  <c r="C116" i="55" s="1"/>
  <c r="M115" i="55"/>
  <c r="J115" i="55" s="1"/>
  <c r="G115" i="55"/>
  <c r="C115" i="55" s="1"/>
  <c r="M114" i="55"/>
  <c r="J114" i="55" s="1"/>
  <c r="G114" i="55"/>
  <c r="C114" i="55" s="1"/>
  <c r="M113" i="55"/>
  <c r="J113" i="55" s="1"/>
  <c r="G113" i="55"/>
  <c r="C113" i="55" s="1"/>
  <c r="M112" i="55"/>
  <c r="G112" i="55"/>
  <c r="C112" i="55" s="1"/>
  <c r="S111" i="55"/>
  <c r="R111" i="55"/>
  <c r="Q111" i="55"/>
  <c r="Q108" i="55" s="1"/>
  <c r="P111" i="55"/>
  <c r="O111" i="55"/>
  <c r="N111" i="55"/>
  <c r="L111" i="55"/>
  <c r="K111" i="55"/>
  <c r="I111" i="55"/>
  <c r="I108" i="55" s="1"/>
  <c r="I11" i="55" s="1"/>
  <c r="H111" i="55"/>
  <c r="E111" i="55"/>
  <c r="D111" i="55"/>
  <c r="J110" i="55"/>
  <c r="E110" i="55"/>
  <c r="C110" i="55"/>
  <c r="M109" i="55"/>
  <c r="K109" i="55"/>
  <c r="E109" i="55"/>
  <c r="C109" i="55" s="1"/>
  <c r="S108" i="55"/>
  <c r="R108" i="55"/>
  <c r="P108" i="55"/>
  <c r="N108" i="55"/>
  <c r="L108" i="55"/>
  <c r="H108" i="55"/>
  <c r="D108" i="55"/>
  <c r="M107" i="55"/>
  <c r="J107" i="55" s="1"/>
  <c r="G107" i="55"/>
  <c r="C107" i="55" s="1"/>
  <c r="M106" i="55"/>
  <c r="J106" i="55" s="1"/>
  <c r="G106" i="55"/>
  <c r="C106" i="55" s="1"/>
  <c r="M105" i="55"/>
  <c r="J105" i="55" s="1"/>
  <c r="G105" i="55"/>
  <c r="C105" i="55" s="1"/>
  <c r="M104" i="55"/>
  <c r="J104" i="55" s="1"/>
  <c r="G104" i="55"/>
  <c r="C104" i="55" s="1"/>
  <c r="M103" i="55"/>
  <c r="J103" i="55" s="1"/>
  <c r="G103" i="55"/>
  <c r="C103" i="55" s="1"/>
  <c r="M102" i="55"/>
  <c r="J102" i="55" s="1"/>
  <c r="G102" i="55"/>
  <c r="C102" i="55" s="1"/>
  <c r="M101" i="55"/>
  <c r="J101" i="55" s="1"/>
  <c r="G101" i="55"/>
  <c r="C101" i="55" s="1"/>
  <c r="M100" i="55"/>
  <c r="J100" i="55" s="1"/>
  <c r="G100" i="55"/>
  <c r="C100" i="55" s="1"/>
  <c r="M99" i="55"/>
  <c r="J99" i="55" s="1"/>
  <c r="G99" i="55"/>
  <c r="C99" i="55" s="1"/>
  <c r="M98" i="55"/>
  <c r="J98" i="55" s="1"/>
  <c r="G98" i="55"/>
  <c r="C98" i="55" s="1"/>
  <c r="M97" i="55"/>
  <c r="J97" i="55" s="1"/>
  <c r="G97" i="55"/>
  <c r="C97" i="55" s="1"/>
  <c r="M96" i="55"/>
  <c r="J96" i="55" s="1"/>
  <c r="G96" i="55"/>
  <c r="C96" i="55" s="1"/>
  <c r="M95" i="55"/>
  <c r="J95" i="55" s="1"/>
  <c r="G95" i="55"/>
  <c r="C95" i="55" s="1"/>
  <c r="M94" i="55"/>
  <c r="J94" i="55" s="1"/>
  <c r="G94" i="55"/>
  <c r="C94" i="55" s="1"/>
  <c r="M93" i="55"/>
  <c r="J93" i="55" s="1"/>
  <c r="G93" i="55"/>
  <c r="C93" i="55" s="1"/>
  <c r="M92" i="55"/>
  <c r="J92" i="55" s="1"/>
  <c r="G92" i="55"/>
  <c r="C92" i="55" s="1"/>
  <c r="M91" i="55"/>
  <c r="J91" i="55" s="1"/>
  <c r="G91" i="55"/>
  <c r="C91" i="55" s="1"/>
  <c r="M90" i="55"/>
  <c r="J90" i="55" s="1"/>
  <c r="G90" i="55"/>
  <c r="C90" i="55" s="1"/>
  <c r="M89" i="55"/>
  <c r="J89" i="55" s="1"/>
  <c r="G89" i="55"/>
  <c r="C89" i="55" s="1"/>
  <c r="M88" i="55"/>
  <c r="J88" i="55" s="1"/>
  <c r="G88" i="55"/>
  <c r="C88" i="55" s="1"/>
  <c r="M87" i="55"/>
  <c r="J87" i="55" s="1"/>
  <c r="G87" i="55"/>
  <c r="C87" i="55" s="1"/>
  <c r="M86" i="55"/>
  <c r="J86" i="55" s="1"/>
  <c r="G86" i="55"/>
  <c r="C86" i="55" s="1"/>
  <c r="M85" i="55"/>
  <c r="J85" i="55" s="1"/>
  <c r="G85" i="55"/>
  <c r="C85" i="55" s="1"/>
  <c r="M84" i="55"/>
  <c r="J84" i="55" s="1"/>
  <c r="G84" i="55"/>
  <c r="C84" i="55" s="1"/>
  <c r="M83" i="55"/>
  <c r="J83" i="55" s="1"/>
  <c r="G83" i="55"/>
  <c r="C83" i="55" s="1"/>
  <c r="M82" i="55"/>
  <c r="J82" i="55" s="1"/>
  <c r="G82" i="55"/>
  <c r="C82" i="55" s="1"/>
  <c r="M81" i="55"/>
  <c r="J81" i="55" s="1"/>
  <c r="G81" i="55"/>
  <c r="C81" i="55" s="1"/>
  <c r="M80" i="55"/>
  <c r="J80" i="55" s="1"/>
  <c r="K80" i="55"/>
  <c r="G80" i="55"/>
  <c r="C80" i="55" s="1"/>
  <c r="E80" i="55"/>
  <c r="M79" i="55"/>
  <c r="J79" i="55" s="1"/>
  <c r="G79" i="55"/>
  <c r="C79" i="55" s="1"/>
  <c r="M78" i="55"/>
  <c r="J78" i="55" s="1"/>
  <c r="G78" i="55"/>
  <c r="C78" i="55" s="1"/>
  <c r="M77" i="55"/>
  <c r="J77" i="55" s="1"/>
  <c r="G77" i="55"/>
  <c r="M76" i="55"/>
  <c r="J76" i="55" s="1"/>
  <c r="G76" i="55"/>
  <c r="C76" i="55" s="1"/>
  <c r="M75" i="55"/>
  <c r="M68" i="55" s="1"/>
  <c r="K75" i="55"/>
  <c r="G75" i="55"/>
  <c r="C75" i="55"/>
  <c r="M74" i="55"/>
  <c r="J74" i="55" s="1"/>
  <c r="G74" i="55"/>
  <c r="C74" i="55"/>
  <c r="M73" i="55"/>
  <c r="J73" i="55"/>
  <c r="G73" i="55"/>
  <c r="C73" i="55"/>
  <c r="M72" i="55"/>
  <c r="J72" i="55" s="1"/>
  <c r="G72" i="55"/>
  <c r="C72" i="55"/>
  <c r="M71" i="55"/>
  <c r="J71" i="55"/>
  <c r="G71" i="55"/>
  <c r="C71" i="55" s="1"/>
  <c r="M70" i="55"/>
  <c r="J70" i="55" s="1"/>
  <c r="G70" i="55"/>
  <c r="C70" i="55"/>
  <c r="M69" i="55"/>
  <c r="J69" i="55"/>
  <c r="G69" i="55"/>
  <c r="C69" i="55" s="1"/>
  <c r="P68" i="55"/>
  <c r="O68" i="55"/>
  <c r="K68" i="55"/>
  <c r="I68" i="55"/>
  <c r="E68" i="55"/>
  <c r="D68" i="55"/>
  <c r="M67" i="55"/>
  <c r="J67" i="55"/>
  <c r="G67" i="55"/>
  <c r="C67" i="55"/>
  <c r="C56" i="55" s="1"/>
  <c r="E66" i="55"/>
  <c r="J66" i="55" s="1"/>
  <c r="K66" i="55" s="1"/>
  <c r="E65" i="55"/>
  <c r="J65" i="55" s="1"/>
  <c r="K65" i="55" s="1"/>
  <c r="J64" i="55"/>
  <c r="K64" i="55" s="1"/>
  <c r="E64" i="55"/>
  <c r="J63" i="55"/>
  <c r="K63" i="55" s="1"/>
  <c r="E63" i="55"/>
  <c r="J62" i="55"/>
  <c r="K62" i="55" s="1"/>
  <c r="E62" i="55"/>
  <c r="K61" i="55"/>
  <c r="E61" i="55"/>
  <c r="J61" i="55" s="1"/>
  <c r="E60" i="55"/>
  <c r="J60" i="55" s="1"/>
  <c r="K60" i="55" s="1"/>
  <c r="K59" i="55"/>
  <c r="E59" i="55"/>
  <c r="J59" i="55" s="1"/>
  <c r="E58" i="55"/>
  <c r="J58" i="55" s="1"/>
  <c r="K58" i="55" s="1"/>
  <c r="E57" i="55"/>
  <c r="P56" i="55"/>
  <c r="O56" i="55"/>
  <c r="N56" i="55"/>
  <c r="M56" i="55"/>
  <c r="L56" i="55"/>
  <c r="I56" i="55"/>
  <c r="I12" i="55" s="1"/>
  <c r="H56" i="55"/>
  <c r="G56" i="55"/>
  <c r="F56" i="55"/>
  <c r="D56" i="55"/>
  <c r="M55" i="55"/>
  <c r="K55" i="55"/>
  <c r="J55" i="55" s="1"/>
  <c r="G55" i="55"/>
  <c r="C55" i="55" s="1"/>
  <c r="E55" i="55"/>
  <c r="M54" i="55"/>
  <c r="J54" i="55" s="1"/>
  <c r="K54" i="55"/>
  <c r="G54" i="55"/>
  <c r="C54" i="55" s="1"/>
  <c r="M53" i="55"/>
  <c r="J53" i="55" s="1"/>
  <c r="G53" i="55"/>
  <c r="C53" i="55" s="1"/>
  <c r="M52" i="55"/>
  <c r="J52" i="55" s="1"/>
  <c r="G52" i="55"/>
  <c r="C52" i="55" s="1"/>
  <c r="M51" i="55"/>
  <c r="J51" i="55" s="1"/>
  <c r="K51" i="55"/>
  <c r="G51" i="55"/>
  <c r="C51" i="55" s="1"/>
  <c r="M50" i="55"/>
  <c r="J50" i="55" s="1"/>
  <c r="K50" i="55"/>
  <c r="G50" i="55"/>
  <c r="C50" i="55" s="1"/>
  <c r="M49" i="55"/>
  <c r="J49" i="55" s="1"/>
  <c r="G49" i="55"/>
  <c r="C49" i="55" s="1"/>
  <c r="M48" i="55"/>
  <c r="J48" i="55" s="1"/>
  <c r="G48" i="55"/>
  <c r="C48" i="55" s="1"/>
  <c r="M47" i="55"/>
  <c r="J47" i="55" s="1"/>
  <c r="G47" i="55"/>
  <c r="C47" i="55" s="1"/>
  <c r="M46" i="55"/>
  <c r="K46" i="55"/>
  <c r="J46" i="55"/>
  <c r="G46" i="55"/>
  <c r="C46" i="55" s="1"/>
  <c r="E46" i="55"/>
  <c r="M45" i="55"/>
  <c r="K45" i="55"/>
  <c r="J45" i="55"/>
  <c r="G45" i="55"/>
  <c r="E45" i="55"/>
  <c r="C45" i="55" s="1"/>
  <c r="M44" i="55"/>
  <c r="J44" i="55" s="1"/>
  <c r="G44" i="55"/>
  <c r="C44" i="55" s="1"/>
  <c r="M43" i="55"/>
  <c r="J43" i="55" s="1"/>
  <c r="G43" i="55"/>
  <c r="C43" i="55" s="1"/>
  <c r="M42" i="55"/>
  <c r="J42" i="55" s="1"/>
  <c r="K42" i="55"/>
  <c r="G42" i="55"/>
  <c r="C42" i="55" s="1"/>
  <c r="E42" i="55"/>
  <c r="E13" i="55" s="1"/>
  <c r="M41" i="55"/>
  <c r="G41" i="55"/>
  <c r="C41" i="55" s="1"/>
  <c r="K41" i="55" s="1"/>
  <c r="M40" i="55"/>
  <c r="K40" i="55"/>
  <c r="G40" i="55"/>
  <c r="C40" i="55" s="1"/>
  <c r="E40" i="55"/>
  <c r="M39" i="55"/>
  <c r="J39" i="55" s="1"/>
  <c r="G39" i="55"/>
  <c r="C39" i="55"/>
  <c r="M38" i="55"/>
  <c r="J38" i="55"/>
  <c r="G38" i="55"/>
  <c r="C38" i="55" s="1"/>
  <c r="M37" i="55"/>
  <c r="J37" i="55" s="1"/>
  <c r="K37" i="55"/>
  <c r="G37" i="55"/>
  <c r="E37" i="55"/>
  <c r="C37" i="55"/>
  <c r="M36" i="55"/>
  <c r="J36" i="55" s="1"/>
  <c r="G36" i="55"/>
  <c r="C36" i="55" s="1"/>
  <c r="M35" i="55"/>
  <c r="K35" i="55"/>
  <c r="G35" i="55"/>
  <c r="C35" i="55" s="1"/>
  <c r="E35" i="55"/>
  <c r="M34" i="55"/>
  <c r="J34" i="55" s="1"/>
  <c r="K34" i="55"/>
  <c r="G34" i="55"/>
  <c r="E34" i="55"/>
  <c r="C34" i="55"/>
  <c r="M33" i="55"/>
  <c r="J33" i="55" s="1"/>
  <c r="K33" i="55"/>
  <c r="G33" i="55"/>
  <c r="E33" i="55"/>
  <c r="C33" i="55"/>
  <c r="M32" i="55"/>
  <c r="K32" i="55"/>
  <c r="G32" i="55"/>
  <c r="E32" i="55"/>
  <c r="C32" i="55"/>
  <c r="M31" i="55"/>
  <c r="K31" i="55"/>
  <c r="J31" i="55" s="1"/>
  <c r="G31" i="55"/>
  <c r="E31" i="55"/>
  <c r="M30" i="55"/>
  <c r="J30" i="55"/>
  <c r="G30" i="55"/>
  <c r="C30" i="55"/>
  <c r="M29" i="55"/>
  <c r="J29" i="55"/>
  <c r="G29" i="55"/>
  <c r="C29" i="55" s="1"/>
  <c r="M28" i="55"/>
  <c r="J28" i="55"/>
  <c r="G28" i="55"/>
  <c r="C28" i="55"/>
  <c r="M27" i="55"/>
  <c r="J27" i="55"/>
  <c r="G27" i="55"/>
  <c r="C27" i="55" s="1"/>
  <c r="M26" i="55"/>
  <c r="J26" i="55"/>
  <c r="G26" i="55"/>
  <c r="C26" i="55"/>
  <c r="M25" i="55"/>
  <c r="K25" i="55"/>
  <c r="G25" i="55"/>
  <c r="E25" i="55"/>
  <c r="C25" i="55"/>
  <c r="M24" i="55"/>
  <c r="J24" i="55"/>
  <c r="G24" i="55"/>
  <c r="C24" i="55"/>
  <c r="M23" i="55"/>
  <c r="J23" i="55" s="1"/>
  <c r="G23" i="55"/>
  <c r="C23" i="55"/>
  <c r="M22" i="55"/>
  <c r="J22" i="55"/>
  <c r="G22" i="55"/>
  <c r="C22" i="55"/>
  <c r="M21" i="55"/>
  <c r="J21" i="55" s="1"/>
  <c r="K21" i="55"/>
  <c r="G21" i="55"/>
  <c r="E21" i="55"/>
  <c r="C21" i="55"/>
  <c r="M20" i="55"/>
  <c r="J20" i="55"/>
  <c r="G20" i="55"/>
  <c r="C20" i="55" s="1"/>
  <c r="M19" i="55"/>
  <c r="J19" i="55"/>
  <c r="G19" i="55"/>
  <c r="C19" i="55"/>
  <c r="M18" i="55"/>
  <c r="J18" i="55"/>
  <c r="G18" i="55"/>
  <c r="C18" i="55" s="1"/>
  <c r="M17" i="55"/>
  <c r="J17" i="55"/>
  <c r="G17" i="55"/>
  <c r="C17" i="55"/>
  <c r="M16" i="55"/>
  <c r="J16" i="55"/>
  <c r="G16" i="55"/>
  <c r="C16" i="55" s="1"/>
  <c r="M15" i="55"/>
  <c r="J15" i="55"/>
  <c r="G15" i="55"/>
  <c r="C15" i="55"/>
  <c r="M14" i="55"/>
  <c r="K14" i="55"/>
  <c r="G14" i="55"/>
  <c r="E14" i="55"/>
  <c r="C14" i="55"/>
  <c r="P13" i="55"/>
  <c r="O13" i="55"/>
  <c r="O12" i="55" s="1"/>
  <c r="K13" i="55"/>
  <c r="I13" i="55"/>
  <c r="P12" i="55"/>
  <c r="G267" i="55" l="1"/>
  <c r="J35" i="55"/>
  <c r="J14" i="55"/>
  <c r="J75" i="55"/>
  <c r="C108" i="55"/>
  <c r="G111" i="55"/>
  <c r="G108" i="55" s="1"/>
  <c r="P225" i="55"/>
  <c r="P11" i="55" s="1"/>
  <c r="C111" i="55"/>
  <c r="J201" i="55"/>
  <c r="J197" i="55" s="1"/>
  <c r="J40" i="55"/>
  <c r="J68" i="55"/>
  <c r="M111" i="55"/>
  <c r="M108" i="55" s="1"/>
  <c r="J112" i="55"/>
  <c r="J111" i="55" s="1"/>
  <c r="C166" i="55"/>
  <c r="C165" i="55" s="1"/>
  <c r="C197" i="55"/>
  <c r="C226" i="55"/>
  <c r="J238" i="55"/>
  <c r="J237" i="55" s="1"/>
  <c r="M282" i="55"/>
  <c r="M281" i="55" s="1"/>
  <c r="N281" i="55"/>
  <c r="J25" i="55"/>
  <c r="E56" i="55"/>
  <c r="E12" i="55" s="1"/>
  <c r="E11" i="55" s="1"/>
  <c r="J57" i="55"/>
  <c r="G147" i="55"/>
  <c r="C148" i="55"/>
  <c r="C147" i="55" s="1"/>
  <c r="G293" i="55"/>
  <c r="G292" i="55" s="1"/>
  <c r="C295" i="55"/>
  <c r="C293" i="55" s="1"/>
  <c r="C292" i="55" s="1"/>
  <c r="J32" i="55"/>
  <c r="C77" i="55"/>
  <c r="C68" i="55" s="1"/>
  <c r="G68" i="55"/>
  <c r="E147" i="55"/>
  <c r="M166" i="55"/>
  <c r="J167" i="55"/>
  <c r="J166" i="55" s="1"/>
  <c r="C193" i="55"/>
  <c r="K197" i="55"/>
  <c r="G214" i="55"/>
  <c r="C217" i="55"/>
  <c r="C214" i="55" s="1"/>
  <c r="J226" i="55"/>
  <c r="J225" i="55" s="1"/>
  <c r="C267" i="55"/>
  <c r="C13" i="55"/>
  <c r="K108" i="55"/>
  <c r="J109" i="55"/>
  <c r="M147" i="55"/>
  <c r="C31" i="55"/>
  <c r="G13" i="55"/>
  <c r="J41" i="55"/>
  <c r="M13" i="55"/>
  <c r="M12" i="55" s="1"/>
  <c r="M193" i="55"/>
  <c r="J193" i="55"/>
  <c r="M267" i="55"/>
  <c r="J267" i="55"/>
  <c r="J215" i="55"/>
  <c r="J214" i="55" s="1"/>
  <c r="M214" i="55"/>
  <c r="J147" i="55"/>
  <c r="J144" i="55"/>
  <c r="C239" i="55"/>
  <c r="K267" i="55"/>
  <c r="J278" i="55"/>
  <c r="G12" i="55" l="1"/>
  <c r="G11" i="55" s="1"/>
  <c r="J13" i="55"/>
  <c r="J108" i="55"/>
  <c r="J165" i="55"/>
  <c r="C225" i="55"/>
  <c r="C12" i="55"/>
  <c r="M165" i="55"/>
  <c r="M11" i="55"/>
  <c r="K57" i="55"/>
  <c r="K56" i="55" s="1"/>
  <c r="K12" i="55" s="1"/>
  <c r="K11" i="55" s="1"/>
  <c r="J56" i="55"/>
  <c r="C11" i="55" l="1"/>
  <c r="J12" i="55"/>
  <c r="J11" i="55" s="1"/>
</calcChain>
</file>

<file path=xl/comments1.xml><?xml version="1.0" encoding="utf-8"?>
<comments xmlns="http://schemas.openxmlformats.org/spreadsheetml/2006/main">
  <authors>
    <author>SONGNGOC</author>
    <author>Admin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</rPr>
          <t>SONGNGOC:</t>
        </r>
        <r>
          <rPr>
            <sz val="9"/>
            <color indexed="81"/>
            <rFont val="Tahoma"/>
            <family val="2"/>
          </rPr>
          <t xml:space="preserve">
Đã cộng cả cắm mốc. Stt 175
</t>
        </r>
      </text>
    </comment>
    <comment ref="C67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trong dự toán 11.437
</t>
        </r>
      </text>
    </comment>
    <comment ref="P130" authorId="0" shapeId="0">
      <text>
        <r>
          <rPr>
            <b/>
            <sz val="9"/>
            <color indexed="81"/>
            <rFont val="Tahoma"/>
            <family val="2"/>
          </rPr>
          <t>SONGNGOC:</t>
        </r>
        <r>
          <rPr>
            <sz val="9"/>
            <color indexed="81"/>
            <rFont val="Tahoma"/>
            <family val="2"/>
          </rPr>
          <t xml:space="preserve">
Số dư còn lại chuyển nguồn hay hủy???
</t>
        </r>
      </text>
    </comment>
    <comment ref="P139" authorId="0" shapeId="0">
      <text>
        <r>
          <rPr>
            <b/>
            <sz val="9"/>
            <color indexed="81"/>
            <rFont val="Tahoma"/>
            <family val="2"/>
          </rPr>
          <t>SONGNGOC:</t>
        </r>
        <r>
          <rPr>
            <sz val="9"/>
            <color indexed="81"/>
            <rFont val="Tahoma"/>
            <family val="2"/>
          </rPr>
          <t xml:space="preserve">
Kiểm tra lại số dư còn lại. 2 bản khác nhau
</t>
        </r>
      </text>
    </comment>
  </commentList>
</comments>
</file>

<file path=xl/sharedStrings.xml><?xml version="1.0" encoding="utf-8"?>
<sst xmlns="http://schemas.openxmlformats.org/spreadsheetml/2006/main" count="338" uniqueCount="318">
  <si>
    <t>A</t>
  </si>
  <si>
    <t>B</t>
  </si>
  <si>
    <t>II</t>
  </si>
  <si>
    <t>III</t>
  </si>
  <si>
    <t>IV</t>
  </si>
  <si>
    <t>I</t>
  </si>
  <si>
    <t>Chi thường xuyên</t>
  </si>
  <si>
    <t>V</t>
  </si>
  <si>
    <t>Tổng số</t>
  </si>
  <si>
    <t>TỔNG SỐ</t>
  </si>
  <si>
    <t>Tên đơn vị</t>
  </si>
  <si>
    <t>VI</t>
  </si>
  <si>
    <t>Chi chương trình MTQG</t>
  </si>
  <si>
    <t>VII</t>
  </si>
  <si>
    <t>Quyết toán</t>
  </si>
  <si>
    <t>Chi cục Kiểm lâm</t>
  </si>
  <si>
    <t>VIII</t>
  </si>
  <si>
    <t>UBND TỈNH QUẢNG BÌNH</t>
  </si>
  <si>
    <t>Biểu số 66a/CK-NSNN</t>
  </si>
  <si>
    <t>QUYẾT TOÁN CHI NGÂN SÁCH CẤP TỈNH CHO TỪNG CƠ QUAN, TỔ CHỨC NĂM 2017</t>
  </si>
  <si>
    <t>(Quyết toán đã được Hội đồng nhân dân phê chuẩn)</t>
  </si>
  <si>
    <t>(Kèm theo Quyết định số            /QĐ-UBND ngày         tháng 01 năm 2019 của UBND tỉnh Quảng Bình)</t>
  </si>
  <si>
    <t>ĐVT: triệu đồng</t>
  </si>
  <si>
    <t>TT</t>
  </si>
  <si>
    <t>Dự toán</t>
  </si>
  <si>
    <t>Chi chuyển nguồn</t>
  </si>
  <si>
    <t>So sánh</t>
  </si>
  <si>
    <t xml:space="preserve"> Chi đầu tư phát triển (không kể CTMTQG)</t>
  </si>
  <si>
    <t>Chi thường xuyên (không kể CTMTQG)</t>
  </si>
  <si>
    <t>Chi trả nợ lãi</t>
  </si>
  <si>
    <t xml:space="preserve"> Chi đầu tư phát triển</t>
  </si>
  <si>
    <t>KHỐI HÀNH CHÍNH</t>
  </si>
  <si>
    <t xml:space="preserve">  QLNN</t>
  </si>
  <si>
    <t>Sở Lao động-TBXH</t>
  </si>
  <si>
    <t>Sở Nông nghiệp &amp;PTNT</t>
  </si>
  <si>
    <t>Chi cục Thú Y tỉnh</t>
  </si>
  <si>
    <t>Chi cục bảo vệ thực vật</t>
  </si>
  <si>
    <t>CC quản lý chất lượng nông lâm sản và thủy sản</t>
  </si>
  <si>
    <t>Chi cục phát triển nông thôn</t>
  </si>
  <si>
    <t>Chi cục  Ph. chống bảo lụt &amp; cứu nạn (CC Thủy lợi)</t>
  </si>
  <si>
    <t>Chi cục thủy sản (tên mới)</t>
  </si>
  <si>
    <t>Chi cục Quản lý thị trường</t>
  </si>
  <si>
    <t xml:space="preserve">Ban Dân tộc </t>
  </si>
  <si>
    <t>Sở Nội vụ</t>
  </si>
  <si>
    <t>Ban Tôn giáo</t>
  </si>
  <si>
    <t>Ban Thi đua-Khen thưởng</t>
  </si>
  <si>
    <t>Chi cục Văn thư - lưu trữ</t>
  </si>
  <si>
    <t>Thanh tra Tỉnh</t>
  </si>
  <si>
    <t>V.P HĐND tỉnh</t>
  </si>
  <si>
    <t>Văn phòng UBND tỉnh</t>
  </si>
  <si>
    <t>Sở Y tế</t>
  </si>
  <si>
    <t>Sở Văn hoá -Thể thao</t>
  </si>
  <si>
    <t>Sở Khoa học-Công nghệ</t>
  </si>
  <si>
    <t>Sở Công Thương</t>
  </si>
  <si>
    <t>Sở Xây dựng</t>
  </si>
  <si>
    <t xml:space="preserve"> Sở Tư pháp</t>
  </si>
  <si>
    <t>Sở Tài chính</t>
  </si>
  <si>
    <t>Sở Kế hoạch -Đầu tư</t>
  </si>
  <si>
    <t>Sở Giáo dục - Đào tạo</t>
  </si>
  <si>
    <t>Sở T. nguyên &amp; M.trường</t>
  </si>
  <si>
    <t>Sở Giao thông -Vận tải</t>
  </si>
  <si>
    <t>Thanh tra Giao thông</t>
  </si>
  <si>
    <t>Ban ATGT tỉnh</t>
  </si>
  <si>
    <t>Sở Ngoại vụ</t>
  </si>
  <si>
    <t>Sở Thông tin và Truyền thông</t>
  </si>
  <si>
    <t>Chi cục Dân số KHHGĐ</t>
  </si>
  <si>
    <t xml:space="preserve"> BQL  khu KT Q. Bình</t>
  </si>
  <si>
    <t>ĐD BQLKTT tại Hòn La</t>
  </si>
  <si>
    <t>ĐD BQLKTT tại Cha Lo</t>
  </si>
  <si>
    <t>Chi cục tiêu chuẩn đo lường chất lượng</t>
  </si>
  <si>
    <t>Chi  cục bảo vệ môi trường</t>
  </si>
  <si>
    <t>Chi cục an toàn vệ sinh thực phẩm</t>
  </si>
  <si>
    <t>Thanh tra Sở Xây dựng</t>
  </si>
  <si>
    <t>Sở Du lịch</t>
  </si>
  <si>
    <t xml:space="preserve"> Đảng</t>
  </si>
  <si>
    <t xml:space="preserve"> Ban Tổ chức</t>
  </si>
  <si>
    <t xml:space="preserve"> Ban Tuyên giáo</t>
  </si>
  <si>
    <t xml:space="preserve"> Ban Kiểm tra</t>
  </si>
  <si>
    <t xml:space="preserve"> Ban Dân vận</t>
  </si>
  <si>
    <t xml:space="preserve"> Ban Nội chính</t>
  </si>
  <si>
    <t xml:space="preserve"> Văn phòng tỉnh ủy</t>
  </si>
  <si>
    <t>Trung tâm công nhệ thông tin (VPTU)</t>
  </si>
  <si>
    <t>Trung tâm Tin hoc công tác Tuyên giáo</t>
  </si>
  <si>
    <t>Đảng ủy Khối các cơ quan tỉnh QB</t>
  </si>
  <si>
    <t>Đảng ủy Khối Doanh nghiệp</t>
  </si>
  <si>
    <t>Báo Quảng Bình</t>
  </si>
  <si>
    <t>C</t>
  </si>
  <si>
    <t xml:space="preserve"> Đoàn thể </t>
  </si>
  <si>
    <t xml:space="preserve"> Tỉnh đoàn </t>
  </si>
  <si>
    <t>Hội Nông dân</t>
  </si>
  <si>
    <t>Đoàn khối Doanh nghiệp</t>
  </si>
  <si>
    <t>Hội Cựu chiến binh</t>
  </si>
  <si>
    <t>Hội Liên hiệp Phụ nữ tỉnh</t>
  </si>
  <si>
    <t>Đoàn Cơ quan Tỉnh QB</t>
  </si>
  <si>
    <t>Uỷ ban Mặt trận TQVN</t>
  </si>
  <si>
    <t>Hội Văn học Nghệ thuật</t>
  </si>
  <si>
    <t>Hội Liên hiệp thanh niên</t>
  </si>
  <si>
    <t>Hội Nhà báo</t>
  </si>
  <si>
    <t>Hội làm vườn</t>
  </si>
  <si>
    <t>Liên minh hợp tác xã</t>
  </si>
  <si>
    <t>Hội Đông y</t>
  </si>
  <si>
    <t>Hội Doanh nghiệp vừa và nhỏ</t>
  </si>
  <si>
    <t>Hội Luật gia</t>
  </si>
  <si>
    <t>Hội khuyến học</t>
  </si>
  <si>
    <t>Hội người cao tuổi</t>
  </si>
  <si>
    <t>Hội người mù</t>
  </si>
  <si>
    <t>Liên hiệp các hội KHKT</t>
  </si>
  <si>
    <t>Hội Hữu Nghị</t>
  </si>
  <si>
    <t>Hội Chữ thập đỏ</t>
  </si>
  <si>
    <t>Hội Chất độc da cam</t>
  </si>
  <si>
    <t>Hội Cựu thanh niên xung phong</t>
  </si>
  <si>
    <t>Hội bảo trợ người tàn tật TEMC</t>
  </si>
  <si>
    <t>Đoàn Luật sư</t>
  </si>
  <si>
    <t>Hội bảo trợ bệnh nhân nghèo</t>
  </si>
  <si>
    <t>Hội Di sản</t>
  </si>
  <si>
    <t>Hội sinh vật cảnh</t>
  </si>
  <si>
    <t>Hội Cựu giáo chức</t>
  </si>
  <si>
    <t>Hội chăn nuôi - thú y</t>
  </si>
  <si>
    <t>Hội Địa chất</t>
  </si>
  <si>
    <t xml:space="preserve">Hội Hữu nghị Việt-Thái </t>
  </si>
  <si>
    <t>Hội Hữu nghị Việt-Nga</t>
  </si>
  <si>
    <t>Hội Hữu nghị Việt-Lào</t>
  </si>
  <si>
    <t>Hội hữu nghị Việt Nam - Campuchia</t>
  </si>
  <si>
    <t>Hội nhạc sĩ</t>
  </si>
  <si>
    <t>Hội bóng chuyền</t>
  </si>
  <si>
    <t>Hội Hữu nghị Việt Đức</t>
  </si>
  <si>
    <t>Hội y học</t>
  </si>
  <si>
    <t>SỰ NGHIỆP GIÁO DỤC</t>
  </si>
  <si>
    <t xml:space="preserve"> A</t>
  </si>
  <si>
    <t>Sở Giáo dục</t>
  </si>
  <si>
    <t>Khối Trường THPT</t>
  </si>
  <si>
    <t>Trường THPT Dân tộc Nội trú</t>
  </si>
  <si>
    <t>TrườngTHPT Minh Hoá</t>
  </si>
  <si>
    <t>TrườngTHPT Tuyên Hoá</t>
  </si>
  <si>
    <t>TrườngTHPT Lê Trực</t>
  </si>
  <si>
    <t>TrườngTHPT Phan Bội Châu</t>
  </si>
  <si>
    <t>TrườngTHPT Số 1 Quảng Trạch (Lương Thế Vinh)</t>
  </si>
  <si>
    <t>TrườngTHPT Số 2 Quảng Trạch (Lê Hồng Phong)</t>
  </si>
  <si>
    <t>TrườngTHPT Số 3 Quảng Trạch (Quang Trung)</t>
  </si>
  <si>
    <t>TrườngTHPT Nguyễn Bỉnh Khiêm( Số 4 QT)</t>
  </si>
  <si>
    <t>TrườngTHPT Lê Lợi (Số 5 Quảng Trạch)</t>
  </si>
  <si>
    <t>TrườngTHPT Lê Quý Đôn ( số 1 BT)</t>
  </si>
  <si>
    <t>Trường THPT Hựng Vương (số 2 BT)</t>
  </si>
  <si>
    <t>TrườngTHPT Trần Phú (Số 3 BT)</t>
  </si>
  <si>
    <t>TrườngTHPT Nguyễn Trải (Số 4 BT)</t>
  </si>
  <si>
    <t>Trường THPT Ngô Quyền ( Số 5 BT)</t>
  </si>
  <si>
    <t>Trường THPT chuyên QB ( Võ Nguyên Giáp)</t>
  </si>
  <si>
    <t>TrườngTHPT Đào Duy Từ</t>
  </si>
  <si>
    <t>Trường THPT Đồng Hới</t>
  </si>
  <si>
    <t>Trường THPT Phan Đình Phùng</t>
  </si>
  <si>
    <t>Trường THPT Ninh Châu</t>
  </si>
  <si>
    <t>Trường THPT Quảng Ninh</t>
  </si>
  <si>
    <t>Trường THPT Nguyễn Hữu Cảnh</t>
  </si>
  <si>
    <t>Trường THPT Lệ Thủy</t>
  </si>
  <si>
    <t>Trường THPT Hoàng Hoa Thám</t>
  </si>
  <si>
    <t>Trường THPT Trần Hưng Đạo</t>
  </si>
  <si>
    <t>Trường THPT KT Lệ Thủy</t>
  </si>
  <si>
    <t>Trường THPT Nguyễn Chí Thanh</t>
  </si>
  <si>
    <t>Trường THPT &amp; THCS  Hoá Tiến</t>
  </si>
  <si>
    <t>Trường THPT &amp; THCS  Bắc Sơn</t>
  </si>
  <si>
    <t>Trường THPT &amp; THCS Việt Trung</t>
  </si>
  <si>
    <t>Trường THPT &amp; THCS  Trung Hoá</t>
  </si>
  <si>
    <t>Trường THPT &amp; THCS  Dương Văn An</t>
  </si>
  <si>
    <t>D</t>
  </si>
  <si>
    <t>Hình thức giáo dục khác</t>
  </si>
  <si>
    <t>Trung tâm TTN Bắc T.Bộ</t>
  </si>
  <si>
    <t xml:space="preserve"> Nhà văn hoá Thiếu Nhi</t>
  </si>
  <si>
    <t>SỰ NGHIỆP ĐÀO TẠO</t>
  </si>
  <si>
    <t>Trường trung học Kinh tế Q. bình</t>
  </si>
  <si>
    <t>Trường trung học KT-CNN Q. Bình</t>
  </si>
  <si>
    <t>Trường Đại học Quảng Bình</t>
  </si>
  <si>
    <t>Trung tâm GDTX tỉnh</t>
  </si>
  <si>
    <t>Trường Chính trị tỉnh</t>
  </si>
  <si>
    <t>Trường trung cấp nghề tỉnh (Cao đẳng nghề)</t>
  </si>
  <si>
    <t>Trung tâm Giới thiệu việc làm (dịch vụ việc làm)</t>
  </si>
  <si>
    <t xml:space="preserve">Trung tâm dạy nghề Phụ nữ </t>
  </si>
  <si>
    <t>Trung tâm dạy nghề và hỗ trợ nông dân</t>
  </si>
  <si>
    <t>Trung tâm HNDN và GTVL Thanh niên</t>
  </si>
  <si>
    <t>Trường Trung học Y tế (Trung cấp y tế)</t>
  </si>
  <si>
    <t xml:space="preserve"> Liên minh HTX</t>
  </si>
  <si>
    <t>Trung tâm đào tạo huấn luyện TDTT</t>
  </si>
  <si>
    <t>Trung tâm trợ giúp pháp lý</t>
  </si>
  <si>
    <t>Hội DN vừa và nhỏ (Đào tạo nhân lực DN)</t>
  </si>
  <si>
    <t>Sở y tế</t>
  </si>
  <si>
    <t xml:space="preserve"> SỰ NGHIỆP Y TẾ</t>
  </si>
  <si>
    <t xml:space="preserve"> Các đơn vị thuộc Sở</t>
  </si>
  <si>
    <t>Bệnh viện đa khoa Minh Hóa</t>
  </si>
  <si>
    <t>Bệnh viện đa khoa Tuyên Hóa</t>
  </si>
  <si>
    <t>Bệnh viện đa khoa KV Bắc QB</t>
  </si>
  <si>
    <t>Bệnh viện đa khoa Bố Trạch</t>
  </si>
  <si>
    <t>Bệnh viện đa khoa Đồng Hới</t>
  </si>
  <si>
    <t>Bệnh viện đa khoa Quảng Ninh</t>
  </si>
  <si>
    <t>Bệnh viện đa khoa Lệ Thủy</t>
  </si>
  <si>
    <t>Bệnh viện Y học cổ truyền</t>
  </si>
  <si>
    <t>Trung tâm YTDP Minh Hóa</t>
  </si>
  <si>
    <t>Trung tâm YTDP Tuyên Hóa</t>
  </si>
  <si>
    <t xml:space="preserve">Trung tâm YTDP Quảng Trạch </t>
  </si>
  <si>
    <t>Trung tâm YTDP TX Ba Đồn</t>
  </si>
  <si>
    <t>Trung tâm YTDP Bố Trạch</t>
  </si>
  <si>
    <t>Trung tâm YTDP Đồng Hới</t>
  </si>
  <si>
    <t>Trung tâm YTDP Quảng Ninh</t>
  </si>
  <si>
    <t>Trung tâm YTDP Lệ Thủy</t>
  </si>
  <si>
    <t>Trung tâm Y tế Dự phòng tỉnh</t>
  </si>
  <si>
    <t>Tr. tâm kiểm nghiệm Dược phẩm</t>
  </si>
  <si>
    <t>Tr. tâm phòng chống Sốt rét, Nội tiết</t>
  </si>
  <si>
    <t>Trung tâm phòng chống bệnh X. hội</t>
  </si>
  <si>
    <t>Trung tâm chăm sóc SK sinh sản</t>
  </si>
  <si>
    <t>Trung tâm Truyền thông GDSK</t>
  </si>
  <si>
    <t>Tr. tâm giám định Y khoa- Pháp y</t>
  </si>
  <si>
    <t>Trung tâm Phòng chống HIV/ADS</t>
  </si>
  <si>
    <t>BQL DA VNM8 PO9 Quảng Bình</t>
  </si>
  <si>
    <t xml:space="preserve"> Văn phòng Sở Y tế</t>
  </si>
  <si>
    <t xml:space="preserve"> B</t>
  </si>
  <si>
    <t>Các đơn vị SN Y tế khác</t>
  </si>
  <si>
    <t>Ban bảo vệ CSSK</t>
  </si>
  <si>
    <t>Chi cục Dân số (Sự nghiệp dân số)</t>
  </si>
  <si>
    <t>DA Hỗ trợ y tế các tỉnh Bắc Trung Bộ</t>
  </si>
  <si>
    <t>SỰ NGHIỆP VH -TT-DL</t>
  </si>
  <si>
    <t>Sở Văn hoá-Thể thao-Du lịch</t>
  </si>
  <si>
    <t>Đoàn Nghệ thuật Truyền thống</t>
  </si>
  <si>
    <t>Trung tâm văn hoá Tỉnh</t>
  </si>
  <si>
    <t>Tạp chí  Văn hoá</t>
  </si>
  <si>
    <t>BQL Di tích danh thắng</t>
  </si>
  <si>
    <t>Bảo tàng tổng hợp</t>
  </si>
  <si>
    <t>Thư viện tỉnh</t>
  </si>
  <si>
    <t>Tr. tâm phát hành phim và C.Bóng</t>
  </si>
  <si>
    <t>Tạp chí Nhật Lệ</t>
  </si>
  <si>
    <t>Trung tâm Thể dục thể thao</t>
  </si>
  <si>
    <t>Trung tâm Đào tạo huấn luyên TDTT</t>
  </si>
  <si>
    <t xml:space="preserve">Trung tâm lưu trữ UBND tỉnh </t>
  </si>
  <si>
    <t>Sự nghiệp du lịch (Sở du lịch)</t>
  </si>
  <si>
    <t>Tr. tâm xúc tiến Du lịch</t>
  </si>
  <si>
    <t>SN  KH VÀ CN</t>
  </si>
  <si>
    <t xml:space="preserve"> Sở khoa học công nghệ</t>
  </si>
  <si>
    <t>Trung tâm Thông tin KHCN</t>
  </si>
  <si>
    <t>Chi cục Tiêu chuẩn Đo lường CL</t>
  </si>
  <si>
    <t>Tr. tâm ứng dụng tiến bộ KHCN</t>
  </si>
  <si>
    <t>Tr. tâm Tin học VP UBND tỉnh</t>
  </si>
  <si>
    <t>Sở Thông tin truyền thông (SN Thông tin Tr. thông</t>
  </si>
  <si>
    <t>T.tâm CNTT&amp; Truyền thông</t>
  </si>
  <si>
    <t>Trung tâm kỹ thuật đo lường thử nghiệm</t>
  </si>
  <si>
    <t>SN PHÁT THANH TH</t>
  </si>
  <si>
    <t>Đài PT-TH Quảng Bình</t>
  </si>
  <si>
    <t>SỰ NGHIỆP KINH TẾ</t>
  </si>
  <si>
    <t>Sự nghiệp Ngành NN</t>
  </si>
  <si>
    <t>Tr. tâm Khuyến Nông-Khuyến lâm</t>
  </si>
  <si>
    <t>Trung tâm Nước sạch-SMTNT</t>
  </si>
  <si>
    <t>Sự nghiệp phòng chống lụt bảo</t>
  </si>
  <si>
    <t>BQL Rừng PH ven biển Nam QB</t>
  </si>
  <si>
    <t xml:space="preserve"> Tr. tâm Giống vật nuôi Đức Ninh</t>
  </si>
  <si>
    <t>Tr. tâm Quy hoạch thiết kế LN</t>
  </si>
  <si>
    <t>Sở NN&amp;PTNT</t>
  </si>
  <si>
    <t>Tr. tâm Giống Thuỷ sản</t>
  </si>
  <si>
    <t>BQL Cảng cá Sông Gianh</t>
  </si>
  <si>
    <t>BQL Cảng cá Nhật Lệ</t>
  </si>
  <si>
    <t xml:space="preserve">  Sự nghiệp giao thông</t>
  </si>
  <si>
    <t>Sở Giáo thông( Sự nghiệp GT)</t>
  </si>
  <si>
    <t xml:space="preserve"> Các đơn vị khác</t>
  </si>
  <si>
    <t>Viện Qui hoạch</t>
  </si>
  <si>
    <t>Trung tâm khuyến công&amp; xúc tiến TM(CN TTCN &amp; XTTM)</t>
  </si>
  <si>
    <t>Sở công thương</t>
  </si>
  <si>
    <t>Phòng Công chứng số 1</t>
  </si>
  <si>
    <t>Sở Ngoại vụ (Ban cắm mốc)</t>
  </si>
  <si>
    <t>Trung tâm kiểm địnhCLXD</t>
  </si>
  <si>
    <t>Công ty Quản lý hạ tầng Khu K. tế</t>
  </si>
  <si>
    <t>Tr. tâm TVXT Đầu tư</t>
  </si>
  <si>
    <t>Trung tâm bán đấu giá</t>
  </si>
  <si>
    <t>Tổng đội TNXP xây dựng kinh tế</t>
  </si>
  <si>
    <t>Trung tâm tin học và dịch vụ TC công</t>
  </si>
  <si>
    <t>Quĩ phát triển đất</t>
  </si>
  <si>
    <t>BQL DA PTDLBV tiểuvùng sông Me Kong</t>
  </si>
  <si>
    <t>BQLDA  khu vực Phong Nha Kẻ Bàng</t>
  </si>
  <si>
    <t>BQLDA SRDP</t>
  </si>
  <si>
    <t>Ban chuẩn bị DA Môi trường ĐH</t>
  </si>
  <si>
    <t>VP điều phối xây dựng nông thôn mới</t>
  </si>
  <si>
    <t>BQL DA JICA 2</t>
  </si>
  <si>
    <t>BQLDA điện mặt trời</t>
  </si>
  <si>
    <t>BQL DA" Hỗ trợ chuẩn bị sẵn sàng thực thi REDD+</t>
  </si>
  <si>
    <t>DA"xây dựng XH thích ứng với thiên tai"</t>
  </si>
  <si>
    <t>BQLDA môI trường và biến đổi khí hậu TP ĐH</t>
  </si>
  <si>
    <t>BQL dự án hỗ trợ y tế các tỉnh Bắc Trung Bộ - QB</t>
  </si>
  <si>
    <t>BQLDA WB-FCPF Quảng Bình</t>
  </si>
  <si>
    <t>BQLDA nâng cao năng lực phòng, chống HIV/AIDS kv sông mêkong</t>
  </si>
  <si>
    <t>BQLDA phòng chống sốt rét quỹ toàn cầu</t>
  </si>
  <si>
    <t>BQLDA đầu tư và xây dựng công trình dân dụng và CN QB</t>
  </si>
  <si>
    <t>IX</t>
  </si>
  <si>
    <t>SN Tài nguyên-MT</t>
  </si>
  <si>
    <t>V.phòng ĐK sử dụng đất</t>
  </si>
  <si>
    <t>Tr.tâm kỹ thuật địa chính</t>
  </si>
  <si>
    <t>TT quan trắc -KT M. trường</t>
  </si>
  <si>
    <t>Tr. tâm Thông tin TNMT</t>
  </si>
  <si>
    <t>Tr.tâm phát triển quỹ đất</t>
  </si>
  <si>
    <t>Chi cục Bảo vệ Môi trường</t>
  </si>
  <si>
    <t>Tr.tâm quy hoạch TNMT</t>
  </si>
  <si>
    <t>BQL Vườn QGPN KB</t>
  </si>
  <si>
    <t>Hạt kiểm lâm Phong Nha</t>
  </si>
  <si>
    <t>T. tâm nghiên cứu KH &amp; cứu hộ</t>
  </si>
  <si>
    <t>Sở Tài nguyên MT</t>
  </si>
  <si>
    <t xml:space="preserve">Chi cục Biển và HảI đảo </t>
  </si>
  <si>
    <t>Chi cục quản lý đất đai</t>
  </si>
  <si>
    <t>X</t>
  </si>
  <si>
    <t xml:space="preserve"> ĐẢM BẢO XÃ HỘI</t>
  </si>
  <si>
    <t xml:space="preserve"> Sở LĐTB&amp;XH</t>
  </si>
  <si>
    <t xml:space="preserve"> - Khác</t>
  </si>
  <si>
    <t>Tr. tâm Bảo trợ xã hội</t>
  </si>
  <si>
    <t>Tr. tâm Giáo dục Lao động- Xã hội (Cơ sở cai nghiện ma túy)</t>
  </si>
  <si>
    <t>Trung tâm điều dưỡng luân phiên NCC</t>
  </si>
  <si>
    <t xml:space="preserve"> UBND tỉnh </t>
  </si>
  <si>
    <t xml:space="preserve"> Tỉnh uỷ</t>
  </si>
  <si>
    <t xml:space="preserve"> HĐND tỉnh</t>
  </si>
  <si>
    <t>Quĩ bảo trợ trẻ em tỉnh</t>
  </si>
  <si>
    <t>TT Chăm sóc và PHCN người tâm thần</t>
  </si>
  <si>
    <t>XI</t>
  </si>
  <si>
    <t>CHI KHÁC</t>
  </si>
  <si>
    <t xml:space="preserve"> Thi đua khen thưởng</t>
  </si>
  <si>
    <t>Tr đó: Ban TĐKT</t>
  </si>
  <si>
    <t xml:space="preserve"> Văn phòng tỉnh uỷ</t>
  </si>
  <si>
    <t xml:space="preserve"> Sở Tư pháp (Tuyên truyền pháp luật)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</si>
</sst>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6" formatCode="_(* #,##0_);_(* \(#,##0\);_(* &quot;-&quot;??_);_(@_)"/>
  </numFmts>
  <fonts count="18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sz val="10"/>
      <name val="Arial"/>
      <family val="2"/>
    </font>
    <font>
      <sz val="14"/>
      <name val=".VnTime"/>
      <family val="2"/>
    </font>
    <font>
      <sz val="12"/>
      <name val=".VnArial Narrow"/>
    </font>
    <font>
      <b/>
      <sz val="10"/>
      <name val="Times New Roman"/>
      <family val="1"/>
    </font>
    <font>
      <sz val="12"/>
      <name val=".VnTime"/>
      <family val="2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indexed="10"/>
      <name val="Times New Roman"/>
      <family val="1"/>
    </font>
    <font>
      <u/>
      <sz val="12"/>
      <name val="Times New Roman"/>
      <family val="1"/>
    </font>
    <font>
      <b/>
      <u val="singleAccounting"/>
      <sz val="12"/>
      <name val="Times New Roman"/>
      <family val="1"/>
    </font>
    <font>
      <i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41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4" fillId="0" borderId="0"/>
    <xf numFmtId="0" fontId="6" fillId="0" borderId="0"/>
    <xf numFmtId="43" fontId="4" fillId="0" borderId="0" applyFont="0" applyFill="0" applyBorder="0" applyAlignment="0" applyProtection="0"/>
  </cellStyleXfs>
  <cellXfs count="80">
    <xf numFmtId="0" fontId="0" fillId="0" borderId="0" xfId="0"/>
    <xf numFmtId="0" fontId="5" fillId="0" borderId="0" xfId="5" applyFont="1" applyFill="1" applyAlignment="1"/>
    <xf numFmtId="0" fontId="5" fillId="0" borderId="0" xfId="5" applyFont="1" applyFill="1" applyAlignment="1">
      <alignment horizontal="left"/>
    </xf>
    <xf numFmtId="0" fontId="7" fillId="0" borderId="0" xfId="6" applyFont="1" applyFill="1" applyAlignment="1">
      <alignment horizontal="center"/>
    </xf>
    <xf numFmtId="0" fontId="5" fillId="0" borderId="0" xfId="6" applyFont="1" applyFill="1" applyAlignment="1">
      <alignment horizontal="right"/>
    </xf>
    <xf numFmtId="0" fontId="7" fillId="0" borderId="0" xfId="6" applyFont="1" applyFill="1" applyAlignment="1">
      <alignment horizontal="right"/>
    </xf>
    <xf numFmtId="0" fontId="5" fillId="0" borderId="0" xfId="5" applyFont="1" applyFill="1" applyAlignment="1">
      <alignment horizontal="right"/>
    </xf>
    <xf numFmtId="0" fontId="7" fillId="0" borderId="0" xfId="6" applyFont="1" applyFill="1"/>
    <xf numFmtId="0" fontId="5" fillId="0" borderId="0" xfId="6" applyFont="1" applyFill="1" applyAlignment="1">
      <alignment horizontal="center"/>
    </xf>
    <xf numFmtId="0" fontId="5" fillId="0" borderId="0" xfId="6" applyFont="1" applyFill="1" applyAlignment="1"/>
    <xf numFmtId="0" fontId="8" fillId="0" borderId="0" xfId="5" applyNumberFormat="1" applyFont="1" applyFill="1" applyBorder="1" applyAlignment="1">
      <alignment horizontal="center" vertical="center" wrapText="1"/>
    </xf>
    <xf numFmtId="0" fontId="8" fillId="0" borderId="0" xfId="5" applyNumberFormat="1" applyFont="1" applyFill="1" applyBorder="1" applyAlignment="1">
      <alignment vertical="center" wrapText="1"/>
    </xf>
    <xf numFmtId="0" fontId="8" fillId="0" borderId="0" xfId="5" applyNumberFormat="1" applyFont="1" applyFill="1" applyBorder="1" applyAlignment="1">
      <alignment horizontal="center" vertical="center" wrapText="1"/>
    </xf>
    <xf numFmtId="0" fontId="9" fillId="0" borderId="4" xfId="5" applyFont="1" applyBorder="1" applyAlignment="1"/>
    <xf numFmtId="0" fontId="9" fillId="0" borderId="4" xfId="5" applyFont="1" applyBorder="1" applyAlignment="1">
      <alignment horizontal="left"/>
    </xf>
    <xf numFmtId="3" fontId="9" fillId="0" borderId="0" xfId="5" applyNumberFormat="1" applyFont="1" applyFill="1" applyBorder="1" applyAlignment="1">
      <alignment horizontal="center"/>
    </xf>
    <xf numFmtId="0" fontId="9" fillId="0" borderId="0" xfId="5" applyFont="1" applyBorder="1" applyAlignment="1">
      <alignment horizontal="center"/>
    </xf>
    <xf numFmtId="0" fontId="1" fillId="0" borderId="0" xfId="5" applyFont="1"/>
    <xf numFmtId="0" fontId="1" fillId="0" borderId="0" xfId="5" applyFont="1" applyFill="1"/>
    <xf numFmtId="0" fontId="10" fillId="0" borderId="5" xfId="5" applyFont="1" applyFill="1" applyBorder="1" applyAlignment="1">
      <alignment horizontal="center" vertical="center" wrapText="1"/>
    </xf>
    <xf numFmtId="0" fontId="10" fillId="0" borderId="6" xfId="5" applyFont="1" applyFill="1" applyBorder="1" applyAlignment="1">
      <alignment horizontal="center"/>
    </xf>
    <xf numFmtId="0" fontId="10" fillId="0" borderId="7" xfId="5" applyFont="1" applyFill="1" applyBorder="1" applyAlignment="1">
      <alignment horizontal="center"/>
    </xf>
    <xf numFmtId="0" fontId="10" fillId="0" borderId="8" xfId="5" applyFont="1" applyFill="1" applyBorder="1" applyAlignment="1">
      <alignment horizontal="center"/>
    </xf>
    <xf numFmtId="3" fontId="10" fillId="0" borderId="5" xfId="5" applyNumberFormat="1" applyFont="1" applyFill="1" applyBorder="1" applyAlignment="1">
      <alignment horizontal="center" vertical="center" wrapText="1"/>
    </xf>
    <xf numFmtId="0" fontId="10" fillId="0" borderId="9" xfId="5" applyFont="1" applyFill="1" applyBorder="1" applyAlignment="1">
      <alignment horizontal="center" vertical="center" wrapText="1"/>
    </xf>
    <xf numFmtId="0" fontId="10" fillId="0" borderId="6" xfId="5" applyFont="1" applyFill="1" applyBorder="1" applyAlignment="1">
      <alignment horizontal="center" vertical="center" wrapText="1"/>
    </xf>
    <xf numFmtId="0" fontId="10" fillId="0" borderId="7" xfId="5" applyFont="1" applyFill="1" applyBorder="1" applyAlignment="1">
      <alignment horizontal="center" vertical="center" wrapText="1"/>
    </xf>
    <xf numFmtId="0" fontId="10" fillId="0" borderId="8" xfId="5" applyFont="1" applyFill="1" applyBorder="1" applyAlignment="1">
      <alignment horizontal="center" vertical="center" wrapText="1"/>
    </xf>
    <xf numFmtId="3" fontId="10" fillId="0" borderId="9" xfId="5" applyNumberFormat="1" applyFont="1" applyFill="1" applyBorder="1" applyAlignment="1">
      <alignment horizontal="center" vertical="center" wrapText="1"/>
    </xf>
    <xf numFmtId="0" fontId="10" fillId="0" borderId="10" xfId="5" applyFont="1" applyFill="1" applyBorder="1" applyAlignment="1">
      <alignment horizontal="center" vertical="center" wrapText="1"/>
    </xf>
    <xf numFmtId="3" fontId="10" fillId="0" borderId="10" xfId="5" applyNumberFormat="1" applyFont="1" applyFill="1" applyBorder="1" applyAlignment="1">
      <alignment horizontal="center" vertical="center" wrapText="1"/>
    </xf>
    <xf numFmtId="3" fontId="11" fillId="0" borderId="2" xfId="5" applyNumberFormat="1" applyFont="1" applyFill="1" applyBorder="1" applyAlignment="1">
      <alignment horizontal="center" vertical="center" wrapText="1"/>
    </xf>
    <xf numFmtId="3" fontId="11" fillId="0" borderId="2" xfId="5" applyNumberFormat="1" applyFont="1" applyBorder="1" applyAlignment="1">
      <alignment horizontal="left" vertical="center" wrapText="1"/>
    </xf>
    <xf numFmtId="3" fontId="11" fillId="0" borderId="1" xfId="5" applyNumberFormat="1" applyFont="1" applyFill="1" applyBorder="1" applyAlignment="1">
      <alignment horizontal="center" vertical="center" wrapText="1"/>
    </xf>
    <xf numFmtId="0" fontId="11" fillId="0" borderId="0" xfId="5" applyFont="1" applyAlignment="1">
      <alignment horizontal="center" vertical="center" wrapText="1"/>
    </xf>
    <xf numFmtId="3" fontId="11" fillId="0" borderId="0" xfId="5" applyNumberFormat="1" applyFont="1" applyAlignment="1">
      <alignment horizontal="center" vertical="center" wrapText="1"/>
    </xf>
    <xf numFmtId="0" fontId="11" fillId="0" borderId="0" xfId="5" applyFont="1" applyFill="1" applyAlignment="1">
      <alignment horizontal="center" vertical="center" wrapText="1"/>
    </xf>
    <xf numFmtId="3" fontId="11" fillId="0" borderId="1" xfId="5" applyNumberFormat="1" applyFont="1" applyBorder="1" applyAlignment="1">
      <alignment horizontal="left" vertical="center" wrapText="1"/>
    </xf>
    <xf numFmtId="0" fontId="1" fillId="0" borderId="0" xfId="5" applyFont="1" applyAlignment="1">
      <alignment horizontal="center" vertical="center" wrapText="1"/>
    </xf>
    <xf numFmtId="0" fontId="1" fillId="0" borderId="0" xfId="5" applyFont="1" applyFill="1" applyAlignment="1">
      <alignment horizontal="center" vertical="center" wrapText="1"/>
    </xf>
    <xf numFmtId="3" fontId="1" fillId="0" borderId="1" xfId="5" applyNumberFormat="1" applyFont="1" applyFill="1" applyBorder="1" applyAlignment="1">
      <alignment horizontal="center" vertical="center" wrapText="1"/>
    </xf>
    <xf numFmtId="3" fontId="1" fillId="0" borderId="1" xfId="5" applyNumberFormat="1" applyFont="1" applyBorder="1" applyAlignment="1">
      <alignment horizontal="left" vertical="center" wrapText="1"/>
    </xf>
    <xf numFmtId="166" fontId="1" fillId="0" borderId="1" xfId="7" applyNumberFormat="1" applyFont="1" applyFill="1" applyBorder="1" applyAlignment="1">
      <alignment horizontal="center" vertical="center" wrapText="1"/>
    </xf>
    <xf numFmtId="166" fontId="1" fillId="0" borderId="1" xfId="7" applyNumberFormat="1" applyFont="1" applyBorder="1" applyAlignment="1">
      <alignment horizontal="center" vertical="center" wrapText="1"/>
    </xf>
    <xf numFmtId="3" fontId="1" fillId="0" borderId="0" xfId="5" applyNumberFormat="1" applyFont="1" applyAlignment="1">
      <alignment horizontal="center" vertical="center" wrapText="1"/>
    </xf>
    <xf numFmtId="3" fontId="1" fillId="0" borderId="1" xfId="5" applyNumberFormat="1" applyFont="1" applyFill="1" applyBorder="1" applyAlignment="1">
      <alignment horizontal="left" vertical="center" wrapText="1"/>
    </xf>
    <xf numFmtId="166" fontId="12" fillId="0" borderId="1" xfId="7" applyNumberFormat="1" applyFont="1" applyBorder="1" applyAlignment="1">
      <alignment horizontal="center" vertical="center" wrapText="1"/>
    </xf>
    <xf numFmtId="3" fontId="1" fillId="0" borderId="0" xfId="5" applyNumberFormat="1" applyFont="1" applyFill="1" applyAlignment="1">
      <alignment horizontal="center" vertical="center" wrapText="1"/>
    </xf>
    <xf numFmtId="166" fontId="12" fillId="0" borderId="1" xfId="7" applyNumberFormat="1" applyFont="1" applyFill="1" applyBorder="1" applyAlignment="1">
      <alignment horizontal="center" vertical="center" wrapText="1"/>
    </xf>
    <xf numFmtId="0" fontId="12" fillId="0" borderId="0" xfId="5" applyFont="1" applyFill="1" applyAlignment="1">
      <alignment horizontal="center" vertical="center" wrapText="1"/>
    </xf>
    <xf numFmtId="3" fontId="1" fillId="3" borderId="1" xfId="5" applyNumberFormat="1" applyFont="1" applyFill="1" applyBorder="1" applyAlignment="1">
      <alignment horizontal="left" vertical="center" wrapText="1"/>
    </xf>
    <xf numFmtId="0" fontId="13" fillId="0" borderId="0" xfId="5" applyFont="1" applyFill="1" applyAlignment="1">
      <alignment horizontal="center" vertical="center" wrapText="1"/>
    </xf>
    <xf numFmtId="3" fontId="1" fillId="2" borderId="1" xfId="5" applyNumberFormat="1" applyFont="1" applyFill="1" applyBorder="1" applyAlignment="1">
      <alignment horizontal="center" vertical="center" wrapText="1"/>
    </xf>
    <xf numFmtId="3" fontId="1" fillId="2" borderId="1" xfId="5" applyNumberFormat="1" applyFont="1" applyFill="1" applyBorder="1" applyAlignment="1">
      <alignment horizontal="left" vertical="center" wrapText="1"/>
    </xf>
    <xf numFmtId="166" fontId="1" fillId="2" borderId="1" xfId="7" applyNumberFormat="1" applyFont="1" applyFill="1" applyBorder="1" applyAlignment="1">
      <alignment horizontal="center" vertical="center" wrapText="1"/>
    </xf>
    <xf numFmtId="3" fontId="11" fillId="2" borderId="1" xfId="5" applyNumberFormat="1" applyFont="1" applyFill="1" applyBorder="1" applyAlignment="1">
      <alignment horizontal="center" vertical="center" wrapText="1"/>
    </xf>
    <xf numFmtId="166" fontId="1" fillId="2" borderId="11" xfId="7" applyNumberFormat="1" applyFont="1" applyFill="1" applyBorder="1" applyAlignment="1">
      <alignment horizontal="center" vertical="center" wrapText="1"/>
    </xf>
    <xf numFmtId="166" fontId="1" fillId="2" borderId="0" xfId="5" applyNumberFormat="1" applyFont="1" applyFill="1" applyAlignment="1">
      <alignment horizontal="center" vertical="center" wrapText="1"/>
    </xf>
    <xf numFmtId="0" fontId="1" fillId="2" borderId="0" xfId="5" applyFont="1" applyFill="1" applyAlignment="1">
      <alignment horizontal="center" vertical="center" wrapText="1"/>
    </xf>
    <xf numFmtId="3" fontId="1" fillId="2" borderId="0" xfId="5" applyNumberFormat="1" applyFont="1" applyFill="1" applyAlignment="1">
      <alignment horizontal="center" vertical="center" wrapText="1"/>
    </xf>
    <xf numFmtId="0" fontId="10" fillId="0" borderId="0" xfId="5" applyFont="1" applyAlignment="1">
      <alignment horizontal="center" vertical="center" wrapText="1"/>
    </xf>
    <xf numFmtId="0" fontId="10" fillId="0" borderId="0" xfId="5" applyFont="1" applyFill="1" applyAlignment="1">
      <alignment horizontal="center" vertical="center" wrapText="1"/>
    </xf>
    <xf numFmtId="3" fontId="12" fillId="0" borderId="1" xfId="5" applyNumberFormat="1" applyFont="1" applyBorder="1" applyAlignment="1">
      <alignment horizontal="left" vertical="center" wrapText="1"/>
    </xf>
    <xf numFmtId="3" fontId="12" fillId="0" borderId="1" xfId="5" applyNumberFormat="1" applyFont="1" applyFill="1" applyBorder="1" applyAlignment="1">
      <alignment horizontal="left" vertical="center" wrapText="1"/>
    </xf>
    <xf numFmtId="3" fontId="10" fillId="0" borderId="1" xfId="5" applyNumberFormat="1" applyFont="1" applyBorder="1" applyAlignment="1">
      <alignment horizontal="left" vertical="center" wrapText="1"/>
    </xf>
    <xf numFmtId="166" fontId="14" fillId="0" borderId="1" xfId="7" applyNumberFormat="1" applyFont="1" applyBorder="1" applyAlignment="1">
      <alignment horizontal="center" vertical="center" wrapText="1"/>
    </xf>
    <xf numFmtId="3" fontId="1" fillId="0" borderId="1" xfId="5" applyNumberFormat="1" applyFont="1" applyBorder="1" applyAlignment="1">
      <alignment horizontal="center" vertical="center" wrapText="1"/>
    </xf>
    <xf numFmtId="0" fontId="1" fillId="0" borderId="1" xfId="5" applyFont="1" applyBorder="1" applyAlignment="1">
      <alignment horizontal="center" vertical="center" wrapText="1"/>
    </xf>
    <xf numFmtId="166" fontId="11" fillId="0" borderId="1" xfId="7" applyNumberFormat="1" applyFont="1" applyBorder="1" applyAlignment="1">
      <alignment horizontal="center" vertical="center" wrapText="1"/>
    </xf>
    <xf numFmtId="0" fontId="1" fillId="4" borderId="0" xfId="5" applyFont="1" applyFill="1" applyAlignment="1">
      <alignment horizontal="center" vertical="center" wrapText="1"/>
    </xf>
    <xf numFmtId="3" fontId="10" fillId="0" borderId="1" xfId="5" applyNumberFormat="1" applyFont="1" applyFill="1" applyBorder="1" applyAlignment="1">
      <alignment horizontal="center" vertical="center" wrapText="1"/>
    </xf>
    <xf numFmtId="0" fontId="1" fillId="0" borderId="1" xfId="5" applyNumberFormat="1" applyFont="1" applyBorder="1" applyAlignment="1">
      <alignment horizontal="left" vertical="center" wrapText="1"/>
    </xf>
    <xf numFmtId="3" fontId="11" fillId="3" borderId="1" xfId="5" applyNumberFormat="1" applyFont="1" applyFill="1" applyBorder="1" applyAlignment="1">
      <alignment horizontal="left" vertical="center" wrapText="1"/>
    </xf>
    <xf numFmtId="3" fontId="15" fillId="3" borderId="1" xfId="5" applyNumberFormat="1" applyFont="1" applyFill="1" applyBorder="1" applyAlignment="1">
      <alignment horizontal="left" vertical="center" wrapText="1"/>
    </xf>
    <xf numFmtId="166" fontId="10" fillId="0" borderId="1" xfId="7" applyNumberFormat="1" applyFont="1" applyBorder="1" applyAlignment="1">
      <alignment horizontal="center" vertical="center" wrapText="1"/>
    </xf>
    <xf numFmtId="3" fontId="1" fillId="0" borderId="3" xfId="5" applyNumberFormat="1" applyFont="1" applyFill="1" applyBorder="1" applyAlignment="1">
      <alignment horizontal="center" vertical="center" wrapText="1"/>
    </xf>
    <xf numFmtId="3" fontId="1" fillId="3" borderId="3" xfId="5" applyNumberFormat="1" applyFont="1" applyFill="1" applyBorder="1" applyAlignment="1">
      <alignment horizontal="left" vertical="center" wrapText="1"/>
    </xf>
    <xf numFmtId="166" fontId="1" fillId="0" borderId="3" xfId="7" applyNumberFormat="1" applyFont="1" applyBorder="1" applyAlignment="1">
      <alignment horizontal="center" vertical="center" wrapText="1"/>
    </xf>
    <xf numFmtId="0" fontId="10" fillId="0" borderId="0" xfId="5" applyFont="1" applyAlignment="1">
      <alignment horizontal="center"/>
    </xf>
    <xf numFmtId="0" fontId="1" fillId="0" borderId="0" xfId="5" applyFont="1" applyAlignment="1">
      <alignment horizontal="left"/>
    </xf>
  </cellXfs>
  <cellStyles count="8">
    <cellStyle name="Comma [0] 2" xfId="1"/>
    <cellStyle name="Comma 10 2" xfId="3"/>
    <cellStyle name="Comma 2" xfId="7"/>
    <cellStyle name="Comma 2 2 2 10" xfId="2"/>
    <cellStyle name="Normal" xfId="0" builtinId="0"/>
    <cellStyle name="Normal 10" xfId="4"/>
    <cellStyle name="Normal 2" xfId="5"/>
    <cellStyle name="Normal 2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ghi%20quyet%20387%20va%20ND%2073\NQ%20387%20hoan%20thien%20trinh%20Bo%20lan%202%20(20042016)\Bieu%2013_PL%20Danh%20gia%20thu%20NSNN%20theo%20sac%20thue_FIXED%20(P&#272;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X307"/>
  <sheetViews>
    <sheetView tabSelected="1" workbookViewId="0">
      <selection activeCell="E18" sqref="E18"/>
    </sheetView>
  </sheetViews>
  <sheetFormatPr defaultColWidth="10" defaultRowHeight="15.75" x14ac:dyDescent="0.25"/>
  <cols>
    <col min="1" max="1" width="6" style="18" customWidth="1"/>
    <col min="2" max="2" width="28.5703125" style="79" customWidth="1"/>
    <col min="3" max="3" width="10.140625" style="17" bestFit="1" customWidth="1"/>
    <col min="4" max="4" width="0.42578125" style="17" customWidth="1"/>
    <col min="5" max="5" width="11.85546875" style="18" customWidth="1"/>
    <col min="6" max="6" width="0.28515625" style="17" customWidth="1"/>
    <col min="7" max="7" width="9.140625" style="17" customWidth="1"/>
    <col min="8" max="8" width="6.5703125" style="17" hidden="1" customWidth="1"/>
    <col min="9" max="9" width="9.140625" style="17" customWidth="1"/>
    <col min="10" max="10" width="10.140625" style="17" customWidth="1"/>
    <col min="11" max="11" width="10.140625" style="18" customWidth="1"/>
    <col min="12" max="12" width="9.140625" style="17" hidden="1" customWidth="1"/>
    <col min="13" max="13" width="9.140625" style="17" customWidth="1"/>
    <col min="14" max="14" width="9.140625" style="17" hidden="1" customWidth="1"/>
    <col min="15" max="19" width="9.140625" style="17" customWidth="1"/>
    <col min="20" max="22" width="9" style="17" customWidth="1"/>
    <col min="23" max="23" width="9.140625" style="17" customWidth="1"/>
    <col min="24" max="24" width="10" style="17"/>
    <col min="25" max="232" width="10" style="18"/>
    <col min="233" max="256" width="10" style="17"/>
    <col min="257" max="257" width="6" style="17" customWidth="1"/>
    <col min="258" max="258" width="28.5703125" style="17" customWidth="1"/>
    <col min="259" max="259" width="10.140625" style="17" bestFit="1" customWidth="1"/>
    <col min="260" max="260" width="0.42578125" style="17" customWidth="1"/>
    <col min="261" max="261" width="11.85546875" style="17" customWidth="1"/>
    <col min="262" max="262" width="0.28515625" style="17" customWidth="1"/>
    <col min="263" max="263" width="9.140625" style="17" customWidth="1"/>
    <col min="264" max="264" width="0" style="17" hidden="1" customWidth="1"/>
    <col min="265" max="265" width="9.140625" style="17" customWidth="1"/>
    <col min="266" max="267" width="10.140625" style="17" customWidth="1"/>
    <col min="268" max="268" width="0" style="17" hidden="1" customWidth="1"/>
    <col min="269" max="269" width="9.140625" style="17" customWidth="1"/>
    <col min="270" max="270" width="0" style="17" hidden="1" customWidth="1"/>
    <col min="271" max="275" width="9.140625" style="17" customWidth="1"/>
    <col min="276" max="278" width="9" style="17" customWidth="1"/>
    <col min="279" max="279" width="9.140625" style="17" customWidth="1"/>
    <col min="280" max="512" width="10" style="17"/>
    <col min="513" max="513" width="6" style="17" customWidth="1"/>
    <col min="514" max="514" width="28.5703125" style="17" customWidth="1"/>
    <col min="515" max="515" width="10.140625" style="17" bestFit="1" customWidth="1"/>
    <col min="516" max="516" width="0.42578125" style="17" customWidth="1"/>
    <col min="517" max="517" width="11.85546875" style="17" customWidth="1"/>
    <col min="518" max="518" width="0.28515625" style="17" customWidth="1"/>
    <col min="519" max="519" width="9.140625" style="17" customWidth="1"/>
    <col min="520" max="520" width="0" style="17" hidden="1" customWidth="1"/>
    <col min="521" max="521" width="9.140625" style="17" customWidth="1"/>
    <col min="522" max="523" width="10.140625" style="17" customWidth="1"/>
    <col min="524" max="524" width="0" style="17" hidden="1" customWidth="1"/>
    <col min="525" max="525" width="9.140625" style="17" customWidth="1"/>
    <col min="526" max="526" width="0" style="17" hidden="1" customWidth="1"/>
    <col min="527" max="531" width="9.140625" style="17" customWidth="1"/>
    <col min="532" max="534" width="9" style="17" customWidth="1"/>
    <col min="535" max="535" width="9.140625" style="17" customWidth="1"/>
    <col min="536" max="768" width="10" style="17"/>
    <col min="769" max="769" width="6" style="17" customWidth="1"/>
    <col min="770" max="770" width="28.5703125" style="17" customWidth="1"/>
    <col min="771" max="771" width="10.140625" style="17" bestFit="1" customWidth="1"/>
    <col min="772" max="772" width="0.42578125" style="17" customWidth="1"/>
    <col min="773" max="773" width="11.85546875" style="17" customWidth="1"/>
    <col min="774" max="774" width="0.28515625" style="17" customWidth="1"/>
    <col min="775" max="775" width="9.140625" style="17" customWidth="1"/>
    <col min="776" max="776" width="0" style="17" hidden="1" customWidth="1"/>
    <col min="777" max="777" width="9.140625" style="17" customWidth="1"/>
    <col min="778" max="779" width="10.140625" style="17" customWidth="1"/>
    <col min="780" max="780" width="0" style="17" hidden="1" customWidth="1"/>
    <col min="781" max="781" width="9.140625" style="17" customWidth="1"/>
    <col min="782" max="782" width="0" style="17" hidden="1" customWidth="1"/>
    <col min="783" max="787" width="9.140625" style="17" customWidth="1"/>
    <col min="788" max="790" width="9" style="17" customWidth="1"/>
    <col min="791" max="791" width="9.140625" style="17" customWidth="1"/>
    <col min="792" max="1024" width="10" style="17"/>
    <col min="1025" max="1025" width="6" style="17" customWidth="1"/>
    <col min="1026" max="1026" width="28.5703125" style="17" customWidth="1"/>
    <col min="1027" max="1027" width="10.140625" style="17" bestFit="1" customWidth="1"/>
    <col min="1028" max="1028" width="0.42578125" style="17" customWidth="1"/>
    <col min="1029" max="1029" width="11.85546875" style="17" customWidth="1"/>
    <col min="1030" max="1030" width="0.28515625" style="17" customWidth="1"/>
    <col min="1031" max="1031" width="9.140625" style="17" customWidth="1"/>
    <col min="1032" max="1032" width="0" style="17" hidden="1" customWidth="1"/>
    <col min="1033" max="1033" width="9.140625" style="17" customWidth="1"/>
    <col min="1034" max="1035" width="10.140625" style="17" customWidth="1"/>
    <col min="1036" max="1036" width="0" style="17" hidden="1" customWidth="1"/>
    <col min="1037" max="1037" width="9.140625" style="17" customWidth="1"/>
    <col min="1038" max="1038" width="0" style="17" hidden="1" customWidth="1"/>
    <col min="1039" max="1043" width="9.140625" style="17" customWidth="1"/>
    <col min="1044" max="1046" width="9" style="17" customWidth="1"/>
    <col min="1047" max="1047" width="9.140625" style="17" customWidth="1"/>
    <col min="1048" max="1280" width="10" style="17"/>
    <col min="1281" max="1281" width="6" style="17" customWidth="1"/>
    <col min="1282" max="1282" width="28.5703125" style="17" customWidth="1"/>
    <col min="1283" max="1283" width="10.140625" style="17" bestFit="1" customWidth="1"/>
    <col min="1284" max="1284" width="0.42578125" style="17" customWidth="1"/>
    <col min="1285" max="1285" width="11.85546875" style="17" customWidth="1"/>
    <col min="1286" max="1286" width="0.28515625" style="17" customWidth="1"/>
    <col min="1287" max="1287" width="9.140625" style="17" customWidth="1"/>
    <col min="1288" max="1288" width="0" style="17" hidden="1" customWidth="1"/>
    <col min="1289" max="1289" width="9.140625" style="17" customWidth="1"/>
    <col min="1290" max="1291" width="10.140625" style="17" customWidth="1"/>
    <col min="1292" max="1292" width="0" style="17" hidden="1" customWidth="1"/>
    <col min="1293" max="1293" width="9.140625" style="17" customWidth="1"/>
    <col min="1294" max="1294" width="0" style="17" hidden="1" customWidth="1"/>
    <col min="1295" max="1299" width="9.140625" style="17" customWidth="1"/>
    <col min="1300" max="1302" width="9" style="17" customWidth="1"/>
    <col min="1303" max="1303" width="9.140625" style="17" customWidth="1"/>
    <col min="1304" max="1536" width="10" style="17"/>
    <col min="1537" max="1537" width="6" style="17" customWidth="1"/>
    <col min="1538" max="1538" width="28.5703125" style="17" customWidth="1"/>
    <col min="1539" max="1539" width="10.140625" style="17" bestFit="1" customWidth="1"/>
    <col min="1540" max="1540" width="0.42578125" style="17" customWidth="1"/>
    <col min="1541" max="1541" width="11.85546875" style="17" customWidth="1"/>
    <col min="1542" max="1542" width="0.28515625" style="17" customWidth="1"/>
    <col min="1543" max="1543" width="9.140625" style="17" customWidth="1"/>
    <col min="1544" max="1544" width="0" style="17" hidden="1" customWidth="1"/>
    <col min="1545" max="1545" width="9.140625" style="17" customWidth="1"/>
    <col min="1546" max="1547" width="10.140625" style="17" customWidth="1"/>
    <col min="1548" max="1548" width="0" style="17" hidden="1" customWidth="1"/>
    <col min="1549" max="1549" width="9.140625" style="17" customWidth="1"/>
    <col min="1550" max="1550" width="0" style="17" hidden="1" customWidth="1"/>
    <col min="1551" max="1555" width="9.140625" style="17" customWidth="1"/>
    <col min="1556" max="1558" width="9" style="17" customWidth="1"/>
    <col min="1559" max="1559" width="9.140625" style="17" customWidth="1"/>
    <col min="1560" max="1792" width="10" style="17"/>
    <col min="1793" max="1793" width="6" style="17" customWidth="1"/>
    <col min="1794" max="1794" width="28.5703125" style="17" customWidth="1"/>
    <col min="1795" max="1795" width="10.140625" style="17" bestFit="1" customWidth="1"/>
    <col min="1796" max="1796" width="0.42578125" style="17" customWidth="1"/>
    <col min="1797" max="1797" width="11.85546875" style="17" customWidth="1"/>
    <col min="1798" max="1798" width="0.28515625" style="17" customWidth="1"/>
    <col min="1799" max="1799" width="9.140625" style="17" customWidth="1"/>
    <col min="1800" max="1800" width="0" style="17" hidden="1" customWidth="1"/>
    <col min="1801" max="1801" width="9.140625" style="17" customWidth="1"/>
    <col min="1802" max="1803" width="10.140625" style="17" customWidth="1"/>
    <col min="1804" max="1804" width="0" style="17" hidden="1" customWidth="1"/>
    <col min="1805" max="1805" width="9.140625" style="17" customWidth="1"/>
    <col min="1806" max="1806" width="0" style="17" hidden="1" customWidth="1"/>
    <col min="1807" max="1811" width="9.140625" style="17" customWidth="1"/>
    <col min="1812" max="1814" width="9" style="17" customWidth="1"/>
    <col min="1815" max="1815" width="9.140625" style="17" customWidth="1"/>
    <col min="1816" max="2048" width="10" style="17"/>
    <col min="2049" max="2049" width="6" style="17" customWidth="1"/>
    <col min="2050" max="2050" width="28.5703125" style="17" customWidth="1"/>
    <col min="2051" max="2051" width="10.140625" style="17" bestFit="1" customWidth="1"/>
    <col min="2052" max="2052" width="0.42578125" style="17" customWidth="1"/>
    <col min="2053" max="2053" width="11.85546875" style="17" customWidth="1"/>
    <col min="2054" max="2054" width="0.28515625" style="17" customWidth="1"/>
    <col min="2055" max="2055" width="9.140625" style="17" customWidth="1"/>
    <col min="2056" max="2056" width="0" style="17" hidden="1" customWidth="1"/>
    <col min="2057" max="2057" width="9.140625" style="17" customWidth="1"/>
    <col min="2058" max="2059" width="10.140625" style="17" customWidth="1"/>
    <col min="2060" max="2060" width="0" style="17" hidden="1" customWidth="1"/>
    <col min="2061" max="2061" width="9.140625" style="17" customWidth="1"/>
    <col min="2062" max="2062" width="0" style="17" hidden="1" customWidth="1"/>
    <col min="2063" max="2067" width="9.140625" style="17" customWidth="1"/>
    <col min="2068" max="2070" width="9" style="17" customWidth="1"/>
    <col min="2071" max="2071" width="9.140625" style="17" customWidth="1"/>
    <col min="2072" max="2304" width="10" style="17"/>
    <col min="2305" max="2305" width="6" style="17" customWidth="1"/>
    <col min="2306" max="2306" width="28.5703125" style="17" customWidth="1"/>
    <col min="2307" max="2307" width="10.140625" style="17" bestFit="1" customWidth="1"/>
    <col min="2308" max="2308" width="0.42578125" style="17" customWidth="1"/>
    <col min="2309" max="2309" width="11.85546875" style="17" customWidth="1"/>
    <col min="2310" max="2310" width="0.28515625" style="17" customWidth="1"/>
    <col min="2311" max="2311" width="9.140625" style="17" customWidth="1"/>
    <col min="2312" max="2312" width="0" style="17" hidden="1" customWidth="1"/>
    <col min="2313" max="2313" width="9.140625" style="17" customWidth="1"/>
    <col min="2314" max="2315" width="10.140625" style="17" customWidth="1"/>
    <col min="2316" max="2316" width="0" style="17" hidden="1" customWidth="1"/>
    <col min="2317" max="2317" width="9.140625" style="17" customWidth="1"/>
    <col min="2318" max="2318" width="0" style="17" hidden="1" customWidth="1"/>
    <col min="2319" max="2323" width="9.140625" style="17" customWidth="1"/>
    <col min="2324" max="2326" width="9" style="17" customWidth="1"/>
    <col min="2327" max="2327" width="9.140625" style="17" customWidth="1"/>
    <col min="2328" max="2560" width="10" style="17"/>
    <col min="2561" max="2561" width="6" style="17" customWidth="1"/>
    <col min="2562" max="2562" width="28.5703125" style="17" customWidth="1"/>
    <col min="2563" max="2563" width="10.140625" style="17" bestFit="1" customWidth="1"/>
    <col min="2564" max="2564" width="0.42578125" style="17" customWidth="1"/>
    <col min="2565" max="2565" width="11.85546875" style="17" customWidth="1"/>
    <col min="2566" max="2566" width="0.28515625" style="17" customWidth="1"/>
    <col min="2567" max="2567" width="9.140625" style="17" customWidth="1"/>
    <col min="2568" max="2568" width="0" style="17" hidden="1" customWidth="1"/>
    <col min="2569" max="2569" width="9.140625" style="17" customWidth="1"/>
    <col min="2570" max="2571" width="10.140625" style="17" customWidth="1"/>
    <col min="2572" max="2572" width="0" style="17" hidden="1" customWidth="1"/>
    <col min="2573" max="2573" width="9.140625" style="17" customWidth="1"/>
    <col min="2574" max="2574" width="0" style="17" hidden="1" customWidth="1"/>
    <col min="2575" max="2579" width="9.140625" style="17" customWidth="1"/>
    <col min="2580" max="2582" width="9" style="17" customWidth="1"/>
    <col min="2583" max="2583" width="9.140625" style="17" customWidth="1"/>
    <col min="2584" max="2816" width="10" style="17"/>
    <col min="2817" max="2817" width="6" style="17" customWidth="1"/>
    <col min="2818" max="2818" width="28.5703125" style="17" customWidth="1"/>
    <col min="2819" max="2819" width="10.140625" style="17" bestFit="1" customWidth="1"/>
    <col min="2820" max="2820" width="0.42578125" style="17" customWidth="1"/>
    <col min="2821" max="2821" width="11.85546875" style="17" customWidth="1"/>
    <col min="2822" max="2822" width="0.28515625" style="17" customWidth="1"/>
    <col min="2823" max="2823" width="9.140625" style="17" customWidth="1"/>
    <col min="2824" max="2824" width="0" style="17" hidden="1" customWidth="1"/>
    <col min="2825" max="2825" width="9.140625" style="17" customWidth="1"/>
    <col min="2826" max="2827" width="10.140625" style="17" customWidth="1"/>
    <col min="2828" max="2828" width="0" style="17" hidden="1" customWidth="1"/>
    <col min="2829" max="2829" width="9.140625" style="17" customWidth="1"/>
    <col min="2830" max="2830" width="0" style="17" hidden="1" customWidth="1"/>
    <col min="2831" max="2835" width="9.140625" style="17" customWidth="1"/>
    <col min="2836" max="2838" width="9" style="17" customWidth="1"/>
    <col min="2839" max="2839" width="9.140625" style="17" customWidth="1"/>
    <col min="2840" max="3072" width="10" style="17"/>
    <col min="3073" max="3073" width="6" style="17" customWidth="1"/>
    <col min="3074" max="3074" width="28.5703125" style="17" customWidth="1"/>
    <col min="3075" max="3075" width="10.140625" style="17" bestFit="1" customWidth="1"/>
    <col min="3076" max="3076" width="0.42578125" style="17" customWidth="1"/>
    <col min="3077" max="3077" width="11.85546875" style="17" customWidth="1"/>
    <col min="3078" max="3078" width="0.28515625" style="17" customWidth="1"/>
    <col min="3079" max="3079" width="9.140625" style="17" customWidth="1"/>
    <col min="3080" max="3080" width="0" style="17" hidden="1" customWidth="1"/>
    <col min="3081" max="3081" width="9.140625" style="17" customWidth="1"/>
    <col min="3082" max="3083" width="10.140625" style="17" customWidth="1"/>
    <col min="3084" max="3084" width="0" style="17" hidden="1" customWidth="1"/>
    <col min="3085" max="3085" width="9.140625" style="17" customWidth="1"/>
    <col min="3086" max="3086" width="0" style="17" hidden="1" customWidth="1"/>
    <col min="3087" max="3091" width="9.140625" style="17" customWidth="1"/>
    <col min="3092" max="3094" width="9" style="17" customWidth="1"/>
    <col min="3095" max="3095" width="9.140625" style="17" customWidth="1"/>
    <col min="3096" max="3328" width="10" style="17"/>
    <col min="3329" max="3329" width="6" style="17" customWidth="1"/>
    <col min="3330" max="3330" width="28.5703125" style="17" customWidth="1"/>
    <col min="3331" max="3331" width="10.140625" style="17" bestFit="1" customWidth="1"/>
    <col min="3332" max="3332" width="0.42578125" style="17" customWidth="1"/>
    <col min="3333" max="3333" width="11.85546875" style="17" customWidth="1"/>
    <col min="3334" max="3334" width="0.28515625" style="17" customWidth="1"/>
    <col min="3335" max="3335" width="9.140625" style="17" customWidth="1"/>
    <col min="3336" max="3336" width="0" style="17" hidden="1" customWidth="1"/>
    <col min="3337" max="3337" width="9.140625" style="17" customWidth="1"/>
    <col min="3338" max="3339" width="10.140625" style="17" customWidth="1"/>
    <col min="3340" max="3340" width="0" style="17" hidden="1" customWidth="1"/>
    <col min="3341" max="3341" width="9.140625" style="17" customWidth="1"/>
    <col min="3342" max="3342" width="0" style="17" hidden="1" customWidth="1"/>
    <col min="3343" max="3347" width="9.140625" style="17" customWidth="1"/>
    <col min="3348" max="3350" width="9" style="17" customWidth="1"/>
    <col min="3351" max="3351" width="9.140625" style="17" customWidth="1"/>
    <col min="3352" max="3584" width="10" style="17"/>
    <col min="3585" max="3585" width="6" style="17" customWidth="1"/>
    <col min="3586" max="3586" width="28.5703125" style="17" customWidth="1"/>
    <col min="3587" max="3587" width="10.140625" style="17" bestFit="1" customWidth="1"/>
    <col min="3588" max="3588" width="0.42578125" style="17" customWidth="1"/>
    <col min="3589" max="3589" width="11.85546875" style="17" customWidth="1"/>
    <col min="3590" max="3590" width="0.28515625" style="17" customWidth="1"/>
    <col min="3591" max="3591" width="9.140625" style="17" customWidth="1"/>
    <col min="3592" max="3592" width="0" style="17" hidden="1" customWidth="1"/>
    <col min="3593" max="3593" width="9.140625" style="17" customWidth="1"/>
    <col min="3594" max="3595" width="10.140625" style="17" customWidth="1"/>
    <col min="3596" max="3596" width="0" style="17" hidden="1" customWidth="1"/>
    <col min="3597" max="3597" width="9.140625" style="17" customWidth="1"/>
    <col min="3598" max="3598" width="0" style="17" hidden="1" customWidth="1"/>
    <col min="3599" max="3603" width="9.140625" style="17" customWidth="1"/>
    <col min="3604" max="3606" width="9" style="17" customWidth="1"/>
    <col min="3607" max="3607" width="9.140625" style="17" customWidth="1"/>
    <col min="3608" max="3840" width="10" style="17"/>
    <col min="3841" max="3841" width="6" style="17" customWidth="1"/>
    <col min="3842" max="3842" width="28.5703125" style="17" customWidth="1"/>
    <col min="3843" max="3843" width="10.140625" style="17" bestFit="1" customWidth="1"/>
    <col min="3844" max="3844" width="0.42578125" style="17" customWidth="1"/>
    <col min="3845" max="3845" width="11.85546875" style="17" customWidth="1"/>
    <col min="3846" max="3846" width="0.28515625" style="17" customWidth="1"/>
    <col min="3847" max="3847" width="9.140625" style="17" customWidth="1"/>
    <col min="3848" max="3848" width="0" style="17" hidden="1" customWidth="1"/>
    <col min="3849" max="3849" width="9.140625" style="17" customWidth="1"/>
    <col min="3850" max="3851" width="10.140625" style="17" customWidth="1"/>
    <col min="3852" max="3852" width="0" style="17" hidden="1" customWidth="1"/>
    <col min="3853" max="3853" width="9.140625" style="17" customWidth="1"/>
    <col min="3854" max="3854" width="0" style="17" hidden="1" customWidth="1"/>
    <col min="3855" max="3859" width="9.140625" style="17" customWidth="1"/>
    <col min="3860" max="3862" width="9" style="17" customWidth="1"/>
    <col min="3863" max="3863" width="9.140625" style="17" customWidth="1"/>
    <col min="3864" max="4096" width="10" style="17"/>
    <col min="4097" max="4097" width="6" style="17" customWidth="1"/>
    <col min="4098" max="4098" width="28.5703125" style="17" customWidth="1"/>
    <col min="4099" max="4099" width="10.140625" style="17" bestFit="1" customWidth="1"/>
    <col min="4100" max="4100" width="0.42578125" style="17" customWidth="1"/>
    <col min="4101" max="4101" width="11.85546875" style="17" customWidth="1"/>
    <col min="4102" max="4102" width="0.28515625" style="17" customWidth="1"/>
    <col min="4103" max="4103" width="9.140625" style="17" customWidth="1"/>
    <col min="4104" max="4104" width="0" style="17" hidden="1" customWidth="1"/>
    <col min="4105" max="4105" width="9.140625" style="17" customWidth="1"/>
    <col min="4106" max="4107" width="10.140625" style="17" customWidth="1"/>
    <col min="4108" max="4108" width="0" style="17" hidden="1" customWidth="1"/>
    <col min="4109" max="4109" width="9.140625" style="17" customWidth="1"/>
    <col min="4110" max="4110" width="0" style="17" hidden="1" customWidth="1"/>
    <col min="4111" max="4115" width="9.140625" style="17" customWidth="1"/>
    <col min="4116" max="4118" width="9" style="17" customWidth="1"/>
    <col min="4119" max="4119" width="9.140625" style="17" customWidth="1"/>
    <col min="4120" max="4352" width="10" style="17"/>
    <col min="4353" max="4353" width="6" style="17" customWidth="1"/>
    <col min="4354" max="4354" width="28.5703125" style="17" customWidth="1"/>
    <col min="4355" max="4355" width="10.140625" style="17" bestFit="1" customWidth="1"/>
    <col min="4356" max="4356" width="0.42578125" style="17" customWidth="1"/>
    <col min="4357" max="4357" width="11.85546875" style="17" customWidth="1"/>
    <col min="4358" max="4358" width="0.28515625" style="17" customWidth="1"/>
    <col min="4359" max="4359" width="9.140625" style="17" customWidth="1"/>
    <col min="4360" max="4360" width="0" style="17" hidden="1" customWidth="1"/>
    <col min="4361" max="4361" width="9.140625" style="17" customWidth="1"/>
    <col min="4362" max="4363" width="10.140625" style="17" customWidth="1"/>
    <col min="4364" max="4364" width="0" style="17" hidden="1" customWidth="1"/>
    <col min="4365" max="4365" width="9.140625" style="17" customWidth="1"/>
    <col min="4366" max="4366" width="0" style="17" hidden="1" customWidth="1"/>
    <col min="4367" max="4371" width="9.140625" style="17" customWidth="1"/>
    <col min="4372" max="4374" width="9" style="17" customWidth="1"/>
    <col min="4375" max="4375" width="9.140625" style="17" customWidth="1"/>
    <col min="4376" max="4608" width="10" style="17"/>
    <col min="4609" max="4609" width="6" style="17" customWidth="1"/>
    <col min="4610" max="4610" width="28.5703125" style="17" customWidth="1"/>
    <col min="4611" max="4611" width="10.140625" style="17" bestFit="1" customWidth="1"/>
    <col min="4612" max="4612" width="0.42578125" style="17" customWidth="1"/>
    <col min="4613" max="4613" width="11.85546875" style="17" customWidth="1"/>
    <col min="4614" max="4614" width="0.28515625" style="17" customWidth="1"/>
    <col min="4615" max="4615" width="9.140625" style="17" customWidth="1"/>
    <col min="4616" max="4616" width="0" style="17" hidden="1" customWidth="1"/>
    <col min="4617" max="4617" width="9.140625" style="17" customWidth="1"/>
    <col min="4618" max="4619" width="10.140625" style="17" customWidth="1"/>
    <col min="4620" max="4620" width="0" style="17" hidden="1" customWidth="1"/>
    <col min="4621" max="4621" width="9.140625" style="17" customWidth="1"/>
    <col min="4622" max="4622" width="0" style="17" hidden="1" customWidth="1"/>
    <col min="4623" max="4627" width="9.140625" style="17" customWidth="1"/>
    <col min="4628" max="4630" width="9" style="17" customWidth="1"/>
    <col min="4631" max="4631" width="9.140625" style="17" customWidth="1"/>
    <col min="4632" max="4864" width="10" style="17"/>
    <col min="4865" max="4865" width="6" style="17" customWidth="1"/>
    <col min="4866" max="4866" width="28.5703125" style="17" customWidth="1"/>
    <col min="4867" max="4867" width="10.140625" style="17" bestFit="1" customWidth="1"/>
    <col min="4868" max="4868" width="0.42578125" style="17" customWidth="1"/>
    <col min="4869" max="4869" width="11.85546875" style="17" customWidth="1"/>
    <col min="4870" max="4870" width="0.28515625" style="17" customWidth="1"/>
    <col min="4871" max="4871" width="9.140625" style="17" customWidth="1"/>
    <col min="4872" max="4872" width="0" style="17" hidden="1" customWidth="1"/>
    <col min="4873" max="4873" width="9.140625" style="17" customWidth="1"/>
    <col min="4874" max="4875" width="10.140625" style="17" customWidth="1"/>
    <col min="4876" max="4876" width="0" style="17" hidden="1" customWidth="1"/>
    <col min="4877" max="4877" width="9.140625" style="17" customWidth="1"/>
    <col min="4878" max="4878" width="0" style="17" hidden="1" customWidth="1"/>
    <col min="4879" max="4883" width="9.140625" style="17" customWidth="1"/>
    <col min="4884" max="4886" width="9" style="17" customWidth="1"/>
    <col min="4887" max="4887" width="9.140625" style="17" customWidth="1"/>
    <col min="4888" max="5120" width="10" style="17"/>
    <col min="5121" max="5121" width="6" style="17" customWidth="1"/>
    <col min="5122" max="5122" width="28.5703125" style="17" customWidth="1"/>
    <col min="5123" max="5123" width="10.140625" style="17" bestFit="1" customWidth="1"/>
    <col min="5124" max="5124" width="0.42578125" style="17" customWidth="1"/>
    <col min="5125" max="5125" width="11.85546875" style="17" customWidth="1"/>
    <col min="5126" max="5126" width="0.28515625" style="17" customWidth="1"/>
    <col min="5127" max="5127" width="9.140625" style="17" customWidth="1"/>
    <col min="5128" max="5128" width="0" style="17" hidden="1" customWidth="1"/>
    <col min="5129" max="5129" width="9.140625" style="17" customWidth="1"/>
    <col min="5130" max="5131" width="10.140625" style="17" customWidth="1"/>
    <col min="5132" max="5132" width="0" style="17" hidden="1" customWidth="1"/>
    <col min="5133" max="5133" width="9.140625" style="17" customWidth="1"/>
    <col min="5134" max="5134" width="0" style="17" hidden="1" customWidth="1"/>
    <col min="5135" max="5139" width="9.140625" style="17" customWidth="1"/>
    <col min="5140" max="5142" width="9" style="17" customWidth="1"/>
    <col min="5143" max="5143" width="9.140625" style="17" customWidth="1"/>
    <col min="5144" max="5376" width="10" style="17"/>
    <col min="5377" max="5377" width="6" style="17" customWidth="1"/>
    <col min="5378" max="5378" width="28.5703125" style="17" customWidth="1"/>
    <col min="5379" max="5379" width="10.140625" style="17" bestFit="1" customWidth="1"/>
    <col min="5380" max="5380" width="0.42578125" style="17" customWidth="1"/>
    <col min="5381" max="5381" width="11.85546875" style="17" customWidth="1"/>
    <col min="5382" max="5382" width="0.28515625" style="17" customWidth="1"/>
    <col min="5383" max="5383" width="9.140625" style="17" customWidth="1"/>
    <col min="5384" max="5384" width="0" style="17" hidden="1" customWidth="1"/>
    <col min="5385" max="5385" width="9.140625" style="17" customWidth="1"/>
    <col min="5386" max="5387" width="10.140625" style="17" customWidth="1"/>
    <col min="5388" max="5388" width="0" style="17" hidden="1" customWidth="1"/>
    <col min="5389" max="5389" width="9.140625" style="17" customWidth="1"/>
    <col min="5390" max="5390" width="0" style="17" hidden="1" customWidth="1"/>
    <col min="5391" max="5395" width="9.140625" style="17" customWidth="1"/>
    <col min="5396" max="5398" width="9" style="17" customWidth="1"/>
    <col min="5399" max="5399" width="9.140625" style="17" customWidth="1"/>
    <col min="5400" max="5632" width="10" style="17"/>
    <col min="5633" max="5633" width="6" style="17" customWidth="1"/>
    <col min="5634" max="5634" width="28.5703125" style="17" customWidth="1"/>
    <col min="5635" max="5635" width="10.140625" style="17" bestFit="1" customWidth="1"/>
    <col min="5636" max="5636" width="0.42578125" style="17" customWidth="1"/>
    <col min="5637" max="5637" width="11.85546875" style="17" customWidth="1"/>
    <col min="5638" max="5638" width="0.28515625" style="17" customWidth="1"/>
    <col min="5639" max="5639" width="9.140625" style="17" customWidth="1"/>
    <col min="5640" max="5640" width="0" style="17" hidden="1" customWidth="1"/>
    <col min="5641" max="5641" width="9.140625" style="17" customWidth="1"/>
    <col min="5642" max="5643" width="10.140625" style="17" customWidth="1"/>
    <col min="5644" max="5644" width="0" style="17" hidden="1" customWidth="1"/>
    <col min="5645" max="5645" width="9.140625" style="17" customWidth="1"/>
    <col min="5646" max="5646" width="0" style="17" hidden="1" customWidth="1"/>
    <col min="5647" max="5651" width="9.140625" style="17" customWidth="1"/>
    <col min="5652" max="5654" width="9" style="17" customWidth="1"/>
    <col min="5655" max="5655" width="9.140625" style="17" customWidth="1"/>
    <col min="5656" max="5888" width="10" style="17"/>
    <col min="5889" max="5889" width="6" style="17" customWidth="1"/>
    <col min="5890" max="5890" width="28.5703125" style="17" customWidth="1"/>
    <col min="5891" max="5891" width="10.140625" style="17" bestFit="1" customWidth="1"/>
    <col min="5892" max="5892" width="0.42578125" style="17" customWidth="1"/>
    <col min="5893" max="5893" width="11.85546875" style="17" customWidth="1"/>
    <col min="5894" max="5894" width="0.28515625" style="17" customWidth="1"/>
    <col min="5895" max="5895" width="9.140625" style="17" customWidth="1"/>
    <col min="5896" max="5896" width="0" style="17" hidden="1" customWidth="1"/>
    <col min="5897" max="5897" width="9.140625" style="17" customWidth="1"/>
    <col min="5898" max="5899" width="10.140625" style="17" customWidth="1"/>
    <col min="5900" max="5900" width="0" style="17" hidden="1" customWidth="1"/>
    <col min="5901" max="5901" width="9.140625" style="17" customWidth="1"/>
    <col min="5902" max="5902" width="0" style="17" hidden="1" customWidth="1"/>
    <col min="5903" max="5907" width="9.140625" style="17" customWidth="1"/>
    <col min="5908" max="5910" width="9" style="17" customWidth="1"/>
    <col min="5911" max="5911" width="9.140625" style="17" customWidth="1"/>
    <col min="5912" max="6144" width="10" style="17"/>
    <col min="6145" max="6145" width="6" style="17" customWidth="1"/>
    <col min="6146" max="6146" width="28.5703125" style="17" customWidth="1"/>
    <col min="6147" max="6147" width="10.140625" style="17" bestFit="1" customWidth="1"/>
    <col min="6148" max="6148" width="0.42578125" style="17" customWidth="1"/>
    <col min="6149" max="6149" width="11.85546875" style="17" customWidth="1"/>
    <col min="6150" max="6150" width="0.28515625" style="17" customWidth="1"/>
    <col min="6151" max="6151" width="9.140625" style="17" customWidth="1"/>
    <col min="6152" max="6152" width="0" style="17" hidden="1" customWidth="1"/>
    <col min="6153" max="6153" width="9.140625" style="17" customWidth="1"/>
    <col min="6154" max="6155" width="10.140625" style="17" customWidth="1"/>
    <col min="6156" max="6156" width="0" style="17" hidden="1" customWidth="1"/>
    <col min="6157" max="6157" width="9.140625" style="17" customWidth="1"/>
    <col min="6158" max="6158" width="0" style="17" hidden="1" customWidth="1"/>
    <col min="6159" max="6163" width="9.140625" style="17" customWidth="1"/>
    <col min="6164" max="6166" width="9" style="17" customWidth="1"/>
    <col min="6167" max="6167" width="9.140625" style="17" customWidth="1"/>
    <col min="6168" max="6400" width="10" style="17"/>
    <col min="6401" max="6401" width="6" style="17" customWidth="1"/>
    <col min="6402" max="6402" width="28.5703125" style="17" customWidth="1"/>
    <col min="6403" max="6403" width="10.140625" style="17" bestFit="1" customWidth="1"/>
    <col min="6404" max="6404" width="0.42578125" style="17" customWidth="1"/>
    <col min="6405" max="6405" width="11.85546875" style="17" customWidth="1"/>
    <col min="6406" max="6406" width="0.28515625" style="17" customWidth="1"/>
    <col min="6407" max="6407" width="9.140625" style="17" customWidth="1"/>
    <col min="6408" max="6408" width="0" style="17" hidden="1" customWidth="1"/>
    <col min="6409" max="6409" width="9.140625" style="17" customWidth="1"/>
    <col min="6410" max="6411" width="10.140625" style="17" customWidth="1"/>
    <col min="6412" max="6412" width="0" style="17" hidden="1" customWidth="1"/>
    <col min="6413" max="6413" width="9.140625" style="17" customWidth="1"/>
    <col min="6414" max="6414" width="0" style="17" hidden="1" customWidth="1"/>
    <col min="6415" max="6419" width="9.140625" style="17" customWidth="1"/>
    <col min="6420" max="6422" width="9" style="17" customWidth="1"/>
    <col min="6423" max="6423" width="9.140625" style="17" customWidth="1"/>
    <col min="6424" max="6656" width="10" style="17"/>
    <col min="6657" max="6657" width="6" style="17" customWidth="1"/>
    <col min="6658" max="6658" width="28.5703125" style="17" customWidth="1"/>
    <col min="6659" max="6659" width="10.140625" style="17" bestFit="1" customWidth="1"/>
    <col min="6660" max="6660" width="0.42578125" style="17" customWidth="1"/>
    <col min="6661" max="6661" width="11.85546875" style="17" customWidth="1"/>
    <col min="6662" max="6662" width="0.28515625" style="17" customWidth="1"/>
    <col min="6663" max="6663" width="9.140625" style="17" customWidth="1"/>
    <col min="6664" max="6664" width="0" style="17" hidden="1" customWidth="1"/>
    <col min="6665" max="6665" width="9.140625" style="17" customWidth="1"/>
    <col min="6666" max="6667" width="10.140625" style="17" customWidth="1"/>
    <col min="6668" max="6668" width="0" style="17" hidden="1" customWidth="1"/>
    <col min="6669" max="6669" width="9.140625" style="17" customWidth="1"/>
    <col min="6670" max="6670" width="0" style="17" hidden="1" customWidth="1"/>
    <col min="6671" max="6675" width="9.140625" style="17" customWidth="1"/>
    <col min="6676" max="6678" width="9" style="17" customWidth="1"/>
    <col min="6679" max="6679" width="9.140625" style="17" customWidth="1"/>
    <col min="6680" max="6912" width="10" style="17"/>
    <col min="6913" max="6913" width="6" style="17" customWidth="1"/>
    <col min="6914" max="6914" width="28.5703125" style="17" customWidth="1"/>
    <col min="6915" max="6915" width="10.140625" style="17" bestFit="1" customWidth="1"/>
    <col min="6916" max="6916" width="0.42578125" style="17" customWidth="1"/>
    <col min="6917" max="6917" width="11.85546875" style="17" customWidth="1"/>
    <col min="6918" max="6918" width="0.28515625" style="17" customWidth="1"/>
    <col min="6919" max="6919" width="9.140625" style="17" customWidth="1"/>
    <col min="6920" max="6920" width="0" style="17" hidden="1" customWidth="1"/>
    <col min="6921" max="6921" width="9.140625" style="17" customWidth="1"/>
    <col min="6922" max="6923" width="10.140625" style="17" customWidth="1"/>
    <col min="6924" max="6924" width="0" style="17" hidden="1" customWidth="1"/>
    <col min="6925" max="6925" width="9.140625" style="17" customWidth="1"/>
    <col min="6926" max="6926" width="0" style="17" hidden="1" customWidth="1"/>
    <col min="6927" max="6931" width="9.140625" style="17" customWidth="1"/>
    <col min="6932" max="6934" width="9" style="17" customWidth="1"/>
    <col min="6935" max="6935" width="9.140625" style="17" customWidth="1"/>
    <col min="6936" max="7168" width="10" style="17"/>
    <col min="7169" max="7169" width="6" style="17" customWidth="1"/>
    <col min="7170" max="7170" width="28.5703125" style="17" customWidth="1"/>
    <col min="7171" max="7171" width="10.140625" style="17" bestFit="1" customWidth="1"/>
    <col min="7172" max="7172" width="0.42578125" style="17" customWidth="1"/>
    <col min="7173" max="7173" width="11.85546875" style="17" customWidth="1"/>
    <col min="7174" max="7174" width="0.28515625" style="17" customWidth="1"/>
    <col min="7175" max="7175" width="9.140625" style="17" customWidth="1"/>
    <col min="7176" max="7176" width="0" style="17" hidden="1" customWidth="1"/>
    <col min="7177" max="7177" width="9.140625" style="17" customWidth="1"/>
    <col min="7178" max="7179" width="10.140625" style="17" customWidth="1"/>
    <col min="7180" max="7180" width="0" style="17" hidden="1" customWidth="1"/>
    <col min="7181" max="7181" width="9.140625" style="17" customWidth="1"/>
    <col min="7182" max="7182" width="0" style="17" hidden="1" customWidth="1"/>
    <col min="7183" max="7187" width="9.140625" style="17" customWidth="1"/>
    <col min="7188" max="7190" width="9" style="17" customWidth="1"/>
    <col min="7191" max="7191" width="9.140625" style="17" customWidth="1"/>
    <col min="7192" max="7424" width="10" style="17"/>
    <col min="7425" max="7425" width="6" style="17" customWidth="1"/>
    <col min="7426" max="7426" width="28.5703125" style="17" customWidth="1"/>
    <col min="7427" max="7427" width="10.140625" style="17" bestFit="1" customWidth="1"/>
    <col min="7428" max="7428" width="0.42578125" style="17" customWidth="1"/>
    <col min="7429" max="7429" width="11.85546875" style="17" customWidth="1"/>
    <col min="7430" max="7430" width="0.28515625" style="17" customWidth="1"/>
    <col min="7431" max="7431" width="9.140625" style="17" customWidth="1"/>
    <col min="7432" max="7432" width="0" style="17" hidden="1" customWidth="1"/>
    <col min="7433" max="7433" width="9.140625" style="17" customWidth="1"/>
    <col min="7434" max="7435" width="10.140625" style="17" customWidth="1"/>
    <col min="7436" max="7436" width="0" style="17" hidden="1" customWidth="1"/>
    <col min="7437" max="7437" width="9.140625" style="17" customWidth="1"/>
    <col min="7438" max="7438" width="0" style="17" hidden="1" customWidth="1"/>
    <col min="7439" max="7443" width="9.140625" style="17" customWidth="1"/>
    <col min="7444" max="7446" width="9" style="17" customWidth="1"/>
    <col min="7447" max="7447" width="9.140625" style="17" customWidth="1"/>
    <col min="7448" max="7680" width="10" style="17"/>
    <col min="7681" max="7681" width="6" style="17" customWidth="1"/>
    <col min="7682" max="7682" width="28.5703125" style="17" customWidth="1"/>
    <col min="7683" max="7683" width="10.140625" style="17" bestFit="1" customWidth="1"/>
    <col min="7684" max="7684" width="0.42578125" style="17" customWidth="1"/>
    <col min="7685" max="7685" width="11.85546875" style="17" customWidth="1"/>
    <col min="7686" max="7686" width="0.28515625" style="17" customWidth="1"/>
    <col min="7687" max="7687" width="9.140625" style="17" customWidth="1"/>
    <col min="7688" max="7688" width="0" style="17" hidden="1" customWidth="1"/>
    <col min="7689" max="7689" width="9.140625" style="17" customWidth="1"/>
    <col min="7690" max="7691" width="10.140625" style="17" customWidth="1"/>
    <col min="7692" max="7692" width="0" style="17" hidden="1" customWidth="1"/>
    <col min="7693" max="7693" width="9.140625" style="17" customWidth="1"/>
    <col min="7694" max="7694" width="0" style="17" hidden="1" customWidth="1"/>
    <col min="7695" max="7699" width="9.140625" style="17" customWidth="1"/>
    <col min="7700" max="7702" width="9" style="17" customWidth="1"/>
    <col min="7703" max="7703" width="9.140625" style="17" customWidth="1"/>
    <col min="7704" max="7936" width="10" style="17"/>
    <col min="7937" max="7937" width="6" style="17" customWidth="1"/>
    <col min="7938" max="7938" width="28.5703125" style="17" customWidth="1"/>
    <col min="7939" max="7939" width="10.140625" style="17" bestFit="1" customWidth="1"/>
    <col min="7940" max="7940" width="0.42578125" style="17" customWidth="1"/>
    <col min="7941" max="7941" width="11.85546875" style="17" customWidth="1"/>
    <col min="7942" max="7942" width="0.28515625" style="17" customWidth="1"/>
    <col min="7943" max="7943" width="9.140625" style="17" customWidth="1"/>
    <col min="7944" max="7944" width="0" style="17" hidden="1" customWidth="1"/>
    <col min="7945" max="7945" width="9.140625" style="17" customWidth="1"/>
    <col min="7946" max="7947" width="10.140625" style="17" customWidth="1"/>
    <col min="7948" max="7948" width="0" style="17" hidden="1" customWidth="1"/>
    <col min="7949" max="7949" width="9.140625" style="17" customWidth="1"/>
    <col min="7950" max="7950" width="0" style="17" hidden="1" customWidth="1"/>
    <col min="7951" max="7955" width="9.140625" style="17" customWidth="1"/>
    <col min="7956" max="7958" width="9" style="17" customWidth="1"/>
    <col min="7959" max="7959" width="9.140625" style="17" customWidth="1"/>
    <col min="7960" max="8192" width="10" style="17"/>
    <col min="8193" max="8193" width="6" style="17" customWidth="1"/>
    <col min="8194" max="8194" width="28.5703125" style="17" customWidth="1"/>
    <col min="8195" max="8195" width="10.140625" style="17" bestFit="1" customWidth="1"/>
    <col min="8196" max="8196" width="0.42578125" style="17" customWidth="1"/>
    <col min="8197" max="8197" width="11.85546875" style="17" customWidth="1"/>
    <col min="8198" max="8198" width="0.28515625" style="17" customWidth="1"/>
    <col min="8199" max="8199" width="9.140625" style="17" customWidth="1"/>
    <col min="8200" max="8200" width="0" style="17" hidden="1" customWidth="1"/>
    <col min="8201" max="8201" width="9.140625" style="17" customWidth="1"/>
    <col min="8202" max="8203" width="10.140625" style="17" customWidth="1"/>
    <col min="8204" max="8204" width="0" style="17" hidden="1" customWidth="1"/>
    <col min="8205" max="8205" width="9.140625" style="17" customWidth="1"/>
    <col min="8206" max="8206" width="0" style="17" hidden="1" customWidth="1"/>
    <col min="8207" max="8211" width="9.140625" style="17" customWidth="1"/>
    <col min="8212" max="8214" width="9" style="17" customWidth="1"/>
    <col min="8215" max="8215" width="9.140625" style="17" customWidth="1"/>
    <col min="8216" max="8448" width="10" style="17"/>
    <col min="8449" max="8449" width="6" style="17" customWidth="1"/>
    <col min="8450" max="8450" width="28.5703125" style="17" customWidth="1"/>
    <col min="8451" max="8451" width="10.140625" style="17" bestFit="1" customWidth="1"/>
    <col min="8452" max="8452" width="0.42578125" style="17" customWidth="1"/>
    <col min="8453" max="8453" width="11.85546875" style="17" customWidth="1"/>
    <col min="8454" max="8454" width="0.28515625" style="17" customWidth="1"/>
    <col min="8455" max="8455" width="9.140625" style="17" customWidth="1"/>
    <col min="8456" max="8456" width="0" style="17" hidden="1" customWidth="1"/>
    <col min="8457" max="8457" width="9.140625" style="17" customWidth="1"/>
    <col min="8458" max="8459" width="10.140625" style="17" customWidth="1"/>
    <col min="8460" max="8460" width="0" style="17" hidden="1" customWidth="1"/>
    <col min="8461" max="8461" width="9.140625" style="17" customWidth="1"/>
    <col min="8462" max="8462" width="0" style="17" hidden="1" customWidth="1"/>
    <col min="8463" max="8467" width="9.140625" style="17" customWidth="1"/>
    <col min="8468" max="8470" width="9" style="17" customWidth="1"/>
    <col min="8471" max="8471" width="9.140625" style="17" customWidth="1"/>
    <col min="8472" max="8704" width="10" style="17"/>
    <col min="8705" max="8705" width="6" style="17" customWidth="1"/>
    <col min="8706" max="8706" width="28.5703125" style="17" customWidth="1"/>
    <col min="8707" max="8707" width="10.140625" style="17" bestFit="1" customWidth="1"/>
    <col min="8708" max="8708" width="0.42578125" style="17" customWidth="1"/>
    <col min="8709" max="8709" width="11.85546875" style="17" customWidth="1"/>
    <col min="8710" max="8710" width="0.28515625" style="17" customWidth="1"/>
    <col min="8711" max="8711" width="9.140625" style="17" customWidth="1"/>
    <col min="8712" max="8712" width="0" style="17" hidden="1" customWidth="1"/>
    <col min="8713" max="8713" width="9.140625" style="17" customWidth="1"/>
    <col min="8714" max="8715" width="10.140625" style="17" customWidth="1"/>
    <col min="8716" max="8716" width="0" style="17" hidden="1" customWidth="1"/>
    <col min="8717" max="8717" width="9.140625" style="17" customWidth="1"/>
    <col min="8718" max="8718" width="0" style="17" hidden="1" customWidth="1"/>
    <col min="8719" max="8723" width="9.140625" style="17" customWidth="1"/>
    <col min="8724" max="8726" width="9" style="17" customWidth="1"/>
    <col min="8727" max="8727" width="9.140625" style="17" customWidth="1"/>
    <col min="8728" max="8960" width="10" style="17"/>
    <col min="8961" max="8961" width="6" style="17" customWidth="1"/>
    <col min="8962" max="8962" width="28.5703125" style="17" customWidth="1"/>
    <col min="8963" max="8963" width="10.140625" style="17" bestFit="1" customWidth="1"/>
    <col min="8964" max="8964" width="0.42578125" style="17" customWidth="1"/>
    <col min="8965" max="8965" width="11.85546875" style="17" customWidth="1"/>
    <col min="8966" max="8966" width="0.28515625" style="17" customWidth="1"/>
    <col min="8967" max="8967" width="9.140625" style="17" customWidth="1"/>
    <col min="8968" max="8968" width="0" style="17" hidden="1" customWidth="1"/>
    <col min="8969" max="8969" width="9.140625" style="17" customWidth="1"/>
    <col min="8970" max="8971" width="10.140625" style="17" customWidth="1"/>
    <col min="8972" max="8972" width="0" style="17" hidden="1" customWidth="1"/>
    <col min="8973" max="8973" width="9.140625" style="17" customWidth="1"/>
    <col min="8974" max="8974" width="0" style="17" hidden="1" customWidth="1"/>
    <col min="8975" max="8979" width="9.140625" style="17" customWidth="1"/>
    <col min="8980" max="8982" width="9" style="17" customWidth="1"/>
    <col min="8983" max="8983" width="9.140625" style="17" customWidth="1"/>
    <col min="8984" max="9216" width="10" style="17"/>
    <col min="9217" max="9217" width="6" style="17" customWidth="1"/>
    <col min="9218" max="9218" width="28.5703125" style="17" customWidth="1"/>
    <col min="9219" max="9219" width="10.140625" style="17" bestFit="1" customWidth="1"/>
    <col min="9220" max="9220" width="0.42578125" style="17" customWidth="1"/>
    <col min="9221" max="9221" width="11.85546875" style="17" customWidth="1"/>
    <col min="9222" max="9222" width="0.28515625" style="17" customWidth="1"/>
    <col min="9223" max="9223" width="9.140625" style="17" customWidth="1"/>
    <col min="9224" max="9224" width="0" style="17" hidden="1" customWidth="1"/>
    <col min="9225" max="9225" width="9.140625" style="17" customWidth="1"/>
    <col min="9226" max="9227" width="10.140625" style="17" customWidth="1"/>
    <col min="9228" max="9228" width="0" style="17" hidden="1" customWidth="1"/>
    <col min="9229" max="9229" width="9.140625" style="17" customWidth="1"/>
    <col min="9230" max="9230" width="0" style="17" hidden="1" customWidth="1"/>
    <col min="9231" max="9235" width="9.140625" style="17" customWidth="1"/>
    <col min="9236" max="9238" width="9" style="17" customWidth="1"/>
    <col min="9239" max="9239" width="9.140625" style="17" customWidth="1"/>
    <col min="9240" max="9472" width="10" style="17"/>
    <col min="9473" max="9473" width="6" style="17" customWidth="1"/>
    <col min="9474" max="9474" width="28.5703125" style="17" customWidth="1"/>
    <col min="9475" max="9475" width="10.140625" style="17" bestFit="1" customWidth="1"/>
    <col min="9476" max="9476" width="0.42578125" style="17" customWidth="1"/>
    <col min="9477" max="9477" width="11.85546875" style="17" customWidth="1"/>
    <col min="9478" max="9478" width="0.28515625" style="17" customWidth="1"/>
    <col min="9479" max="9479" width="9.140625" style="17" customWidth="1"/>
    <col min="9480" max="9480" width="0" style="17" hidden="1" customWidth="1"/>
    <col min="9481" max="9481" width="9.140625" style="17" customWidth="1"/>
    <col min="9482" max="9483" width="10.140625" style="17" customWidth="1"/>
    <col min="9484" max="9484" width="0" style="17" hidden="1" customWidth="1"/>
    <col min="9485" max="9485" width="9.140625" style="17" customWidth="1"/>
    <col min="9486" max="9486" width="0" style="17" hidden="1" customWidth="1"/>
    <col min="9487" max="9491" width="9.140625" style="17" customWidth="1"/>
    <col min="9492" max="9494" width="9" style="17" customWidth="1"/>
    <col min="9495" max="9495" width="9.140625" style="17" customWidth="1"/>
    <col min="9496" max="9728" width="10" style="17"/>
    <col min="9729" max="9729" width="6" style="17" customWidth="1"/>
    <col min="9730" max="9730" width="28.5703125" style="17" customWidth="1"/>
    <col min="9731" max="9731" width="10.140625" style="17" bestFit="1" customWidth="1"/>
    <col min="9732" max="9732" width="0.42578125" style="17" customWidth="1"/>
    <col min="9733" max="9733" width="11.85546875" style="17" customWidth="1"/>
    <col min="9734" max="9734" width="0.28515625" style="17" customWidth="1"/>
    <col min="9735" max="9735" width="9.140625" style="17" customWidth="1"/>
    <col min="9736" max="9736" width="0" style="17" hidden="1" customWidth="1"/>
    <col min="9737" max="9737" width="9.140625" style="17" customWidth="1"/>
    <col min="9738" max="9739" width="10.140625" style="17" customWidth="1"/>
    <col min="9740" max="9740" width="0" style="17" hidden="1" customWidth="1"/>
    <col min="9741" max="9741" width="9.140625" style="17" customWidth="1"/>
    <col min="9742" max="9742" width="0" style="17" hidden="1" customWidth="1"/>
    <col min="9743" max="9747" width="9.140625" style="17" customWidth="1"/>
    <col min="9748" max="9750" width="9" style="17" customWidth="1"/>
    <col min="9751" max="9751" width="9.140625" style="17" customWidth="1"/>
    <col min="9752" max="9984" width="10" style="17"/>
    <col min="9985" max="9985" width="6" style="17" customWidth="1"/>
    <col min="9986" max="9986" width="28.5703125" style="17" customWidth="1"/>
    <col min="9987" max="9987" width="10.140625" style="17" bestFit="1" customWidth="1"/>
    <col min="9988" max="9988" width="0.42578125" style="17" customWidth="1"/>
    <col min="9989" max="9989" width="11.85546875" style="17" customWidth="1"/>
    <col min="9990" max="9990" width="0.28515625" style="17" customWidth="1"/>
    <col min="9991" max="9991" width="9.140625" style="17" customWidth="1"/>
    <col min="9992" max="9992" width="0" style="17" hidden="1" customWidth="1"/>
    <col min="9993" max="9993" width="9.140625" style="17" customWidth="1"/>
    <col min="9994" max="9995" width="10.140625" style="17" customWidth="1"/>
    <col min="9996" max="9996" width="0" style="17" hidden="1" customWidth="1"/>
    <col min="9997" max="9997" width="9.140625" style="17" customWidth="1"/>
    <col min="9998" max="9998" width="0" style="17" hidden="1" customWidth="1"/>
    <col min="9999" max="10003" width="9.140625" style="17" customWidth="1"/>
    <col min="10004" max="10006" width="9" style="17" customWidth="1"/>
    <col min="10007" max="10007" width="9.140625" style="17" customWidth="1"/>
    <col min="10008" max="10240" width="10" style="17"/>
    <col min="10241" max="10241" width="6" style="17" customWidth="1"/>
    <col min="10242" max="10242" width="28.5703125" style="17" customWidth="1"/>
    <col min="10243" max="10243" width="10.140625" style="17" bestFit="1" customWidth="1"/>
    <col min="10244" max="10244" width="0.42578125" style="17" customWidth="1"/>
    <col min="10245" max="10245" width="11.85546875" style="17" customWidth="1"/>
    <col min="10246" max="10246" width="0.28515625" style="17" customWidth="1"/>
    <col min="10247" max="10247" width="9.140625" style="17" customWidth="1"/>
    <col min="10248" max="10248" width="0" style="17" hidden="1" customWidth="1"/>
    <col min="10249" max="10249" width="9.140625" style="17" customWidth="1"/>
    <col min="10250" max="10251" width="10.140625" style="17" customWidth="1"/>
    <col min="10252" max="10252" width="0" style="17" hidden="1" customWidth="1"/>
    <col min="10253" max="10253" width="9.140625" style="17" customWidth="1"/>
    <col min="10254" max="10254" width="0" style="17" hidden="1" customWidth="1"/>
    <col min="10255" max="10259" width="9.140625" style="17" customWidth="1"/>
    <col min="10260" max="10262" width="9" style="17" customWidth="1"/>
    <col min="10263" max="10263" width="9.140625" style="17" customWidth="1"/>
    <col min="10264" max="10496" width="10" style="17"/>
    <col min="10497" max="10497" width="6" style="17" customWidth="1"/>
    <col min="10498" max="10498" width="28.5703125" style="17" customWidth="1"/>
    <col min="10499" max="10499" width="10.140625" style="17" bestFit="1" customWidth="1"/>
    <col min="10500" max="10500" width="0.42578125" style="17" customWidth="1"/>
    <col min="10501" max="10501" width="11.85546875" style="17" customWidth="1"/>
    <col min="10502" max="10502" width="0.28515625" style="17" customWidth="1"/>
    <col min="10503" max="10503" width="9.140625" style="17" customWidth="1"/>
    <col min="10504" max="10504" width="0" style="17" hidden="1" customWidth="1"/>
    <col min="10505" max="10505" width="9.140625" style="17" customWidth="1"/>
    <col min="10506" max="10507" width="10.140625" style="17" customWidth="1"/>
    <col min="10508" max="10508" width="0" style="17" hidden="1" customWidth="1"/>
    <col min="10509" max="10509" width="9.140625" style="17" customWidth="1"/>
    <col min="10510" max="10510" width="0" style="17" hidden="1" customWidth="1"/>
    <col min="10511" max="10515" width="9.140625" style="17" customWidth="1"/>
    <col min="10516" max="10518" width="9" style="17" customWidth="1"/>
    <col min="10519" max="10519" width="9.140625" style="17" customWidth="1"/>
    <col min="10520" max="10752" width="10" style="17"/>
    <col min="10753" max="10753" width="6" style="17" customWidth="1"/>
    <col min="10754" max="10754" width="28.5703125" style="17" customWidth="1"/>
    <col min="10755" max="10755" width="10.140625" style="17" bestFit="1" customWidth="1"/>
    <col min="10756" max="10756" width="0.42578125" style="17" customWidth="1"/>
    <col min="10757" max="10757" width="11.85546875" style="17" customWidth="1"/>
    <col min="10758" max="10758" width="0.28515625" style="17" customWidth="1"/>
    <col min="10759" max="10759" width="9.140625" style="17" customWidth="1"/>
    <col min="10760" max="10760" width="0" style="17" hidden="1" customWidth="1"/>
    <col min="10761" max="10761" width="9.140625" style="17" customWidth="1"/>
    <col min="10762" max="10763" width="10.140625" style="17" customWidth="1"/>
    <col min="10764" max="10764" width="0" style="17" hidden="1" customWidth="1"/>
    <col min="10765" max="10765" width="9.140625" style="17" customWidth="1"/>
    <col min="10766" max="10766" width="0" style="17" hidden="1" customWidth="1"/>
    <col min="10767" max="10771" width="9.140625" style="17" customWidth="1"/>
    <col min="10772" max="10774" width="9" style="17" customWidth="1"/>
    <col min="10775" max="10775" width="9.140625" style="17" customWidth="1"/>
    <col min="10776" max="11008" width="10" style="17"/>
    <col min="11009" max="11009" width="6" style="17" customWidth="1"/>
    <col min="11010" max="11010" width="28.5703125" style="17" customWidth="1"/>
    <col min="11011" max="11011" width="10.140625" style="17" bestFit="1" customWidth="1"/>
    <col min="11012" max="11012" width="0.42578125" style="17" customWidth="1"/>
    <col min="11013" max="11013" width="11.85546875" style="17" customWidth="1"/>
    <col min="11014" max="11014" width="0.28515625" style="17" customWidth="1"/>
    <col min="11015" max="11015" width="9.140625" style="17" customWidth="1"/>
    <col min="11016" max="11016" width="0" style="17" hidden="1" customWidth="1"/>
    <col min="11017" max="11017" width="9.140625" style="17" customWidth="1"/>
    <col min="11018" max="11019" width="10.140625" style="17" customWidth="1"/>
    <col min="11020" max="11020" width="0" style="17" hidden="1" customWidth="1"/>
    <col min="11021" max="11021" width="9.140625" style="17" customWidth="1"/>
    <col min="11022" max="11022" width="0" style="17" hidden="1" customWidth="1"/>
    <col min="11023" max="11027" width="9.140625" style="17" customWidth="1"/>
    <col min="11028" max="11030" width="9" style="17" customWidth="1"/>
    <col min="11031" max="11031" width="9.140625" style="17" customWidth="1"/>
    <col min="11032" max="11264" width="10" style="17"/>
    <col min="11265" max="11265" width="6" style="17" customWidth="1"/>
    <col min="11266" max="11266" width="28.5703125" style="17" customWidth="1"/>
    <col min="11267" max="11267" width="10.140625" style="17" bestFit="1" customWidth="1"/>
    <col min="11268" max="11268" width="0.42578125" style="17" customWidth="1"/>
    <col min="11269" max="11269" width="11.85546875" style="17" customWidth="1"/>
    <col min="11270" max="11270" width="0.28515625" style="17" customWidth="1"/>
    <col min="11271" max="11271" width="9.140625" style="17" customWidth="1"/>
    <col min="11272" max="11272" width="0" style="17" hidden="1" customWidth="1"/>
    <col min="11273" max="11273" width="9.140625" style="17" customWidth="1"/>
    <col min="11274" max="11275" width="10.140625" style="17" customWidth="1"/>
    <col min="11276" max="11276" width="0" style="17" hidden="1" customWidth="1"/>
    <col min="11277" max="11277" width="9.140625" style="17" customWidth="1"/>
    <col min="11278" max="11278" width="0" style="17" hidden="1" customWidth="1"/>
    <col min="11279" max="11283" width="9.140625" style="17" customWidth="1"/>
    <col min="11284" max="11286" width="9" style="17" customWidth="1"/>
    <col min="11287" max="11287" width="9.140625" style="17" customWidth="1"/>
    <col min="11288" max="11520" width="10" style="17"/>
    <col min="11521" max="11521" width="6" style="17" customWidth="1"/>
    <col min="11522" max="11522" width="28.5703125" style="17" customWidth="1"/>
    <col min="11523" max="11523" width="10.140625" style="17" bestFit="1" customWidth="1"/>
    <col min="11524" max="11524" width="0.42578125" style="17" customWidth="1"/>
    <col min="11525" max="11525" width="11.85546875" style="17" customWidth="1"/>
    <col min="11526" max="11526" width="0.28515625" style="17" customWidth="1"/>
    <col min="11527" max="11527" width="9.140625" style="17" customWidth="1"/>
    <col min="11528" max="11528" width="0" style="17" hidden="1" customWidth="1"/>
    <col min="11529" max="11529" width="9.140625" style="17" customWidth="1"/>
    <col min="11530" max="11531" width="10.140625" style="17" customWidth="1"/>
    <col min="11532" max="11532" width="0" style="17" hidden="1" customWidth="1"/>
    <col min="11533" max="11533" width="9.140625" style="17" customWidth="1"/>
    <col min="11534" max="11534" width="0" style="17" hidden="1" customWidth="1"/>
    <col min="11535" max="11539" width="9.140625" style="17" customWidth="1"/>
    <col min="11540" max="11542" width="9" style="17" customWidth="1"/>
    <col min="11543" max="11543" width="9.140625" style="17" customWidth="1"/>
    <col min="11544" max="11776" width="10" style="17"/>
    <col min="11777" max="11777" width="6" style="17" customWidth="1"/>
    <col min="11778" max="11778" width="28.5703125" style="17" customWidth="1"/>
    <col min="11779" max="11779" width="10.140625" style="17" bestFit="1" customWidth="1"/>
    <col min="11780" max="11780" width="0.42578125" style="17" customWidth="1"/>
    <col min="11781" max="11781" width="11.85546875" style="17" customWidth="1"/>
    <col min="11782" max="11782" width="0.28515625" style="17" customWidth="1"/>
    <col min="11783" max="11783" width="9.140625" style="17" customWidth="1"/>
    <col min="11784" max="11784" width="0" style="17" hidden="1" customWidth="1"/>
    <col min="11785" max="11785" width="9.140625" style="17" customWidth="1"/>
    <col min="11786" max="11787" width="10.140625" style="17" customWidth="1"/>
    <col min="11788" max="11788" width="0" style="17" hidden="1" customWidth="1"/>
    <col min="11789" max="11789" width="9.140625" style="17" customWidth="1"/>
    <col min="11790" max="11790" width="0" style="17" hidden="1" customWidth="1"/>
    <col min="11791" max="11795" width="9.140625" style="17" customWidth="1"/>
    <col min="11796" max="11798" width="9" style="17" customWidth="1"/>
    <col min="11799" max="11799" width="9.140625" style="17" customWidth="1"/>
    <col min="11800" max="12032" width="10" style="17"/>
    <col min="12033" max="12033" width="6" style="17" customWidth="1"/>
    <col min="12034" max="12034" width="28.5703125" style="17" customWidth="1"/>
    <col min="12035" max="12035" width="10.140625" style="17" bestFit="1" customWidth="1"/>
    <col min="12036" max="12036" width="0.42578125" style="17" customWidth="1"/>
    <col min="12037" max="12037" width="11.85546875" style="17" customWidth="1"/>
    <col min="12038" max="12038" width="0.28515625" style="17" customWidth="1"/>
    <col min="12039" max="12039" width="9.140625" style="17" customWidth="1"/>
    <col min="12040" max="12040" width="0" style="17" hidden="1" customWidth="1"/>
    <col min="12041" max="12041" width="9.140625" style="17" customWidth="1"/>
    <col min="12042" max="12043" width="10.140625" style="17" customWidth="1"/>
    <col min="12044" max="12044" width="0" style="17" hidden="1" customWidth="1"/>
    <col min="12045" max="12045" width="9.140625" style="17" customWidth="1"/>
    <col min="12046" max="12046" width="0" style="17" hidden="1" customWidth="1"/>
    <col min="12047" max="12051" width="9.140625" style="17" customWidth="1"/>
    <col min="12052" max="12054" width="9" style="17" customWidth="1"/>
    <col min="12055" max="12055" width="9.140625" style="17" customWidth="1"/>
    <col min="12056" max="12288" width="10" style="17"/>
    <col min="12289" max="12289" width="6" style="17" customWidth="1"/>
    <col min="12290" max="12290" width="28.5703125" style="17" customWidth="1"/>
    <col min="12291" max="12291" width="10.140625" style="17" bestFit="1" customWidth="1"/>
    <col min="12292" max="12292" width="0.42578125" style="17" customWidth="1"/>
    <col min="12293" max="12293" width="11.85546875" style="17" customWidth="1"/>
    <col min="12294" max="12294" width="0.28515625" style="17" customWidth="1"/>
    <col min="12295" max="12295" width="9.140625" style="17" customWidth="1"/>
    <col min="12296" max="12296" width="0" style="17" hidden="1" customWidth="1"/>
    <col min="12297" max="12297" width="9.140625" style="17" customWidth="1"/>
    <col min="12298" max="12299" width="10.140625" style="17" customWidth="1"/>
    <col min="12300" max="12300" width="0" style="17" hidden="1" customWidth="1"/>
    <col min="12301" max="12301" width="9.140625" style="17" customWidth="1"/>
    <col min="12302" max="12302" width="0" style="17" hidden="1" customWidth="1"/>
    <col min="12303" max="12307" width="9.140625" style="17" customWidth="1"/>
    <col min="12308" max="12310" width="9" style="17" customWidth="1"/>
    <col min="12311" max="12311" width="9.140625" style="17" customWidth="1"/>
    <col min="12312" max="12544" width="10" style="17"/>
    <col min="12545" max="12545" width="6" style="17" customWidth="1"/>
    <col min="12546" max="12546" width="28.5703125" style="17" customWidth="1"/>
    <col min="12547" max="12547" width="10.140625" style="17" bestFit="1" customWidth="1"/>
    <col min="12548" max="12548" width="0.42578125" style="17" customWidth="1"/>
    <col min="12549" max="12549" width="11.85546875" style="17" customWidth="1"/>
    <col min="12550" max="12550" width="0.28515625" style="17" customWidth="1"/>
    <col min="12551" max="12551" width="9.140625" style="17" customWidth="1"/>
    <col min="12552" max="12552" width="0" style="17" hidden="1" customWidth="1"/>
    <col min="12553" max="12553" width="9.140625" style="17" customWidth="1"/>
    <col min="12554" max="12555" width="10.140625" style="17" customWidth="1"/>
    <col min="12556" max="12556" width="0" style="17" hidden="1" customWidth="1"/>
    <col min="12557" max="12557" width="9.140625" style="17" customWidth="1"/>
    <col min="12558" max="12558" width="0" style="17" hidden="1" customWidth="1"/>
    <col min="12559" max="12563" width="9.140625" style="17" customWidth="1"/>
    <col min="12564" max="12566" width="9" style="17" customWidth="1"/>
    <col min="12567" max="12567" width="9.140625" style="17" customWidth="1"/>
    <col min="12568" max="12800" width="10" style="17"/>
    <col min="12801" max="12801" width="6" style="17" customWidth="1"/>
    <col min="12802" max="12802" width="28.5703125" style="17" customWidth="1"/>
    <col min="12803" max="12803" width="10.140625" style="17" bestFit="1" customWidth="1"/>
    <col min="12804" max="12804" width="0.42578125" style="17" customWidth="1"/>
    <col min="12805" max="12805" width="11.85546875" style="17" customWidth="1"/>
    <col min="12806" max="12806" width="0.28515625" style="17" customWidth="1"/>
    <col min="12807" max="12807" width="9.140625" style="17" customWidth="1"/>
    <col min="12808" max="12808" width="0" style="17" hidden="1" customWidth="1"/>
    <col min="12809" max="12809" width="9.140625" style="17" customWidth="1"/>
    <col min="12810" max="12811" width="10.140625" style="17" customWidth="1"/>
    <col min="12812" max="12812" width="0" style="17" hidden="1" customWidth="1"/>
    <col min="12813" max="12813" width="9.140625" style="17" customWidth="1"/>
    <col min="12814" max="12814" width="0" style="17" hidden="1" customWidth="1"/>
    <col min="12815" max="12819" width="9.140625" style="17" customWidth="1"/>
    <col min="12820" max="12822" width="9" style="17" customWidth="1"/>
    <col min="12823" max="12823" width="9.140625" style="17" customWidth="1"/>
    <col min="12824" max="13056" width="10" style="17"/>
    <col min="13057" max="13057" width="6" style="17" customWidth="1"/>
    <col min="13058" max="13058" width="28.5703125" style="17" customWidth="1"/>
    <col min="13059" max="13059" width="10.140625" style="17" bestFit="1" customWidth="1"/>
    <col min="13060" max="13060" width="0.42578125" style="17" customWidth="1"/>
    <col min="13061" max="13061" width="11.85546875" style="17" customWidth="1"/>
    <col min="13062" max="13062" width="0.28515625" style="17" customWidth="1"/>
    <col min="13063" max="13063" width="9.140625" style="17" customWidth="1"/>
    <col min="13064" max="13064" width="0" style="17" hidden="1" customWidth="1"/>
    <col min="13065" max="13065" width="9.140625" style="17" customWidth="1"/>
    <col min="13066" max="13067" width="10.140625" style="17" customWidth="1"/>
    <col min="13068" max="13068" width="0" style="17" hidden="1" customWidth="1"/>
    <col min="13069" max="13069" width="9.140625" style="17" customWidth="1"/>
    <col min="13070" max="13070" width="0" style="17" hidden="1" customWidth="1"/>
    <col min="13071" max="13075" width="9.140625" style="17" customWidth="1"/>
    <col min="13076" max="13078" width="9" style="17" customWidth="1"/>
    <col min="13079" max="13079" width="9.140625" style="17" customWidth="1"/>
    <col min="13080" max="13312" width="10" style="17"/>
    <col min="13313" max="13313" width="6" style="17" customWidth="1"/>
    <col min="13314" max="13314" width="28.5703125" style="17" customWidth="1"/>
    <col min="13315" max="13315" width="10.140625" style="17" bestFit="1" customWidth="1"/>
    <col min="13316" max="13316" width="0.42578125" style="17" customWidth="1"/>
    <col min="13317" max="13317" width="11.85546875" style="17" customWidth="1"/>
    <col min="13318" max="13318" width="0.28515625" style="17" customWidth="1"/>
    <col min="13319" max="13319" width="9.140625" style="17" customWidth="1"/>
    <col min="13320" max="13320" width="0" style="17" hidden="1" customWidth="1"/>
    <col min="13321" max="13321" width="9.140625" style="17" customWidth="1"/>
    <col min="13322" max="13323" width="10.140625" style="17" customWidth="1"/>
    <col min="13324" max="13324" width="0" style="17" hidden="1" customWidth="1"/>
    <col min="13325" max="13325" width="9.140625" style="17" customWidth="1"/>
    <col min="13326" max="13326" width="0" style="17" hidden="1" customWidth="1"/>
    <col min="13327" max="13331" width="9.140625" style="17" customWidth="1"/>
    <col min="13332" max="13334" width="9" style="17" customWidth="1"/>
    <col min="13335" max="13335" width="9.140625" style="17" customWidth="1"/>
    <col min="13336" max="13568" width="10" style="17"/>
    <col min="13569" max="13569" width="6" style="17" customWidth="1"/>
    <col min="13570" max="13570" width="28.5703125" style="17" customWidth="1"/>
    <col min="13571" max="13571" width="10.140625" style="17" bestFit="1" customWidth="1"/>
    <col min="13572" max="13572" width="0.42578125" style="17" customWidth="1"/>
    <col min="13573" max="13573" width="11.85546875" style="17" customWidth="1"/>
    <col min="13574" max="13574" width="0.28515625" style="17" customWidth="1"/>
    <col min="13575" max="13575" width="9.140625" style="17" customWidth="1"/>
    <col min="13576" max="13576" width="0" style="17" hidden="1" customWidth="1"/>
    <col min="13577" max="13577" width="9.140625" style="17" customWidth="1"/>
    <col min="13578" max="13579" width="10.140625" style="17" customWidth="1"/>
    <col min="13580" max="13580" width="0" style="17" hidden="1" customWidth="1"/>
    <col min="13581" max="13581" width="9.140625" style="17" customWidth="1"/>
    <col min="13582" max="13582" width="0" style="17" hidden="1" customWidth="1"/>
    <col min="13583" max="13587" width="9.140625" style="17" customWidth="1"/>
    <col min="13588" max="13590" width="9" style="17" customWidth="1"/>
    <col min="13591" max="13591" width="9.140625" style="17" customWidth="1"/>
    <col min="13592" max="13824" width="10" style="17"/>
    <col min="13825" max="13825" width="6" style="17" customWidth="1"/>
    <col min="13826" max="13826" width="28.5703125" style="17" customWidth="1"/>
    <col min="13827" max="13827" width="10.140625" style="17" bestFit="1" customWidth="1"/>
    <col min="13828" max="13828" width="0.42578125" style="17" customWidth="1"/>
    <col min="13829" max="13829" width="11.85546875" style="17" customWidth="1"/>
    <col min="13830" max="13830" width="0.28515625" style="17" customWidth="1"/>
    <col min="13831" max="13831" width="9.140625" style="17" customWidth="1"/>
    <col min="13832" max="13832" width="0" style="17" hidden="1" customWidth="1"/>
    <col min="13833" max="13833" width="9.140625" style="17" customWidth="1"/>
    <col min="13834" max="13835" width="10.140625" style="17" customWidth="1"/>
    <col min="13836" max="13836" width="0" style="17" hidden="1" customWidth="1"/>
    <col min="13837" max="13837" width="9.140625" style="17" customWidth="1"/>
    <col min="13838" max="13838" width="0" style="17" hidden="1" customWidth="1"/>
    <col min="13839" max="13843" width="9.140625" style="17" customWidth="1"/>
    <col min="13844" max="13846" width="9" style="17" customWidth="1"/>
    <col min="13847" max="13847" width="9.140625" style="17" customWidth="1"/>
    <col min="13848" max="14080" width="10" style="17"/>
    <col min="14081" max="14081" width="6" style="17" customWidth="1"/>
    <col min="14082" max="14082" width="28.5703125" style="17" customWidth="1"/>
    <col min="14083" max="14083" width="10.140625" style="17" bestFit="1" customWidth="1"/>
    <col min="14084" max="14084" width="0.42578125" style="17" customWidth="1"/>
    <col min="14085" max="14085" width="11.85546875" style="17" customWidth="1"/>
    <col min="14086" max="14086" width="0.28515625" style="17" customWidth="1"/>
    <col min="14087" max="14087" width="9.140625" style="17" customWidth="1"/>
    <col min="14088" max="14088" width="0" style="17" hidden="1" customWidth="1"/>
    <col min="14089" max="14089" width="9.140625" style="17" customWidth="1"/>
    <col min="14090" max="14091" width="10.140625" style="17" customWidth="1"/>
    <col min="14092" max="14092" width="0" style="17" hidden="1" customWidth="1"/>
    <col min="14093" max="14093" width="9.140625" style="17" customWidth="1"/>
    <col min="14094" max="14094" width="0" style="17" hidden="1" customWidth="1"/>
    <col min="14095" max="14099" width="9.140625" style="17" customWidth="1"/>
    <col min="14100" max="14102" width="9" style="17" customWidth="1"/>
    <col min="14103" max="14103" width="9.140625" style="17" customWidth="1"/>
    <col min="14104" max="14336" width="10" style="17"/>
    <col min="14337" max="14337" width="6" style="17" customWidth="1"/>
    <col min="14338" max="14338" width="28.5703125" style="17" customWidth="1"/>
    <col min="14339" max="14339" width="10.140625" style="17" bestFit="1" customWidth="1"/>
    <col min="14340" max="14340" width="0.42578125" style="17" customWidth="1"/>
    <col min="14341" max="14341" width="11.85546875" style="17" customWidth="1"/>
    <col min="14342" max="14342" width="0.28515625" style="17" customWidth="1"/>
    <col min="14343" max="14343" width="9.140625" style="17" customWidth="1"/>
    <col min="14344" max="14344" width="0" style="17" hidden="1" customWidth="1"/>
    <col min="14345" max="14345" width="9.140625" style="17" customWidth="1"/>
    <col min="14346" max="14347" width="10.140625" style="17" customWidth="1"/>
    <col min="14348" max="14348" width="0" style="17" hidden="1" customWidth="1"/>
    <col min="14349" max="14349" width="9.140625" style="17" customWidth="1"/>
    <col min="14350" max="14350" width="0" style="17" hidden="1" customWidth="1"/>
    <col min="14351" max="14355" width="9.140625" style="17" customWidth="1"/>
    <col min="14356" max="14358" width="9" style="17" customWidth="1"/>
    <col min="14359" max="14359" width="9.140625" style="17" customWidth="1"/>
    <col min="14360" max="14592" width="10" style="17"/>
    <col min="14593" max="14593" width="6" style="17" customWidth="1"/>
    <col min="14594" max="14594" width="28.5703125" style="17" customWidth="1"/>
    <col min="14595" max="14595" width="10.140625" style="17" bestFit="1" customWidth="1"/>
    <col min="14596" max="14596" width="0.42578125" style="17" customWidth="1"/>
    <col min="14597" max="14597" width="11.85546875" style="17" customWidth="1"/>
    <col min="14598" max="14598" width="0.28515625" style="17" customWidth="1"/>
    <col min="14599" max="14599" width="9.140625" style="17" customWidth="1"/>
    <col min="14600" max="14600" width="0" style="17" hidden="1" customWidth="1"/>
    <col min="14601" max="14601" width="9.140625" style="17" customWidth="1"/>
    <col min="14602" max="14603" width="10.140625" style="17" customWidth="1"/>
    <col min="14604" max="14604" width="0" style="17" hidden="1" customWidth="1"/>
    <col min="14605" max="14605" width="9.140625" style="17" customWidth="1"/>
    <col min="14606" max="14606" width="0" style="17" hidden="1" customWidth="1"/>
    <col min="14607" max="14611" width="9.140625" style="17" customWidth="1"/>
    <col min="14612" max="14614" width="9" style="17" customWidth="1"/>
    <col min="14615" max="14615" width="9.140625" style="17" customWidth="1"/>
    <col min="14616" max="14848" width="10" style="17"/>
    <col min="14849" max="14849" width="6" style="17" customWidth="1"/>
    <col min="14850" max="14850" width="28.5703125" style="17" customWidth="1"/>
    <col min="14851" max="14851" width="10.140625" style="17" bestFit="1" customWidth="1"/>
    <col min="14852" max="14852" width="0.42578125" style="17" customWidth="1"/>
    <col min="14853" max="14853" width="11.85546875" style="17" customWidth="1"/>
    <col min="14854" max="14854" width="0.28515625" style="17" customWidth="1"/>
    <col min="14855" max="14855" width="9.140625" style="17" customWidth="1"/>
    <col min="14856" max="14856" width="0" style="17" hidden="1" customWidth="1"/>
    <col min="14857" max="14857" width="9.140625" style="17" customWidth="1"/>
    <col min="14858" max="14859" width="10.140625" style="17" customWidth="1"/>
    <col min="14860" max="14860" width="0" style="17" hidden="1" customWidth="1"/>
    <col min="14861" max="14861" width="9.140625" style="17" customWidth="1"/>
    <col min="14862" max="14862" width="0" style="17" hidden="1" customWidth="1"/>
    <col min="14863" max="14867" width="9.140625" style="17" customWidth="1"/>
    <col min="14868" max="14870" width="9" style="17" customWidth="1"/>
    <col min="14871" max="14871" width="9.140625" style="17" customWidth="1"/>
    <col min="14872" max="15104" width="10" style="17"/>
    <col min="15105" max="15105" width="6" style="17" customWidth="1"/>
    <col min="15106" max="15106" width="28.5703125" style="17" customWidth="1"/>
    <col min="15107" max="15107" width="10.140625" style="17" bestFit="1" customWidth="1"/>
    <col min="15108" max="15108" width="0.42578125" style="17" customWidth="1"/>
    <col min="15109" max="15109" width="11.85546875" style="17" customWidth="1"/>
    <col min="15110" max="15110" width="0.28515625" style="17" customWidth="1"/>
    <col min="15111" max="15111" width="9.140625" style="17" customWidth="1"/>
    <col min="15112" max="15112" width="0" style="17" hidden="1" customWidth="1"/>
    <col min="15113" max="15113" width="9.140625" style="17" customWidth="1"/>
    <col min="15114" max="15115" width="10.140625" style="17" customWidth="1"/>
    <col min="15116" max="15116" width="0" style="17" hidden="1" customWidth="1"/>
    <col min="15117" max="15117" width="9.140625" style="17" customWidth="1"/>
    <col min="15118" max="15118" width="0" style="17" hidden="1" customWidth="1"/>
    <col min="15119" max="15123" width="9.140625" style="17" customWidth="1"/>
    <col min="15124" max="15126" width="9" style="17" customWidth="1"/>
    <col min="15127" max="15127" width="9.140625" style="17" customWidth="1"/>
    <col min="15128" max="15360" width="10" style="17"/>
    <col min="15361" max="15361" width="6" style="17" customWidth="1"/>
    <col min="15362" max="15362" width="28.5703125" style="17" customWidth="1"/>
    <col min="15363" max="15363" width="10.140625" style="17" bestFit="1" customWidth="1"/>
    <col min="15364" max="15364" width="0.42578125" style="17" customWidth="1"/>
    <col min="15365" max="15365" width="11.85546875" style="17" customWidth="1"/>
    <col min="15366" max="15366" width="0.28515625" style="17" customWidth="1"/>
    <col min="15367" max="15367" width="9.140625" style="17" customWidth="1"/>
    <col min="15368" max="15368" width="0" style="17" hidden="1" customWidth="1"/>
    <col min="15369" max="15369" width="9.140625" style="17" customWidth="1"/>
    <col min="15370" max="15371" width="10.140625" style="17" customWidth="1"/>
    <col min="15372" max="15372" width="0" style="17" hidden="1" customWidth="1"/>
    <col min="15373" max="15373" width="9.140625" style="17" customWidth="1"/>
    <col min="15374" max="15374" width="0" style="17" hidden="1" customWidth="1"/>
    <col min="15375" max="15379" width="9.140625" style="17" customWidth="1"/>
    <col min="15380" max="15382" width="9" style="17" customWidth="1"/>
    <col min="15383" max="15383" width="9.140625" style="17" customWidth="1"/>
    <col min="15384" max="15616" width="10" style="17"/>
    <col min="15617" max="15617" width="6" style="17" customWidth="1"/>
    <col min="15618" max="15618" width="28.5703125" style="17" customWidth="1"/>
    <col min="15619" max="15619" width="10.140625" style="17" bestFit="1" customWidth="1"/>
    <col min="15620" max="15620" width="0.42578125" style="17" customWidth="1"/>
    <col min="15621" max="15621" width="11.85546875" style="17" customWidth="1"/>
    <col min="15622" max="15622" width="0.28515625" style="17" customWidth="1"/>
    <col min="15623" max="15623" width="9.140625" style="17" customWidth="1"/>
    <col min="15624" max="15624" width="0" style="17" hidden="1" customWidth="1"/>
    <col min="15625" max="15625" width="9.140625" style="17" customWidth="1"/>
    <col min="15626" max="15627" width="10.140625" style="17" customWidth="1"/>
    <col min="15628" max="15628" width="0" style="17" hidden="1" customWidth="1"/>
    <col min="15629" max="15629" width="9.140625" style="17" customWidth="1"/>
    <col min="15630" max="15630" width="0" style="17" hidden="1" customWidth="1"/>
    <col min="15631" max="15635" width="9.140625" style="17" customWidth="1"/>
    <col min="15636" max="15638" width="9" style="17" customWidth="1"/>
    <col min="15639" max="15639" width="9.140625" style="17" customWidth="1"/>
    <col min="15640" max="15872" width="10" style="17"/>
    <col min="15873" max="15873" width="6" style="17" customWidth="1"/>
    <col min="15874" max="15874" width="28.5703125" style="17" customWidth="1"/>
    <col min="15875" max="15875" width="10.140625" style="17" bestFit="1" customWidth="1"/>
    <col min="15876" max="15876" width="0.42578125" style="17" customWidth="1"/>
    <col min="15877" max="15877" width="11.85546875" style="17" customWidth="1"/>
    <col min="15878" max="15878" width="0.28515625" style="17" customWidth="1"/>
    <col min="15879" max="15879" width="9.140625" style="17" customWidth="1"/>
    <col min="15880" max="15880" width="0" style="17" hidden="1" customWidth="1"/>
    <col min="15881" max="15881" width="9.140625" style="17" customWidth="1"/>
    <col min="15882" max="15883" width="10.140625" style="17" customWidth="1"/>
    <col min="15884" max="15884" width="0" style="17" hidden="1" customWidth="1"/>
    <col min="15885" max="15885" width="9.140625" style="17" customWidth="1"/>
    <col min="15886" max="15886" width="0" style="17" hidden="1" customWidth="1"/>
    <col min="15887" max="15891" width="9.140625" style="17" customWidth="1"/>
    <col min="15892" max="15894" width="9" style="17" customWidth="1"/>
    <col min="15895" max="15895" width="9.140625" style="17" customWidth="1"/>
    <col min="15896" max="16128" width="10" style="17"/>
    <col min="16129" max="16129" width="6" style="17" customWidth="1"/>
    <col min="16130" max="16130" width="28.5703125" style="17" customWidth="1"/>
    <col min="16131" max="16131" width="10.140625" style="17" bestFit="1" customWidth="1"/>
    <col min="16132" max="16132" width="0.42578125" style="17" customWidth="1"/>
    <col min="16133" max="16133" width="11.85546875" style="17" customWidth="1"/>
    <col min="16134" max="16134" width="0.28515625" style="17" customWidth="1"/>
    <col min="16135" max="16135" width="9.140625" style="17" customWidth="1"/>
    <col min="16136" max="16136" width="0" style="17" hidden="1" customWidth="1"/>
    <col min="16137" max="16137" width="9.140625" style="17" customWidth="1"/>
    <col min="16138" max="16139" width="10.140625" style="17" customWidth="1"/>
    <col min="16140" max="16140" width="0" style="17" hidden="1" customWidth="1"/>
    <col min="16141" max="16141" width="9.140625" style="17" customWidth="1"/>
    <col min="16142" max="16142" width="0" style="17" hidden="1" customWidth="1"/>
    <col min="16143" max="16147" width="9.140625" style="17" customWidth="1"/>
    <col min="16148" max="16150" width="9" style="17" customWidth="1"/>
    <col min="16151" max="16151" width="9.140625" style="17" customWidth="1"/>
    <col min="16152" max="16384" width="10" style="17"/>
  </cols>
  <sheetData>
    <row r="1" spans="1:232" s="7" customFormat="1" ht="21" customHeight="1" x14ac:dyDescent="0.2">
      <c r="A1" s="1" t="s">
        <v>17</v>
      </c>
      <c r="B1" s="2"/>
      <c r="C1" s="1"/>
      <c r="D1" s="1"/>
      <c r="E1" s="3"/>
      <c r="F1" s="3"/>
      <c r="G1" s="4"/>
      <c r="H1" s="5"/>
      <c r="I1" s="3"/>
      <c r="J1" s="3"/>
      <c r="K1" s="1"/>
      <c r="L1" s="5"/>
      <c r="M1" s="3"/>
      <c r="N1" s="3"/>
      <c r="O1" s="4"/>
      <c r="P1" s="5"/>
      <c r="Q1" s="3"/>
      <c r="R1" s="6" t="s">
        <v>18</v>
      </c>
      <c r="S1" s="3"/>
      <c r="T1" s="1"/>
      <c r="W1" s="4"/>
      <c r="X1" s="1"/>
    </row>
    <row r="2" spans="1:232" s="7" customFormat="1" ht="12.75" x14ac:dyDescent="0.2">
      <c r="A2" s="8" t="s">
        <v>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  <c r="U2" s="9"/>
      <c r="V2" s="9"/>
      <c r="W2" s="3"/>
    </row>
    <row r="3" spans="1:232" s="7" customFormat="1" ht="22.15" customHeight="1" x14ac:dyDescent="0.2">
      <c r="A3" s="10" t="s">
        <v>20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  <c r="U3" s="11"/>
      <c r="V3" s="11"/>
      <c r="W3" s="11"/>
    </row>
    <row r="4" spans="1:232" s="7" customFormat="1" ht="22.15" customHeight="1" x14ac:dyDescent="0.2">
      <c r="A4" s="10" t="s">
        <v>21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2"/>
      <c r="U4" s="12"/>
      <c r="V4" s="12"/>
      <c r="W4" s="11"/>
    </row>
    <row r="5" spans="1:232" ht="26.45" customHeight="1" x14ac:dyDescent="0.25">
      <c r="A5" s="13"/>
      <c r="B5" s="14"/>
      <c r="C5" s="13"/>
      <c r="D5" s="13"/>
      <c r="E5" s="13"/>
      <c r="F5" s="13"/>
      <c r="G5" s="13"/>
      <c r="H5" s="13"/>
      <c r="I5" s="13"/>
      <c r="J5" s="13"/>
      <c r="K5" s="15"/>
      <c r="L5" s="16"/>
      <c r="M5" s="16"/>
      <c r="N5" s="16" t="s">
        <v>22</v>
      </c>
      <c r="O5" s="16"/>
      <c r="P5" s="16"/>
      <c r="Q5" s="16"/>
      <c r="R5" s="16"/>
      <c r="S5" s="16"/>
    </row>
    <row r="6" spans="1:232" s="18" customFormat="1" ht="27.75" customHeight="1" x14ac:dyDescent="0.25">
      <c r="A6" s="19" t="s">
        <v>23</v>
      </c>
      <c r="B6" s="19" t="s">
        <v>10</v>
      </c>
      <c r="C6" s="20" t="s">
        <v>24</v>
      </c>
      <c r="D6" s="21"/>
      <c r="E6" s="21"/>
      <c r="F6" s="21"/>
      <c r="G6" s="21"/>
      <c r="H6" s="21"/>
      <c r="I6" s="22"/>
      <c r="J6" s="20" t="s">
        <v>14</v>
      </c>
      <c r="K6" s="21"/>
      <c r="L6" s="21"/>
      <c r="M6" s="21"/>
      <c r="N6" s="21"/>
      <c r="O6" s="22"/>
      <c r="P6" s="23" t="s">
        <v>25</v>
      </c>
      <c r="Q6" s="20" t="s">
        <v>26</v>
      </c>
      <c r="R6" s="21"/>
      <c r="S6" s="22"/>
    </row>
    <row r="7" spans="1:232" s="18" customFormat="1" ht="87" customHeight="1" x14ac:dyDescent="0.25">
      <c r="A7" s="24"/>
      <c r="B7" s="24"/>
      <c r="C7" s="19" t="s">
        <v>8</v>
      </c>
      <c r="D7" s="19" t="s">
        <v>27</v>
      </c>
      <c r="E7" s="19" t="s">
        <v>28</v>
      </c>
      <c r="F7" s="19" t="s">
        <v>29</v>
      </c>
      <c r="G7" s="25" t="s">
        <v>12</v>
      </c>
      <c r="H7" s="26"/>
      <c r="I7" s="27"/>
      <c r="J7" s="19" t="s">
        <v>8</v>
      </c>
      <c r="K7" s="19" t="s">
        <v>28</v>
      </c>
      <c r="L7" s="19" t="s">
        <v>29</v>
      </c>
      <c r="M7" s="25" t="s">
        <v>12</v>
      </c>
      <c r="N7" s="26"/>
      <c r="O7" s="27"/>
      <c r="P7" s="28"/>
      <c r="Q7" s="19" t="s">
        <v>8</v>
      </c>
      <c r="R7" s="19" t="s">
        <v>27</v>
      </c>
      <c r="S7" s="23"/>
    </row>
    <row r="8" spans="1:232" s="18" customFormat="1" ht="17.25" customHeight="1" x14ac:dyDescent="0.25">
      <c r="A8" s="24"/>
      <c r="B8" s="24"/>
      <c r="C8" s="24"/>
      <c r="D8" s="24"/>
      <c r="E8" s="24"/>
      <c r="F8" s="24"/>
      <c r="G8" s="19" t="s">
        <v>8</v>
      </c>
      <c r="H8" s="19" t="s">
        <v>30</v>
      </c>
      <c r="I8" s="19" t="s">
        <v>6</v>
      </c>
      <c r="J8" s="24"/>
      <c r="K8" s="24"/>
      <c r="L8" s="24"/>
      <c r="M8" s="19" t="s">
        <v>8</v>
      </c>
      <c r="N8" s="19" t="s">
        <v>30</v>
      </c>
      <c r="O8" s="19" t="s">
        <v>6</v>
      </c>
      <c r="P8" s="28"/>
      <c r="Q8" s="24"/>
      <c r="R8" s="24"/>
      <c r="S8" s="28"/>
    </row>
    <row r="9" spans="1:232" s="18" customForma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8"/>
      <c r="Q9" s="24"/>
      <c r="R9" s="24"/>
      <c r="S9" s="28"/>
    </row>
    <row r="10" spans="1:232" s="18" customFormat="1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0"/>
      <c r="Q10" s="29"/>
      <c r="R10" s="29"/>
      <c r="S10" s="30"/>
    </row>
    <row r="11" spans="1:232" s="34" customFormat="1" x14ac:dyDescent="0.25">
      <c r="A11" s="31"/>
      <c r="B11" s="32" t="s">
        <v>9</v>
      </c>
      <c r="C11" s="33">
        <f>SUBTOTAL(9,C12:C296)</f>
        <v>1473044</v>
      </c>
      <c r="D11" s="33"/>
      <c r="E11" s="33">
        <f>SUBTOTAL(9,E12:E296)</f>
        <v>1457242</v>
      </c>
      <c r="F11" s="33"/>
      <c r="G11" s="33">
        <f>SUBTOTAL(9,G12:G296)</f>
        <v>15802</v>
      </c>
      <c r="H11" s="33"/>
      <c r="I11" s="33">
        <f>SUBTOTAL(9,I12:I296)</f>
        <v>15802</v>
      </c>
      <c r="J11" s="33">
        <f>SUBTOTAL(9,J12:J296)</f>
        <v>1418287</v>
      </c>
      <c r="K11" s="33">
        <f>SUBTOTAL(9,K12:K296)</f>
        <v>1404557</v>
      </c>
      <c r="L11" s="33"/>
      <c r="M11" s="33">
        <f>SUBTOTAL(9,M12:M296)</f>
        <v>13730</v>
      </c>
      <c r="N11" s="33"/>
      <c r="O11" s="33">
        <f>SUBTOTAL(9,O12:O296)</f>
        <v>13730</v>
      </c>
      <c r="P11" s="33">
        <f>SUBTOTAL(9,P12:P296)</f>
        <v>49912</v>
      </c>
      <c r="Q11" s="33"/>
      <c r="R11" s="33"/>
      <c r="S11" s="33"/>
      <c r="U11" s="35"/>
      <c r="V11" s="35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</row>
    <row r="12" spans="1:232" s="38" customFormat="1" x14ac:dyDescent="0.25">
      <c r="A12" s="33" t="s">
        <v>5</v>
      </c>
      <c r="B12" s="37" t="s">
        <v>31</v>
      </c>
      <c r="C12" s="33">
        <f>SUBTOTAL(9,C13:C107)</f>
        <v>483186</v>
      </c>
      <c r="D12" s="33"/>
      <c r="E12" s="33">
        <f>SUBTOTAL(9,E13:E107)</f>
        <v>471267</v>
      </c>
      <c r="F12" s="33"/>
      <c r="G12" s="33">
        <f>SUBTOTAL(9,G13:G107)</f>
        <v>11919</v>
      </c>
      <c r="H12" s="33"/>
      <c r="I12" s="33">
        <f>SUBTOTAL(9,I13:I107)</f>
        <v>11919</v>
      </c>
      <c r="J12" s="33">
        <f>SUBTOTAL(9,J13:J107)</f>
        <v>464047</v>
      </c>
      <c r="K12" s="33">
        <f>SUBTOTAL(9,K13:K107)</f>
        <v>454195</v>
      </c>
      <c r="L12" s="33"/>
      <c r="M12" s="33">
        <f>SUBTOTAL(9,M13:M107)</f>
        <v>9852</v>
      </c>
      <c r="N12" s="33"/>
      <c r="O12" s="33">
        <f>SUBTOTAL(9,O13:O107)</f>
        <v>9852</v>
      </c>
      <c r="P12" s="33">
        <f>SUBTOTAL(9,P13:P107)</f>
        <v>17300</v>
      </c>
      <c r="Q12" s="33"/>
      <c r="R12" s="33"/>
      <c r="S12" s="33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</row>
    <row r="13" spans="1:232" s="38" customFormat="1" x14ac:dyDescent="0.25">
      <c r="A13" s="33" t="s">
        <v>0</v>
      </c>
      <c r="B13" s="37" t="s">
        <v>32</v>
      </c>
      <c r="C13" s="33">
        <f>SUBTOTAL(9,C14:C55)</f>
        <v>366738</v>
      </c>
      <c r="D13" s="33"/>
      <c r="E13" s="33">
        <f>SUBTOTAL(9,E14:E55)</f>
        <v>355419</v>
      </c>
      <c r="F13" s="33"/>
      <c r="G13" s="33">
        <f>SUBTOTAL(9,G14:G55)</f>
        <v>11319</v>
      </c>
      <c r="H13" s="33"/>
      <c r="I13" s="33">
        <f>SUBTOTAL(9,I14:I55)</f>
        <v>11319</v>
      </c>
      <c r="J13" s="33">
        <f>SUBTOTAL(9,J14:J55)</f>
        <v>347817</v>
      </c>
      <c r="K13" s="33">
        <f>SUBTOTAL(9,K14:K55)</f>
        <v>338565</v>
      </c>
      <c r="L13" s="33"/>
      <c r="M13" s="33">
        <f>SUBTOTAL(9,M14:M55)</f>
        <v>9252</v>
      </c>
      <c r="N13" s="33"/>
      <c r="O13" s="33">
        <f>SUBTOTAL(9,O14:O55)</f>
        <v>9252</v>
      </c>
      <c r="P13" s="33">
        <f>SUBTOTAL(9,P14:P55)</f>
        <v>17081</v>
      </c>
      <c r="Q13" s="33"/>
      <c r="R13" s="33"/>
      <c r="S13" s="33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</row>
    <row r="14" spans="1:232" s="38" customFormat="1" x14ac:dyDescent="0.25">
      <c r="A14" s="40">
        <v>1</v>
      </c>
      <c r="B14" s="41" t="s">
        <v>33</v>
      </c>
      <c r="C14" s="42">
        <f t="shared" ref="C14:C55" si="0">SUM(D14:F14)+G14</f>
        <v>12307</v>
      </c>
      <c r="D14" s="43"/>
      <c r="E14" s="42">
        <f>18612-149-8768</f>
        <v>9695</v>
      </c>
      <c r="F14" s="43"/>
      <c r="G14" s="43">
        <f t="shared" ref="G14:G55" si="1">SUM(H14:I14)</f>
        <v>2612</v>
      </c>
      <c r="H14" s="43"/>
      <c r="I14" s="43">
        <v>2612</v>
      </c>
      <c r="J14" s="42">
        <f t="shared" ref="J14:J55" si="2">SUM(K14:L14)+M14</f>
        <v>9873</v>
      </c>
      <c r="K14" s="42">
        <f>14888-121-5749</f>
        <v>9018</v>
      </c>
      <c r="L14" s="43"/>
      <c r="M14" s="43">
        <f t="shared" ref="M14:M55" si="3">SUM(N14:O14)</f>
        <v>855</v>
      </c>
      <c r="N14" s="43"/>
      <c r="O14" s="43">
        <v>855</v>
      </c>
      <c r="P14" s="43">
        <v>2313</v>
      </c>
      <c r="Q14" s="43"/>
      <c r="R14" s="43"/>
      <c r="S14" s="43"/>
      <c r="V14" s="44"/>
      <c r="W14" s="44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</row>
    <row r="15" spans="1:232" s="39" customFormat="1" x14ac:dyDescent="0.25">
      <c r="A15" s="40">
        <v>2</v>
      </c>
      <c r="B15" s="45" t="s">
        <v>34</v>
      </c>
      <c r="C15" s="42">
        <f t="shared" si="0"/>
        <v>9334</v>
      </c>
      <c r="D15" s="42"/>
      <c r="E15" s="42">
        <v>8944</v>
      </c>
      <c r="F15" s="42"/>
      <c r="G15" s="43">
        <f t="shared" si="1"/>
        <v>390</v>
      </c>
      <c r="H15" s="42"/>
      <c r="I15" s="42">
        <v>390</v>
      </c>
      <c r="J15" s="42">
        <f t="shared" si="2"/>
        <v>8004</v>
      </c>
      <c r="K15" s="42">
        <v>7614</v>
      </c>
      <c r="L15" s="42"/>
      <c r="M15" s="43">
        <f t="shared" si="3"/>
        <v>390</v>
      </c>
      <c r="N15" s="42"/>
      <c r="O15" s="42">
        <v>390</v>
      </c>
      <c r="P15" s="42">
        <v>1330</v>
      </c>
      <c r="Q15" s="42"/>
      <c r="R15" s="42"/>
      <c r="S15" s="42"/>
      <c r="V15" s="44"/>
      <c r="W15" s="44"/>
    </row>
    <row r="16" spans="1:232" s="39" customFormat="1" x14ac:dyDescent="0.25">
      <c r="A16" s="40">
        <v>3</v>
      </c>
      <c r="B16" s="45" t="s">
        <v>35</v>
      </c>
      <c r="C16" s="42">
        <f t="shared" si="0"/>
        <v>12937</v>
      </c>
      <c r="D16" s="42"/>
      <c r="E16" s="42">
        <v>12787</v>
      </c>
      <c r="F16" s="42"/>
      <c r="G16" s="43">
        <f t="shared" si="1"/>
        <v>150</v>
      </c>
      <c r="H16" s="42"/>
      <c r="I16" s="42">
        <v>150</v>
      </c>
      <c r="J16" s="42">
        <f t="shared" si="2"/>
        <v>12684</v>
      </c>
      <c r="K16" s="42">
        <v>12534</v>
      </c>
      <c r="L16" s="42"/>
      <c r="M16" s="43">
        <f t="shared" si="3"/>
        <v>150</v>
      </c>
      <c r="N16" s="42"/>
      <c r="O16" s="42">
        <v>150</v>
      </c>
      <c r="P16" s="42">
        <v>170</v>
      </c>
      <c r="Q16" s="42"/>
      <c r="R16" s="42"/>
      <c r="S16" s="42"/>
      <c r="V16" s="44"/>
      <c r="W16" s="44"/>
    </row>
    <row r="17" spans="1:232" s="39" customFormat="1" x14ac:dyDescent="0.25">
      <c r="A17" s="40">
        <v>4</v>
      </c>
      <c r="B17" s="45" t="s">
        <v>36</v>
      </c>
      <c r="C17" s="42">
        <f t="shared" si="0"/>
        <v>5666</v>
      </c>
      <c r="D17" s="42"/>
      <c r="E17" s="42">
        <v>5266</v>
      </c>
      <c r="F17" s="42"/>
      <c r="G17" s="43">
        <f t="shared" si="1"/>
        <v>400</v>
      </c>
      <c r="H17" s="42"/>
      <c r="I17" s="42">
        <v>400</v>
      </c>
      <c r="J17" s="42">
        <f t="shared" si="2"/>
        <v>5496</v>
      </c>
      <c r="K17" s="42">
        <v>5096</v>
      </c>
      <c r="L17" s="42"/>
      <c r="M17" s="43">
        <f t="shared" si="3"/>
        <v>400</v>
      </c>
      <c r="N17" s="42"/>
      <c r="O17" s="42">
        <v>400</v>
      </c>
      <c r="P17" s="42">
        <v>170</v>
      </c>
      <c r="Q17" s="42"/>
      <c r="R17" s="42"/>
      <c r="S17" s="42"/>
      <c r="V17" s="44"/>
      <c r="W17" s="44"/>
    </row>
    <row r="18" spans="1:232" s="38" customFormat="1" ht="31.5" x14ac:dyDescent="0.25">
      <c r="A18" s="40">
        <v>5</v>
      </c>
      <c r="B18" s="41" t="s">
        <v>37</v>
      </c>
      <c r="C18" s="42">
        <f t="shared" si="0"/>
        <v>3241</v>
      </c>
      <c r="D18" s="43"/>
      <c r="E18" s="42">
        <v>2891</v>
      </c>
      <c r="F18" s="43"/>
      <c r="G18" s="43">
        <f t="shared" si="1"/>
        <v>350</v>
      </c>
      <c r="H18" s="43"/>
      <c r="I18" s="43">
        <v>350</v>
      </c>
      <c r="J18" s="42">
        <f t="shared" si="2"/>
        <v>2371</v>
      </c>
      <c r="K18" s="42">
        <v>2021</v>
      </c>
      <c r="L18" s="43"/>
      <c r="M18" s="43">
        <f t="shared" si="3"/>
        <v>350</v>
      </c>
      <c r="N18" s="43"/>
      <c r="O18" s="43">
        <v>350</v>
      </c>
      <c r="P18" s="43">
        <v>870</v>
      </c>
      <c r="Q18" s="43"/>
      <c r="R18" s="43"/>
      <c r="S18" s="46"/>
      <c r="V18" s="44"/>
      <c r="W18" s="44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</row>
    <row r="19" spans="1:232" s="38" customFormat="1" x14ac:dyDescent="0.25">
      <c r="A19" s="40">
        <v>6</v>
      </c>
      <c r="B19" s="41" t="s">
        <v>38</v>
      </c>
      <c r="C19" s="42">
        <f t="shared" si="0"/>
        <v>3854</v>
      </c>
      <c r="D19" s="43"/>
      <c r="E19" s="42">
        <v>3114</v>
      </c>
      <c r="F19" s="43"/>
      <c r="G19" s="43">
        <f t="shared" si="1"/>
        <v>740</v>
      </c>
      <c r="H19" s="43"/>
      <c r="I19" s="43">
        <v>740</v>
      </c>
      <c r="J19" s="42">
        <f t="shared" si="2"/>
        <v>3704</v>
      </c>
      <c r="K19" s="42">
        <v>3024</v>
      </c>
      <c r="L19" s="43"/>
      <c r="M19" s="43">
        <f t="shared" si="3"/>
        <v>680</v>
      </c>
      <c r="N19" s="43"/>
      <c r="O19" s="43">
        <v>680</v>
      </c>
      <c r="P19" s="43">
        <v>90</v>
      </c>
      <c r="Q19" s="43"/>
      <c r="R19" s="43"/>
      <c r="S19" s="43"/>
      <c r="V19" s="44"/>
      <c r="W19" s="44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</row>
    <row r="20" spans="1:232" s="38" customFormat="1" ht="31.5" x14ac:dyDescent="0.25">
      <c r="A20" s="40">
        <v>7</v>
      </c>
      <c r="B20" s="41" t="s">
        <v>39</v>
      </c>
      <c r="C20" s="42">
        <f t="shared" si="0"/>
        <v>4371</v>
      </c>
      <c r="D20" s="43"/>
      <c r="E20" s="42">
        <v>4371</v>
      </c>
      <c r="F20" s="43"/>
      <c r="G20" s="43">
        <f t="shared" si="1"/>
        <v>0</v>
      </c>
      <c r="H20" s="43"/>
      <c r="I20" s="43"/>
      <c r="J20" s="42">
        <f t="shared" si="2"/>
        <v>4301</v>
      </c>
      <c r="K20" s="42">
        <v>4301</v>
      </c>
      <c r="L20" s="43"/>
      <c r="M20" s="43">
        <f t="shared" si="3"/>
        <v>0</v>
      </c>
      <c r="N20" s="43"/>
      <c r="O20" s="43"/>
      <c r="P20" s="43">
        <v>70</v>
      </c>
      <c r="Q20" s="43"/>
      <c r="R20" s="43"/>
      <c r="S20" s="43"/>
      <c r="V20" s="44"/>
      <c r="W20" s="44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</row>
    <row r="21" spans="1:232" s="39" customFormat="1" x14ac:dyDescent="0.25">
      <c r="A21" s="40">
        <v>8</v>
      </c>
      <c r="B21" s="45" t="s">
        <v>15</v>
      </c>
      <c r="C21" s="42">
        <f t="shared" si="0"/>
        <v>53494</v>
      </c>
      <c r="D21" s="42"/>
      <c r="E21" s="42">
        <f>48219+2356+2919</f>
        <v>53494</v>
      </c>
      <c r="F21" s="42"/>
      <c r="G21" s="42">
        <f t="shared" si="1"/>
        <v>0</v>
      </c>
      <c r="H21" s="42"/>
      <c r="I21" s="42"/>
      <c r="J21" s="42">
        <f t="shared" si="2"/>
        <v>53167</v>
      </c>
      <c r="K21" s="42">
        <f>47892+2356+2919</f>
        <v>53167</v>
      </c>
      <c r="L21" s="42"/>
      <c r="M21" s="42">
        <f t="shared" si="3"/>
        <v>0</v>
      </c>
      <c r="N21" s="42"/>
      <c r="O21" s="42"/>
      <c r="P21" s="42">
        <v>152</v>
      </c>
      <c r="Q21" s="42"/>
      <c r="R21" s="42"/>
      <c r="S21" s="42"/>
      <c r="V21" s="47"/>
      <c r="W21" s="47"/>
    </row>
    <row r="22" spans="1:232" s="39" customFormat="1" x14ac:dyDescent="0.25">
      <c r="A22" s="40">
        <v>9</v>
      </c>
      <c r="B22" s="45" t="s">
        <v>40</v>
      </c>
      <c r="C22" s="42">
        <f t="shared" si="0"/>
        <v>5311</v>
      </c>
      <c r="D22" s="42"/>
      <c r="E22" s="42">
        <v>5311</v>
      </c>
      <c r="F22" s="42"/>
      <c r="G22" s="43">
        <f t="shared" si="1"/>
        <v>0</v>
      </c>
      <c r="H22" s="42"/>
      <c r="I22" s="42"/>
      <c r="J22" s="42">
        <f t="shared" si="2"/>
        <v>5241</v>
      </c>
      <c r="K22" s="42">
        <v>5241</v>
      </c>
      <c r="L22" s="42"/>
      <c r="M22" s="43">
        <f t="shared" si="3"/>
        <v>0</v>
      </c>
      <c r="N22" s="42"/>
      <c r="O22" s="42"/>
      <c r="P22" s="42">
        <v>70</v>
      </c>
      <c r="Q22" s="42"/>
      <c r="R22" s="42"/>
      <c r="S22" s="42"/>
      <c r="V22" s="44"/>
      <c r="W22" s="44"/>
    </row>
    <row r="23" spans="1:232" s="39" customFormat="1" x14ac:dyDescent="0.25">
      <c r="A23" s="40">
        <v>10</v>
      </c>
      <c r="B23" s="45" t="s">
        <v>41</v>
      </c>
      <c r="C23" s="42">
        <f t="shared" si="0"/>
        <v>11773</v>
      </c>
      <c r="D23" s="42"/>
      <c r="E23" s="42">
        <v>11773</v>
      </c>
      <c r="F23" s="42"/>
      <c r="G23" s="43">
        <f t="shared" si="1"/>
        <v>0</v>
      </c>
      <c r="H23" s="42"/>
      <c r="I23" s="42"/>
      <c r="J23" s="42">
        <f t="shared" si="2"/>
        <v>11682</v>
      </c>
      <c r="K23" s="42">
        <v>11682</v>
      </c>
      <c r="L23" s="42"/>
      <c r="M23" s="43">
        <f t="shared" si="3"/>
        <v>0</v>
      </c>
      <c r="N23" s="42"/>
      <c r="O23" s="42"/>
      <c r="P23" s="42">
        <v>91</v>
      </c>
      <c r="Q23" s="42"/>
      <c r="R23" s="42"/>
      <c r="S23" s="42"/>
      <c r="V23" s="44"/>
      <c r="W23" s="44"/>
    </row>
    <row r="24" spans="1:232" s="38" customFormat="1" x14ac:dyDescent="0.25">
      <c r="A24" s="40">
        <v>11</v>
      </c>
      <c r="B24" s="41" t="s">
        <v>42</v>
      </c>
      <c r="C24" s="42">
        <f t="shared" si="0"/>
        <v>9727</v>
      </c>
      <c r="D24" s="43"/>
      <c r="E24" s="42">
        <v>8025</v>
      </c>
      <c r="F24" s="43"/>
      <c r="G24" s="43">
        <f t="shared" si="1"/>
        <v>1702</v>
      </c>
      <c r="H24" s="43"/>
      <c r="I24" s="43">
        <v>1702</v>
      </c>
      <c r="J24" s="42">
        <f t="shared" si="2"/>
        <v>9482</v>
      </c>
      <c r="K24" s="42">
        <v>8025</v>
      </c>
      <c r="L24" s="43"/>
      <c r="M24" s="43">
        <f t="shared" si="3"/>
        <v>1457</v>
      </c>
      <c r="N24" s="43"/>
      <c r="O24" s="43">
        <v>1457</v>
      </c>
      <c r="P24" s="43">
        <v>245</v>
      </c>
      <c r="Q24" s="43"/>
      <c r="R24" s="43"/>
      <c r="S24" s="43"/>
      <c r="V24" s="44"/>
      <c r="W24" s="4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</row>
    <row r="25" spans="1:232" s="38" customFormat="1" x14ac:dyDescent="0.25">
      <c r="A25" s="40">
        <v>12</v>
      </c>
      <c r="B25" s="41" t="s">
        <v>43</v>
      </c>
      <c r="C25" s="42">
        <f t="shared" si="0"/>
        <v>6700</v>
      </c>
      <c r="D25" s="43"/>
      <c r="E25" s="42">
        <f>8309-1859</f>
        <v>6450</v>
      </c>
      <c r="F25" s="43"/>
      <c r="G25" s="43">
        <f t="shared" si="1"/>
        <v>250</v>
      </c>
      <c r="H25" s="43"/>
      <c r="I25" s="43">
        <v>250</v>
      </c>
      <c r="J25" s="42">
        <f t="shared" si="2"/>
        <v>6700</v>
      </c>
      <c r="K25" s="42">
        <f>8305-1855</f>
        <v>6450</v>
      </c>
      <c r="L25" s="43"/>
      <c r="M25" s="43">
        <f t="shared" si="3"/>
        <v>250</v>
      </c>
      <c r="N25" s="43"/>
      <c r="O25" s="43">
        <v>250</v>
      </c>
      <c r="P25" s="43"/>
      <c r="Q25" s="43"/>
      <c r="R25" s="43"/>
      <c r="S25" s="43"/>
      <c r="V25" s="44"/>
      <c r="W25" s="4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</row>
    <row r="26" spans="1:232" s="39" customFormat="1" x14ac:dyDescent="0.25">
      <c r="A26" s="40">
        <v>13</v>
      </c>
      <c r="B26" s="45" t="s">
        <v>44</v>
      </c>
      <c r="C26" s="42">
        <f t="shared" si="0"/>
        <v>2847</v>
      </c>
      <c r="D26" s="42"/>
      <c r="E26" s="42">
        <v>2847</v>
      </c>
      <c r="F26" s="42"/>
      <c r="G26" s="43">
        <f t="shared" si="1"/>
        <v>0</v>
      </c>
      <c r="H26" s="42"/>
      <c r="I26" s="42"/>
      <c r="J26" s="42">
        <f t="shared" si="2"/>
        <v>2847</v>
      </c>
      <c r="K26" s="42">
        <v>2847</v>
      </c>
      <c r="L26" s="42"/>
      <c r="M26" s="43">
        <f t="shared" si="3"/>
        <v>0</v>
      </c>
      <c r="N26" s="42"/>
      <c r="O26" s="42"/>
      <c r="P26" s="42"/>
      <c r="Q26" s="42"/>
      <c r="R26" s="42"/>
      <c r="S26" s="42"/>
      <c r="V26" s="44"/>
      <c r="W26" s="44"/>
    </row>
    <row r="27" spans="1:232" s="39" customFormat="1" x14ac:dyDescent="0.25">
      <c r="A27" s="40">
        <v>14</v>
      </c>
      <c r="B27" s="45" t="s">
        <v>45</v>
      </c>
      <c r="C27" s="42">
        <f t="shared" si="0"/>
        <v>10748</v>
      </c>
      <c r="D27" s="42"/>
      <c r="E27" s="42">
        <v>10748</v>
      </c>
      <c r="F27" s="42"/>
      <c r="G27" s="43">
        <f t="shared" si="1"/>
        <v>0</v>
      </c>
      <c r="H27" s="42"/>
      <c r="I27" s="42"/>
      <c r="J27" s="42">
        <f t="shared" si="2"/>
        <v>10748</v>
      </c>
      <c r="K27" s="42">
        <v>10748</v>
      </c>
      <c r="L27" s="42"/>
      <c r="M27" s="43">
        <f t="shared" si="3"/>
        <v>0</v>
      </c>
      <c r="N27" s="42"/>
      <c r="O27" s="42"/>
      <c r="P27" s="42"/>
      <c r="Q27" s="42"/>
      <c r="R27" s="42"/>
      <c r="S27" s="42"/>
      <c r="V27" s="44"/>
      <c r="W27" s="44"/>
    </row>
    <row r="28" spans="1:232" s="39" customFormat="1" x14ac:dyDescent="0.25">
      <c r="A28" s="40">
        <v>15</v>
      </c>
      <c r="B28" s="45" t="s">
        <v>46</v>
      </c>
      <c r="C28" s="42">
        <f t="shared" si="0"/>
        <v>2003</v>
      </c>
      <c r="D28" s="42"/>
      <c r="E28" s="42">
        <v>2003</v>
      </c>
      <c r="F28" s="42"/>
      <c r="G28" s="43">
        <f t="shared" si="1"/>
        <v>0</v>
      </c>
      <c r="H28" s="42"/>
      <c r="I28" s="42"/>
      <c r="J28" s="42">
        <f t="shared" si="2"/>
        <v>1933</v>
      </c>
      <c r="K28" s="42">
        <v>1933</v>
      </c>
      <c r="L28" s="42"/>
      <c r="M28" s="43">
        <f t="shared" si="3"/>
        <v>0</v>
      </c>
      <c r="N28" s="42"/>
      <c r="O28" s="42"/>
      <c r="P28" s="42">
        <v>70</v>
      </c>
      <c r="Q28" s="42"/>
      <c r="R28" s="42"/>
      <c r="S28" s="42"/>
      <c r="V28" s="44"/>
      <c r="W28" s="44"/>
    </row>
    <row r="29" spans="1:232" s="39" customFormat="1" x14ac:dyDescent="0.25">
      <c r="A29" s="40">
        <v>16</v>
      </c>
      <c r="B29" s="45" t="s">
        <v>47</v>
      </c>
      <c r="C29" s="42">
        <f t="shared" si="0"/>
        <v>6447</v>
      </c>
      <c r="D29" s="42"/>
      <c r="E29" s="42">
        <v>6447</v>
      </c>
      <c r="F29" s="42"/>
      <c r="G29" s="43">
        <f t="shared" si="1"/>
        <v>0</v>
      </c>
      <c r="H29" s="42"/>
      <c r="I29" s="42"/>
      <c r="J29" s="42">
        <f t="shared" si="2"/>
        <v>6447</v>
      </c>
      <c r="K29" s="42">
        <v>6447</v>
      </c>
      <c r="L29" s="42"/>
      <c r="M29" s="43">
        <f t="shared" si="3"/>
        <v>0</v>
      </c>
      <c r="N29" s="42"/>
      <c r="O29" s="42"/>
      <c r="P29" s="42"/>
      <c r="Q29" s="42"/>
      <c r="R29" s="42"/>
      <c r="S29" s="48"/>
      <c r="V29" s="44"/>
      <c r="W29" s="44"/>
    </row>
    <row r="30" spans="1:232" s="38" customFormat="1" x14ac:dyDescent="0.25">
      <c r="A30" s="40">
        <v>17</v>
      </c>
      <c r="B30" s="41" t="s">
        <v>48</v>
      </c>
      <c r="C30" s="42">
        <f t="shared" si="0"/>
        <v>13301</v>
      </c>
      <c r="D30" s="43"/>
      <c r="E30" s="42">
        <v>13301</v>
      </c>
      <c r="F30" s="43"/>
      <c r="G30" s="43">
        <f t="shared" si="1"/>
        <v>0</v>
      </c>
      <c r="H30" s="43"/>
      <c r="I30" s="43"/>
      <c r="J30" s="42">
        <f t="shared" si="2"/>
        <v>12990</v>
      </c>
      <c r="K30" s="42">
        <v>12990</v>
      </c>
      <c r="L30" s="43"/>
      <c r="M30" s="43">
        <f t="shared" si="3"/>
        <v>0</v>
      </c>
      <c r="N30" s="43"/>
      <c r="O30" s="43"/>
      <c r="P30" s="43"/>
      <c r="Q30" s="43"/>
      <c r="R30" s="43"/>
      <c r="S30" s="43"/>
      <c r="V30" s="44"/>
      <c r="W30" s="4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</row>
    <row r="31" spans="1:232" s="38" customFormat="1" x14ac:dyDescent="0.25">
      <c r="A31" s="40">
        <v>18</v>
      </c>
      <c r="B31" s="41" t="s">
        <v>49</v>
      </c>
      <c r="C31" s="42">
        <f t="shared" si="0"/>
        <v>22673</v>
      </c>
      <c r="D31" s="43"/>
      <c r="E31" s="42">
        <f>23123-450</f>
        <v>22673</v>
      </c>
      <c r="F31" s="43"/>
      <c r="G31" s="43">
        <f t="shared" si="1"/>
        <v>0</v>
      </c>
      <c r="H31" s="43"/>
      <c r="I31" s="43"/>
      <c r="J31" s="42">
        <f t="shared" si="2"/>
        <v>21973</v>
      </c>
      <c r="K31" s="42">
        <f>22061-88</f>
        <v>21973</v>
      </c>
      <c r="L31" s="43"/>
      <c r="M31" s="43">
        <f t="shared" si="3"/>
        <v>0</v>
      </c>
      <c r="N31" s="43"/>
      <c r="O31" s="43"/>
      <c r="P31" s="43">
        <v>700</v>
      </c>
      <c r="Q31" s="43"/>
      <c r="R31" s="43"/>
      <c r="S31" s="43"/>
      <c r="V31" s="44"/>
      <c r="W31" s="4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</row>
    <row r="32" spans="1:232" s="38" customFormat="1" x14ac:dyDescent="0.25">
      <c r="A32" s="40">
        <v>19</v>
      </c>
      <c r="B32" s="41" t="s">
        <v>50</v>
      </c>
      <c r="C32" s="42">
        <f t="shared" si="0"/>
        <v>11169</v>
      </c>
      <c r="D32" s="43"/>
      <c r="E32" s="42">
        <f>25767-14598</f>
        <v>11169</v>
      </c>
      <c r="F32" s="43"/>
      <c r="G32" s="43">
        <f t="shared" si="1"/>
        <v>0</v>
      </c>
      <c r="H32" s="43"/>
      <c r="I32" s="43"/>
      <c r="J32" s="42">
        <f t="shared" si="2"/>
        <v>10427</v>
      </c>
      <c r="K32" s="42">
        <f>24926-14499</f>
        <v>10427</v>
      </c>
      <c r="L32" s="43"/>
      <c r="M32" s="43">
        <f t="shared" si="3"/>
        <v>0</v>
      </c>
      <c r="N32" s="43"/>
      <c r="O32" s="43"/>
      <c r="P32" s="43">
        <v>740</v>
      </c>
      <c r="Q32" s="43"/>
      <c r="R32" s="43"/>
      <c r="S32" s="43"/>
      <c r="V32" s="44"/>
      <c r="W32" s="4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</row>
    <row r="33" spans="1:232" s="38" customFormat="1" x14ac:dyDescent="0.25">
      <c r="A33" s="40">
        <v>20</v>
      </c>
      <c r="B33" s="41" t="s">
        <v>51</v>
      </c>
      <c r="C33" s="42">
        <f t="shared" si="0"/>
        <v>9533</v>
      </c>
      <c r="D33" s="43"/>
      <c r="E33" s="42">
        <f>10556-2673+650</f>
        <v>8533</v>
      </c>
      <c r="F33" s="43"/>
      <c r="G33" s="43">
        <f t="shared" si="1"/>
        <v>1000</v>
      </c>
      <c r="H33" s="43"/>
      <c r="I33" s="43">
        <v>1000</v>
      </c>
      <c r="J33" s="42">
        <f t="shared" si="2"/>
        <v>8343</v>
      </c>
      <c r="K33" s="42">
        <f>9029-2335+650</f>
        <v>7344</v>
      </c>
      <c r="L33" s="43"/>
      <c r="M33" s="43">
        <f t="shared" si="3"/>
        <v>999</v>
      </c>
      <c r="N33" s="43"/>
      <c r="O33" s="43">
        <v>999</v>
      </c>
      <c r="P33" s="43">
        <v>989</v>
      </c>
      <c r="Q33" s="43"/>
      <c r="R33" s="43"/>
      <c r="S33" s="43"/>
      <c r="V33" s="44"/>
      <c r="W33" s="4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</row>
    <row r="34" spans="1:232" s="38" customFormat="1" x14ac:dyDescent="0.25">
      <c r="A34" s="40">
        <v>21</v>
      </c>
      <c r="B34" s="41" t="s">
        <v>52</v>
      </c>
      <c r="C34" s="42">
        <f t="shared" si="0"/>
        <v>3700</v>
      </c>
      <c r="D34" s="43"/>
      <c r="E34" s="42">
        <f>3550+150</f>
        <v>3700</v>
      </c>
      <c r="F34" s="43"/>
      <c r="G34" s="43">
        <f t="shared" si="1"/>
        <v>0</v>
      </c>
      <c r="H34" s="43"/>
      <c r="I34" s="43"/>
      <c r="J34" s="42">
        <f t="shared" si="2"/>
        <v>3700</v>
      </c>
      <c r="K34" s="42">
        <f>3550+150</f>
        <v>3700</v>
      </c>
      <c r="L34" s="43"/>
      <c r="M34" s="43">
        <f t="shared" si="3"/>
        <v>0</v>
      </c>
      <c r="N34" s="43"/>
      <c r="O34" s="43"/>
      <c r="P34" s="43"/>
      <c r="Q34" s="43"/>
      <c r="R34" s="43"/>
      <c r="S34" s="43"/>
      <c r="V34" s="44"/>
      <c r="W34" s="44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</row>
    <row r="35" spans="1:232" s="39" customFormat="1" x14ac:dyDescent="0.25">
      <c r="A35" s="40">
        <v>22</v>
      </c>
      <c r="B35" s="45" t="s">
        <v>53</v>
      </c>
      <c r="C35" s="42">
        <f t="shared" si="0"/>
        <v>8148</v>
      </c>
      <c r="D35" s="42"/>
      <c r="E35" s="42">
        <f>9045-897</f>
        <v>8148</v>
      </c>
      <c r="F35" s="42"/>
      <c r="G35" s="43">
        <f t="shared" si="1"/>
        <v>0</v>
      </c>
      <c r="H35" s="42"/>
      <c r="I35" s="42"/>
      <c r="J35" s="42">
        <f t="shared" si="2"/>
        <v>7879</v>
      </c>
      <c r="K35" s="42">
        <f>8776-897</f>
        <v>7879</v>
      </c>
      <c r="L35" s="42"/>
      <c r="M35" s="43">
        <f t="shared" si="3"/>
        <v>0</v>
      </c>
      <c r="N35" s="42"/>
      <c r="O35" s="42"/>
      <c r="P35" s="42">
        <v>260</v>
      </c>
      <c r="Q35" s="42"/>
      <c r="R35" s="42"/>
      <c r="S35" s="42"/>
      <c r="V35" s="44"/>
      <c r="W35" s="44"/>
    </row>
    <row r="36" spans="1:232" s="39" customFormat="1" x14ac:dyDescent="0.25">
      <c r="A36" s="40">
        <v>23</v>
      </c>
      <c r="B36" s="45" t="s">
        <v>54</v>
      </c>
      <c r="C36" s="42">
        <f t="shared" si="0"/>
        <v>15892</v>
      </c>
      <c r="D36" s="42"/>
      <c r="E36" s="42">
        <v>15892</v>
      </c>
      <c r="F36" s="42"/>
      <c r="G36" s="43">
        <f t="shared" si="1"/>
        <v>0</v>
      </c>
      <c r="H36" s="42"/>
      <c r="I36" s="42"/>
      <c r="J36" s="42">
        <f t="shared" si="2"/>
        <v>15352</v>
      </c>
      <c r="K36" s="42">
        <v>15352</v>
      </c>
      <c r="L36" s="42"/>
      <c r="M36" s="43">
        <f t="shared" si="3"/>
        <v>0</v>
      </c>
      <c r="N36" s="42"/>
      <c r="O36" s="42"/>
      <c r="P36" s="42">
        <v>352</v>
      </c>
      <c r="Q36" s="42"/>
      <c r="R36" s="42"/>
      <c r="S36" s="42"/>
      <c r="V36" s="44"/>
      <c r="W36" s="44"/>
    </row>
    <row r="37" spans="1:232" s="49" customFormat="1" x14ac:dyDescent="0.25">
      <c r="A37" s="40">
        <v>24</v>
      </c>
      <c r="B37" s="45" t="s">
        <v>55</v>
      </c>
      <c r="C37" s="42">
        <f t="shared" si="0"/>
        <v>10610</v>
      </c>
      <c r="D37" s="42"/>
      <c r="E37" s="42">
        <f>10848-238</f>
        <v>10610</v>
      </c>
      <c r="F37" s="42"/>
      <c r="G37" s="43">
        <f t="shared" si="1"/>
        <v>0</v>
      </c>
      <c r="H37" s="42"/>
      <c r="I37" s="42"/>
      <c r="J37" s="42">
        <f t="shared" si="2"/>
        <v>10599</v>
      </c>
      <c r="K37" s="42">
        <f>10837-238</f>
        <v>10599</v>
      </c>
      <c r="L37" s="42"/>
      <c r="M37" s="43">
        <f t="shared" si="3"/>
        <v>0</v>
      </c>
      <c r="N37" s="42"/>
      <c r="O37" s="42"/>
      <c r="P37" s="42">
        <v>11</v>
      </c>
      <c r="Q37" s="42"/>
      <c r="R37" s="42"/>
      <c r="S37" s="42"/>
      <c r="V37" s="44"/>
      <c r="W37" s="44"/>
    </row>
    <row r="38" spans="1:232" s="39" customFormat="1" x14ac:dyDescent="0.25">
      <c r="A38" s="40">
        <v>25</v>
      </c>
      <c r="B38" s="45" t="s">
        <v>56</v>
      </c>
      <c r="C38" s="42">
        <f t="shared" si="0"/>
        <v>10146</v>
      </c>
      <c r="D38" s="42"/>
      <c r="E38" s="42">
        <v>10146</v>
      </c>
      <c r="F38" s="42"/>
      <c r="G38" s="43">
        <f t="shared" si="1"/>
        <v>0</v>
      </c>
      <c r="H38" s="42"/>
      <c r="I38" s="42"/>
      <c r="J38" s="42">
        <f t="shared" si="2"/>
        <v>10046</v>
      </c>
      <c r="K38" s="42">
        <v>10046</v>
      </c>
      <c r="L38" s="42"/>
      <c r="M38" s="43">
        <f t="shared" si="3"/>
        <v>0</v>
      </c>
      <c r="N38" s="42"/>
      <c r="O38" s="42"/>
      <c r="P38" s="42">
        <v>100</v>
      </c>
      <c r="Q38" s="42"/>
      <c r="R38" s="42"/>
      <c r="S38" s="42"/>
      <c r="V38" s="44"/>
      <c r="W38" s="44"/>
    </row>
    <row r="39" spans="1:232" s="39" customFormat="1" x14ac:dyDescent="0.25">
      <c r="A39" s="40">
        <v>26</v>
      </c>
      <c r="B39" s="45" t="s">
        <v>57</v>
      </c>
      <c r="C39" s="42">
        <f t="shared" si="0"/>
        <v>11036</v>
      </c>
      <c r="D39" s="42"/>
      <c r="E39" s="42">
        <v>10711</v>
      </c>
      <c r="F39" s="42"/>
      <c r="G39" s="43">
        <f t="shared" si="1"/>
        <v>325</v>
      </c>
      <c r="H39" s="42"/>
      <c r="I39" s="42">
        <v>325</v>
      </c>
      <c r="J39" s="42">
        <f t="shared" si="2"/>
        <v>10578</v>
      </c>
      <c r="K39" s="42">
        <v>10253</v>
      </c>
      <c r="L39" s="42"/>
      <c r="M39" s="43">
        <f t="shared" si="3"/>
        <v>325</v>
      </c>
      <c r="N39" s="42"/>
      <c r="O39" s="42">
        <v>325</v>
      </c>
      <c r="P39" s="42">
        <v>458</v>
      </c>
      <c r="Q39" s="42"/>
      <c r="R39" s="42"/>
      <c r="S39" s="42"/>
      <c r="V39" s="44"/>
      <c r="W39" s="44"/>
    </row>
    <row r="40" spans="1:232" s="39" customFormat="1" x14ac:dyDescent="0.25">
      <c r="A40" s="40">
        <v>27</v>
      </c>
      <c r="B40" s="45" t="s">
        <v>58</v>
      </c>
      <c r="C40" s="42">
        <f t="shared" si="0"/>
        <v>11526</v>
      </c>
      <c r="D40" s="42"/>
      <c r="E40" s="42">
        <f>49967-40941</f>
        <v>9026</v>
      </c>
      <c r="F40" s="42"/>
      <c r="G40" s="43">
        <f t="shared" si="1"/>
        <v>2500</v>
      </c>
      <c r="H40" s="48"/>
      <c r="I40" s="42">
        <v>2500</v>
      </c>
      <c r="J40" s="42">
        <f t="shared" si="2"/>
        <v>10926</v>
      </c>
      <c r="K40" s="42">
        <f>47222-38796</f>
        <v>8426</v>
      </c>
      <c r="L40" s="42"/>
      <c r="M40" s="43">
        <f t="shared" si="3"/>
        <v>2500</v>
      </c>
      <c r="N40" s="48"/>
      <c r="O40" s="42">
        <v>2500</v>
      </c>
      <c r="P40" s="42">
        <v>600</v>
      </c>
      <c r="Q40" s="42"/>
      <c r="R40" s="42"/>
      <c r="S40" s="48"/>
      <c r="V40" s="44"/>
      <c r="W40" s="44"/>
    </row>
    <row r="41" spans="1:232" s="39" customFormat="1" x14ac:dyDescent="0.25">
      <c r="A41" s="40">
        <v>28</v>
      </c>
      <c r="B41" s="45" t="s">
        <v>59</v>
      </c>
      <c r="C41" s="42">
        <f t="shared" si="0"/>
        <v>4950</v>
      </c>
      <c r="D41" s="42"/>
      <c r="E41" s="42">
        <v>4950</v>
      </c>
      <c r="F41" s="42"/>
      <c r="G41" s="43">
        <f t="shared" si="1"/>
        <v>0</v>
      </c>
      <c r="H41" s="48"/>
      <c r="I41" s="42"/>
      <c r="J41" s="42">
        <f t="shared" si="2"/>
        <v>4950</v>
      </c>
      <c r="K41" s="42">
        <f>C41</f>
        <v>4950</v>
      </c>
      <c r="L41" s="42"/>
      <c r="M41" s="43">
        <f t="shared" si="3"/>
        <v>0</v>
      </c>
      <c r="N41" s="48"/>
      <c r="O41" s="42"/>
      <c r="P41" s="42"/>
      <c r="Q41" s="42"/>
      <c r="R41" s="42"/>
      <c r="S41" s="48"/>
      <c r="V41" s="44"/>
      <c r="W41" s="44"/>
    </row>
    <row r="42" spans="1:232" s="39" customFormat="1" x14ac:dyDescent="0.25">
      <c r="A42" s="40">
        <v>29</v>
      </c>
      <c r="B42" s="45" t="s">
        <v>60</v>
      </c>
      <c r="C42" s="42">
        <f t="shared" si="0"/>
        <v>8905</v>
      </c>
      <c r="D42" s="42"/>
      <c r="E42" s="42">
        <f>12470-3565</f>
        <v>8905</v>
      </c>
      <c r="F42" s="42"/>
      <c r="G42" s="43">
        <f t="shared" si="1"/>
        <v>0</v>
      </c>
      <c r="H42" s="42"/>
      <c r="I42" s="42"/>
      <c r="J42" s="42">
        <f t="shared" si="2"/>
        <v>8306</v>
      </c>
      <c r="K42" s="42">
        <f>11858-3552</f>
        <v>8306</v>
      </c>
      <c r="L42" s="42"/>
      <c r="M42" s="43">
        <f t="shared" si="3"/>
        <v>0</v>
      </c>
      <c r="N42" s="42"/>
      <c r="O42" s="42"/>
      <c r="P42" s="42"/>
      <c r="Q42" s="42"/>
      <c r="R42" s="42"/>
      <c r="S42" s="42"/>
      <c r="V42" s="44"/>
      <c r="W42" s="44"/>
    </row>
    <row r="43" spans="1:232" s="39" customFormat="1" x14ac:dyDescent="0.25">
      <c r="A43" s="40">
        <v>30</v>
      </c>
      <c r="B43" s="45" t="s">
        <v>61</v>
      </c>
      <c r="C43" s="42">
        <f t="shared" si="0"/>
        <v>4490</v>
      </c>
      <c r="D43" s="42"/>
      <c r="E43" s="42">
        <v>4490</v>
      </c>
      <c r="F43" s="42"/>
      <c r="G43" s="43">
        <f t="shared" si="1"/>
        <v>0</v>
      </c>
      <c r="H43" s="42"/>
      <c r="I43" s="42"/>
      <c r="J43" s="42">
        <f t="shared" si="2"/>
        <v>4490</v>
      </c>
      <c r="K43" s="42">
        <v>4490</v>
      </c>
      <c r="L43" s="42"/>
      <c r="M43" s="43">
        <f t="shared" si="3"/>
        <v>0</v>
      </c>
      <c r="N43" s="42"/>
      <c r="O43" s="42"/>
      <c r="P43" s="42"/>
      <c r="Q43" s="42"/>
      <c r="R43" s="42"/>
      <c r="S43" s="42"/>
      <c r="V43" s="44"/>
      <c r="W43" s="44"/>
    </row>
    <row r="44" spans="1:232" s="39" customFormat="1" x14ac:dyDescent="0.25">
      <c r="A44" s="40">
        <v>31</v>
      </c>
      <c r="B44" s="45" t="s">
        <v>62</v>
      </c>
      <c r="C44" s="42">
        <f t="shared" si="0"/>
        <v>2262</v>
      </c>
      <c r="D44" s="42"/>
      <c r="E44" s="42">
        <v>2262</v>
      </c>
      <c r="F44" s="42"/>
      <c r="G44" s="43">
        <f t="shared" si="1"/>
        <v>0</v>
      </c>
      <c r="H44" s="42"/>
      <c r="I44" s="42"/>
      <c r="J44" s="42">
        <f t="shared" si="2"/>
        <v>2226</v>
      </c>
      <c r="K44" s="42">
        <v>2226</v>
      </c>
      <c r="L44" s="42"/>
      <c r="M44" s="43">
        <f t="shared" si="3"/>
        <v>0</v>
      </c>
      <c r="N44" s="42"/>
      <c r="O44" s="42"/>
      <c r="P44" s="42"/>
      <c r="Q44" s="42"/>
      <c r="R44" s="42"/>
      <c r="S44" s="42"/>
      <c r="V44" s="44"/>
      <c r="W44" s="44"/>
    </row>
    <row r="45" spans="1:232" s="38" customFormat="1" x14ac:dyDescent="0.25">
      <c r="A45" s="40">
        <v>32</v>
      </c>
      <c r="B45" s="50" t="s">
        <v>63</v>
      </c>
      <c r="C45" s="42">
        <f t="shared" si="0"/>
        <v>6539</v>
      </c>
      <c r="D45" s="43"/>
      <c r="E45" s="42">
        <f>6539</f>
        <v>6539</v>
      </c>
      <c r="F45" s="43"/>
      <c r="G45" s="43">
        <f t="shared" si="1"/>
        <v>0</v>
      </c>
      <c r="H45" s="43"/>
      <c r="I45" s="43"/>
      <c r="J45" s="42">
        <f t="shared" si="2"/>
        <v>6533</v>
      </c>
      <c r="K45" s="42">
        <f>6533</f>
        <v>6533</v>
      </c>
      <c r="L45" s="43"/>
      <c r="M45" s="43">
        <f t="shared" si="3"/>
        <v>0</v>
      </c>
      <c r="N45" s="43"/>
      <c r="O45" s="43"/>
      <c r="P45" s="43"/>
      <c r="Q45" s="43"/>
      <c r="R45" s="43"/>
      <c r="S45" s="43"/>
      <c r="V45" s="44"/>
      <c r="W45" s="4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39"/>
      <c r="HX45" s="39"/>
    </row>
    <row r="46" spans="1:232" s="38" customFormat="1" x14ac:dyDescent="0.25">
      <c r="A46" s="40">
        <v>33</v>
      </c>
      <c r="B46" s="41" t="s">
        <v>64</v>
      </c>
      <c r="C46" s="42">
        <f t="shared" si="0"/>
        <v>7463</v>
      </c>
      <c r="D46" s="43"/>
      <c r="E46" s="42">
        <f>7213-650</f>
        <v>6563</v>
      </c>
      <c r="F46" s="43"/>
      <c r="G46" s="43">
        <f t="shared" si="1"/>
        <v>900</v>
      </c>
      <c r="H46" s="43"/>
      <c r="I46" s="43">
        <v>900</v>
      </c>
      <c r="J46" s="42">
        <f t="shared" si="2"/>
        <v>6459</v>
      </c>
      <c r="K46" s="42">
        <f>6213-650</f>
        <v>5563</v>
      </c>
      <c r="L46" s="43"/>
      <c r="M46" s="43">
        <f t="shared" si="3"/>
        <v>896</v>
      </c>
      <c r="N46" s="43"/>
      <c r="O46" s="43">
        <v>896</v>
      </c>
      <c r="P46" s="43">
        <v>1000</v>
      </c>
      <c r="Q46" s="43"/>
      <c r="R46" s="43"/>
      <c r="S46" s="43"/>
      <c r="V46" s="44"/>
      <c r="W46" s="4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</row>
    <row r="47" spans="1:232" s="39" customFormat="1" x14ac:dyDescent="0.25">
      <c r="A47" s="40">
        <v>34</v>
      </c>
      <c r="B47" s="45" t="s">
        <v>65</v>
      </c>
      <c r="C47" s="42">
        <f t="shared" si="0"/>
        <v>9065</v>
      </c>
      <c r="D47" s="42"/>
      <c r="E47" s="42">
        <v>9065</v>
      </c>
      <c r="F47" s="42"/>
      <c r="G47" s="43">
        <f t="shared" si="1"/>
        <v>0</v>
      </c>
      <c r="H47" s="42"/>
      <c r="I47" s="42"/>
      <c r="J47" s="42">
        <f t="shared" si="2"/>
        <v>5442</v>
      </c>
      <c r="K47" s="42">
        <v>5442</v>
      </c>
      <c r="L47" s="42"/>
      <c r="M47" s="43">
        <f t="shared" si="3"/>
        <v>0</v>
      </c>
      <c r="N47" s="42"/>
      <c r="O47" s="42"/>
      <c r="P47" s="42">
        <v>3606</v>
      </c>
      <c r="Q47" s="42"/>
      <c r="R47" s="42"/>
      <c r="S47" s="42"/>
      <c r="V47" s="44"/>
      <c r="W47" s="44"/>
    </row>
    <row r="48" spans="1:232" s="39" customFormat="1" x14ac:dyDescent="0.25">
      <c r="A48" s="40">
        <v>35</v>
      </c>
      <c r="B48" s="45" t="s">
        <v>66</v>
      </c>
      <c r="C48" s="42">
        <f t="shared" si="0"/>
        <v>9732</v>
      </c>
      <c r="D48" s="42"/>
      <c r="E48" s="42">
        <v>9732</v>
      </c>
      <c r="F48" s="42"/>
      <c r="G48" s="43">
        <f t="shared" si="1"/>
        <v>0</v>
      </c>
      <c r="H48" s="48"/>
      <c r="I48" s="42"/>
      <c r="J48" s="42">
        <f t="shared" si="2"/>
        <v>9704</v>
      </c>
      <c r="K48" s="42">
        <v>9704</v>
      </c>
      <c r="L48" s="42"/>
      <c r="M48" s="43">
        <f t="shared" si="3"/>
        <v>0</v>
      </c>
      <c r="N48" s="48"/>
      <c r="O48" s="42"/>
      <c r="P48" s="42"/>
      <c r="Q48" s="42"/>
      <c r="R48" s="42"/>
      <c r="S48" s="42"/>
      <c r="V48" s="44"/>
      <c r="W48" s="44"/>
    </row>
    <row r="49" spans="1:232" s="39" customFormat="1" x14ac:dyDescent="0.25">
      <c r="A49" s="40">
        <v>36</v>
      </c>
      <c r="B49" s="45" t="s">
        <v>67</v>
      </c>
      <c r="C49" s="42">
        <f t="shared" si="0"/>
        <v>1085</v>
      </c>
      <c r="D49" s="42"/>
      <c r="E49" s="42">
        <v>1085</v>
      </c>
      <c r="F49" s="42"/>
      <c r="G49" s="43">
        <f t="shared" si="1"/>
        <v>0</v>
      </c>
      <c r="H49" s="48"/>
      <c r="I49" s="48"/>
      <c r="J49" s="42">
        <f t="shared" si="2"/>
        <v>1085</v>
      </c>
      <c r="K49" s="42">
        <v>1085</v>
      </c>
      <c r="L49" s="42"/>
      <c r="M49" s="43">
        <f t="shared" si="3"/>
        <v>0</v>
      </c>
      <c r="N49" s="48"/>
      <c r="O49" s="48"/>
      <c r="P49" s="42"/>
      <c r="Q49" s="42"/>
      <c r="R49" s="42"/>
      <c r="S49" s="42"/>
      <c r="V49" s="44"/>
      <c r="W49" s="44"/>
    </row>
    <row r="50" spans="1:232" s="38" customFormat="1" x14ac:dyDescent="0.25">
      <c r="A50" s="40">
        <v>37</v>
      </c>
      <c r="B50" s="50" t="s">
        <v>68</v>
      </c>
      <c r="C50" s="42">
        <f t="shared" si="0"/>
        <v>1500</v>
      </c>
      <c r="D50" s="43"/>
      <c r="E50" s="42">
        <v>1500</v>
      </c>
      <c r="F50" s="43"/>
      <c r="G50" s="43">
        <f t="shared" si="1"/>
        <v>0</v>
      </c>
      <c r="H50" s="43"/>
      <c r="I50" s="43"/>
      <c r="J50" s="42">
        <f t="shared" si="2"/>
        <v>1500</v>
      </c>
      <c r="K50" s="42">
        <f>E50-P50</f>
        <v>1500</v>
      </c>
      <c r="L50" s="43"/>
      <c r="M50" s="43">
        <f t="shared" si="3"/>
        <v>0</v>
      </c>
      <c r="N50" s="43"/>
      <c r="O50" s="43"/>
      <c r="P50" s="43"/>
      <c r="Q50" s="43"/>
      <c r="R50" s="43"/>
      <c r="S50" s="43"/>
      <c r="V50" s="44"/>
      <c r="W50" s="44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</row>
    <row r="51" spans="1:232" s="38" customFormat="1" ht="31.5" x14ac:dyDescent="0.25">
      <c r="A51" s="40">
        <v>38</v>
      </c>
      <c r="B51" s="50" t="s">
        <v>69</v>
      </c>
      <c r="C51" s="42">
        <f t="shared" si="0"/>
        <v>1993</v>
      </c>
      <c r="D51" s="43"/>
      <c r="E51" s="42">
        <v>1993</v>
      </c>
      <c r="F51" s="43"/>
      <c r="G51" s="43">
        <f t="shared" si="1"/>
        <v>0</v>
      </c>
      <c r="H51" s="43"/>
      <c r="I51" s="43"/>
      <c r="J51" s="42">
        <f t="shared" si="2"/>
        <v>1993</v>
      </c>
      <c r="K51" s="42">
        <f>E51-P51</f>
        <v>1993</v>
      </c>
      <c r="L51" s="43"/>
      <c r="M51" s="43">
        <f t="shared" si="3"/>
        <v>0</v>
      </c>
      <c r="N51" s="43"/>
      <c r="O51" s="43"/>
      <c r="P51" s="43"/>
      <c r="Q51" s="43"/>
      <c r="R51" s="43"/>
      <c r="S51" s="43"/>
      <c r="V51" s="44"/>
      <c r="W51" s="44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</row>
    <row r="52" spans="1:232" s="51" customFormat="1" x14ac:dyDescent="0.25">
      <c r="A52" s="40">
        <v>39</v>
      </c>
      <c r="B52" s="45" t="s">
        <v>70</v>
      </c>
      <c r="C52" s="42">
        <f t="shared" si="0"/>
        <v>3009</v>
      </c>
      <c r="D52" s="42"/>
      <c r="E52" s="42">
        <v>3009</v>
      </c>
      <c r="F52" s="42"/>
      <c r="G52" s="43">
        <f t="shared" si="1"/>
        <v>0</v>
      </c>
      <c r="H52" s="42"/>
      <c r="I52" s="42"/>
      <c r="J52" s="42">
        <f t="shared" si="2"/>
        <v>3009</v>
      </c>
      <c r="K52" s="42">
        <v>3009</v>
      </c>
      <c r="L52" s="42"/>
      <c r="M52" s="43">
        <f t="shared" si="3"/>
        <v>0</v>
      </c>
      <c r="N52" s="42"/>
      <c r="O52" s="42"/>
      <c r="P52" s="42"/>
      <c r="Q52" s="42"/>
      <c r="R52" s="42"/>
      <c r="S52" s="42"/>
      <c r="V52" s="44"/>
      <c r="W52" s="44"/>
    </row>
    <row r="53" spans="1:232" s="39" customFormat="1" ht="31.5" x14ac:dyDescent="0.25">
      <c r="A53" s="40">
        <v>40</v>
      </c>
      <c r="B53" s="45" t="s">
        <v>71</v>
      </c>
      <c r="C53" s="42">
        <f t="shared" si="0"/>
        <v>6042</v>
      </c>
      <c r="D53" s="42"/>
      <c r="E53" s="42">
        <v>6042</v>
      </c>
      <c r="F53" s="42"/>
      <c r="G53" s="43">
        <f t="shared" si="1"/>
        <v>0</v>
      </c>
      <c r="H53" s="42"/>
      <c r="I53" s="42"/>
      <c r="J53" s="42">
        <f t="shared" si="2"/>
        <v>3418</v>
      </c>
      <c r="K53" s="42">
        <v>3418</v>
      </c>
      <c r="L53" s="42"/>
      <c r="M53" s="43">
        <f t="shared" si="3"/>
        <v>0</v>
      </c>
      <c r="N53" s="42"/>
      <c r="O53" s="42"/>
      <c r="P53" s="42">
        <v>2624</v>
      </c>
      <c r="Q53" s="42"/>
      <c r="R53" s="42"/>
      <c r="S53" s="42"/>
      <c r="V53" s="44"/>
      <c r="W53" s="44"/>
    </row>
    <row r="54" spans="1:232" s="39" customFormat="1" x14ac:dyDescent="0.25">
      <c r="A54" s="40">
        <v>41</v>
      </c>
      <c r="B54" s="45" t="s">
        <v>72</v>
      </c>
      <c r="C54" s="42">
        <f t="shared" si="0"/>
        <v>1405</v>
      </c>
      <c r="D54" s="42"/>
      <c r="E54" s="42">
        <v>1405</v>
      </c>
      <c r="F54" s="42"/>
      <c r="G54" s="43">
        <f t="shared" si="1"/>
        <v>0</v>
      </c>
      <c r="H54" s="42"/>
      <c r="I54" s="42"/>
      <c r="J54" s="42">
        <f t="shared" si="2"/>
        <v>1405</v>
      </c>
      <c r="K54" s="42">
        <f>E54-P54</f>
        <v>1405</v>
      </c>
      <c r="L54" s="42"/>
      <c r="M54" s="43">
        <f t="shared" si="3"/>
        <v>0</v>
      </c>
      <c r="N54" s="42"/>
      <c r="O54" s="42"/>
      <c r="P54" s="42"/>
      <c r="Q54" s="42"/>
      <c r="R54" s="42"/>
      <c r="S54" s="42"/>
      <c r="V54" s="44"/>
      <c r="W54" s="44"/>
    </row>
    <row r="55" spans="1:232" s="39" customFormat="1" x14ac:dyDescent="0.25">
      <c r="A55" s="40">
        <v>42</v>
      </c>
      <c r="B55" s="45" t="s">
        <v>73</v>
      </c>
      <c r="C55" s="42">
        <f t="shared" si="0"/>
        <v>9804</v>
      </c>
      <c r="D55" s="42"/>
      <c r="E55" s="42">
        <f>17544-7740</f>
        <v>9804</v>
      </c>
      <c r="F55" s="42"/>
      <c r="G55" s="42">
        <f t="shared" si="1"/>
        <v>0</v>
      </c>
      <c r="H55" s="42"/>
      <c r="I55" s="42"/>
      <c r="J55" s="42">
        <f t="shared" si="2"/>
        <v>9804</v>
      </c>
      <c r="K55" s="42">
        <f>17544-7740</f>
        <v>9804</v>
      </c>
      <c r="L55" s="42"/>
      <c r="M55" s="42">
        <f t="shared" si="3"/>
        <v>0</v>
      </c>
      <c r="N55" s="42"/>
      <c r="O55" s="42"/>
      <c r="P55" s="42"/>
      <c r="Q55" s="42"/>
      <c r="R55" s="42"/>
      <c r="S55" s="42"/>
      <c r="V55" s="47"/>
      <c r="W55" s="47"/>
    </row>
    <row r="56" spans="1:232" s="38" customFormat="1" x14ac:dyDescent="0.25">
      <c r="A56" s="33" t="s">
        <v>1</v>
      </c>
      <c r="B56" s="37" t="s">
        <v>74</v>
      </c>
      <c r="C56" s="33">
        <f t="shared" ref="C56:P56" si="4">SUBTOTAL(9,C57:C67)</f>
        <v>67635</v>
      </c>
      <c r="D56" s="33">
        <f t="shared" si="4"/>
        <v>0</v>
      </c>
      <c r="E56" s="33">
        <f t="shared" si="4"/>
        <v>67585</v>
      </c>
      <c r="F56" s="33">
        <f t="shared" si="4"/>
        <v>0</v>
      </c>
      <c r="G56" s="33">
        <f t="shared" si="4"/>
        <v>50</v>
      </c>
      <c r="H56" s="33">
        <f t="shared" si="4"/>
        <v>0</v>
      </c>
      <c r="I56" s="33">
        <f t="shared" si="4"/>
        <v>50</v>
      </c>
      <c r="J56" s="33">
        <f t="shared" si="4"/>
        <v>67535</v>
      </c>
      <c r="K56" s="33">
        <f t="shared" si="4"/>
        <v>67485</v>
      </c>
      <c r="L56" s="33">
        <f t="shared" si="4"/>
        <v>0</v>
      </c>
      <c r="M56" s="33">
        <f t="shared" si="4"/>
        <v>50</v>
      </c>
      <c r="N56" s="33">
        <f t="shared" si="4"/>
        <v>0</v>
      </c>
      <c r="O56" s="33">
        <f t="shared" si="4"/>
        <v>50</v>
      </c>
      <c r="P56" s="33">
        <f t="shared" si="4"/>
        <v>100</v>
      </c>
      <c r="Q56" s="33"/>
      <c r="R56" s="33"/>
      <c r="S56" s="33"/>
      <c r="V56" s="44"/>
      <c r="W56" s="44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</row>
    <row r="57" spans="1:232" s="58" customFormat="1" x14ac:dyDescent="0.25">
      <c r="A57" s="52">
        <v>1</v>
      </c>
      <c r="B57" s="53" t="s">
        <v>75</v>
      </c>
      <c r="C57" s="54">
        <v>6693</v>
      </c>
      <c r="D57" s="55"/>
      <c r="E57" s="52">
        <f>C57</f>
        <v>6693</v>
      </c>
      <c r="F57" s="55"/>
      <c r="G57" s="55"/>
      <c r="H57" s="55"/>
      <c r="I57" s="55"/>
      <c r="J57" s="56">
        <f>E57</f>
        <v>6693</v>
      </c>
      <c r="K57" s="52">
        <f>J57</f>
        <v>6693</v>
      </c>
      <c r="L57" s="55"/>
      <c r="M57" s="55"/>
      <c r="N57" s="55"/>
      <c r="O57" s="55"/>
      <c r="P57" s="55"/>
      <c r="Q57" s="55"/>
      <c r="R57" s="55"/>
      <c r="S57" s="55"/>
      <c r="T57" s="57"/>
      <c r="V57" s="59"/>
      <c r="W57" s="59"/>
    </row>
    <row r="58" spans="1:232" s="58" customFormat="1" x14ac:dyDescent="0.25">
      <c r="A58" s="52">
        <v>2</v>
      </c>
      <c r="B58" s="53" t="s">
        <v>76</v>
      </c>
      <c r="C58" s="54">
        <v>5562</v>
      </c>
      <c r="D58" s="55"/>
      <c r="E58" s="52">
        <f t="shared" ref="E58:E66" si="5">C58</f>
        <v>5562</v>
      </c>
      <c r="F58" s="55"/>
      <c r="G58" s="55"/>
      <c r="H58" s="55"/>
      <c r="I58" s="55"/>
      <c r="J58" s="56">
        <f t="shared" ref="J58:J66" si="6">E58</f>
        <v>5562</v>
      </c>
      <c r="K58" s="52">
        <f t="shared" ref="K58:K66" si="7">J58</f>
        <v>5562</v>
      </c>
      <c r="L58" s="55"/>
      <c r="M58" s="55"/>
      <c r="N58" s="55"/>
      <c r="O58" s="55"/>
      <c r="P58" s="55"/>
      <c r="Q58" s="55"/>
      <c r="R58" s="55"/>
      <c r="S58" s="55"/>
      <c r="V58" s="59"/>
      <c r="W58" s="59"/>
    </row>
    <row r="59" spans="1:232" s="58" customFormat="1" x14ac:dyDescent="0.25">
      <c r="A59" s="52">
        <v>3</v>
      </c>
      <c r="B59" s="53" t="s">
        <v>77</v>
      </c>
      <c r="C59" s="54">
        <v>5762</v>
      </c>
      <c r="D59" s="55"/>
      <c r="E59" s="52">
        <f t="shared" si="5"/>
        <v>5762</v>
      </c>
      <c r="F59" s="55"/>
      <c r="G59" s="55"/>
      <c r="H59" s="55"/>
      <c r="I59" s="55"/>
      <c r="J59" s="56">
        <f t="shared" si="6"/>
        <v>5762</v>
      </c>
      <c r="K59" s="52">
        <f t="shared" si="7"/>
        <v>5762</v>
      </c>
      <c r="L59" s="55"/>
      <c r="M59" s="55"/>
      <c r="N59" s="55"/>
      <c r="O59" s="55"/>
      <c r="P59" s="55"/>
      <c r="Q59" s="55"/>
      <c r="R59" s="55"/>
      <c r="S59" s="55"/>
      <c r="V59" s="59"/>
      <c r="W59" s="59"/>
    </row>
    <row r="60" spans="1:232" s="58" customFormat="1" x14ac:dyDescent="0.25">
      <c r="A60" s="52">
        <v>4</v>
      </c>
      <c r="B60" s="53" t="s">
        <v>78</v>
      </c>
      <c r="C60" s="54">
        <v>4082</v>
      </c>
      <c r="D60" s="55"/>
      <c r="E60" s="52">
        <f t="shared" si="5"/>
        <v>4082</v>
      </c>
      <c r="F60" s="55"/>
      <c r="G60" s="55"/>
      <c r="H60" s="55"/>
      <c r="I60" s="55"/>
      <c r="J60" s="56">
        <f t="shared" si="6"/>
        <v>4082</v>
      </c>
      <c r="K60" s="52">
        <f t="shared" si="7"/>
        <v>4082</v>
      </c>
      <c r="L60" s="55"/>
      <c r="M60" s="55"/>
      <c r="N60" s="55"/>
      <c r="O60" s="55"/>
      <c r="P60" s="55"/>
      <c r="Q60" s="55"/>
      <c r="R60" s="55"/>
      <c r="S60" s="55"/>
      <c r="V60" s="59"/>
      <c r="W60" s="59"/>
    </row>
    <row r="61" spans="1:232" s="58" customFormat="1" x14ac:dyDescent="0.25">
      <c r="A61" s="52">
        <v>5</v>
      </c>
      <c r="B61" s="53" t="s">
        <v>79</v>
      </c>
      <c r="C61" s="54">
        <v>3657</v>
      </c>
      <c r="D61" s="55"/>
      <c r="E61" s="52">
        <f t="shared" si="5"/>
        <v>3657</v>
      </c>
      <c r="F61" s="55"/>
      <c r="G61" s="55"/>
      <c r="H61" s="55"/>
      <c r="I61" s="55"/>
      <c r="J61" s="56">
        <f t="shared" si="6"/>
        <v>3657</v>
      </c>
      <c r="K61" s="52">
        <f t="shared" si="7"/>
        <v>3657</v>
      </c>
      <c r="L61" s="55"/>
      <c r="M61" s="55"/>
      <c r="N61" s="55"/>
      <c r="O61" s="55"/>
      <c r="P61" s="55"/>
      <c r="Q61" s="55"/>
      <c r="R61" s="55"/>
      <c r="S61" s="55"/>
      <c r="V61" s="59"/>
      <c r="W61" s="59"/>
    </row>
    <row r="62" spans="1:232" s="58" customFormat="1" x14ac:dyDescent="0.25">
      <c r="A62" s="52">
        <v>6</v>
      </c>
      <c r="B62" s="53" t="s">
        <v>80</v>
      </c>
      <c r="C62" s="54">
        <v>18657</v>
      </c>
      <c r="D62" s="55"/>
      <c r="E62" s="52">
        <f t="shared" si="5"/>
        <v>18657</v>
      </c>
      <c r="F62" s="55"/>
      <c r="G62" s="55"/>
      <c r="H62" s="55"/>
      <c r="I62" s="55"/>
      <c r="J62" s="56">
        <f t="shared" si="6"/>
        <v>18657</v>
      </c>
      <c r="K62" s="52">
        <f t="shared" si="7"/>
        <v>18657</v>
      </c>
      <c r="L62" s="55"/>
      <c r="M62" s="55"/>
      <c r="N62" s="55"/>
      <c r="O62" s="55"/>
      <c r="P62" s="55"/>
      <c r="Q62" s="55"/>
      <c r="R62" s="55"/>
      <c r="S62" s="55"/>
      <c r="V62" s="59"/>
      <c r="W62" s="59"/>
    </row>
    <row r="63" spans="1:232" s="58" customFormat="1" ht="31.5" x14ac:dyDescent="0.25">
      <c r="A63" s="52">
        <v>7</v>
      </c>
      <c r="B63" s="53" t="s">
        <v>81</v>
      </c>
      <c r="C63" s="54">
        <v>965</v>
      </c>
      <c r="D63" s="55"/>
      <c r="E63" s="52">
        <f t="shared" si="5"/>
        <v>965</v>
      </c>
      <c r="F63" s="55"/>
      <c r="G63" s="55"/>
      <c r="H63" s="55"/>
      <c r="I63" s="55"/>
      <c r="J63" s="56">
        <f t="shared" si="6"/>
        <v>965</v>
      </c>
      <c r="K63" s="52">
        <f t="shared" si="7"/>
        <v>965</v>
      </c>
      <c r="L63" s="55"/>
      <c r="M63" s="55"/>
      <c r="N63" s="55"/>
      <c r="O63" s="55"/>
      <c r="P63" s="55"/>
      <c r="Q63" s="55"/>
      <c r="R63" s="55"/>
      <c r="S63" s="55"/>
      <c r="V63" s="59"/>
      <c r="W63" s="59"/>
    </row>
    <row r="64" spans="1:232" s="58" customFormat="1" ht="31.5" x14ac:dyDescent="0.25">
      <c r="A64" s="52">
        <v>8</v>
      </c>
      <c r="B64" s="53" t="s">
        <v>82</v>
      </c>
      <c r="C64" s="54">
        <v>1011</v>
      </c>
      <c r="D64" s="55"/>
      <c r="E64" s="52">
        <f t="shared" si="5"/>
        <v>1011</v>
      </c>
      <c r="F64" s="55"/>
      <c r="G64" s="55"/>
      <c r="H64" s="55"/>
      <c r="I64" s="55"/>
      <c r="J64" s="56">
        <f t="shared" si="6"/>
        <v>1011</v>
      </c>
      <c r="K64" s="52">
        <f t="shared" si="7"/>
        <v>1011</v>
      </c>
      <c r="L64" s="55"/>
      <c r="M64" s="55"/>
      <c r="N64" s="55"/>
      <c r="O64" s="55"/>
      <c r="P64" s="55"/>
      <c r="Q64" s="55"/>
      <c r="R64" s="55"/>
      <c r="S64" s="55"/>
      <c r="V64" s="59"/>
      <c r="W64" s="59"/>
    </row>
    <row r="65" spans="1:232" s="58" customFormat="1" ht="31.5" x14ac:dyDescent="0.25">
      <c r="A65" s="52">
        <v>9</v>
      </c>
      <c r="B65" s="53" t="s">
        <v>83</v>
      </c>
      <c r="C65" s="54">
        <v>4709</v>
      </c>
      <c r="D65" s="55"/>
      <c r="E65" s="52">
        <f t="shared" si="5"/>
        <v>4709</v>
      </c>
      <c r="F65" s="55"/>
      <c r="G65" s="55"/>
      <c r="H65" s="55"/>
      <c r="I65" s="55"/>
      <c r="J65" s="56">
        <f t="shared" si="6"/>
        <v>4709</v>
      </c>
      <c r="K65" s="52">
        <f t="shared" si="7"/>
        <v>4709</v>
      </c>
      <c r="L65" s="55"/>
      <c r="M65" s="55"/>
      <c r="N65" s="55"/>
      <c r="O65" s="55"/>
      <c r="P65" s="55"/>
      <c r="Q65" s="55"/>
      <c r="R65" s="55"/>
      <c r="S65" s="55"/>
      <c r="V65" s="59"/>
      <c r="W65" s="59"/>
    </row>
    <row r="66" spans="1:232" s="58" customFormat="1" x14ac:dyDescent="0.25">
      <c r="A66" s="52">
        <v>10</v>
      </c>
      <c r="B66" s="53" t="s">
        <v>84</v>
      </c>
      <c r="C66" s="54">
        <v>4709</v>
      </c>
      <c r="D66" s="55"/>
      <c r="E66" s="52">
        <f t="shared" si="5"/>
        <v>4709</v>
      </c>
      <c r="F66" s="55"/>
      <c r="G66" s="55"/>
      <c r="H66" s="55"/>
      <c r="I66" s="55"/>
      <c r="J66" s="56">
        <f t="shared" si="6"/>
        <v>4709</v>
      </c>
      <c r="K66" s="52">
        <f t="shared" si="7"/>
        <v>4709</v>
      </c>
      <c r="L66" s="55"/>
      <c r="M66" s="55"/>
      <c r="N66" s="55"/>
      <c r="O66" s="55"/>
      <c r="P66" s="55"/>
      <c r="Q66" s="55"/>
      <c r="R66" s="55"/>
      <c r="S66" s="55"/>
      <c r="V66" s="59"/>
      <c r="W66" s="59"/>
    </row>
    <row r="67" spans="1:232" s="58" customFormat="1" x14ac:dyDescent="0.25">
      <c r="A67" s="52">
        <v>11</v>
      </c>
      <c r="B67" s="53" t="s">
        <v>85</v>
      </c>
      <c r="C67" s="52">
        <f>SUM(D67:F67)+G67</f>
        <v>11828</v>
      </c>
      <c r="D67" s="52"/>
      <c r="E67" s="52">
        <v>11778</v>
      </c>
      <c r="F67" s="52"/>
      <c r="G67" s="52">
        <f>SUM(H67:I67)</f>
        <v>50</v>
      </c>
      <c r="H67" s="52"/>
      <c r="I67" s="52">
        <v>50</v>
      </c>
      <c r="J67" s="52">
        <f>SUM(K67:L67)+M67</f>
        <v>11728</v>
      </c>
      <c r="K67" s="52">
        <v>11678</v>
      </c>
      <c r="L67" s="52"/>
      <c r="M67" s="52">
        <f>SUM(N67:O67)</f>
        <v>50</v>
      </c>
      <c r="N67" s="52"/>
      <c r="O67" s="52">
        <v>50</v>
      </c>
      <c r="P67" s="52">
        <v>100</v>
      </c>
      <c r="Q67" s="52"/>
      <c r="R67" s="52"/>
      <c r="S67" s="52"/>
      <c r="V67" s="59"/>
      <c r="W67" s="59"/>
    </row>
    <row r="68" spans="1:232" s="38" customFormat="1" x14ac:dyDescent="0.25">
      <c r="A68" s="33" t="s">
        <v>86</v>
      </c>
      <c r="B68" s="37" t="s">
        <v>87</v>
      </c>
      <c r="C68" s="33">
        <f>SUBTOTAL(9,C69:C107)</f>
        <v>48813</v>
      </c>
      <c r="D68" s="33">
        <f>SUBTOTAL(9,D69:D107)</f>
        <v>0</v>
      </c>
      <c r="E68" s="33">
        <f>SUBTOTAL(9,E69:E107)</f>
        <v>48263</v>
      </c>
      <c r="F68" s="33"/>
      <c r="G68" s="33">
        <f>SUBTOTAL(9,G69:G107)</f>
        <v>550</v>
      </c>
      <c r="H68" s="33"/>
      <c r="I68" s="33">
        <f>SUBTOTAL(9,I69:I107)</f>
        <v>550</v>
      </c>
      <c r="J68" s="33">
        <f>SUBTOTAL(9,J69:J107)</f>
        <v>48695</v>
      </c>
      <c r="K68" s="33">
        <f>SUBTOTAL(9,K69:K107)</f>
        <v>48145</v>
      </c>
      <c r="L68" s="33"/>
      <c r="M68" s="33">
        <f>SUBTOTAL(9,M69:M107)</f>
        <v>550</v>
      </c>
      <c r="N68" s="33"/>
      <c r="O68" s="33">
        <f>SUBTOTAL(9,O69:O107)</f>
        <v>550</v>
      </c>
      <c r="P68" s="33">
        <f>SUBTOTAL(9,P69:P107)</f>
        <v>119</v>
      </c>
      <c r="Q68" s="33"/>
      <c r="R68" s="33"/>
      <c r="S68" s="33"/>
      <c r="V68" s="44"/>
      <c r="W68" s="44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</row>
    <row r="69" spans="1:232" s="39" customFormat="1" x14ac:dyDescent="0.25">
      <c r="A69" s="40">
        <v>1</v>
      </c>
      <c r="B69" s="45" t="s">
        <v>88</v>
      </c>
      <c r="C69" s="43">
        <f t="shared" ref="C69:C107" si="8">SUM(D69:F69)+G69</f>
        <v>6918</v>
      </c>
      <c r="D69" s="43"/>
      <c r="E69" s="43">
        <v>6918</v>
      </c>
      <c r="F69" s="43"/>
      <c r="G69" s="43">
        <f t="shared" ref="G69:G107" si="9">SUM(H69:I69)</f>
        <v>0</v>
      </c>
      <c r="H69" s="43"/>
      <c r="I69" s="43"/>
      <c r="J69" s="43">
        <f t="shared" ref="J69:J107" si="10">SUM(K69:L69)+M69</f>
        <v>6918</v>
      </c>
      <c r="K69" s="43">
        <v>6918</v>
      </c>
      <c r="L69" s="43"/>
      <c r="M69" s="43">
        <f t="shared" ref="M69:M107" si="11">SUM(N69:O69)</f>
        <v>0</v>
      </c>
      <c r="N69" s="43"/>
      <c r="O69" s="43"/>
      <c r="P69" s="43"/>
      <c r="Q69" s="43"/>
      <c r="R69" s="43"/>
      <c r="S69" s="43"/>
      <c r="V69" s="44"/>
      <c r="W69" s="44"/>
    </row>
    <row r="70" spans="1:232" s="49" customFormat="1" x14ac:dyDescent="0.25">
      <c r="A70" s="40">
        <v>2</v>
      </c>
      <c r="B70" s="45" t="s">
        <v>89</v>
      </c>
      <c r="C70" s="43">
        <f t="shared" si="8"/>
        <v>5326</v>
      </c>
      <c r="D70" s="43"/>
      <c r="E70" s="43">
        <v>5276</v>
      </c>
      <c r="F70" s="43"/>
      <c r="G70" s="43">
        <f t="shared" si="9"/>
        <v>50</v>
      </c>
      <c r="H70" s="43"/>
      <c r="I70" s="43">
        <v>50</v>
      </c>
      <c r="J70" s="43">
        <f t="shared" si="10"/>
        <v>5326</v>
      </c>
      <c r="K70" s="43">
        <v>5276</v>
      </c>
      <c r="L70" s="43"/>
      <c r="M70" s="43">
        <f t="shared" si="11"/>
        <v>50</v>
      </c>
      <c r="N70" s="43"/>
      <c r="O70" s="43">
        <v>50</v>
      </c>
      <c r="P70" s="43"/>
      <c r="Q70" s="43"/>
      <c r="R70" s="43"/>
      <c r="S70" s="43"/>
      <c r="V70" s="44"/>
      <c r="W70" s="44"/>
    </row>
    <row r="71" spans="1:232" s="38" customFormat="1" x14ac:dyDescent="0.25">
      <c r="A71" s="40">
        <v>3</v>
      </c>
      <c r="B71" s="41" t="s">
        <v>90</v>
      </c>
      <c r="C71" s="43">
        <f t="shared" si="8"/>
        <v>786</v>
      </c>
      <c r="D71" s="43"/>
      <c r="E71" s="43">
        <v>786</v>
      </c>
      <c r="F71" s="43"/>
      <c r="G71" s="43">
        <f t="shared" si="9"/>
        <v>0</v>
      </c>
      <c r="H71" s="43"/>
      <c r="I71" s="43"/>
      <c r="J71" s="43">
        <f t="shared" si="10"/>
        <v>786</v>
      </c>
      <c r="K71" s="43">
        <v>786</v>
      </c>
      <c r="L71" s="43"/>
      <c r="M71" s="43">
        <f t="shared" si="11"/>
        <v>0</v>
      </c>
      <c r="N71" s="43"/>
      <c r="O71" s="43"/>
      <c r="P71" s="43"/>
      <c r="Q71" s="43"/>
      <c r="R71" s="43"/>
      <c r="S71" s="43"/>
      <c r="V71" s="44"/>
      <c r="W71" s="44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</row>
    <row r="72" spans="1:232" s="39" customFormat="1" x14ac:dyDescent="0.25">
      <c r="A72" s="40">
        <v>4</v>
      </c>
      <c r="B72" s="45" t="s">
        <v>91</v>
      </c>
      <c r="C72" s="43">
        <f t="shared" si="8"/>
        <v>3627</v>
      </c>
      <c r="D72" s="43"/>
      <c r="E72" s="43">
        <v>3627</v>
      </c>
      <c r="F72" s="43"/>
      <c r="G72" s="43">
        <f t="shared" si="9"/>
        <v>0</v>
      </c>
      <c r="H72" s="43"/>
      <c r="I72" s="43"/>
      <c r="J72" s="43">
        <f t="shared" si="10"/>
        <v>3627</v>
      </c>
      <c r="K72" s="43">
        <v>3627</v>
      </c>
      <c r="L72" s="43"/>
      <c r="M72" s="43">
        <f t="shared" si="11"/>
        <v>0</v>
      </c>
      <c r="N72" s="43"/>
      <c r="O72" s="43"/>
      <c r="P72" s="43"/>
      <c r="Q72" s="43"/>
      <c r="R72" s="43"/>
      <c r="S72" s="43"/>
      <c r="V72" s="44"/>
      <c r="W72" s="44"/>
    </row>
    <row r="73" spans="1:232" s="38" customFormat="1" x14ac:dyDescent="0.25">
      <c r="A73" s="40">
        <v>5</v>
      </c>
      <c r="B73" s="41" t="s">
        <v>92</v>
      </c>
      <c r="C73" s="43">
        <f t="shared" si="8"/>
        <v>5259</v>
      </c>
      <c r="D73" s="43"/>
      <c r="E73" s="43">
        <v>5259</v>
      </c>
      <c r="F73" s="43"/>
      <c r="G73" s="43">
        <f t="shared" si="9"/>
        <v>0</v>
      </c>
      <c r="H73" s="43"/>
      <c r="I73" s="43"/>
      <c r="J73" s="43">
        <f t="shared" si="10"/>
        <v>5259</v>
      </c>
      <c r="K73" s="43">
        <v>5259</v>
      </c>
      <c r="L73" s="43"/>
      <c r="M73" s="43">
        <f t="shared" si="11"/>
        <v>0</v>
      </c>
      <c r="N73" s="43"/>
      <c r="O73" s="43"/>
      <c r="P73" s="43"/>
      <c r="Q73" s="43"/>
      <c r="R73" s="43"/>
      <c r="S73" s="43"/>
      <c r="V73" s="44"/>
      <c r="W73" s="44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</row>
    <row r="74" spans="1:232" s="39" customFormat="1" x14ac:dyDescent="0.25">
      <c r="A74" s="40">
        <v>6</v>
      </c>
      <c r="B74" s="45" t="s">
        <v>93</v>
      </c>
      <c r="C74" s="43">
        <f t="shared" si="8"/>
        <v>800</v>
      </c>
      <c r="D74" s="43"/>
      <c r="E74" s="43">
        <v>800</v>
      </c>
      <c r="F74" s="43"/>
      <c r="G74" s="43">
        <f t="shared" si="9"/>
        <v>0</v>
      </c>
      <c r="H74" s="43"/>
      <c r="I74" s="43"/>
      <c r="J74" s="43">
        <f t="shared" si="10"/>
        <v>800</v>
      </c>
      <c r="K74" s="43">
        <v>800</v>
      </c>
      <c r="L74" s="43"/>
      <c r="M74" s="43">
        <f t="shared" si="11"/>
        <v>0</v>
      </c>
      <c r="N74" s="43"/>
      <c r="O74" s="43"/>
      <c r="P74" s="43"/>
      <c r="Q74" s="43"/>
      <c r="R74" s="43"/>
      <c r="S74" s="43"/>
      <c r="V74" s="44"/>
      <c r="W74" s="44"/>
    </row>
    <row r="75" spans="1:232" s="39" customFormat="1" x14ac:dyDescent="0.25">
      <c r="A75" s="40">
        <v>7</v>
      </c>
      <c r="B75" s="45" t="s">
        <v>94</v>
      </c>
      <c r="C75" s="43">
        <f t="shared" si="8"/>
        <v>9029</v>
      </c>
      <c r="D75" s="43"/>
      <c r="E75" s="43">
        <v>8529</v>
      </c>
      <c r="F75" s="43"/>
      <c r="G75" s="43">
        <f t="shared" si="9"/>
        <v>500</v>
      </c>
      <c r="H75" s="43"/>
      <c r="I75" s="43">
        <v>500</v>
      </c>
      <c r="J75" s="43">
        <f t="shared" si="10"/>
        <v>9029</v>
      </c>
      <c r="K75" s="43">
        <f>E75-P75</f>
        <v>8529</v>
      </c>
      <c r="L75" s="43"/>
      <c r="M75" s="43">
        <f t="shared" si="11"/>
        <v>500</v>
      </c>
      <c r="N75" s="43"/>
      <c r="O75" s="43">
        <v>500</v>
      </c>
      <c r="P75" s="43"/>
      <c r="Q75" s="43"/>
      <c r="R75" s="43"/>
      <c r="S75" s="43"/>
      <c r="V75" s="44"/>
      <c r="W75" s="44"/>
    </row>
    <row r="76" spans="1:232" s="39" customFormat="1" x14ac:dyDescent="0.25">
      <c r="A76" s="40">
        <v>8</v>
      </c>
      <c r="B76" s="45" t="s">
        <v>95</v>
      </c>
      <c r="C76" s="43">
        <f t="shared" si="8"/>
        <v>1966</v>
      </c>
      <c r="D76" s="43"/>
      <c r="E76" s="43">
        <v>1966</v>
      </c>
      <c r="F76" s="43"/>
      <c r="G76" s="43">
        <f t="shared" si="9"/>
        <v>0</v>
      </c>
      <c r="H76" s="43"/>
      <c r="I76" s="43"/>
      <c r="J76" s="43">
        <f t="shared" si="10"/>
        <v>1896</v>
      </c>
      <c r="K76" s="43">
        <v>1896</v>
      </c>
      <c r="L76" s="43"/>
      <c r="M76" s="43">
        <f t="shared" si="11"/>
        <v>0</v>
      </c>
      <c r="N76" s="43"/>
      <c r="O76" s="43"/>
      <c r="P76" s="43">
        <v>70</v>
      </c>
      <c r="Q76" s="43"/>
      <c r="R76" s="43"/>
      <c r="S76" s="43"/>
      <c r="V76" s="44"/>
      <c r="W76" s="44"/>
    </row>
    <row r="77" spans="1:232" s="39" customFormat="1" x14ac:dyDescent="0.25">
      <c r="A77" s="40">
        <v>9</v>
      </c>
      <c r="B77" s="45" t="s">
        <v>96</v>
      </c>
      <c r="C77" s="43">
        <f t="shared" si="8"/>
        <v>311</v>
      </c>
      <c r="D77" s="43"/>
      <c r="E77" s="43">
        <v>311</v>
      </c>
      <c r="F77" s="43"/>
      <c r="G77" s="43">
        <f t="shared" si="9"/>
        <v>0</v>
      </c>
      <c r="H77" s="43"/>
      <c r="I77" s="43"/>
      <c r="J77" s="43">
        <f t="shared" si="10"/>
        <v>311</v>
      </c>
      <c r="K77" s="43">
        <v>311</v>
      </c>
      <c r="L77" s="43"/>
      <c r="M77" s="43">
        <f t="shared" si="11"/>
        <v>0</v>
      </c>
      <c r="N77" s="43"/>
      <c r="O77" s="43"/>
      <c r="P77" s="43"/>
      <c r="Q77" s="43"/>
      <c r="R77" s="43"/>
      <c r="S77" s="43"/>
      <c r="V77" s="44"/>
      <c r="W77" s="44"/>
    </row>
    <row r="78" spans="1:232" s="39" customFormat="1" x14ac:dyDescent="0.25">
      <c r="A78" s="40">
        <v>10</v>
      </c>
      <c r="B78" s="45" t="s">
        <v>97</v>
      </c>
      <c r="C78" s="43">
        <f t="shared" si="8"/>
        <v>1362</v>
      </c>
      <c r="D78" s="43"/>
      <c r="E78" s="43">
        <v>1362</v>
      </c>
      <c r="F78" s="43"/>
      <c r="G78" s="43">
        <f t="shared" si="9"/>
        <v>0</v>
      </c>
      <c r="H78" s="43"/>
      <c r="I78" s="43"/>
      <c r="J78" s="43">
        <f t="shared" si="10"/>
        <v>1362</v>
      </c>
      <c r="K78" s="43">
        <v>1362</v>
      </c>
      <c r="L78" s="43"/>
      <c r="M78" s="43">
        <f t="shared" si="11"/>
        <v>0</v>
      </c>
      <c r="N78" s="43"/>
      <c r="O78" s="43"/>
      <c r="P78" s="43"/>
      <c r="Q78" s="43"/>
      <c r="R78" s="43"/>
      <c r="S78" s="43"/>
      <c r="V78" s="44"/>
      <c r="W78" s="44"/>
    </row>
    <row r="79" spans="1:232" s="39" customFormat="1" x14ac:dyDescent="0.25">
      <c r="A79" s="40">
        <v>11</v>
      </c>
      <c r="B79" s="45" t="s">
        <v>98</v>
      </c>
      <c r="C79" s="43">
        <f t="shared" si="8"/>
        <v>543</v>
      </c>
      <c r="D79" s="43"/>
      <c r="E79" s="43">
        <v>543</v>
      </c>
      <c r="F79" s="43"/>
      <c r="G79" s="43">
        <f t="shared" si="9"/>
        <v>0</v>
      </c>
      <c r="H79" s="43"/>
      <c r="I79" s="43"/>
      <c r="J79" s="43">
        <f t="shared" si="10"/>
        <v>543</v>
      </c>
      <c r="K79" s="43">
        <v>543</v>
      </c>
      <c r="L79" s="43"/>
      <c r="M79" s="43">
        <f t="shared" si="11"/>
        <v>0</v>
      </c>
      <c r="N79" s="43"/>
      <c r="O79" s="43"/>
      <c r="P79" s="43"/>
      <c r="Q79" s="43"/>
      <c r="R79" s="43"/>
      <c r="S79" s="43"/>
      <c r="V79" s="44"/>
      <c r="W79" s="44"/>
    </row>
    <row r="80" spans="1:232" s="39" customFormat="1" x14ac:dyDescent="0.25">
      <c r="A80" s="40">
        <v>12</v>
      </c>
      <c r="B80" s="45" t="s">
        <v>99</v>
      </c>
      <c r="C80" s="43">
        <f t="shared" si="8"/>
        <v>1889</v>
      </c>
      <c r="D80" s="43"/>
      <c r="E80" s="43">
        <f>2438-549</f>
        <v>1889</v>
      </c>
      <c r="F80" s="43"/>
      <c r="G80" s="43">
        <f t="shared" si="9"/>
        <v>0</v>
      </c>
      <c r="H80" s="43"/>
      <c r="I80" s="43"/>
      <c r="J80" s="43">
        <f t="shared" si="10"/>
        <v>1889</v>
      </c>
      <c r="K80" s="43">
        <f>2438-549</f>
        <v>1889</v>
      </c>
      <c r="L80" s="43"/>
      <c r="M80" s="43">
        <f t="shared" si="11"/>
        <v>0</v>
      </c>
      <c r="N80" s="43"/>
      <c r="O80" s="43"/>
      <c r="P80" s="43"/>
      <c r="Q80" s="43"/>
      <c r="R80" s="43"/>
      <c r="S80" s="43"/>
      <c r="V80" s="44"/>
      <c r="W80" s="44"/>
    </row>
    <row r="81" spans="1:232" s="38" customFormat="1" x14ac:dyDescent="0.25">
      <c r="A81" s="40">
        <v>13</v>
      </c>
      <c r="B81" s="41" t="s">
        <v>100</v>
      </c>
      <c r="C81" s="43">
        <f t="shared" si="8"/>
        <v>448</v>
      </c>
      <c r="D81" s="43"/>
      <c r="E81" s="43">
        <v>448</v>
      </c>
      <c r="F81" s="43"/>
      <c r="G81" s="43">
        <f t="shared" si="9"/>
        <v>0</v>
      </c>
      <c r="H81" s="43"/>
      <c r="I81" s="43"/>
      <c r="J81" s="43">
        <f t="shared" si="10"/>
        <v>448</v>
      </c>
      <c r="K81" s="43">
        <v>448</v>
      </c>
      <c r="L81" s="43"/>
      <c r="M81" s="43">
        <f t="shared" si="11"/>
        <v>0</v>
      </c>
      <c r="N81" s="43"/>
      <c r="O81" s="43"/>
      <c r="P81" s="43"/>
      <c r="Q81" s="43"/>
      <c r="R81" s="43"/>
      <c r="S81" s="43"/>
      <c r="V81" s="44"/>
      <c r="W81" s="44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</row>
    <row r="82" spans="1:232" s="39" customFormat="1" x14ac:dyDescent="0.25">
      <c r="A82" s="40">
        <v>14</v>
      </c>
      <c r="B82" s="45" t="s">
        <v>101</v>
      </c>
      <c r="C82" s="43">
        <f t="shared" si="8"/>
        <v>1236</v>
      </c>
      <c r="D82" s="43"/>
      <c r="E82" s="43">
        <v>1236</v>
      </c>
      <c r="F82" s="43"/>
      <c r="G82" s="43">
        <f t="shared" si="9"/>
        <v>0</v>
      </c>
      <c r="H82" s="43"/>
      <c r="I82" s="43"/>
      <c r="J82" s="43">
        <f t="shared" si="10"/>
        <v>1236</v>
      </c>
      <c r="K82" s="43">
        <v>1236</v>
      </c>
      <c r="L82" s="43"/>
      <c r="M82" s="43">
        <f t="shared" si="11"/>
        <v>0</v>
      </c>
      <c r="N82" s="43"/>
      <c r="O82" s="43"/>
      <c r="P82" s="43"/>
      <c r="Q82" s="43"/>
      <c r="R82" s="43"/>
      <c r="S82" s="43"/>
      <c r="V82" s="44"/>
      <c r="W82" s="44"/>
    </row>
    <row r="83" spans="1:232" s="39" customFormat="1" x14ac:dyDescent="0.25">
      <c r="A83" s="40">
        <v>15</v>
      </c>
      <c r="B83" s="45" t="s">
        <v>102</v>
      </c>
      <c r="C83" s="43">
        <f t="shared" si="8"/>
        <v>354</v>
      </c>
      <c r="D83" s="43"/>
      <c r="E83" s="43">
        <v>354</v>
      </c>
      <c r="F83" s="43"/>
      <c r="G83" s="43">
        <f t="shared" si="9"/>
        <v>0</v>
      </c>
      <c r="H83" s="43"/>
      <c r="I83" s="43"/>
      <c r="J83" s="43">
        <f t="shared" si="10"/>
        <v>354</v>
      </c>
      <c r="K83" s="43">
        <v>354</v>
      </c>
      <c r="L83" s="43"/>
      <c r="M83" s="43">
        <f t="shared" si="11"/>
        <v>0</v>
      </c>
      <c r="N83" s="43"/>
      <c r="O83" s="43"/>
      <c r="P83" s="43"/>
      <c r="Q83" s="43"/>
      <c r="R83" s="43"/>
      <c r="S83" s="43"/>
      <c r="V83" s="44"/>
      <c r="W83" s="44"/>
    </row>
    <row r="84" spans="1:232" s="39" customFormat="1" x14ac:dyDescent="0.25">
      <c r="A84" s="40">
        <v>16</v>
      </c>
      <c r="B84" s="45" t="s">
        <v>103</v>
      </c>
      <c r="C84" s="43">
        <f t="shared" si="8"/>
        <v>701</v>
      </c>
      <c r="D84" s="43"/>
      <c r="E84" s="43">
        <v>701</v>
      </c>
      <c r="F84" s="43"/>
      <c r="G84" s="43">
        <f t="shared" si="9"/>
        <v>0</v>
      </c>
      <c r="H84" s="43"/>
      <c r="I84" s="43"/>
      <c r="J84" s="43">
        <f t="shared" si="10"/>
        <v>701</v>
      </c>
      <c r="K84" s="43">
        <v>701</v>
      </c>
      <c r="L84" s="43"/>
      <c r="M84" s="43">
        <f t="shared" si="11"/>
        <v>0</v>
      </c>
      <c r="N84" s="43"/>
      <c r="O84" s="43"/>
      <c r="P84" s="43"/>
      <c r="Q84" s="43"/>
      <c r="R84" s="43"/>
      <c r="S84" s="43"/>
      <c r="V84" s="44"/>
      <c r="W84" s="44"/>
    </row>
    <row r="85" spans="1:232" s="60" customFormat="1" x14ac:dyDescent="0.25">
      <c r="A85" s="40">
        <v>17</v>
      </c>
      <c r="B85" s="41" t="s">
        <v>104</v>
      </c>
      <c r="C85" s="43">
        <f t="shared" si="8"/>
        <v>481</v>
      </c>
      <c r="D85" s="43"/>
      <c r="E85" s="43">
        <v>481</v>
      </c>
      <c r="F85" s="43"/>
      <c r="G85" s="43">
        <f t="shared" si="9"/>
        <v>0</v>
      </c>
      <c r="H85" s="43"/>
      <c r="I85" s="43"/>
      <c r="J85" s="43">
        <f t="shared" si="10"/>
        <v>480</v>
      </c>
      <c r="K85" s="43">
        <v>480</v>
      </c>
      <c r="L85" s="43"/>
      <c r="M85" s="43">
        <f t="shared" si="11"/>
        <v>0</v>
      </c>
      <c r="N85" s="43"/>
      <c r="O85" s="43"/>
      <c r="P85" s="43">
        <v>1</v>
      </c>
      <c r="Q85" s="43"/>
      <c r="R85" s="43"/>
      <c r="S85" s="43"/>
      <c r="T85" s="38"/>
      <c r="V85" s="44"/>
      <c r="W85" s="44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  <c r="FO85" s="61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1"/>
      <c r="GA85" s="61"/>
      <c r="GB85" s="61"/>
      <c r="GC85" s="61"/>
      <c r="GD85" s="61"/>
      <c r="GE85" s="61"/>
      <c r="GF85" s="61"/>
      <c r="GG85" s="61"/>
      <c r="GH85" s="61"/>
      <c r="GI85" s="61"/>
      <c r="GJ85" s="61"/>
      <c r="GK85" s="61"/>
      <c r="GL85" s="61"/>
      <c r="GM85" s="61"/>
      <c r="GN85" s="61"/>
      <c r="GO85" s="61"/>
      <c r="GP85" s="61"/>
      <c r="GQ85" s="61"/>
      <c r="GR85" s="61"/>
      <c r="GS85" s="61"/>
      <c r="GT85" s="61"/>
      <c r="GU85" s="61"/>
      <c r="GV85" s="61"/>
      <c r="GW85" s="61"/>
      <c r="GX85" s="61"/>
      <c r="GY85" s="61"/>
      <c r="GZ85" s="61"/>
      <c r="HA85" s="61"/>
      <c r="HB85" s="61"/>
      <c r="HC85" s="61"/>
      <c r="HD85" s="61"/>
      <c r="HE85" s="61"/>
      <c r="HF85" s="61"/>
      <c r="HG85" s="61"/>
      <c r="HH85" s="61"/>
      <c r="HI85" s="61"/>
      <c r="HJ85" s="61"/>
      <c r="HK85" s="61"/>
      <c r="HL85" s="61"/>
      <c r="HM85" s="61"/>
      <c r="HN85" s="61"/>
      <c r="HO85" s="61"/>
      <c r="HP85" s="61"/>
      <c r="HQ85" s="61"/>
      <c r="HR85" s="61"/>
      <c r="HS85" s="61"/>
      <c r="HT85" s="61"/>
      <c r="HU85" s="61"/>
      <c r="HV85" s="61"/>
      <c r="HW85" s="61"/>
      <c r="HX85" s="61"/>
    </row>
    <row r="86" spans="1:232" s="39" customFormat="1" x14ac:dyDescent="0.25">
      <c r="A86" s="40">
        <v>18</v>
      </c>
      <c r="B86" s="45" t="s">
        <v>105</v>
      </c>
      <c r="C86" s="43">
        <f t="shared" si="8"/>
        <v>1063</v>
      </c>
      <c r="D86" s="43"/>
      <c r="E86" s="43">
        <v>1063</v>
      </c>
      <c r="F86" s="43"/>
      <c r="G86" s="43">
        <f t="shared" si="9"/>
        <v>0</v>
      </c>
      <c r="H86" s="43"/>
      <c r="I86" s="43"/>
      <c r="J86" s="43">
        <f t="shared" si="10"/>
        <v>1063</v>
      </c>
      <c r="K86" s="43">
        <v>1063</v>
      </c>
      <c r="L86" s="43"/>
      <c r="M86" s="43">
        <f t="shared" si="11"/>
        <v>0</v>
      </c>
      <c r="N86" s="43"/>
      <c r="O86" s="43"/>
      <c r="P86" s="43"/>
      <c r="Q86" s="43"/>
      <c r="R86" s="43"/>
      <c r="S86" s="43"/>
      <c r="V86" s="44"/>
      <c r="W86" s="44"/>
    </row>
    <row r="87" spans="1:232" s="38" customFormat="1" x14ac:dyDescent="0.25">
      <c r="A87" s="40">
        <v>19</v>
      </c>
      <c r="B87" s="41" t="s">
        <v>106</v>
      </c>
      <c r="C87" s="43">
        <f t="shared" si="8"/>
        <v>514</v>
      </c>
      <c r="D87" s="43"/>
      <c r="E87" s="43">
        <v>514</v>
      </c>
      <c r="F87" s="43"/>
      <c r="G87" s="43">
        <f t="shared" si="9"/>
        <v>0</v>
      </c>
      <c r="H87" s="43"/>
      <c r="I87" s="43"/>
      <c r="J87" s="43">
        <f t="shared" si="10"/>
        <v>497</v>
      </c>
      <c r="K87" s="43">
        <v>497</v>
      </c>
      <c r="L87" s="43"/>
      <c r="M87" s="43">
        <f t="shared" si="11"/>
        <v>0</v>
      </c>
      <c r="N87" s="43"/>
      <c r="O87" s="43"/>
      <c r="P87" s="43">
        <v>18</v>
      </c>
      <c r="Q87" s="43"/>
      <c r="R87" s="43"/>
      <c r="S87" s="43"/>
      <c r="V87" s="44"/>
      <c r="W87" s="44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</row>
    <row r="88" spans="1:232" s="38" customFormat="1" x14ac:dyDescent="0.25">
      <c r="A88" s="40">
        <v>20</v>
      </c>
      <c r="B88" s="62" t="s">
        <v>107</v>
      </c>
      <c r="C88" s="43">
        <f t="shared" si="8"/>
        <v>318</v>
      </c>
      <c r="D88" s="43"/>
      <c r="E88" s="43">
        <v>318</v>
      </c>
      <c r="F88" s="43"/>
      <c r="G88" s="43">
        <f t="shared" si="9"/>
        <v>0</v>
      </c>
      <c r="H88" s="43"/>
      <c r="I88" s="43"/>
      <c r="J88" s="43">
        <f t="shared" si="10"/>
        <v>318</v>
      </c>
      <c r="K88" s="43">
        <v>318</v>
      </c>
      <c r="L88" s="43"/>
      <c r="M88" s="43">
        <f t="shared" si="11"/>
        <v>0</v>
      </c>
      <c r="N88" s="43"/>
      <c r="O88" s="43"/>
      <c r="P88" s="43"/>
      <c r="Q88" s="43"/>
      <c r="R88" s="43"/>
      <c r="S88" s="43"/>
      <c r="V88" s="44"/>
      <c r="W88" s="44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</row>
    <row r="89" spans="1:232" s="39" customFormat="1" x14ac:dyDescent="0.25">
      <c r="A89" s="40">
        <v>21</v>
      </c>
      <c r="B89" s="45" t="s">
        <v>108</v>
      </c>
      <c r="C89" s="43">
        <f t="shared" si="8"/>
        <v>2662</v>
      </c>
      <c r="D89" s="43"/>
      <c r="E89" s="43">
        <v>2662</v>
      </c>
      <c r="F89" s="43"/>
      <c r="G89" s="43">
        <f t="shared" si="9"/>
        <v>0</v>
      </c>
      <c r="H89" s="43"/>
      <c r="I89" s="43"/>
      <c r="J89" s="43">
        <f t="shared" si="10"/>
        <v>2662</v>
      </c>
      <c r="K89" s="43">
        <v>2662</v>
      </c>
      <c r="L89" s="43"/>
      <c r="M89" s="43">
        <f t="shared" si="11"/>
        <v>0</v>
      </c>
      <c r="N89" s="43"/>
      <c r="O89" s="43"/>
      <c r="P89" s="43"/>
      <c r="Q89" s="43"/>
      <c r="R89" s="43"/>
      <c r="S89" s="43"/>
      <c r="V89" s="44"/>
      <c r="W89" s="44"/>
    </row>
    <row r="90" spans="1:232" s="39" customFormat="1" x14ac:dyDescent="0.25">
      <c r="A90" s="40">
        <v>22</v>
      </c>
      <c r="B90" s="45" t="s">
        <v>109</v>
      </c>
      <c r="C90" s="43">
        <f t="shared" si="8"/>
        <v>469</v>
      </c>
      <c r="D90" s="43"/>
      <c r="E90" s="43">
        <v>469</v>
      </c>
      <c r="F90" s="43"/>
      <c r="G90" s="43">
        <f t="shared" si="9"/>
        <v>0</v>
      </c>
      <c r="H90" s="43"/>
      <c r="I90" s="43"/>
      <c r="J90" s="43">
        <f t="shared" si="10"/>
        <v>469</v>
      </c>
      <c r="K90" s="43">
        <v>469</v>
      </c>
      <c r="L90" s="43"/>
      <c r="M90" s="43">
        <f t="shared" si="11"/>
        <v>0</v>
      </c>
      <c r="N90" s="43"/>
      <c r="O90" s="43"/>
      <c r="P90" s="43"/>
      <c r="Q90" s="43"/>
      <c r="R90" s="43"/>
      <c r="S90" s="43"/>
      <c r="V90" s="44"/>
      <c r="W90" s="44"/>
    </row>
    <row r="91" spans="1:232" s="38" customFormat="1" ht="31.5" x14ac:dyDescent="0.25">
      <c r="A91" s="40">
        <v>23</v>
      </c>
      <c r="B91" s="41" t="s">
        <v>110</v>
      </c>
      <c r="C91" s="43">
        <f t="shared" si="8"/>
        <v>439</v>
      </c>
      <c r="D91" s="43"/>
      <c r="E91" s="43">
        <v>439</v>
      </c>
      <c r="F91" s="43"/>
      <c r="G91" s="43">
        <f t="shared" si="9"/>
        <v>0</v>
      </c>
      <c r="H91" s="43"/>
      <c r="I91" s="43"/>
      <c r="J91" s="43">
        <f t="shared" si="10"/>
        <v>439</v>
      </c>
      <c r="K91" s="43">
        <v>439</v>
      </c>
      <c r="L91" s="43"/>
      <c r="M91" s="43">
        <f t="shared" si="11"/>
        <v>0</v>
      </c>
      <c r="N91" s="43"/>
      <c r="O91" s="43"/>
      <c r="P91" s="43"/>
      <c r="Q91" s="43"/>
      <c r="R91" s="43"/>
      <c r="S91" s="43"/>
      <c r="V91" s="44"/>
      <c r="W91" s="44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</row>
    <row r="92" spans="1:232" s="39" customFormat="1" ht="31.5" x14ac:dyDescent="0.25">
      <c r="A92" s="40">
        <v>24</v>
      </c>
      <c r="B92" s="45" t="s">
        <v>111</v>
      </c>
      <c r="C92" s="43">
        <f t="shared" si="8"/>
        <v>529</v>
      </c>
      <c r="D92" s="43"/>
      <c r="E92" s="43">
        <v>529</v>
      </c>
      <c r="F92" s="43"/>
      <c r="G92" s="43">
        <f t="shared" si="9"/>
        <v>0</v>
      </c>
      <c r="H92" s="43"/>
      <c r="I92" s="43"/>
      <c r="J92" s="43">
        <f t="shared" si="10"/>
        <v>529</v>
      </c>
      <c r="K92" s="43">
        <v>529</v>
      </c>
      <c r="L92" s="43"/>
      <c r="M92" s="43">
        <f t="shared" si="11"/>
        <v>0</v>
      </c>
      <c r="N92" s="43"/>
      <c r="O92" s="43"/>
      <c r="P92" s="43"/>
      <c r="Q92" s="43"/>
      <c r="R92" s="43"/>
      <c r="S92" s="43"/>
      <c r="V92" s="44"/>
      <c r="W92" s="44"/>
    </row>
    <row r="93" spans="1:232" s="39" customFormat="1" x14ac:dyDescent="0.25">
      <c r="A93" s="40">
        <v>25</v>
      </c>
      <c r="B93" s="45" t="s">
        <v>112</v>
      </c>
      <c r="C93" s="43">
        <f t="shared" si="8"/>
        <v>150</v>
      </c>
      <c r="D93" s="43"/>
      <c r="E93" s="43">
        <v>150</v>
      </c>
      <c r="F93" s="43"/>
      <c r="G93" s="43">
        <f t="shared" si="9"/>
        <v>0</v>
      </c>
      <c r="H93" s="43"/>
      <c r="I93" s="43"/>
      <c r="J93" s="43">
        <f t="shared" si="10"/>
        <v>150</v>
      </c>
      <c r="K93" s="43">
        <v>150</v>
      </c>
      <c r="L93" s="43"/>
      <c r="M93" s="43">
        <f t="shared" si="11"/>
        <v>0</v>
      </c>
      <c r="N93" s="43"/>
      <c r="O93" s="43"/>
      <c r="P93" s="43"/>
      <c r="Q93" s="43"/>
      <c r="R93" s="43"/>
      <c r="S93" s="43"/>
      <c r="V93" s="44"/>
      <c r="W93" s="44"/>
    </row>
    <row r="94" spans="1:232" s="38" customFormat="1" x14ac:dyDescent="0.25">
      <c r="A94" s="40">
        <v>26</v>
      </c>
      <c r="B94" s="41" t="s">
        <v>113</v>
      </c>
      <c r="C94" s="43">
        <f t="shared" si="8"/>
        <v>300</v>
      </c>
      <c r="D94" s="43"/>
      <c r="E94" s="43">
        <v>300</v>
      </c>
      <c r="F94" s="43"/>
      <c r="G94" s="43">
        <f t="shared" si="9"/>
        <v>0</v>
      </c>
      <c r="H94" s="43"/>
      <c r="I94" s="43"/>
      <c r="J94" s="43">
        <f t="shared" si="10"/>
        <v>300</v>
      </c>
      <c r="K94" s="43">
        <v>300</v>
      </c>
      <c r="L94" s="43"/>
      <c r="M94" s="43">
        <f t="shared" si="11"/>
        <v>0</v>
      </c>
      <c r="N94" s="43"/>
      <c r="O94" s="43"/>
      <c r="P94" s="43"/>
      <c r="Q94" s="43"/>
      <c r="R94" s="43"/>
      <c r="S94" s="43"/>
      <c r="V94" s="44"/>
      <c r="W94" s="44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</row>
    <row r="95" spans="1:232" s="38" customFormat="1" x14ac:dyDescent="0.25">
      <c r="A95" s="40">
        <v>27</v>
      </c>
      <c r="B95" s="41" t="s">
        <v>114</v>
      </c>
      <c r="C95" s="43">
        <f t="shared" si="8"/>
        <v>210</v>
      </c>
      <c r="D95" s="43"/>
      <c r="E95" s="43">
        <v>210</v>
      </c>
      <c r="F95" s="43"/>
      <c r="G95" s="43">
        <f t="shared" si="9"/>
        <v>0</v>
      </c>
      <c r="H95" s="43"/>
      <c r="I95" s="43"/>
      <c r="J95" s="43">
        <f t="shared" si="10"/>
        <v>210</v>
      </c>
      <c r="K95" s="43">
        <v>210</v>
      </c>
      <c r="L95" s="43"/>
      <c r="M95" s="43">
        <f t="shared" si="11"/>
        <v>0</v>
      </c>
      <c r="N95" s="43"/>
      <c r="O95" s="43"/>
      <c r="P95" s="43"/>
      <c r="Q95" s="43"/>
      <c r="R95" s="43"/>
      <c r="S95" s="43"/>
      <c r="V95" s="44"/>
      <c r="W95" s="44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</row>
    <row r="96" spans="1:232" s="39" customFormat="1" x14ac:dyDescent="0.25">
      <c r="A96" s="40">
        <v>28</v>
      </c>
      <c r="B96" s="45" t="s">
        <v>115</v>
      </c>
      <c r="C96" s="43">
        <f t="shared" si="8"/>
        <v>100</v>
      </c>
      <c r="D96" s="43"/>
      <c r="E96" s="43">
        <v>100</v>
      </c>
      <c r="F96" s="43"/>
      <c r="G96" s="43">
        <f t="shared" si="9"/>
        <v>0</v>
      </c>
      <c r="H96" s="43"/>
      <c r="I96" s="43"/>
      <c r="J96" s="43">
        <f t="shared" si="10"/>
        <v>100</v>
      </c>
      <c r="K96" s="43">
        <v>100</v>
      </c>
      <c r="L96" s="43"/>
      <c r="M96" s="43">
        <f t="shared" si="11"/>
        <v>0</v>
      </c>
      <c r="N96" s="43"/>
      <c r="O96" s="43"/>
      <c r="P96" s="43"/>
      <c r="Q96" s="43"/>
      <c r="R96" s="43"/>
      <c r="S96" s="43"/>
      <c r="V96" s="44"/>
      <c r="W96" s="44"/>
    </row>
    <row r="97" spans="1:232" s="38" customFormat="1" x14ac:dyDescent="0.25">
      <c r="A97" s="40">
        <v>29</v>
      </c>
      <c r="B97" s="41" t="s">
        <v>116</v>
      </c>
      <c r="C97" s="43">
        <f t="shared" si="8"/>
        <v>120</v>
      </c>
      <c r="D97" s="43"/>
      <c r="E97" s="43">
        <v>120</v>
      </c>
      <c r="F97" s="43"/>
      <c r="G97" s="43">
        <f t="shared" si="9"/>
        <v>0</v>
      </c>
      <c r="H97" s="43"/>
      <c r="I97" s="43"/>
      <c r="J97" s="43">
        <f t="shared" si="10"/>
        <v>120</v>
      </c>
      <c r="K97" s="43">
        <v>120</v>
      </c>
      <c r="L97" s="43"/>
      <c r="M97" s="43">
        <f t="shared" si="11"/>
        <v>0</v>
      </c>
      <c r="N97" s="43"/>
      <c r="O97" s="43"/>
      <c r="P97" s="43"/>
      <c r="Q97" s="43"/>
      <c r="R97" s="43"/>
      <c r="S97" s="43"/>
      <c r="V97" s="44"/>
      <c r="W97" s="44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</row>
    <row r="98" spans="1:232" s="39" customFormat="1" x14ac:dyDescent="0.25">
      <c r="A98" s="40">
        <v>30</v>
      </c>
      <c r="B98" s="45" t="s">
        <v>117</v>
      </c>
      <c r="C98" s="43">
        <f t="shared" si="8"/>
        <v>115</v>
      </c>
      <c r="D98" s="43"/>
      <c r="E98" s="43">
        <v>115</v>
      </c>
      <c r="F98" s="43"/>
      <c r="G98" s="43">
        <f t="shared" si="9"/>
        <v>0</v>
      </c>
      <c r="H98" s="43"/>
      <c r="I98" s="43"/>
      <c r="J98" s="43">
        <f t="shared" si="10"/>
        <v>115</v>
      </c>
      <c r="K98" s="43">
        <v>115</v>
      </c>
      <c r="L98" s="43"/>
      <c r="M98" s="43">
        <f t="shared" si="11"/>
        <v>0</v>
      </c>
      <c r="N98" s="43"/>
      <c r="O98" s="43"/>
      <c r="P98" s="43"/>
      <c r="Q98" s="43"/>
      <c r="R98" s="43"/>
      <c r="S98" s="43"/>
      <c r="V98" s="44"/>
      <c r="W98" s="44"/>
    </row>
    <row r="99" spans="1:232" s="39" customFormat="1" x14ac:dyDescent="0.25">
      <c r="A99" s="40">
        <v>31</v>
      </c>
      <c r="B99" s="45" t="s">
        <v>118</v>
      </c>
      <c r="C99" s="43">
        <f t="shared" si="8"/>
        <v>100</v>
      </c>
      <c r="D99" s="43"/>
      <c r="E99" s="43">
        <v>100</v>
      </c>
      <c r="F99" s="43"/>
      <c r="G99" s="43">
        <f t="shared" si="9"/>
        <v>0</v>
      </c>
      <c r="H99" s="43"/>
      <c r="I99" s="43"/>
      <c r="J99" s="43">
        <f t="shared" si="10"/>
        <v>100</v>
      </c>
      <c r="K99" s="43">
        <v>100</v>
      </c>
      <c r="L99" s="43"/>
      <c r="M99" s="43">
        <f t="shared" si="11"/>
        <v>0</v>
      </c>
      <c r="N99" s="43"/>
      <c r="O99" s="43"/>
      <c r="P99" s="43"/>
      <c r="Q99" s="43"/>
      <c r="R99" s="43"/>
      <c r="S99" s="43"/>
      <c r="V99" s="44"/>
      <c r="W99" s="44"/>
    </row>
    <row r="100" spans="1:232" s="39" customFormat="1" x14ac:dyDescent="0.25">
      <c r="A100" s="40">
        <v>32</v>
      </c>
      <c r="B100" s="45" t="s">
        <v>119</v>
      </c>
      <c r="C100" s="43">
        <f t="shared" si="8"/>
        <v>130</v>
      </c>
      <c r="D100" s="43"/>
      <c r="E100" s="43">
        <v>130</v>
      </c>
      <c r="F100" s="43"/>
      <c r="G100" s="43">
        <f t="shared" si="9"/>
        <v>0</v>
      </c>
      <c r="H100" s="43"/>
      <c r="I100" s="43"/>
      <c r="J100" s="43">
        <f t="shared" si="10"/>
        <v>100</v>
      </c>
      <c r="K100" s="43">
        <v>100</v>
      </c>
      <c r="L100" s="43"/>
      <c r="M100" s="43">
        <f t="shared" si="11"/>
        <v>0</v>
      </c>
      <c r="N100" s="43"/>
      <c r="O100" s="43"/>
      <c r="P100" s="43">
        <v>30</v>
      </c>
      <c r="Q100" s="43"/>
      <c r="R100" s="43"/>
      <c r="S100" s="43"/>
      <c r="V100" s="44"/>
      <c r="W100" s="44"/>
    </row>
    <row r="101" spans="1:232" s="39" customFormat="1" x14ac:dyDescent="0.25">
      <c r="A101" s="40">
        <v>33</v>
      </c>
      <c r="B101" s="45" t="s">
        <v>120</v>
      </c>
      <c r="C101" s="43">
        <f t="shared" si="8"/>
        <v>140</v>
      </c>
      <c r="D101" s="43"/>
      <c r="E101" s="43">
        <v>140</v>
      </c>
      <c r="F101" s="43"/>
      <c r="G101" s="43">
        <f t="shared" si="9"/>
        <v>0</v>
      </c>
      <c r="H101" s="43"/>
      <c r="I101" s="43"/>
      <c r="J101" s="43">
        <f t="shared" si="10"/>
        <v>140</v>
      </c>
      <c r="K101" s="43">
        <v>140</v>
      </c>
      <c r="L101" s="43"/>
      <c r="M101" s="43">
        <f t="shared" si="11"/>
        <v>0</v>
      </c>
      <c r="N101" s="43"/>
      <c r="O101" s="43"/>
      <c r="P101" s="43"/>
      <c r="Q101" s="43"/>
      <c r="R101" s="43"/>
      <c r="S101" s="43"/>
      <c r="V101" s="44"/>
      <c r="W101" s="44"/>
    </row>
    <row r="102" spans="1:232" s="39" customFormat="1" x14ac:dyDescent="0.25">
      <c r="A102" s="40">
        <v>34</v>
      </c>
      <c r="B102" s="45" t="s">
        <v>121</v>
      </c>
      <c r="C102" s="43">
        <f t="shared" si="8"/>
        <v>138</v>
      </c>
      <c r="D102" s="43"/>
      <c r="E102" s="43">
        <v>138</v>
      </c>
      <c r="F102" s="43"/>
      <c r="G102" s="43">
        <f t="shared" si="9"/>
        <v>0</v>
      </c>
      <c r="H102" s="43"/>
      <c r="I102" s="43"/>
      <c r="J102" s="43">
        <f t="shared" si="10"/>
        <v>138</v>
      </c>
      <c r="K102" s="43">
        <v>138</v>
      </c>
      <c r="L102" s="43"/>
      <c r="M102" s="43">
        <f t="shared" si="11"/>
        <v>0</v>
      </c>
      <c r="N102" s="43"/>
      <c r="O102" s="43"/>
      <c r="P102" s="43"/>
      <c r="Q102" s="43"/>
      <c r="R102" s="43"/>
      <c r="S102" s="43"/>
      <c r="V102" s="44"/>
      <c r="W102" s="44"/>
    </row>
    <row r="103" spans="1:232" s="39" customFormat="1" ht="31.5" x14ac:dyDescent="0.25">
      <c r="A103" s="40">
        <v>35</v>
      </c>
      <c r="B103" s="45" t="s">
        <v>122</v>
      </c>
      <c r="C103" s="43">
        <f t="shared" si="8"/>
        <v>80</v>
      </c>
      <c r="D103" s="43"/>
      <c r="E103" s="43">
        <v>80</v>
      </c>
      <c r="F103" s="43"/>
      <c r="G103" s="43">
        <f t="shared" si="9"/>
        <v>0</v>
      </c>
      <c r="H103" s="43"/>
      <c r="I103" s="43"/>
      <c r="J103" s="43">
        <f t="shared" si="10"/>
        <v>80</v>
      </c>
      <c r="K103" s="43">
        <v>80</v>
      </c>
      <c r="L103" s="43"/>
      <c r="M103" s="43">
        <f t="shared" si="11"/>
        <v>0</v>
      </c>
      <c r="N103" s="43"/>
      <c r="O103" s="43"/>
      <c r="P103" s="43"/>
      <c r="Q103" s="43"/>
      <c r="R103" s="43"/>
      <c r="S103" s="43"/>
      <c r="V103" s="44"/>
      <c r="W103" s="44"/>
    </row>
    <row r="104" spans="1:232" s="38" customFormat="1" x14ac:dyDescent="0.25">
      <c r="A104" s="40">
        <v>36</v>
      </c>
      <c r="B104" s="41" t="s">
        <v>123</v>
      </c>
      <c r="C104" s="43">
        <f t="shared" si="8"/>
        <v>0</v>
      </c>
      <c r="D104" s="43"/>
      <c r="E104" s="43"/>
      <c r="F104" s="43"/>
      <c r="G104" s="43">
        <f t="shared" si="9"/>
        <v>0</v>
      </c>
      <c r="H104" s="43"/>
      <c r="I104" s="43"/>
      <c r="J104" s="43">
        <f t="shared" si="10"/>
        <v>0</v>
      </c>
      <c r="K104" s="43"/>
      <c r="L104" s="43"/>
      <c r="M104" s="43">
        <f t="shared" si="11"/>
        <v>0</v>
      </c>
      <c r="N104" s="43"/>
      <c r="O104" s="43"/>
      <c r="P104" s="43"/>
      <c r="Q104" s="43"/>
      <c r="R104" s="43"/>
      <c r="S104" s="43"/>
      <c r="V104" s="44"/>
      <c r="W104" s="44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</row>
    <row r="105" spans="1:232" s="38" customFormat="1" x14ac:dyDescent="0.25">
      <c r="A105" s="40">
        <v>37</v>
      </c>
      <c r="B105" s="41" t="s">
        <v>124</v>
      </c>
      <c r="C105" s="43">
        <f t="shared" si="8"/>
        <v>0</v>
      </c>
      <c r="D105" s="43"/>
      <c r="E105" s="43"/>
      <c r="F105" s="43"/>
      <c r="G105" s="43">
        <f t="shared" si="9"/>
        <v>0</v>
      </c>
      <c r="H105" s="43"/>
      <c r="I105" s="43"/>
      <c r="J105" s="43">
        <f t="shared" si="10"/>
        <v>0</v>
      </c>
      <c r="K105" s="43"/>
      <c r="L105" s="43"/>
      <c r="M105" s="43">
        <f t="shared" si="11"/>
        <v>0</v>
      </c>
      <c r="N105" s="43"/>
      <c r="O105" s="43"/>
      <c r="P105" s="43"/>
      <c r="Q105" s="43"/>
      <c r="R105" s="43"/>
      <c r="S105" s="43"/>
      <c r="V105" s="44"/>
      <c r="W105" s="44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</row>
    <row r="106" spans="1:232" s="39" customFormat="1" x14ac:dyDescent="0.25">
      <c r="A106" s="40">
        <v>38</v>
      </c>
      <c r="B106" s="45" t="s">
        <v>125</v>
      </c>
      <c r="C106" s="43">
        <f t="shared" si="8"/>
        <v>100</v>
      </c>
      <c r="D106" s="43"/>
      <c r="E106" s="43">
        <v>100</v>
      </c>
      <c r="F106" s="43"/>
      <c r="G106" s="43">
        <f t="shared" si="9"/>
        <v>0</v>
      </c>
      <c r="H106" s="43"/>
      <c r="I106" s="43"/>
      <c r="J106" s="43">
        <f t="shared" si="10"/>
        <v>100</v>
      </c>
      <c r="K106" s="43">
        <v>100</v>
      </c>
      <c r="L106" s="43"/>
      <c r="M106" s="43">
        <f t="shared" si="11"/>
        <v>0</v>
      </c>
      <c r="N106" s="43"/>
      <c r="O106" s="43"/>
      <c r="P106" s="43"/>
      <c r="Q106" s="43"/>
      <c r="R106" s="43"/>
      <c r="S106" s="43"/>
      <c r="V106" s="44"/>
      <c r="W106" s="44"/>
    </row>
    <row r="107" spans="1:232" s="39" customFormat="1" x14ac:dyDescent="0.25">
      <c r="A107" s="40">
        <v>39</v>
      </c>
      <c r="B107" s="63" t="s">
        <v>126</v>
      </c>
      <c r="C107" s="43">
        <f t="shared" si="8"/>
        <v>100</v>
      </c>
      <c r="D107" s="43"/>
      <c r="E107" s="43">
        <v>100</v>
      </c>
      <c r="F107" s="43"/>
      <c r="G107" s="43">
        <f t="shared" si="9"/>
        <v>0</v>
      </c>
      <c r="H107" s="43"/>
      <c r="I107" s="43"/>
      <c r="J107" s="43">
        <f t="shared" si="10"/>
        <v>100</v>
      </c>
      <c r="K107" s="43">
        <v>100</v>
      </c>
      <c r="L107" s="43"/>
      <c r="M107" s="43">
        <f t="shared" si="11"/>
        <v>0</v>
      </c>
      <c r="N107" s="43"/>
      <c r="O107" s="43"/>
      <c r="P107" s="43"/>
      <c r="Q107" s="43"/>
      <c r="R107" s="43"/>
      <c r="S107" s="43"/>
      <c r="V107" s="44"/>
      <c r="W107" s="44"/>
    </row>
    <row r="108" spans="1:232" s="38" customFormat="1" x14ac:dyDescent="0.25">
      <c r="A108" s="33" t="s">
        <v>2</v>
      </c>
      <c r="B108" s="37" t="s">
        <v>127</v>
      </c>
      <c r="C108" s="33">
        <f>SUBTOTAL(9,C109:C146)</f>
        <v>353116</v>
      </c>
      <c r="D108" s="33">
        <f>SUBTOTAL(9,D109:D146)</f>
        <v>0</v>
      </c>
      <c r="E108" s="33">
        <f>SUBTOTAL(9,E109:E146)</f>
        <v>353116</v>
      </c>
      <c r="F108" s="33"/>
      <c r="G108" s="33">
        <f t="shared" ref="G108:S108" si="12">SUBTOTAL(9,G109:G146)</f>
        <v>0</v>
      </c>
      <c r="H108" s="33">
        <f t="shared" si="12"/>
        <v>0</v>
      </c>
      <c r="I108" s="33">
        <f t="shared" si="12"/>
        <v>0</v>
      </c>
      <c r="J108" s="33">
        <f t="shared" si="12"/>
        <v>345507</v>
      </c>
      <c r="K108" s="33">
        <f t="shared" si="12"/>
        <v>345507</v>
      </c>
      <c r="L108" s="33">
        <f t="shared" si="12"/>
        <v>0</v>
      </c>
      <c r="M108" s="33">
        <f t="shared" si="12"/>
        <v>0</v>
      </c>
      <c r="N108" s="33">
        <f t="shared" si="12"/>
        <v>0</v>
      </c>
      <c r="O108" s="33">
        <f t="shared" si="12"/>
        <v>0</v>
      </c>
      <c r="P108" s="33">
        <f t="shared" si="12"/>
        <v>6811</v>
      </c>
      <c r="Q108" s="33">
        <f t="shared" si="12"/>
        <v>0</v>
      </c>
      <c r="R108" s="33">
        <f t="shared" si="12"/>
        <v>0</v>
      </c>
      <c r="S108" s="33">
        <f t="shared" si="12"/>
        <v>0</v>
      </c>
      <c r="V108" s="44"/>
      <c r="W108" s="44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</row>
    <row r="109" spans="1:232" s="38" customFormat="1" ht="20.25" x14ac:dyDescent="0.25">
      <c r="A109" s="33" t="s">
        <v>128</v>
      </c>
      <c r="B109" s="64" t="s">
        <v>129</v>
      </c>
      <c r="C109" s="65">
        <f>SUM(D109:F109)+G109</f>
        <v>40941</v>
      </c>
      <c r="D109" s="66"/>
      <c r="E109" s="33">
        <f>37446+2145+1350</f>
        <v>40941</v>
      </c>
      <c r="F109" s="66"/>
      <c r="G109" s="67"/>
      <c r="H109" s="66"/>
      <c r="I109" s="67"/>
      <c r="J109" s="33">
        <f>SUM(K109:L109)+M109</f>
        <v>38796</v>
      </c>
      <c r="K109" s="33">
        <f>1350+37446</f>
        <v>38796</v>
      </c>
      <c r="L109" s="66"/>
      <c r="M109" s="66">
        <f>SUM(N109:O109)</f>
        <v>0</v>
      </c>
      <c r="N109" s="66"/>
      <c r="O109" s="67"/>
      <c r="P109" s="68">
        <v>2145</v>
      </c>
      <c r="Q109" s="67"/>
      <c r="R109" s="67"/>
      <c r="S109" s="67"/>
      <c r="V109" s="44"/>
      <c r="W109" s="44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</row>
    <row r="110" spans="1:232" s="38" customFormat="1" ht="20.25" x14ac:dyDescent="0.25">
      <c r="A110" s="33" t="s">
        <v>1</v>
      </c>
      <c r="B110" s="64" t="s">
        <v>33</v>
      </c>
      <c r="C110" s="65">
        <f>SUM(D110:F110)+G110</f>
        <v>149</v>
      </c>
      <c r="D110" s="66"/>
      <c r="E110" s="40">
        <f>149</f>
        <v>149</v>
      </c>
      <c r="F110" s="66"/>
      <c r="G110" s="67"/>
      <c r="H110" s="66"/>
      <c r="I110" s="67"/>
      <c r="J110" s="33">
        <f>SUM(K110:L110)+M110</f>
        <v>121</v>
      </c>
      <c r="K110" s="33">
        <v>121</v>
      </c>
      <c r="L110" s="66"/>
      <c r="M110" s="66"/>
      <c r="N110" s="66"/>
      <c r="O110" s="67"/>
      <c r="P110" s="67"/>
      <c r="Q110" s="67"/>
      <c r="R110" s="67"/>
      <c r="S110" s="67"/>
      <c r="V110" s="44"/>
      <c r="W110" s="44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</row>
    <row r="111" spans="1:232" s="38" customFormat="1" x14ac:dyDescent="0.25">
      <c r="A111" s="33" t="s">
        <v>86</v>
      </c>
      <c r="B111" s="37" t="s">
        <v>130</v>
      </c>
      <c r="C111" s="33">
        <f>SUBTOTAL(9,C112:C143)</f>
        <v>307996</v>
      </c>
      <c r="D111" s="33">
        <f>SUBTOTAL(9,D112:D143)</f>
        <v>0</v>
      </c>
      <c r="E111" s="33">
        <f>SUBTOTAL(9,E112:E143)</f>
        <v>307996</v>
      </c>
      <c r="F111" s="33"/>
      <c r="G111" s="33">
        <f t="shared" ref="G111:S111" si="13">SUBTOTAL(9,G112:G143)</f>
        <v>0</v>
      </c>
      <c r="H111" s="33">
        <f t="shared" si="13"/>
        <v>0</v>
      </c>
      <c r="I111" s="33">
        <f t="shared" si="13"/>
        <v>0</v>
      </c>
      <c r="J111" s="33">
        <f t="shared" si="13"/>
        <v>302644</v>
      </c>
      <c r="K111" s="33">
        <f t="shared" si="13"/>
        <v>302644</v>
      </c>
      <c r="L111" s="33">
        <f t="shared" si="13"/>
        <v>0</v>
      </c>
      <c r="M111" s="33">
        <f t="shared" si="13"/>
        <v>0</v>
      </c>
      <c r="N111" s="33">
        <f t="shared" si="13"/>
        <v>0</v>
      </c>
      <c r="O111" s="33">
        <f t="shared" si="13"/>
        <v>0</v>
      </c>
      <c r="P111" s="33">
        <f t="shared" si="13"/>
        <v>4582</v>
      </c>
      <c r="Q111" s="33">
        <f t="shared" si="13"/>
        <v>0</v>
      </c>
      <c r="R111" s="33">
        <f t="shared" si="13"/>
        <v>0</v>
      </c>
      <c r="S111" s="33">
        <f t="shared" si="13"/>
        <v>0</v>
      </c>
      <c r="V111" s="44"/>
      <c r="W111" s="44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</row>
    <row r="112" spans="1:232" s="39" customFormat="1" x14ac:dyDescent="0.25">
      <c r="A112" s="40">
        <v>1</v>
      </c>
      <c r="B112" s="45" t="s">
        <v>131</v>
      </c>
      <c r="C112" s="43">
        <f t="shared" ref="C112:C143" si="14">SUM(D112:F112)+G112</f>
        <v>13815</v>
      </c>
      <c r="D112" s="43"/>
      <c r="E112" s="43">
        <v>13815</v>
      </c>
      <c r="F112" s="43"/>
      <c r="G112" s="43">
        <f t="shared" ref="G112:G143" si="15">SUM(H112:I112)</f>
        <v>0</v>
      </c>
      <c r="H112" s="43"/>
      <c r="I112" s="43"/>
      <c r="J112" s="43">
        <f t="shared" ref="J112:J143" si="16">SUM(K112:L112)+M112</f>
        <v>13815</v>
      </c>
      <c r="K112" s="43">
        <v>13815</v>
      </c>
      <c r="L112" s="43"/>
      <c r="M112" s="43">
        <f t="shared" ref="M112:M143" si="17">SUM(N112:O112)</f>
        <v>0</v>
      </c>
      <c r="N112" s="43"/>
      <c r="O112" s="43"/>
      <c r="P112" s="43"/>
      <c r="Q112" s="43"/>
      <c r="R112" s="43"/>
      <c r="S112" s="43"/>
      <c r="V112" s="44"/>
      <c r="W112" s="44"/>
    </row>
    <row r="113" spans="1:232" s="38" customFormat="1" x14ac:dyDescent="0.25">
      <c r="A113" s="40">
        <v>2</v>
      </c>
      <c r="B113" s="41" t="s">
        <v>132</v>
      </c>
      <c r="C113" s="43">
        <f t="shared" si="14"/>
        <v>11140</v>
      </c>
      <c r="D113" s="43"/>
      <c r="E113" s="43">
        <v>11140</v>
      </c>
      <c r="F113" s="43"/>
      <c r="G113" s="43">
        <f t="shared" si="15"/>
        <v>0</v>
      </c>
      <c r="H113" s="43"/>
      <c r="I113" s="43"/>
      <c r="J113" s="43">
        <f t="shared" si="16"/>
        <v>11052</v>
      </c>
      <c r="K113" s="43">
        <v>11052</v>
      </c>
      <c r="L113" s="43"/>
      <c r="M113" s="43">
        <f t="shared" si="17"/>
        <v>0</v>
      </c>
      <c r="N113" s="43"/>
      <c r="O113" s="43"/>
      <c r="P113" s="43"/>
      <c r="Q113" s="43"/>
      <c r="R113" s="43"/>
      <c r="S113" s="43"/>
      <c r="V113" s="44"/>
      <c r="W113" s="44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</row>
    <row r="114" spans="1:232" s="38" customFormat="1" x14ac:dyDescent="0.25">
      <c r="A114" s="40">
        <v>3</v>
      </c>
      <c r="B114" s="41" t="s">
        <v>133</v>
      </c>
      <c r="C114" s="43">
        <f t="shared" si="14"/>
        <v>8451</v>
      </c>
      <c r="D114" s="43"/>
      <c r="E114" s="43">
        <v>8451</v>
      </c>
      <c r="F114" s="43"/>
      <c r="G114" s="43">
        <f t="shared" si="15"/>
        <v>0</v>
      </c>
      <c r="H114" s="43"/>
      <c r="I114" s="43"/>
      <c r="J114" s="43">
        <f t="shared" si="16"/>
        <v>8433</v>
      </c>
      <c r="K114" s="43">
        <v>8433</v>
      </c>
      <c r="L114" s="43"/>
      <c r="M114" s="43">
        <f t="shared" si="17"/>
        <v>0</v>
      </c>
      <c r="N114" s="43"/>
      <c r="O114" s="43"/>
      <c r="P114" s="43"/>
      <c r="Q114" s="43"/>
      <c r="R114" s="43"/>
      <c r="S114" s="43"/>
      <c r="V114" s="44"/>
      <c r="W114" s="44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</row>
    <row r="115" spans="1:232" s="38" customFormat="1" x14ac:dyDescent="0.25">
      <c r="A115" s="40">
        <v>4</v>
      </c>
      <c r="B115" s="41" t="s">
        <v>134</v>
      </c>
      <c r="C115" s="43">
        <f t="shared" si="14"/>
        <v>8854</v>
      </c>
      <c r="D115" s="43"/>
      <c r="E115" s="43">
        <v>8854</v>
      </c>
      <c r="F115" s="43"/>
      <c r="G115" s="43">
        <f t="shared" si="15"/>
        <v>0</v>
      </c>
      <c r="H115" s="43"/>
      <c r="I115" s="43"/>
      <c r="J115" s="43">
        <f t="shared" si="16"/>
        <v>8819</v>
      </c>
      <c r="K115" s="43">
        <v>8819</v>
      </c>
      <c r="L115" s="43"/>
      <c r="M115" s="43">
        <f t="shared" si="17"/>
        <v>0</v>
      </c>
      <c r="N115" s="43"/>
      <c r="O115" s="43"/>
      <c r="P115" s="43"/>
      <c r="Q115" s="43"/>
      <c r="R115" s="43"/>
      <c r="S115" s="43"/>
      <c r="V115" s="44"/>
      <c r="W115" s="44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</row>
    <row r="116" spans="1:232" s="39" customFormat="1" x14ac:dyDescent="0.25">
      <c r="A116" s="40">
        <v>5</v>
      </c>
      <c r="B116" s="45" t="s">
        <v>135</v>
      </c>
      <c r="C116" s="43">
        <f t="shared" si="14"/>
        <v>8478</v>
      </c>
      <c r="D116" s="43"/>
      <c r="E116" s="43">
        <v>8478</v>
      </c>
      <c r="F116" s="43"/>
      <c r="G116" s="43">
        <f t="shared" si="15"/>
        <v>0</v>
      </c>
      <c r="H116" s="43"/>
      <c r="I116" s="43"/>
      <c r="J116" s="43">
        <f t="shared" si="16"/>
        <v>7860</v>
      </c>
      <c r="K116" s="43">
        <v>7860</v>
      </c>
      <c r="L116" s="43"/>
      <c r="M116" s="43">
        <f t="shared" si="17"/>
        <v>0</v>
      </c>
      <c r="N116" s="43"/>
      <c r="O116" s="43"/>
      <c r="P116" s="43">
        <v>600</v>
      </c>
      <c r="Q116" s="43"/>
      <c r="R116" s="43"/>
      <c r="S116" s="43"/>
      <c r="V116" s="44"/>
      <c r="W116" s="44"/>
    </row>
    <row r="117" spans="1:232" s="38" customFormat="1" ht="31.5" x14ac:dyDescent="0.25">
      <c r="A117" s="40">
        <v>6</v>
      </c>
      <c r="B117" s="62" t="s">
        <v>136</v>
      </c>
      <c r="C117" s="43">
        <f t="shared" si="14"/>
        <v>12676</v>
      </c>
      <c r="D117" s="43"/>
      <c r="E117" s="43">
        <v>12676</v>
      </c>
      <c r="F117" s="43"/>
      <c r="G117" s="43">
        <f t="shared" si="15"/>
        <v>0</v>
      </c>
      <c r="H117" s="43"/>
      <c r="I117" s="43"/>
      <c r="J117" s="43">
        <f t="shared" si="16"/>
        <v>12676</v>
      </c>
      <c r="K117" s="43">
        <v>12676</v>
      </c>
      <c r="L117" s="43"/>
      <c r="M117" s="43">
        <f t="shared" si="17"/>
        <v>0</v>
      </c>
      <c r="N117" s="43"/>
      <c r="O117" s="43"/>
      <c r="P117" s="43"/>
      <c r="Q117" s="43"/>
      <c r="R117" s="43"/>
      <c r="S117" s="43"/>
      <c r="V117" s="44"/>
      <c r="W117" s="44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</row>
    <row r="118" spans="1:232" s="38" customFormat="1" ht="31.5" x14ac:dyDescent="0.25">
      <c r="A118" s="40">
        <v>7</v>
      </c>
      <c r="B118" s="62" t="s">
        <v>137</v>
      </c>
      <c r="C118" s="43">
        <f t="shared" si="14"/>
        <v>9869</v>
      </c>
      <c r="D118" s="43"/>
      <c r="E118" s="43">
        <v>9869</v>
      </c>
      <c r="F118" s="43"/>
      <c r="G118" s="43">
        <f t="shared" si="15"/>
        <v>0</v>
      </c>
      <c r="H118" s="43"/>
      <c r="I118" s="43"/>
      <c r="J118" s="43">
        <f t="shared" si="16"/>
        <v>9869</v>
      </c>
      <c r="K118" s="43">
        <v>9869</v>
      </c>
      <c r="L118" s="43"/>
      <c r="M118" s="43">
        <f t="shared" si="17"/>
        <v>0</v>
      </c>
      <c r="N118" s="43"/>
      <c r="O118" s="43"/>
      <c r="P118" s="43"/>
      <c r="Q118" s="43"/>
      <c r="R118" s="43"/>
      <c r="S118" s="43"/>
      <c r="V118" s="44"/>
      <c r="W118" s="44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</row>
    <row r="119" spans="1:232" s="38" customFormat="1" ht="31.5" x14ac:dyDescent="0.25">
      <c r="A119" s="40">
        <v>8</v>
      </c>
      <c r="B119" s="62" t="s">
        <v>138</v>
      </c>
      <c r="C119" s="43">
        <f t="shared" si="14"/>
        <v>12176</v>
      </c>
      <c r="D119" s="43"/>
      <c r="E119" s="43">
        <v>12176</v>
      </c>
      <c r="F119" s="43"/>
      <c r="G119" s="43">
        <f t="shared" si="15"/>
        <v>0</v>
      </c>
      <c r="H119" s="43"/>
      <c r="I119" s="43"/>
      <c r="J119" s="43">
        <f t="shared" si="16"/>
        <v>12176</v>
      </c>
      <c r="K119" s="43">
        <v>12176</v>
      </c>
      <c r="L119" s="43"/>
      <c r="M119" s="43">
        <f t="shared" si="17"/>
        <v>0</v>
      </c>
      <c r="N119" s="43"/>
      <c r="O119" s="43"/>
      <c r="P119" s="43"/>
      <c r="Q119" s="43"/>
      <c r="R119" s="43"/>
      <c r="S119" s="43"/>
      <c r="V119" s="44"/>
      <c r="W119" s="44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</row>
    <row r="120" spans="1:232" s="38" customFormat="1" ht="31.5" x14ac:dyDescent="0.25">
      <c r="A120" s="40">
        <v>9</v>
      </c>
      <c r="B120" s="41" t="s">
        <v>139</v>
      </c>
      <c r="C120" s="43">
        <f t="shared" si="14"/>
        <v>8379</v>
      </c>
      <c r="D120" s="43"/>
      <c r="E120" s="43">
        <v>8379</v>
      </c>
      <c r="F120" s="43"/>
      <c r="G120" s="43">
        <f t="shared" si="15"/>
        <v>0</v>
      </c>
      <c r="H120" s="43"/>
      <c r="I120" s="43"/>
      <c r="J120" s="43">
        <f t="shared" si="16"/>
        <v>8371</v>
      </c>
      <c r="K120" s="43">
        <v>8371</v>
      </c>
      <c r="L120" s="43"/>
      <c r="M120" s="43">
        <f t="shared" si="17"/>
        <v>0</v>
      </c>
      <c r="N120" s="43"/>
      <c r="O120" s="43"/>
      <c r="P120" s="43"/>
      <c r="Q120" s="43"/>
      <c r="R120" s="43"/>
      <c r="S120" s="43"/>
      <c r="V120" s="44"/>
      <c r="W120" s="44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</row>
    <row r="121" spans="1:232" s="39" customFormat="1" ht="31.5" x14ac:dyDescent="0.25">
      <c r="A121" s="40">
        <v>10</v>
      </c>
      <c r="B121" s="45" t="s">
        <v>140</v>
      </c>
      <c r="C121" s="43">
        <f t="shared" si="14"/>
        <v>6721</v>
      </c>
      <c r="D121" s="43"/>
      <c r="E121" s="43">
        <v>6721</v>
      </c>
      <c r="F121" s="43"/>
      <c r="G121" s="43">
        <f t="shared" si="15"/>
        <v>0</v>
      </c>
      <c r="H121" s="43"/>
      <c r="I121" s="43"/>
      <c r="J121" s="43">
        <f t="shared" si="16"/>
        <v>6121</v>
      </c>
      <c r="K121" s="43">
        <v>6121</v>
      </c>
      <c r="L121" s="43"/>
      <c r="M121" s="43">
        <f t="shared" si="17"/>
        <v>0</v>
      </c>
      <c r="N121" s="43"/>
      <c r="O121" s="43"/>
      <c r="P121" s="43">
        <v>600</v>
      </c>
      <c r="Q121" s="43"/>
      <c r="R121" s="43"/>
      <c r="S121" s="43"/>
      <c r="V121" s="44"/>
      <c r="W121" s="44"/>
    </row>
    <row r="122" spans="1:232" s="38" customFormat="1" ht="31.5" x14ac:dyDescent="0.25">
      <c r="A122" s="40">
        <v>11</v>
      </c>
      <c r="B122" s="41" t="s">
        <v>141</v>
      </c>
      <c r="C122" s="43">
        <f t="shared" si="14"/>
        <v>12387</v>
      </c>
      <c r="D122" s="43"/>
      <c r="E122" s="43">
        <v>12387</v>
      </c>
      <c r="F122" s="43"/>
      <c r="G122" s="43">
        <f t="shared" si="15"/>
        <v>0</v>
      </c>
      <c r="H122" s="43"/>
      <c r="I122" s="43"/>
      <c r="J122" s="43">
        <f t="shared" si="16"/>
        <v>11787</v>
      </c>
      <c r="K122" s="43">
        <v>11787</v>
      </c>
      <c r="L122" s="43"/>
      <c r="M122" s="43">
        <f t="shared" si="17"/>
        <v>0</v>
      </c>
      <c r="N122" s="43"/>
      <c r="O122" s="43"/>
      <c r="P122" s="43">
        <v>600</v>
      </c>
      <c r="Q122" s="43"/>
      <c r="R122" s="43"/>
      <c r="S122" s="43"/>
      <c r="V122" s="44"/>
      <c r="W122" s="44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</row>
    <row r="123" spans="1:232" s="38" customFormat="1" ht="31.5" x14ac:dyDescent="0.25">
      <c r="A123" s="40">
        <v>12</v>
      </c>
      <c r="B123" s="41" t="s">
        <v>142</v>
      </c>
      <c r="C123" s="43">
        <f t="shared" si="14"/>
        <v>7381</v>
      </c>
      <c r="D123" s="43"/>
      <c r="E123" s="43">
        <v>7381</v>
      </c>
      <c r="F123" s="43"/>
      <c r="G123" s="43">
        <f t="shared" si="15"/>
        <v>0</v>
      </c>
      <c r="H123" s="43"/>
      <c r="I123" s="43"/>
      <c r="J123" s="43">
        <f t="shared" si="16"/>
        <v>7375</v>
      </c>
      <c r="K123" s="43">
        <v>7375</v>
      </c>
      <c r="L123" s="43"/>
      <c r="M123" s="43">
        <f t="shared" si="17"/>
        <v>0</v>
      </c>
      <c r="N123" s="43"/>
      <c r="O123" s="43"/>
      <c r="P123" s="43"/>
      <c r="Q123" s="43"/>
      <c r="R123" s="43"/>
      <c r="S123" s="43"/>
      <c r="V123" s="44"/>
      <c r="W123" s="44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</row>
    <row r="124" spans="1:232" s="38" customFormat="1" ht="31.5" x14ac:dyDescent="0.25">
      <c r="A124" s="40">
        <v>13</v>
      </c>
      <c r="B124" s="41" t="s">
        <v>143</v>
      </c>
      <c r="C124" s="43">
        <f t="shared" si="14"/>
        <v>7573</v>
      </c>
      <c r="D124" s="43"/>
      <c r="E124" s="43">
        <v>7573</v>
      </c>
      <c r="F124" s="43"/>
      <c r="G124" s="43">
        <f t="shared" si="15"/>
        <v>0</v>
      </c>
      <c r="H124" s="43"/>
      <c r="I124" s="43"/>
      <c r="J124" s="43">
        <f t="shared" si="16"/>
        <v>7573</v>
      </c>
      <c r="K124" s="43">
        <v>7573</v>
      </c>
      <c r="L124" s="43"/>
      <c r="M124" s="43">
        <f t="shared" si="17"/>
        <v>0</v>
      </c>
      <c r="N124" s="43"/>
      <c r="O124" s="43"/>
      <c r="P124" s="43"/>
      <c r="Q124" s="43"/>
      <c r="R124" s="43"/>
      <c r="S124" s="43"/>
      <c r="V124" s="44"/>
      <c r="W124" s="44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</row>
    <row r="125" spans="1:232" s="39" customFormat="1" ht="31.5" x14ac:dyDescent="0.25">
      <c r="A125" s="40">
        <v>14</v>
      </c>
      <c r="B125" s="45" t="s">
        <v>144</v>
      </c>
      <c r="C125" s="43">
        <f t="shared" si="14"/>
        <v>11010</v>
      </c>
      <c r="D125" s="43"/>
      <c r="E125" s="43">
        <v>11010</v>
      </c>
      <c r="F125" s="43"/>
      <c r="G125" s="43">
        <f t="shared" si="15"/>
        <v>0</v>
      </c>
      <c r="H125" s="43"/>
      <c r="I125" s="43"/>
      <c r="J125" s="43">
        <f t="shared" si="16"/>
        <v>11010</v>
      </c>
      <c r="K125" s="43">
        <v>11010</v>
      </c>
      <c r="L125" s="43"/>
      <c r="M125" s="43">
        <f t="shared" si="17"/>
        <v>0</v>
      </c>
      <c r="N125" s="43"/>
      <c r="O125" s="43"/>
      <c r="P125" s="43"/>
      <c r="Q125" s="43"/>
      <c r="R125" s="43"/>
      <c r="S125" s="43"/>
      <c r="V125" s="44"/>
      <c r="W125" s="44"/>
    </row>
    <row r="126" spans="1:232" s="38" customFormat="1" ht="31.5" x14ac:dyDescent="0.25">
      <c r="A126" s="40">
        <v>15</v>
      </c>
      <c r="B126" s="41" t="s">
        <v>145</v>
      </c>
      <c r="C126" s="43">
        <f t="shared" si="14"/>
        <v>7169</v>
      </c>
      <c r="D126" s="43"/>
      <c r="E126" s="43">
        <v>7169</v>
      </c>
      <c r="F126" s="43"/>
      <c r="G126" s="43">
        <f t="shared" si="15"/>
        <v>0</v>
      </c>
      <c r="H126" s="43"/>
      <c r="I126" s="43"/>
      <c r="J126" s="43">
        <f t="shared" si="16"/>
        <v>7169</v>
      </c>
      <c r="K126" s="43">
        <v>7169</v>
      </c>
      <c r="L126" s="43"/>
      <c r="M126" s="43">
        <f t="shared" si="17"/>
        <v>0</v>
      </c>
      <c r="N126" s="43"/>
      <c r="O126" s="43"/>
      <c r="P126" s="43"/>
      <c r="Q126" s="43"/>
      <c r="R126" s="43"/>
      <c r="S126" s="43"/>
      <c r="V126" s="44"/>
      <c r="W126" s="44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</row>
    <row r="127" spans="1:232" s="38" customFormat="1" ht="31.5" x14ac:dyDescent="0.25">
      <c r="A127" s="40">
        <v>16</v>
      </c>
      <c r="B127" s="62" t="s">
        <v>146</v>
      </c>
      <c r="C127" s="43">
        <f t="shared" si="14"/>
        <v>19903</v>
      </c>
      <c r="D127" s="43"/>
      <c r="E127" s="43">
        <v>19903</v>
      </c>
      <c r="F127" s="43"/>
      <c r="G127" s="43">
        <f t="shared" si="15"/>
        <v>0</v>
      </c>
      <c r="H127" s="43"/>
      <c r="I127" s="43"/>
      <c r="J127" s="43">
        <f t="shared" si="16"/>
        <v>19303</v>
      </c>
      <c r="K127" s="43">
        <v>19303</v>
      </c>
      <c r="L127" s="43"/>
      <c r="M127" s="43">
        <f t="shared" si="17"/>
        <v>0</v>
      </c>
      <c r="N127" s="43"/>
      <c r="O127" s="43"/>
      <c r="P127" s="43">
        <v>600</v>
      </c>
      <c r="Q127" s="43"/>
      <c r="R127" s="43"/>
      <c r="S127" s="43"/>
      <c r="V127" s="44"/>
      <c r="W127" s="44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</row>
    <row r="128" spans="1:232" s="38" customFormat="1" x14ac:dyDescent="0.25">
      <c r="A128" s="40">
        <v>17</v>
      </c>
      <c r="B128" s="41" t="s">
        <v>147</v>
      </c>
      <c r="C128" s="43">
        <f t="shared" si="14"/>
        <v>10660</v>
      </c>
      <c r="D128" s="43"/>
      <c r="E128" s="43">
        <v>10660</v>
      </c>
      <c r="F128" s="43"/>
      <c r="G128" s="43">
        <f t="shared" si="15"/>
        <v>0</v>
      </c>
      <c r="H128" s="43"/>
      <c r="I128" s="43"/>
      <c r="J128" s="43">
        <f t="shared" si="16"/>
        <v>10660</v>
      </c>
      <c r="K128" s="43">
        <v>10660</v>
      </c>
      <c r="L128" s="43"/>
      <c r="M128" s="43">
        <f t="shared" si="17"/>
        <v>0</v>
      </c>
      <c r="N128" s="43"/>
      <c r="O128" s="43"/>
      <c r="P128" s="43"/>
      <c r="Q128" s="43"/>
      <c r="R128" s="43"/>
      <c r="S128" s="43"/>
      <c r="V128" s="44"/>
      <c r="W128" s="44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</row>
    <row r="129" spans="1:232" s="38" customFormat="1" x14ac:dyDescent="0.25">
      <c r="A129" s="40">
        <v>18</v>
      </c>
      <c r="B129" s="41" t="s">
        <v>148</v>
      </c>
      <c r="C129" s="43">
        <f t="shared" si="14"/>
        <v>8069</v>
      </c>
      <c r="D129" s="43"/>
      <c r="E129" s="43">
        <v>8069</v>
      </c>
      <c r="F129" s="43"/>
      <c r="G129" s="43">
        <f t="shared" si="15"/>
        <v>0</v>
      </c>
      <c r="H129" s="43"/>
      <c r="I129" s="43"/>
      <c r="J129" s="43">
        <f t="shared" si="16"/>
        <v>8069</v>
      </c>
      <c r="K129" s="43">
        <v>8069</v>
      </c>
      <c r="L129" s="43"/>
      <c r="M129" s="43">
        <f t="shared" si="17"/>
        <v>0</v>
      </c>
      <c r="N129" s="43"/>
      <c r="O129" s="43"/>
      <c r="P129" s="43"/>
      <c r="Q129" s="43"/>
      <c r="R129" s="43"/>
      <c r="S129" s="43"/>
      <c r="V129" s="44"/>
      <c r="W129" s="44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</row>
    <row r="130" spans="1:232" s="38" customFormat="1" ht="31.5" x14ac:dyDescent="0.25">
      <c r="A130" s="40">
        <v>19</v>
      </c>
      <c r="B130" s="41" t="s">
        <v>149</v>
      </c>
      <c r="C130" s="43">
        <f t="shared" si="14"/>
        <v>10498</v>
      </c>
      <c r="D130" s="43"/>
      <c r="E130" s="43">
        <v>10498</v>
      </c>
      <c r="F130" s="43"/>
      <c r="G130" s="43">
        <f t="shared" si="15"/>
        <v>0</v>
      </c>
      <c r="H130" s="43"/>
      <c r="I130" s="43"/>
      <c r="J130" s="43">
        <f t="shared" si="16"/>
        <v>10152</v>
      </c>
      <c r="K130" s="43">
        <v>10152</v>
      </c>
      <c r="L130" s="43"/>
      <c r="M130" s="43">
        <f t="shared" si="17"/>
        <v>0</v>
      </c>
      <c r="N130" s="43"/>
      <c r="O130" s="43"/>
      <c r="P130" s="43">
        <f>E130-K130</f>
        <v>346</v>
      </c>
      <c r="Q130" s="43"/>
      <c r="R130" s="43"/>
      <c r="S130" s="43"/>
      <c r="V130" s="44"/>
      <c r="W130" s="44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</row>
    <row r="131" spans="1:232" s="38" customFormat="1" x14ac:dyDescent="0.25">
      <c r="A131" s="40">
        <v>20</v>
      </c>
      <c r="B131" s="41" t="s">
        <v>150</v>
      </c>
      <c r="C131" s="43">
        <f t="shared" si="14"/>
        <v>9683</v>
      </c>
      <c r="D131" s="43"/>
      <c r="E131" s="43">
        <v>9683</v>
      </c>
      <c r="F131" s="43"/>
      <c r="G131" s="43">
        <f t="shared" si="15"/>
        <v>0</v>
      </c>
      <c r="H131" s="43"/>
      <c r="I131" s="43"/>
      <c r="J131" s="43">
        <f t="shared" si="16"/>
        <v>9078</v>
      </c>
      <c r="K131" s="43">
        <v>9078</v>
      </c>
      <c r="L131" s="43"/>
      <c r="M131" s="43">
        <f t="shared" si="17"/>
        <v>0</v>
      </c>
      <c r="N131" s="43"/>
      <c r="O131" s="43"/>
      <c r="P131" s="43">
        <v>600</v>
      </c>
      <c r="Q131" s="43"/>
      <c r="R131" s="43"/>
      <c r="S131" s="43"/>
      <c r="V131" s="44"/>
      <c r="W131" s="44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</row>
    <row r="132" spans="1:232" s="39" customFormat="1" x14ac:dyDescent="0.25">
      <c r="A132" s="40">
        <v>21</v>
      </c>
      <c r="B132" s="45" t="s">
        <v>151</v>
      </c>
      <c r="C132" s="43">
        <f t="shared" si="14"/>
        <v>9667</v>
      </c>
      <c r="D132" s="43"/>
      <c r="E132" s="43">
        <v>9667</v>
      </c>
      <c r="F132" s="43"/>
      <c r="G132" s="43">
        <f t="shared" si="15"/>
        <v>0</v>
      </c>
      <c r="H132" s="43"/>
      <c r="I132" s="43"/>
      <c r="J132" s="43">
        <f t="shared" si="16"/>
        <v>9649</v>
      </c>
      <c r="K132" s="43">
        <v>9649</v>
      </c>
      <c r="L132" s="43"/>
      <c r="M132" s="43">
        <f t="shared" si="17"/>
        <v>0</v>
      </c>
      <c r="N132" s="43"/>
      <c r="O132" s="43"/>
      <c r="P132" s="43"/>
      <c r="Q132" s="43"/>
      <c r="R132" s="43"/>
      <c r="S132" s="43"/>
      <c r="V132" s="44"/>
      <c r="W132" s="44"/>
    </row>
    <row r="133" spans="1:232" s="38" customFormat="1" ht="31.5" x14ac:dyDescent="0.25">
      <c r="A133" s="40">
        <v>22</v>
      </c>
      <c r="B133" s="41" t="s">
        <v>152</v>
      </c>
      <c r="C133" s="43">
        <f t="shared" si="14"/>
        <v>8328</v>
      </c>
      <c r="D133" s="43"/>
      <c r="E133" s="43">
        <v>8328</v>
      </c>
      <c r="F133" s="43"/>
      <c r="G133" s="43">
        <f t="shared" si="15"/>
        <v>0</v>
      </c>
      <c r="H133" s="43"/>
      <c r="I133" s="43"/>
      <c r="J133" s="43">
        <f t="shared" si="16"/>
        <v>7728</v>
      </c>
      <c r="K133" s="43">
        <v>7728</v>
      </c>
      <c r="L133" s="43"/>
      <c r="M133" s="43">
        <f t="shared" si="17"/>
        <v>0</v>
      </c>
      <c r="N133" s="43"/>
      <c r="O133" s="43"/>
      <c r="P133" s="43">
        <v>600</v>
      </c>
      <c r="Q133" s="43"/>
      <c r="R133" s="43"/>
      <c r="S133" s="43"/>
      <c r="V133" s="44"/>
      <c r="W133" s="44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</row>
    <row r="134" spans="1:232" s="38" customFormat="1" x14ac:dyDescent="0.25">
      <c r="A134" s="40">
        <v>23</v>
      </c>
      <c r="B134" s="41" t="s">
        <v>153</v>
      </c>
      <c r="C134" s="43">
        <f t="shared" si="14"/>
        <v>9935</v>
      </c>
      <c r="D134" s="43"/>
      <c r="E134" s="43">
        <v>9935</v>
      </c>
      <c r="F134" s="43"/>
      <c r="G134" s="43">
        <f t="shared" si="15"/>
        <v>0</v>
      </c>
      <c r="H134" s="43"/>
      <c r="I134" s="43"/>
      <c r="J134" s="43">
        <f t="shared" si="16"/>
        <v>9935</v>
      </c>
      <c r="K134" s="43">
        <v>9935</v>
      </c>
      <c r="L134" s="43"/>
      <c r="M134" s="43">
        <f t="shared" si="17"/>
        <v>0</v>
      </c>
      <c r="N134" s="43"/>
      <c r="O134" s="43"/>
      <c r="P134" s="43"/>
      <c r="Q134" s="43"/>
      <c r="R134" s="43"/>
      <c r="S134" s="43"/>
      <c r="V134" s="44"/>
      <c r="W134" s="44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</row>
    <row r="135" spans="1:232" s="39" customFormat="1" ht="31.5" x14ac:dyDescent="0.25">
      <c r="A135" s="40">
        <v>24</v>
      </c>
      <c r="B135" s="45" t="s">
        <v>154</v>
      </c>
      <c r="C135" s="43">
        <f t="shared" si="14"/>
        <v>8054</v>
      </c>
      <c r="D135" s="43"/>
      <c r="E135" s="43">
        <v>8054</v>
      </c>
      <c r="F135" s="43"/>
      <c r="G135" s="43">
        <f t="shared" si="15"/>
        <v>0</v>
      </c>
      <c r="H135" s="43"/>
      <c r="I135" s="43"/>
      <c r="J135" s="43">
        <f t="shared" si="16"/>
        <v>8054</v>
      </c>
      <c r="K135" s="43">
        <v>8054</v>
      </c>
      <c r="L135" s="43"/>
      <c r="M135" s="43">
        <f t="shared" si="17"/>
        <v>0</v>
      </c>
      <c r="N135" s="43"/>
      <c r="O135" s="43"/>
      <c r="P135" s="43"/>
      <c r="Q135" s="43"/>
      <c r="R135" s="43"/>
      <c r="S135" s="43"/>
      <c r="V135" s="44"/>
      <c r="W135" s="44"/>
    </row>
    <row r="136" spans="1:232" s="39" customFormat="1" x14ac:dyDescent="0.25">
      <c r="A136" s="40">
        <v>25</v>
      </c>
      <c r="B136" s="45" t="s">
        <v>155</v>
      </c>
      <c r="C136" s="43">
        <f t="shared" si="14"/>
        <v>12110</v>
      </c>
      <c r="D136" s="43"/>
      <c r="E136" s="43">
        <v>12110</v>
      </c>
      <c r="F136" s="43"/>
      <c r="G136" s="43">
        <f t="shared" si="15"/>
        <v>0</v>
      </c>
      <c r="H136" s="43"/>
      <c r="I136" s="43"/>
      <c r="J136" s="43">
        <f t="shared" si="16"/>
        <v>12102</v>
      </c>
      <c r="K136" s="43">
        <v>12102</v>
      </c>
      <c r="L136" s="43"/>
      <c r="M136" s="43">
        <f t="shared" si="17"/>
        <v>0</v>
      </c>
      <c r="N136" s="43"/>
      <c r="O136" s="43"/>
      <c r="P136" s="43"/>
      <c r="Q136" s="43"/>
      <c r="R136" s="43"/>
      <c r="S136" s="43"/>
      <c r="V136" s="44"/>
      <c r="W136" s="44"/>
    </row>
    <row r="137" spans="1:232" s="38" customFormat="1" x14ac:dyDescent="0.25">
      <c r="A137" s="40">
        <v>26</v>
      </c>
      <c r="B137" s="41" t="s">
        <v>156</v>
      </c>
      <c r="C137" s="43">
        <f t="shared" si="14"/>
        <v>4914</v>
      </c>
      <c r="D137" s="43"/>
      <c r="E137" s="43">
        <v>4914</v>
      </c>
      <c r="F137" s="43"/>
      <c r="G137" s="43">
        <f t="shared" si="15"/>
        <v>0</v>
      </c>
      <c r="H137" s="43"/>
      <c r="I137" s="43"/>
      <c r="J137" s="43">
        <f t="shared" si="16"/>
        <v>4886</v>
      </c>
      <c r="K137" s="43">
        <v>4886</v>
      </c>
      <c r="L137" s="43"/>
      <c r="M137" s="43">
        <f t="shared" si="17"/>
        <v>0</v>
      </c>
      <c r="N137" s="43"/>
      <c r="O137" s="43"/>
      <c r="P137" s="43"/>
      <c r="Q137" s="43"/>
      <c r="R137" s="43"/>
      <c r="S137" s="43"/>
      <c r="V137" s="44"/>
      <c r="W137" s="44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</row>
    <row r="138" spans="1:232" s="38" customFormat="1" ht="31.5" x14ac:dyDescent="0.25">
      <c r="A138" s="40">
        <v>27</v>
      </c>
      <c r="B138" s="41" t="s">
        <v>157</v>
      </c>
      <c r="C138" s="43">
        <f t="shared" si="14"/>
        <v>7165</v>
      </c>
      <c r="D138" s="43"/>
      <c r="E138" s="43">
        <v>7165</v>
      </c>
      <c r="F138" s="43"/>
      <c r="G138" s="43">
        <f t="shared" si="15"/>
        <v>0</v>
      </c>
      <c r="H138" s="43"/>
      <c r="I138" s="43"/>
      <c r="J138" s="43">
        <f t="shared" si="16"/>
        <v>7124</v>
      </c>
      <c r="K138" s="43">
        <v>7124</v>
      </c>
      <c r="L138" s="43"/>
      <c r="M138" s="43">
        <f t="shared" si="17"/>
        <v>0</v>
      </c>
      <c r="N138" s="43"/>
      <c r="O138" s="43"/>
      <c r="P138" s="43"/>
      <c r="Q138" s="43"/>
      <c r="R138" s="43"/>
      <c r="S138" s="43"/>
      <c r="V138" s="44"/>
      <c r="W138" s="44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</row>
    <row r="139" spans="1:232" s="69" customFormat="1" ht="31.5" x14ac:dyDescent="0.25">
      <c r="A139" s="40">
        <v>28</v>
      </c>
      <c r="B139" s="45" t="s">
        <v>158</v>
      </c>
      <c r="C139" s="42">
        <f t="shared" si="14"/>
        <v>8891</v>
      </c>
      <c r="D139" s="42"/>
      <c r="E139" s="42">
        <v>8891</v>
      </c>
      <c r="F139" s="42"/>
      <c r="G139" s="42">
        <f t="shared" si="15"/>
        <v>0</v>
      </c>
      <c r="H139" s="42"/>
      <c r="I139" s="42"/>
      <c r="J139" s="42">
        <f t="shared" si="16"/>
        <v>8073</v>
      </c>
      <c r="K139" s="42">
        <v>8073</v>
      </c>
      <c r="L139" s="42"/>
      <c r="M139" s="42">
        <f t="shared" si="17"/>
        <v>0</v>
      </c>
      <c r="N139" s="42"/>
      <c r="O139" s="42"/>
      <c r="P139" s="42">
        <v>633</v>
      </c>
      <c r="Q139" s="42"/>
      <c r="R139" s="42"/>
      <c r="S139" s="42"/>
      <c r="T139" s="39"/>
      <c r="U139" s="39"/>
      <c r="V139" s="47"/>
      <c r="W139" s="47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</row>
    <row r="140" spans="1:232" s="38" customFormat="1" ht="31.5" x14ac:dyDescent="0.25">
      <c r="A140" s="40">
        <v>29</v>
      </c>
      <c r="B140" s="41" t="s">
        <v>159</v>
      </c>
      <c r="C140" s="43">
        <f t="shared" si="14"/>
        <v>8236</v>
      </c>
      <c r="D140" s="43"/>
      <c r="E140" s="43">
        <v>8236</v>
      </c>
      <c r="F140" s="43"/>
      <c r="G140" s="43">
        <f t="shared" si="15"/>
        <v>0</v>
      </c>
      <c r="H140" s="43"/>
      <c r="I140" s="43"/>
      <c r="J140" s="43">
        <f t="shared" si="16"/>
        <v>8230</v>
      </c>
      <c r="K140" s="43">
        <v>8230</v>
      </c>
      <c r="L140" s="43"/>
      <c r="M140" s="43">
        <f t="shared" si="17"/>
        <v>0</v>
      </c>
      <c r="N140" s="43"/>
      <c r="O140" s="43"/>
      <c r="P140" s="43"/>
      <c r="Q140" s="43"/>
      <c r="R140" s="43"/>
      <c r="S140" s="43"/>
      <c r="V140" s="44"/>
      <c r="W140" s="44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</row>
    <row r="141" spans="1:232" s="39" customFormat="1" ht="31.5" x14ac:dyDescent="0.25">
      <c r="A141" s="40">
        <v>30</v>
      </c>
      <c r="B141" s="45" t="s">
        <v>160</v>
      </c>
      <c r="C141" s="43">
        <f t="shared" si="14"/>
        <v>8257</v>
      </c>
      <c r="D141" s="43"/>
      <c r="E141" s="43">
        <v>8257</v>
      </c>
      <c r="F141" s="43"/>
      <c r="G141" s="43">
        <f t="shared" si="15"/>
        <v>0</v>
      </c>
      <c r="H141" s="43"/>
      <c r="I141" s="43"/>
      <c r="J141" s="43">
        <f t="shared" si="16"/>
        <v>8257</v>
      </c>
      <c r="K141" s="43">
        <v>8257</v>
      </c>
      <c r="L141" s="43"/>
      <c r="M141" s="43">
        <f t="shared" si="17"/>
        <v>0</v>
      </c>
      <c r="N141" s="43"/>
      <c r="O141" s="43"/>
      <c r="P141" s="43"/>
      <c r="Q141" s="43"/>
      <c r="R141" s="43"/>
      <c r="S141" s="43"/>
      <c r="V141" s="44"/>
      <c r="W141" s="44"/>
    </row>
    <row r="142" spans="1:232" s="39" customFormat="1" ht="31.5" x14ac:dyDescent="0.25">
      <c r="A142" s="40">
        <v>31</v>
      </c>
      <c r="B142" s="45" t="s">
        <v>161</v>
      </c>
      <c r="C142" s="43">
        <f t="shared" si="14"/>
        <v>10362</v>
      </c>
      <c r="D142" s="43"/>
      <c r="E142" s="43">
        <v>10362</v>
      </c>
      <c r="F142" s="43"/>
      <c r="G142" s="43">
        <f t="shared" si="15"/>
        <v>0</v>
      </c>
      <c r="H142" s="43"/>
      <c r="I142" s="43"/>
      <c r="J142" s="43">
        <f t="shared" si="16"/>
        <v>10059</v>
      </c>
      <c r="K142" s="43">
        <v>10059</v>
      </c>
      <c r="L142" s="43"/>
      <c r="M142" s="43">
        <f t="shared" si="17"/>
        <v>0</v>
      </c>
      <c r="N142" s="43"/>
      <c r="O142" s="43"/>
      <c r="P142" s="43">
        <v>3</v>
      </c>
      <c r="Q142" s="43"/>
      <c r="R142" s="43"/>
      <c r="S142" s="43"/>
      <c r="V142" s="44"/>
      <c r="W142" s="44"/>
    </row>
    <row r="143" spans="1:232" s="38" customFormat="1" ht="31.5" x14ac:dyDescent="0.25">
      <c r="A143" s="40">
        <v>32</v>
      </c>
      <c r="B143" s="41" t="s">
        <v>162</v>
      </c>
      <c r="C143" s="43">
        <f t="shared" si="14"/>
        <v>7185</v>
      </c>
      <c r="D143" s="43"/>
      <c r="E143" s="43">
        <v>7185</v>
      </c>
      <c r="F143" s="43"/>
      <c r="G143" s="43">
        <f t="shared" si="15"/>
        <v>0</v>
      </c>
      <c r="H143" s="43"/>
      <c r="I143" s="43"/>
      <c r="J143" s="43">
        <f t="shared" si="16"/>
        <v>7179</v>
      </c>
      <c r="K143" s="43">
        <v>7179</v>
      </c>
      <c r="L143" s="43"/>
      <c r="M143" s="43">
        <f t="shared" si="17"/>
        <v>0</v>
      </c>
      <c r="N143" s="43"/>
      <c r="O143" s="43"/>
      <c r="P143" s="43"/>
      <c r="Q143" s="43"/>
      <c r="R143" s="43"/>
      <c r="S143" s="43"/>
      <c r="V143" s="44"/>
      <c r="W143" s="44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</row>
    <row r="144" spans="1:232" s="38" customFormat="1" x14ac:dyDescent="0.25">
      <c r="A144" s="33" t="s">
        <v>163</v>
      </c>
      <c r="B144" s="37" t="s">
        <v>164</v>
      </c>
      <c r="C144" s="33">
        <f t="shared" ref="C144:S144" si="18">SUBTOTAL(9,C145:C146)</f>
        <v>4030</v>
      </c>
      <c r="D144" s="33">
        <f t="shared" si="18"/>
        <v>0</v>
      </c>
      <c r="E144" s="33">
        <f t="shared" si="18"/>
        <v>4030</v>
      </c>
      <c r="F144" s="33">
        <f t="shared" si="18"/>
        <v>0</v>
      </c>
      <c r="G144" s="33">
        <f t="shared" si="18"/>
        <v>0</v>
      </c>
      <c r="H144" s="33">
        <f t="shared" si="18"/>
        <v>0</v>
      </c>
      <c r="I144" s="33">
        <f t="shared" si="18"/>
        <v>0</v>
      </c>
      <c r="J144" s="33">
        <f t="shared" si="18"/>
        <v>3946</v>
      </c>
      <c r="K144" s="33">
        <f t="shared" si="18"/>
        <v>3946</v>
      </c>
      <c r="L144" s="33">
        <f t="shared" si="18"/>
        <v>0</v>
      </c>
      <c r="M144" s="33">
        <f t="shared" si="18"/>
        <v>0</v>
      </c>
      <c r="N144" s="33">
        <f t="shared" si="18"/>
        <v>0</v>
      </c>
      <c r="O144" s="33">
        <f t="shared" si="18"/>
        <v>0</v>
      </c>
      <c r="P144" s="33">
        <f t="shared" si="18"/>
        <v>84</v>
      </c>
      <c r="Q144" s="33">
        <f t="shared" si="18"/>
        <v>0</v>
      </c>
      <c r="R144" s="33">
        <f t="shared" si="18"/>
        <v>0</v>
      </c>
      <c r="S144" s="33">
        <f t="shared" si="18"/>
        <v>0</v>
      </c>
      <c r="V144" s="44"/>
      <c r="W144" s="44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</row>
    <row r="145" spans="1:232" s="38" customFormat="1" x14ac:dyDescent="0.25">
      <c r="A145" s="40">
        <v>1</v>
      </c>
      <c r="B145" s="41" t="s">
        <v>165</v>
      </c>
      <c r="C145" s="43">
        <f>SUM(D145:F145)+G145</f>
        <v>1070</v>
      </c>
      <c r="D145" s="43"/>
      <c r="E145" s="43">
        <v>1070</v>
      </c>
      <c r="F145" s="43"/>
      <c r="G145" s="43">
        <f>SUM(H145:I145)</f>
        <v>0</v>
      </c>
      <c r="H145" s="43"/>
      <c r="I145" s="43"/>
      <c r="J145" s="43">
        <f>SUM(K145:L145)+M145</f>
        <v>1070</v>
      </c>
      <c r="K145" s="43">
        <v>1070</v>
      </c>
      <c r="L145" s="43"/>
      <c r="M145" s="43">
        <f>SUM(N145:O145)</f>
        <v>0</v>
      </c>
      <c r="N145" s="43"/>
      <c r="O145" s="43"/>
      <c r="P145" s="43"/>
      <c r="Q145" s="43"/>
      <c r="R145" s="43"/>
      <c r="S145" s="43"/>
      <c r="V145" s="44"/>
      <c r="W145" s="44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</row>
    <row r="146" spans="1:232" s="38" customFormat="1" x14ac:dyDescent="0.25">
      <c r="A146" s="40">
        <v>2</v>
      </c>
      <c r="B146" s="41" t="s">
        <v>166</v>
      </c>
      <c r="C146" s="43">
        <f>SUM(D146:F146)+G146</f>
        <v>2960</v>
      </c>
      <c r="D146" s="43"/>
      <c r="E146" s="43">
        <v>2960</v>
      </c>
      <c r="F146" s="43"/>
      <c r="G146" s="43">
        <f>SUM(H146:I146)</f>
        <v>0</v>
      </c>
      <c r="H146" s="43"/>
      <c r="I146" s="43"/>
      <c r="J146" s="43">
        <f>SUM(K146:L146)+M146</f>
        <v>2876</v>
      </c>
      <c r="K146" s="43">
        <v>2876</v>
      </c>
      <c r="L146" s="43"/>
      <c r="M146" s="43">
        <f>SUM(N146:O146)</f>
        <v>0</v>
      </c>
      <c r="N146" s="43"/>
      <c r="O146" s="43"/>
      <c r="P146" s="43">
        <f>E146-K146</f>
        <v>84</v>
      </c>
      <c r="Q146" s="43"/>
      <c r="R146" s="43"/>
      <c r="S146" s="43"/>
      <c r="V146" s="44"/>
      <c r="W146" s="44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</row>
    <row r="147" spans="1:232" s="38" customFormat="1" x14ac:dyDescent="0.25">
      <c r="A147" s="33" t="s">
        <v>3</v>
      </c>
      <c r="B147" s="37" t="s">
        <v>167</v>
      </c>
      <c r="C147" s="33">
        <f t="shared" ref="C147:S147" si="19">SUBTOTAL(9,C148:C164)</f>
        <v>112085</v>
      </c>
      <c r="D147" s="33">
        <f t="shared" si="19"/>
        <v>0</v>
      </c>
      <c r="E147" s="33">
        <f t="shared" si="19"/>
        <v>112085</v>
      </c>
      <c r="F147" s="33">
        <f t="shared" si="19"/>
        <v>0</v>
      </c>
      <c r="G147" s="33">
        <f t="shared" si="19"/>
        <v>0</v>
      </c>
      <c r="H147" s="33">
        <f t="shared" si="19"/>
        <v>0</v>
      </c>
      <c r="I147" s="33">
        <f t="shared" si="19"/>
        <v>0</v>
      </c>
      <c r="J147" s="33">
        <f t="shared" si="19"/>
        <v>100638</v>
      </c>
      <c r="K147" s="33">
        <f t="shared" si="19"/>
        <v>100638</v>
      </c>
      <c r="L147" s="33">
        <f t="shared" si="19"/>
        <v>0</v>
      </c>
      <c r="M147" s="33">
        <f t="shared" si="19"/>
        <v>0</v>
      </c>
      <c r="N147" s="33">
        <f t="shared" si="19"/>
        <v>0</v>
      </c>
      <c r="O147" s="33">
        <f t="shared" si="19"/>
        <v>0</v>
      </c>
      <c r="P147" s="33">
        <f t="shared" si="19"/>
        <v>10977</v>
      </c>
      <c r="Q147" s="33">
        <f t="shared" si="19"/>
        <v>0</v>
      </c>
      <c r="R147" s="33">
        <f t="shared" si="19"/>
        <v>0</v>
      </c>
      <c r="S147" s="33">
        <f t="shared" si="19"/>
        <v>0</v>
      </c>
      <c r="V147" s="44"/>
      <c r="W147" s="44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</row>
    <row r="148" spans="1:232" s="39" customFormat="1" ht="31.5" x14ac:dyDescent="0.25">
      <c r="A148" s="40">
        <v>2</v>
      </c>
      <c r="B148" s="45" t="s">
        <v>168</v>
      </c>
      <c r="C148" s="43">
        <f t="shared" ref="C148:C164" si="20">SUM(D148:F148)+G148</f>
        <v>10860</v>
      </c>
      <c r="D148" s="43"/>
      <c r="E148" s="43">
        <v>10860</v>
      </c>
      <c r="F148" s="43"/>
      <c r="G148" s="43">
        <f t="shared" ref="G148:G155" si="21">SUM(H148:I148)</f>
        <v>0</v>
      </c>
      <c r="H148" s="43"/>
      <c r="I148" s="43"/>
      <c r="J148" s="43">
        <f t="shared" ref="J148:J164" si="22">SUM(K148:L148)+M148</f>
        <v>10790</v>
      </c>
      <c r="K148" s="43">
        <v>10790</v>
      </c>
      <c r="L148" s="43"/>
      <c r="M148" s="43">
        <f t="shared" ref="M148:M155" si="23">SUM(N148:O148)</f>
        <v>0</v>
      </c>
      <c r="N148" s="43"/>
      <c r="O148" s="43"/>
      <c r="P148" s="43">
        <v>70</v>
      </c>
      <c r="Q148" s="43"/>
      <c r="R148" s="43"/>
      <c r="S148" s="43"/>
      <c r="V148" s="44"/>
      <c r="W148" s="44"/>
    </row>
    <row r="149" spans="1:232" s="39" customFormat="1" ht="31.5" x14ac:dyDescent="0.25">
      <c r="A149" s="40">
        <v>3</v>
      </c>
      <c r="B149" s="45" t="s">
        <v>169</v>
      </c>
      <c r="C149" s="43">
        <f t="shared" si="20"/>
        <v>16362</v>
      </c>
      <c r="D149" s="43"/>
      <c r="E149" s="43">
        <v>16362</v>
      </c>
      <c r="F149" s="43"/>
      <c r="G149" s="43">
        <f t="shared" si="21"/>
        <v>0</v>
      </c>
      <c r="H149" s="43"/>
      <c r="I149" s="43"/>
      <c r="J149" s="43">
        <f t="shared" si="22"/>
        <v>13357</v>
      </c>
      <c r="K149" s="43">
        <v>13357</v>
      </c>
      <c r="L149" s="43"/>
      <c r="M149" s="43">
        <f t="shared" si="23"/>
        <v>0</v>
      </c>
      <c r="N149" s="43"/>
      <c r="O149" s="43"/>
      <c r="P149" s="43">
        <v>3000</v>
      </c>
      <c r="Q149" s="43"/>
      <c r="R149" s="43"/>
      <c r="S149" s="43"/>
      <c r="V149" s="44"/>
      <c r="W149" s="44"/>
    </row>
    <row r="150" spans="1:232" s="38" customFormat="1" x14ac:dyDescent="0.25">
      <c r="A150" s="40">
        <v>4</v>
      </c>
      <c r="B150" s="41" t="s">
        <v>170</v>
      </c>
      <c r="C150" s="43">
        <f t="shared" si="20"/>
        <v>34908</v>
      </c>
      <c r="D150" s="43"/>
      <c r="E150" s="43">
        <v>34908</v>
      </c>
      <c r="F150" s="43"/>
      <c r="G150" s="43">
        <f t="shared" si="21"/>
        <v>0</v>
      </c>
      <c r="H150" s="43"/>
      <c r="I150" s="43"/>
      <c r="J150" s="43">
        <f t="shared" si="22"/>
        <v>34245</v>
      </c>
      <c r="K150" s="43">
        <v>34245</v>
      </c>
      <c r="L150" s="43"/>
      <c r="M150" s="43">
        <f t="shared" si="23"/>
        <v>0</v>
      </c>
      <c r="N150" s="43"/>
      <c r="O150" s="43"/>
      <c r="P150" s="43">
        <v>663</v>
      </c>
      <c r="Q150" s="43"/>
      <c r="R150" s="43"/>
      <c r="S150" s="43"/>
      <c r="V150" s="44"/>
      <c r="W150" s="44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</row>
    <row r="151" spans="1:232" s="39" customFormat="1" x14ac:dyDescent="0.25">
      <c r="A151" s="40">
        <v>5</v>
      </c>
      <c r="B151" s="45" t="s">
        <v>171</v>
      </c>
      <c r="C151" s="43">
        <f t="shared" si="20"/>
        <v>2591</v>
      </c>
      <c r="D151" s="43"/>
      <c r="E151" s="43">
        <v>2591</v>
      </c>
      <c r="F151" s="43"/>
      <c r="G151" s="43">
        <f t="shared" si="21"/>
        <v>0</v>
      </c>
      <c r="H151" s="43"/>
      <c r="I151" s="43"/>
      <c r="J151" s="43">
        <f t="shared" si="22"/>
        <v>1986</v>
      </c>
      <c r="K151" s="43">
        <v>1986</v>
      </c>
      <c r="L151" s="43"/>
      <c r="M151" s="43">
        <f t="shared" si="23"/>
        <v>0</v>
      </c>
      <c r="N151" s="43"/>
      <c r="O151" s="43"/>
      <c r="P151" s="43">
        <v>600</v>
      </c>
      <c r="Q151" s="43"/>
      <c r="R151" s="43"/>
      <c r="S151" s="43"/>
      <c r="V151" s="44"/>
      <c r="W151" s="44"/>
    </row>
    <row r="152" spans="1:232" s="38" customFormat="1" x14ac:dyDescent="0.25">
      <c r="A152" s="40">
        <v>6</v>
      </c>
      <c r="B152" s="50" t="s">
        <v>172</v>
      </c>
      <c r="C152" s="43">
        <f t="shared" si="20"/>
        <v>13158</v>
      </c>
      <c r="D152" s="43"/>
      <c r="E152" s="43">
        <v>13158</v>
      </c>
      <c r="F152" s="43"/>
      <c r="G152" s="43">
        <f t="shared" si="21"/>
        <v>0</v>
      </c>
      <c r="H152" s="43"/>
      <c r="I152" s="43"/>
      <c r="J152" s="43">
        <f t="shared" si="22"/>
        <v>13139</v>
      </c>
      <c r="K152" s="43">
        <v>13139</v>
      </c>
      <c r="L152" s="43"/>
      <c r="M152" s="43">
        <f t="shared" si="23"/>
        <v>0</v>
      </c>
      <c r="N152" s="43"/>
      <c r="O152" s="43"/>
      <c r="P152" s="43"/>
      <c r="Q152" s="43"/>
      <c r="R152" s="43"/>
      <c r="S152" s="43"/>
      <c r="V152" s="44"/>
      <c r="W152" s="44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</row>
    <row r="153" spans="1:232" s="38" customFormat="1" ht="31.5" x14ac:dyDescent="0.25">
      <c r="A153" s="40">
        <v>7</v>
      </c>
      <c r="B153" s="62" t="s">
        <v>173</v>
      </c>
      <c r="C153" s="43">
        <f t="shared" si="20"/>
        <v>15173</v>
      </c>
      <c r="D153" s="43"/>
      <c r="E153" s="43">
        <v>15173</v>
      </c>
      <c r="F153" s="43"/>
      <c r="G153" s="43">
        <f t="shared" si="21"/>
        <v>0</v>
      </c>
      <c r="H153" s="43"/>
      <c r="I153" s="43"/>
      <c r="J153" s="43">
        <f t="shared" si="22"/>
        <v>9093</v>
      </c>
      <c r="K153" s="43">
        <v>9093</v>
      </c>
      <c r="L153" s="43"/>
      <c r="M153" s="43">
        <f t="shared" si="23"/>
        <v>0</v>
      </c>
      <c r="N153" s="43"/>
      <c r="O153" s="43"/>
      <c r="P153" s="43">
        <v>6080</v>
      </c>
      <c r="Q153" s="43"/>
      <c r="R153" s="43"/>
      <c r="S153" s="43"/>
      <c r="V153" s="44"/>
      <c r="W153" s="44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</row>
    <row r="154" spans="1:232" s="39" customFormat="1" ht="31.5" x14ac:dyDescent="0.25">
      <c r="A154" s="40">
        <v>8</v>
      </c>
      <c r="B154" s="63" t="s">
        <v>174</v>
      </c>
      <c r="C154" s="43">
        <f t="shared" si="20"/>
        <v>3102</v>
      </c>
      <c r="D154" s="43"/>
      <c r="E154" s="43">
        <v>3102</v>
      </c>
      <c r="F154" s="43"/>
      <c r="G154" s="43">
        <f t="shared" si="21"/>
        <v>0</v>
      </c>
      <c r="H154" s="43"/>
      <c r="I154" s="43"/>
      <c r="J154" s="43">
        <f t="shared" si="22"/>
        <v>2769</v>
      </c>
      <c r="K154" s="43">
        <v>2769</v>
      </c>
      <c r="L154" s="43"/>
      <c r="M154" s="43">
        <f t="shared" si="23"/>
        <v>0</v>
      </c>
      <c r="N154" s="43"/>
      <c r="O154" s="43"/>
      <c r="P154" s="43">
        <v>333</v>
      </c>
      <c r="Q154" s="43"/>
      <c r="R154" s="43"/>
      <c r="S154" s="43"/>
      <c r="V154" s="44"/>
      <c r="W154" s="44"/>
    </row>
    <row r="155" spans="1:232" s="39" customFormat="1" x14ac:dyDescent="0.25">
      <c r="A155" s="40">
        <v>9</v>
      </c>
      <c r="B155" s="45" t="s">
        <v>175</v>
      </c>
      <c r="C155" s="43">
        <f t="shared" si="20"/>
        <v>1306</v>
      </c>
      <c r="D155" s="43"/>
      <c r="E155" s="43">
        <v>1306</v>
      </c>
      <c r="F155" s="43"/>
      <c r="G155" s="43">
        <f t="shared" si="21"/>
        <v>0</v>
      </c>
      <c r="H155" s="43"/>
      <c r="I155" s="43"/>
      <c r="J155" s="43">
        <f t="shared" si="22"/>
        <v>1306</v>
      </c>
      <c r="K155" s="43">
        <v>1306</v>
      </c>
      <c r="L155" s="43"/>
      <c r="M155" s="43">
        <f t="shared" si="23"/>
        <v>0</v>
      </c>
      <c r="N155" s="43"/>
      <c r="O155" s="43"/>
      <c r="P155" s="43"/>
      <c r="Q155" s="43"/>
      <c r="R155" s="43"/>
      <c r="S155" s="43"/>
      <c r="V155" s="44"/>
      <c r="W155" s="44"/>
    </row>
    <row r="156" spans="1:232" s="39" customFormat="1" ht="31.5" x14ac:dyDescent="0.25">
      <c r="A156" s="40"/>
      <c r="B156" s="45" t="s">
        <v>176</v>
      </c>
      <c r="C156" s="43">
        <f t="shared" si="20"/>
        <v>705</v>
      </c>
      <c r="D156" s="43"/>
      <c r="E156" s="43">
        <v>705</v>
      </c>
      <c r="F156" s="43"/>
      <c r="G156" s="43"/>
      <c r="H156" s="43"/>
      <c r="I156" s="43"/>
      <c r="J156" s="43">
        <f t="shared" si="22"/>
        <v>705</v>
      </c>
      <c r="K156" s="43">
        <v>705</v>
      </c>
      <c r="L156" s="43"/>
      <c r="M156" s="43"/>
      <c r="N156" s="43"/>
      <c r="O156" s="43"/>
      <c r="P156" s="43"/>
      <c r="Q156" s="43"/>
      <c r="R156" s="43"/>
      <c r="S156" s="43"/>
      <c r="V156" s="44"/>
      <c r="W156" s="44"/>
    </row>
    <row r="157" spans="1:232" s="38" customFormat="1" ht="31.5" x14ac:dyDescent="0.25">
      <c r="A157" s="40">
        <v>10</v>
      </c>
      <c r="B157" s="41" t="s">
        <v>177</v>
      </c>
      <c r="C157" s="43">
        <f t="shared" si="20"/>
        <v>918</v>
      </c>
      <c r="D157" s="43"/>
      <c r="E157" s="43">
        <v>918</v>
      </c>
      <c r="F157" s="43"/>
      <c r="G157" s="43">
        <f t="shared" ref="G157:G162" si="24">SUM(H157:I157)</f>
        <v>0</v>
      </c>
      <c r="H157" s="43"/>
      <c r="I157" s="43"/>
      <c r="J157" s="43">
        <f t="shared" si="22"/>
        <v>886</v>
      </c>
      <c r="K157" s="43">
        <v>886</v>
      </c>
      <c r="L157" s="43"/>
      <c r="M157" s="43">
        <f t="shared" ref="M157:M162" si="25">SUM(N157:O157)</f>
        <v>0</v>
      </c>
      <c r="N157" s="43"/>
      <c r="O157" s="43"/>
      <c r="P157" s="43">
        <v>30</v>
      </c>
      <c r="Q157" s="43"/>
      <c r="R157" s="43"/>
      <c r="S157" s="43"/>
      <c r="V157" s="44"/>
      <c r="W157" s="44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</row>
    <row r="158" spans="1:232" s="38" customFormat="1" ht="31.5" x14ac:dyDescent="0.25">
      <c r="A158" s="40">
        <v>12</v>
      </c>
      <c r="B158" s="41" t="s">
        <v>178</v>
      </c>
      <c r="C158" s="43">
        <f t="shared" si="20"/>
        <v>5913</v>
      </c>
      <c r="D158" s="43"/>
      <c r="E158" s="43">
        <v>5913</v>
      </c>
      <c r="F158" s="43"/>
      <c r="G158" s="43">
        <f t="shared" si="24"/>
        <v>0</v>
      </c>
      <c r="H158" s="43"/>
      <c r="I158" s="43"/>
      <c r="J158" s="43">
        <f t="shared" si="22"/>
        <v>5782</v>
      </c>
      <c r="K158" s="43">
        <v>5782</v>
      </c>
      <c r="L158" s="43"/>
      <c r="M158" s="43">
        <f t="shared" si="25"/>
        <v>0</v>
      </c>
      <c r="N158" s="43"/>
      <c r="O158" s="43"/>
      <c r="P158" s="43">
        <v>131</v>
      </c>
      <c r="Q158" s="43"/>
      <c r="R158" s="43"/>
      <c r="S158" s="43"/>
      <c r="V158" s="44"/>
      <c r="W158" s="44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</row>
    <row r="159" spans="1:232" s="38" customFormat="1" x14ac:dyDescent="0.25">
      <c r="A159" s="40">
        <v>13</v>
      </c>
      <c r="B159" s="41" t="s">
        <v>179</v>
      </c>
      <c r="C159" s="43">
        <f t="shared" si="20"/>
        <v>549</v>
      </c>
      <c r="D159" s="43"/>
      <c r="E159" s="43">
        <v>549</v>
      </c>
      <c r="F159" s="43"/>
      <c r="G159" s="43">
        <f t="shared" si="24"/>
        <v>0</v>
      </c>
      <c r="H159" s="43"/>
      <c r="I159" s="43"/>
      <c r="J159" s="43">
        <f t="shared" si="22"/>
        <v>549</v>
      </c>
      <c r="K159" s="43">
        <v>549</v>
      </c>
      <c r="L159" s="43"/>
      <c r="M159" s="43">
        <f t="shared" si="25"/>
        <v>0</v>
      </c>
      <c r="N159" s="43"/>
      <c r="O159" s="43"/>
      <c r="P159" s="43"/>
      <c r="Q159" s="43"/>
      <c r="R159" s="43"/>
      <c r="S159" s="43"/>
      <c r="V159" s="44"/>
      <c r="W159" s="44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</row>
    <row r="160" spans="1:232" s="38" customFormat="1" ht="31.5" x14ac:dyDescent="0.25">
      <c r="A160" s="40">
        <v>14</v>
      </c>
      <c r="B160" s="41" t="s">
        <v>180</v>
      </c>
      <c r="C160" s="43">
        <f t="shared" si="20"/>
        <v>0</v>
      </c>
      <c r="D160" s="43"/>
      <c r="E160" s="43"/>
      <c r="F160" s="43"/>
      <c r="G160" s="43">
        <f t="shared" si="24"/>
        <v>0</v>
      </c>
      <c r="H160" s="43"/>
      <c r="I160" s="43"/>
      <c r="J160" s="43">
        <f t="shared" si="22"/>
        <v>0</v>
      </c>
      <c r="K160" s="43"/>
      <c r="L160" s="43"/>
      <c r="M160" s="43">
        <f t="shared" si="25"/>
        <v>0</v>
      </c>
      <c r="N160" s="43"/>
      <c r="O160" s="43"/>
      <c r="P160" s="43"/>
      <c r="Q160" s="43"/>
      <c r="R160" s="43"/>
      <c r="S160" s="43"/>
      <c r="V160" s="44"/>
      <c r="W160" s="44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</row>
    <row r="161" spans="1:232" s="39" customFormat="1" x14ac:dyDescent="0.25">
      <c r="A161" s="40">
        <v>15</v>
      </c>
      <c r="B161" s="45" t="s">
        <v>181</v>
      </c>
      <c r="C161" s="43">
        <f t="shared" si="20"/>
        <v>4343</v>
      </c>
      <c r="D161" s="43"/>
      <c r="E161" s="43">
        <v>4343</v>
      </c>
      <c r="F161" s="43"/>
      <c r="G161" s="43">
        <f t="shared" si="24"/>
        <v>0</v>
      </c>
      <c r="H161" s="43"/>
      <c r="I161" s="43"/>
      <c r="J161" s="43">
        <f t="shared" si="22"/>
        <v>3928</v>
      </c>
      <c r="K161" s="43">
        <v>3928</v>
      </c>
      <c r="L161" s="43"/>
      <c r="M161" s="43">
        <f t="shared" si="25"/>
        <v>0</v>
      </c>
      <c r="N161" s="43"/>
      <c r="O161" s="43"/>
      <c r="P161" s="43">
        <v>70</v>
      </c>
      <c r="Q161" s="43"/>
      <c r="R161" s="43"/>
      <c r="S161" s="43"/>
      <c r="V161" s="44"/>
      <c r="W161" s="44"/>
    </row>
    <row r="162" spans="1:232" s="38" customFormat="1" ht="31.5" x14ac:dyDescent="0.25">
      <c r="A162" s="40">
        <v>16</v>
      </c>
      <c r="B162" s="41" t="s">
        <v>182</v>
      </c>
      <c r="C162" s="43">
        <f t="shared" si="20"/>
        <v>0</v>
      </c>
      <c r="D162" s="43"/>
      <c r="E162" s="43"/>
      <c r="F162" s="43"/>
      <c r="G162" s="43">
        <f t="shared" si="24"/>
        <v>0</v>
      </c>
      <c r="H162" s="43"/>
      <c r="I162" s="43"/>
      <c r="J162" s="43">
        <f t="shared" si="22"/>
        <v>0</v>
      </c>
      <c r="K162" s="43"/>
      <c r="L162" s="43"/>
      <c r="M162" s="43">
        <f t="shared" si="25"/>
        <v>0</v>
      </c>
      <c r="N162" s="43"/>
      <c r="O162" s="43"/>
      <c r="P162" s="43"/>
      <c r="Q162" s="43"/>
      <c r="R162" s="43"/>
      <c r="S162" s="43"/>
      <c r="V162" s="44"/>
      <c r="W162" s="44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</row>
    <row r="163" spans="1:232" s="38" customFormat="1" x14ac:dyDescent="0.25">
      <c r="A163" s="40">
        <v>17</v>
      </c>
      <c r="B163" s="41" t="s">
        <v>43</v>
      </c>
      <c r="C163" s="43">
        <f t="shared" si="20"/>
        <v>1859</v>
      </c>
      <c r="D163" s="43"/>
      <c r="E163" s="43">
        <f>704+50+1105</f>
        <v>1859</v>
      </c>
      <c r="F163" s="43"/>
      <c r="G163" s="43"/>
      <c r="H163" s="43"/>
      <c r="I163" s="43"/>
      <c r="J163" s="43">
        <f t="shared" si="22"/>
        <v>1855</v>
      </c>
      <c r="K163" s="43">
        <f>1101+50+704</f>
        <v>1855</v>
      </c>
      <c r="L163" s="43"/>
      <c r="M163" s="43"/>
      <c r="N163" s="43"/>
      <c r="O163" s="43"/>
      <c r="P163" s="43"/>
      <c r="Q163" s="43"/>
      <c r="R163" s="43"/>
      <c r="S163" s="43"/>
      <c r="V163" s="44"/>
      <c r="W163" s="44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</row>
    <row r="164" spans="1:232" s="38" customFormat="1" x14ac:dyDescent="0.25">
      <c r="A164" s="40">
        <v>18</v>
      </c>
      <c r="B164" s="41" t="s">
        <v>183</v>
      </c>
      <c r="C164" s="43">
        <f t="shared" si="20"/>
        <v>338</v>
      </c>
      <c r="D164" s="43"/>
      <c r="E164" s="43">
        <f>155+183</f>
        <v>338</v>
      </c>
      <c r="F164" s="43"/>
      <c r="G164" s="43"/>
      <c r="H164" s="43"/>
      <c r="I164" s="43"/>
      <c r="J164" s="43">
        <f t="shared" si="22"/>
        <v>248</v>
      </c>
      <c r="K164" s="43">
        <f>65+183</f>
        <v>248</v>
      </c>
      <c r="L164" s="43"/>
      <c r="M164" s="43"/>
      <c r="N164" s="43"/>
      <c r="O164" s="43"/>
      <c r="P164" s="43"/>
      <c r="Q164" s="43"/>
      <c r="R164" s="43"/>
      <c r="S164" s="43"/>
      <c r="V164" s="44"/>
      <c r="W164" s="44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</row>
    <row r="165" spans="1:232" s="38" customFormat="1" x14ac:dyDescent="0.25">
      <c r="A165" s="33" t="s">
        <v>4</v>
      </c>
      <c r="B165" s="37" t="s">
        <v>184</v>
      </c>
      <c r="C165" s="33">
        <f t="shared" ref="C165:S165" si="26">SUBTOTAL(9,C166:C196)</f>
        <v>241931</v>
      </c>
      <c r="D165" s="33">
        <f t="shared" si="26"/>
        <v>0</v>
      </c>
      <c r="E165" s="33">
        <f t="shared" si="26"/>
        <v>241464</v>
      </c>
      <c r="F165" s="33">
        <f t="shared" si="26"/>
        <v>0</v>
      </c>
      <c r="G165" s="33">
        <f t="shared" si="26"/>
        <v>467</v>
      </c>
      <c r="H165" s="33">
        <f t="shared" si="26"/>
        <v>0</v>
      </c>
      <c r="I165" s="33">
        <f t="shared" si="26"/>
        <v>467</v>
      </c>
      <c r="J165" s="33">
        <f t="shared" si="26"/>
        <v>235410</v>
      </c>
      <c r="K165" s="33">
        <f t="shared" si="26"/>
        <v>234943</v>
      </c>
      <c r="L165" s="33">
        <f t="shared" si="26"/>
        <v>0</v>
      </c>
      <c r="M165" s="33">
        <f t="shared" si="26"/>
        <v>467</v>
      </c>
      <c r="N165" s="33">
        <f t="shared" si="26"/>
        <v>0</v>
      </c>
      <c r="O165" s="33">
        <f t="shared" si="26"/>
        <v>467</v>
      </c>
      <c r="P165" s="33">
        <f t="shared" si="26"/>
        <v>6440</v>
      </c>
      <c r="Q165" s="33">
        <f t="shared" si="26"/>
        <v>0</v>
      </c>
      <c r="R165" s="33">
        <f t="shared" si="26"/>
        <v>0</v>
      </c>
      <c r="S165" s="33">
        <f t="shared" si="26"/>
        <v>0</v>
      </c>
      <c r="V165" s="44"/>
      <c r="W165" s="44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</row>
    <row r="166" spans="1:232" s="38" customFormat="1" x14ac:dyDescent="0.25">
      <c r="A166" s="33" t="s">
        <v>128</v>
      </c>
      <c r="B166" s="37" t="s">
        <v>185</v>
      </c>
      <c r="C166" s="33">
        <f t="shared" ref="C166:S166" si="27">SUBTOTAL(9,C167:C192)</f>
        <v>231803</v>
      </c>
      <c r="D166" s="33">
        <f t="shared" si="27"/>
        <v>0</v>
      </c>
      <c r="E166" s="33">
        <f t="shared" si="27"/>
        <v>231336</v>
      </c>
      <c r="F166" s="33">
        <f t="shared" si="27"/>
        <v>0</v>
      </c>
      <c r="G166" s="33">
        <f t="shared" si="27"/>
        <v>467</v>
      </c>
      <c r="H166" s="33">
        <f t="shared" si="27"/>
        <v>0</v>
      </c>
      <c r="I166" s="33">
        <f t="shared" si="27"/>
        <v>467</v>
      </c>
      <c r="J166" s="33">
        <f t="shared" si="27"/>
        <v>225282</v>
      </c>
      <c r="K166" s="33">
        <f t="shared" si="27"/>
        <v>224815</v>
      </c>
      <c r="L166" s="33">
        <f t="shared" si="27"/>
        <v>0</v>
      </c>
      <c r="M166" s="33">
        <f t="shared" si="27"/>
        <v>467</v>
      </c>
      <c r="N166" s="33">
        <f t="shared" si="27"/>
        <v>0</v>
      </c>
      <c r="O166" s="33">
        <f t="shared" si="27"/>
        <v>467</v>
      </c>
      <c r="P166" s="33">
        <f t="shared" si="27"/>
        <v>6440</v>
      </c>
      <c r="Q166" s="33">
        <f t="shared" si="27"/>
        <v>0</v>
      </c>
      <c r="R166" s="33">
        <f t="shared" si="27"/>
        <v>0</v>
      </c>
      <c r="S166" s="33">
        <f t="shared" si="27"/>
        <v>0</v>
      </c>
      <c r="V166" s="44"/>
      <c r="W166" s="44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</row>
    <row r="167" spans="1:232" s="39" customFormat="1" x14ac:dyDescent="0.25">
      <c r="A167" s="40">
        <v>1</v>
      </c>
      <c r="B167" s="45" t="s">
        <v>186</v>
      </c>
      <c r="C167" s="43">
        <f t="shared" ref="C167:C192" si="28">SUM(D167:F167)+G167</f>
        <v>7758</v>
      </c>
      <c r="D167" s="43"/>
      <c r="E167" s="43">
        <v>7758</v>
      </c>
      <c r="F167" s="43"/>
      <c r="G167" s="43">
        <f t="shared" ref="G167:G192" si="29">SUM(H167:I167)</f>
        <v>0</v>
      </c>
      <c r="H167" s="43"/>
      <c r="I167" s="43"/>
      <c r="J167" s="43">
        <f t="shared" ref="J167:J192" si="30">SUM(K167:L167)+M167</f>
        <v>7188</v>
      </c>
      <c r="K167" s="43">
        <v>7188</v>
      </c>
      <c r="L167" s="43"/>
      <c r="M167" s="43">
        <f t="shared" ref="M167:M192" si="31">SUM(N167:O167)</f>
        <v>0</v>
      </c>
      <c r="N167" s="43"/>
      <c r="O167" s="43"/>
      <c r="P167" s="43">
        <v>570</v>
      </c>
      <c r="Q167" s="43"/>
      <c r="R167" s="43"/>
      <c r="S167" s="43"/>
      <c r="V167" s="44"/>
      <c r="W167" s="44"/>
    </row>
    <row r="168" spans="1:232" s="39" customFormat="1" x14ac:dyDescent="0.25">
      <c r="A168" s="40">
        <v>2</v>
      </c>
      <c r="B168" s="45" t="s">
        <v>187</v>
      </c>
      <c r="C168" s="43">
        <f t="shared" si="28"/>
        <v>6774</v>
      </c>
      <c r="D168" s="43"/>
      <c r="E168" s="43">
        <v>6774</v>
      </c>
      <c r="F168" s="43"/>
      <c r="G168" s="43">
        <f t="shared" si="29"/>
        <v>0</v>
      </c>
      <c r="H168" s="43"/>
      <c r="I168" s="43"/>
      <c r="J168" s="43">
        <f t="shared" si="30"/>
        <v>6404</v>
      </c>
      <c r="K168" s="43">
        <v>6404</v>
      </c>
      <c r="L168" s="43"/>
      <c r="M168" s="43">
        <f t="shared" si="31"/>
        <v>0</v>
      </c>
      <c r="N168" s="43"/>
      <c r="O168" s="43"/>
      <c r="P168" s="43">
        <v>370</v>
      </c>
      <c r="Q168" s="43"/>
      <c r="R168" s="43"/>
      <c r="S168" s="43"/>
      <c r="V168" s="44"/>
      <c r="W168" s="44"/>
    </row>
    <row r="169" spans="1:232" s="38" customFormat="1" ht="31.5" x14ac:dyDescent="0.25">
      <c r="A169" s="40">
        <v>3</v>
      </c>
      <c r="B169" s="41" t="s">
        <v>188</v>
      </c>
      <c r="C169" s="43">
        <f t="shared" si="28"/>
        <v>13712</v>
      </c>
      <c r="D169" s="43"/>
      <c r="E169" s="43">
        <v>13712</v>
      </c>
      <c r="F169" s="43"/>
      <c r="G169" s="43">
        <f t="shared" si="29"/>
        <v>0</v>
      </c>
      <c r="H169" s="43"/>
      <c r="I169" s="43"/>
      <c r="J169" s="43">
        <f t="shared" si="30"/>
        <v>13642</v>
      </c>
      <c r="K169" s="43">
        <v>13642</v>
      </c>
      <c r="L169" s="43"/>
      <c r="M169" s="43">
        <f t="shared" si="31"/>
        <v>0</v>
      </c>
      <c r="N169" s="43"/>
      <c r="O169" s="43"/>
      <c r="P169" s="43">
        <v>70</v>
      </c>
      <c r="Q169" s="43"/>
      <c r="R169" s="43"/>
      <c r="S169" s="43"/>
      <c r="V169" s="44"/>
      <c r="W169" s="44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</row>
    <row r="170" spans="1:232" s="39" customFormat="1" x14ac:dyDescent="0.25">
      <c r="A170" s="40">
        <v>4</v>
      </c>
      <c r="B170" s="45" t="s">
        <v>189</v>
      </c>
      <c r="C170" s="43">
        <f t="shared" si="28"/>
        <v>9412</v>
      </c>
      <c r="D170" s="43"/>
      <c r="E170" s="43">
        <v>9412</v>
      </c>
      <c r="F170" s="43"/>
      <c r="G170" s="43">
        <f t="shared" si="29"/>
        <v>0</v>
      </c>
      <c r="H170" s="43"/>
      <c r="I170" s="43"/>
      <c r="J170" s="43">
        <f t="shared" si="30"/>
        <v>9341</v>
      </c>
      <c r="K170" s="43">
        <v>9341</v>
      </c>
      <c r="L170" s="43"/>
      <c r="M170" s="43">
        <f t="shared" si="31"/>
        <v>0</v>
      </c>
      <c r="N170" s="43"/>
      <c r="O170" s="43"/>
      <c r="P170" s="43">
        <v>70</v>
      </c>
      <c r="Q170" s="43"/>
      <c r="R170" s="43"/>
      <c r="S170" s="43"/>
      <c r="V170" s="44"/>
      <c r="W170" s="44"/>
    </row>
    <row r="171" spans="1:232" s="39" customFormat="1" x14ac:dyDescent="0.25">
      <c r="A171" s="40">
        <v>5</v>
      </c>
      <c r="B171" s="45" t="s">
        <v>190</v>
      </c>
      <c r="C171" s="43">
        <f t="shared" si="28"/>
        <v>7960</v>
      </c>
      <c r="D171" s="43"/>
      <c r="E171" s="43">
        <v>7960</v>
      </c>
      <c r="F171" s="43"/>
      <c r="G171" s="43">
        <f t="shared" si="29"/>
        <v>0</v>
      </c>
      <c r="H171" s="43"/>
      <c r="I171" s="43"/>
      <c r="J171" s="43">
        <f t="shared" si="30"/>
        <v>7890</v>
      </c>
      <c r="K171" s="43">
        <v>7890</v>
      </c>
      <c r="L171" s="43"/>
      <c r="M171" s="43">
        <f t="shared" si="31"/>
        <v>0</v>
      </c>
      <c r="N171" s="43"/>
      <c r="O171" s="43"/>
      <c r="P171" s="43">
        <v>70</v>
      </c>
      <c r="Q171" s="43"/>
      <c r="R171" s="43"/>
      <c r="S171" s="43"/>
      <c r="V171" s="44"/>
      <c r="W171" s="44"/>
    </row>
    <row r="172" spans="1:232" s="39" customFormat="1" x14ac:dyDescent="0.25">
      <c r="A172" s="40">
        <v>6</v>
      </c>
      <c r="B172" s="45" t="s">
        <v>191</v>
      </c>
      <c r="C172" s="43">
        <f t="shared" si="28"/>
        <v>6433</v>
      </c>
      <c r="D172" s="43"/>
      <c r="E172" s="43">
        <v>6433</v>
      </c>
      <c r="F172" s="43"/>
      <c r="G172" s="43">
        <f t="shared" si="29"/>
        <v>0</v>
      </c>
      <c r="H172" s="43"/>
      <c r="I172" s="43"/>
      <c r="J172" s="43">
        <f t="shared" si="30"/>
        <v>6363</v>
      </c>
      <c r="K172" s="43">
        <v>6363</v>
      </c>
      <c r="L172" s="43"/>
      <c r="M172" s="43">
        <f t="shared" si="31"/>
        <v>0</v>
      </c>
      <c r="N172" s="43"/>
      <c r="O172" s="43"/>
      <c r="P172" s="43">
        <v>70</v>
      </c>
      <c r="Q172" s="43"/>
      <c r="R172" s="43"/>
      <c r="S172" s="43"/>
      <c r="V172" s="44"/>
      <c r="W172" s="44"/>
    </row>
    <row r="173" spans="1:232" s="39" customFormat="1" x14ac:dyDescent="0.25">
      <c r="A173" s="40">
        <v>7</v>
      </c>
      <c r="B173" s="45" t="s">
        <v>192</v>
      </c>
      <c r="C173" s="43">
        <f t="shared" si="28"/>
        <v>11039</v>
      </c>
      <c r="D173" s="43"/>
      <c r="E173" s="43">
        <v>11039</v>
      </c>
      <c r="F173" s="43"/>
      <c r="G173" s="43">
        <f t="shared" si="29"/>
        <v>0</v>
      </c>
      <c r="H173" s="43"/>
      <c r="I173" s="43"/>
      <c r="J173" s="43">
        <f t="shared" si="30"/>
        <v>11039</v>
      </c>
      <c r="K173" s="43">
        <v>11039</v>
      </c>
      <c r="L173" s="43"/>
      <c r="M173" s="43">
        <f t="shared" si="31"/>
        <v>0</v>
      </c>
      <c r="N173" s="43"/>
      <c r="O173" s="43"/>
      <c r="P173" s="43"/>
      <c r="Q173" s="43"/>
      <c r="R173" s="43"/>
      <c r="S173" s="43"/>
      <c r="V173" s="44"/>
      <c r="W173" s="44"/>
    </row>
    <row r="174" spans="1:232" s="39" customFormat="1" x14ac:dyDescent="0.25">
      <c r="A174" s="40">
        <v>8</v>
      </c>
      <c r="B174" s="45" t="s">
        <v>193</v>
      </c>
      <c r="C174" s="43">
        <f t="shared" si="28"/>
        <v>4978</v>
      </c>
      <c r="D174" s="43"/>
      <c r="E174" s="43">
        <v>4978</v>
      </c>
      <c r="F174" s="43"/>
      <c r="G174" s="43">
        <f t="shared" si="29"/>
        <v>0</v>
      </c>
      <c r="H174" s="43"/>
      <c r="I174" s="43"/>
      <c r="J174" s="43">
        <f t="shared" si="30"/>
        <v>4908</v>
      </c>
      <c r="K174" s="43">
        <v>4908</v>
      </c>
      <c r="L174" s="43"/>
      <c r="M174" s="43">
        <f t="shared" si="31"/>
        <v>0</v>
      </c>
      <c r="N174" s="43"/>
      <c r="O174" s="43"/>
      <c r="P174" s="43">
        <v>70</v>
      </c>
      <c r="Q174" s="43"/>
      <c r="R174" s="43"/>
      <c r="S174" s="43"/>
      <c r="V174" s="44"/>
      <c r="W174" s="44"/>
    </row>
    <row r="175" spans="1:232" s="38" customFormat="1" x14ac:dyDescent="0.25">
      <c r="A175" s="40">
        <v>9</v>
      </c>
      <c r="B175" s="41" t="s">
        <v>194</v>
      </c>
      <c r="C175" s="43">
        <f t="shared" si="28"/>
        <v>16658</v>
      </c>
      <c r="D175" s="43"/>
      <c r="E175" s="43">
        <v>16658</v>
      </c>
      <c r="F175" s="43"/>
      <c r="G175" s="43">
        <f t="shared" si="29"/>
        <v>0</v>
      </c>
      <c r="H175" s="43"/>
      <c r="I175" s="43"/>
      <c r="J175" s="43">
        <f t="shared" si="30"/>
        <v>16658</v>
      </c>
      <c r="K175" s="43">
        <v>16658</v>
      </c>
      <c r="L175" s="43"/>
      <c r="M175" s="43">
        <f t="shared" si="31"/>
        <v>0</v>
      </c>
      <c r="N175" s="43"/>
      <c r="O175" s="43"/>
      <c r="P175" s="43"/>
      <c r="Q175" s="43"/>
      <c r="R175" s="43"/>
      <c r="S175" s="43"/>
      <c r="V175" s="44"/>
      <c r="W175" s="44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</row>
    <row r="176" spans="1:232" s="38" customFormat="1" x14ac:dyDescent="0.25">
      <c r="A176" s="40">
        <v>10</v>
      </c>
      <c r="B176" s="41" t="s">
        <v>195</v>
      </c>
      <c r="C176" s="43">
        <f t="shared" si="28"/>
        <v>14692</v>
      </c>
      <c r="D176" s="43"/>
      <c r="E176" s="43">
        <v>14692</v>
      </c>
      <c r="F176" s="43"/>
      <c r="G176" s="43">
        <f t="shared" si="29"/>
        <v>0</v>
      </c>
      <c r="H176" s="43"/>
      <c r="I176" s="43"/>
      <c r="J176" s="43">
        <f t="shared" si="30"/>
        <v>14652</v>
      </c>
      <c r="K176" s="43">
        <v>14652</v>
      </c>
      <c r="L176" s="43"/>
      <c r="M176" s="43">
        <f t="shared" si="31"/>
        <v>0</v>
      </c>
      <c r="N176" s="43"/>
      <c r="O176" s="43"/>
      <c r="P176" s="43">
        <v>40</v>
      </c>
      <c r="Q176" s="43"/>
      <c r="R176" s="43"/>
      <c r="S176" s="43"/>
      <c r="V176" s="44"/>
      <c r="W176" s="44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</row>
    <row r="177" spans="1:232" s="38" customFormat="1" x14ac:dyDescent="0.25">
      <c r="A177" s="40">
        <v>11</v>
      </c>
      <c r="B177" s="41" t="s">
        <v>196</v>
      </c>
      <c r="C177" s="43">
        <f t="shared" si="28"/>
        <v>13136</v>
      </c>
      <c r="D177" s="43"/>
      <c r="E177" s="43">
        <v>13136</v>
      </c>
      <c r="F177" s="43"/>
      <c r="G177" s="43">
        <f t="shared" si="29"/>
        <v>0</v>
      </c>
      <c r="H177" s="43"/>
      <c r="I177" s="43"/>
      <c r="J177" s="43">
        <f t="shared" si="30"/>
        <v>13096</v>
      </c>
      <c r="K177" s="43">
        <v>13096</v>
      </c>
      <c r="L177" s="43"/>
      <c r="M177" s="43">
        <f t="shared" si="31"/>
        <v>0</v>
      </c>
      <c r="N177" s="43"/>
      <c r="O177" s="43"/>
      <c r="P177" s="43">
        <v>40</v>
      </c>
      <c r="Q177" s="43"/>
      <c r="R177" s="43"/>
      <c r="S177" s="43"/>
      <c r="V177" s="44"/>
      <c r="W177" s="44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/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  <c r="ET177" s="39"/>
      <c r="EU177" s="39"/>
      <c r="EV177" s="39"/>
      <c r="EW177" s="39"/>
      <c r="EX177" s="39"/>
      <c r="EY177" s="39"/>
      <c r="EZ177" s="39"/>
      <c r="FA177" s="39"/>
      <c r="FB177" s="39"/>
      <c r="FC177" s="39"/>
      <c r="FD177" s="39"/>
      <c r="FE177" s="39"/>
      <c r="FF177" s="39"/>
      <c r="FG177" s="39"/>
      <c r="FH177" s="39"/>
      <c r="FI177" s="39"/>
      <c r="FJ177" s="39"/>
      <c r="FK177" s="39"/>
      <c r="FL177" s="39"/>
      <c r="FM177" s="39"/>
      <c r="FN177" s="39"/>
      <c r="FO177" s="39"/>
      <c r="FP177" s="39"/>
      <c r="FQ177" s="39"/>
      <c r="FR177" s="39"/>
      <c r="FS177" s="39"/>
      <c r="FT177" s="39"/>
      <c r="FU177" s="39"/>
      <c r="FV177" s="39"/>
      <c r="FW177" s="39"/>
      <c r="FX177" s="39"/>
      <c r="FY177" s="39"/>
      <c r="FZ177" s="39"/>
      <c r="GA177" s="39"/>
      <c r="GB177" s="39"/>
      <c r="GC177" s="39"/>
      <c r="GD177" s="39"/>
      <c r="GE177" s="39"/>
      <c r="GF177" s="39"/>
      <c r="GG177" s="39"/>
      <c r="GH177" s="39"/>
      <c r="GI177" s="39"/>
      <c r="GJ177" s="39"/>
      <c r="GK177" s="39"/>
      <c r="GL177" s="39"/>
      <c r="GM177" s="39"/>
      <c r="GN177" s="39"/>
      <c r="GO177" s="39"/>
      <c r="GP177" s="39"/>
      <c r="GQ177" s="39"/>
      <c r="GR177" s="39"/>
      <c r="GS177" s="39"/>
      <c r="GT177" s="39"/>
      <c r="GU177" s="39"/>
      <c r="GV177" s="39"/>
      <c r="GW177" s="39"/>
      <c r="GX177" s="39"/>
      <c r="GY177" s="39"/>
      <c r="GZ177" s="39"/>
      <c r="HA177" s="39"/>
      <c r="HB177" s="39"/>
      <c r="HC177" s="39"/>
      <c r="HD177" s="39"/>
      <c r="HE177" s="39"/>
      <c r="HF177" s="39"/>
      <c r="HG177" s="39"/>
      <c r="HH177" s="39"/>
      <c r="HI177" s="39"/>
      <c r="HJ177" s="39"/>
      <c r="HK177" s="39"/>
      <c r="HL177" s="39"/>
      <c r="HM177" s="39"/>
      <c r="HN177" s="39"/>
      <c r="HO177" s="39"/>
      <c r="HP177" s="39"/>
      <c r="HQ177" s="39"/>
      <c r="HR177" s="39"/>
      <c r="HS177" s="39"/>
      <c r="HT177" s="39"/>
      <c r="HU177" s="39"/>
      <c r="HV177" s="39"/>
      <c r="HW177" s="39"/>
      <c r="HX177" s="39"/>
    </row>
    <row r="178" spans="1:232" s="38" customFormat="1" x14ac:dyDescent="0.25">
      <c r="A178" s="40">
        <v>12</v>
      </c>
      <c r="B178" s="41" t="s">
        <v>197</v>
      </c>
      <c r="C178" s="43">
        <f t="shared" si="28"/>
        <v>11018</v>
      </c>
      <c r="D178" s="43"/>
      <c r="E178" s="43">
        <v>11018</v>
      </c>
      <c r="F178" s="43"/>
      <c r="G178" s="43">
        <f t="shared" si="29"/>
        <v>0</v>
      </c>
      <c r="H178" s="43"/>
      <c r="I178" s="43"/>
      <c r="J178" s="43">
        <f t="shared" si="30"/>
        <v>10978</v>
      </c>
      <c r="K178" s="43">
        <v>10978</v>
      </c>
      <c r="L178" s="43"/>
      <c r="M178" s="43">
        <f t="shared" si="31"/>
        <v>0</v>
      </c>
      <c r="N178" s="43"/>
      <c r="O178" s="43"/>
      <c r="P178" s="43">
        <v>40</v>
      </c>
      <c r="Q178" s="43"/>
      <c r="R178" s="43"/>
      <c r="S178" s="43"/>
      <c r="V178" s="44"/>
      <c r="W178" s="44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  <c r="ET178" s="39"/>
      <c r="EU178" s="39"/>
      <c r="EV178" s="39"/>
      <c r="EW178" s="39"/>
      <c r="EX178" s="39"/>
      <c r="EY178" s="39"/>
      <c r="EZ178" s="39"/>
      <c r="FA178" s="39"/>
      <c r="FB178" s="39"/>
      <c r="FC178" s="39"/>
      <c r="FD178" s="39"/>
      <c r="FE178" s="39"/>
      <c r="FF178" s="39"/>
      <c r="FG178" s="39"/>
      <c r="FH178" s="39"/>
      <c r="FI178" s="39"/>
      <c r="FJ178" s="39"/>
      <c r="FK178" s="39"/>
      <c r="FL178" s="39"/>
      <c r="FM178" s="39"/>
      <c r="FN178" s="39"/>
      <c r="FO178" s="39"/>
      <c r="FP178" s="39"/>
      <c r="FQ178" s="39"/>
      <c r="FR178" s="39"/>
      <c r="FS178" s="39"/>
      <c r="FT178" s="39"/>
      <c r="FU178" s="39"/>
      <c r="FV178" s="39"/>
      <c r="FW178" s="39"/>
      <c r="FX178" s="39"/>
      <c r="FY178" s="39"/>
      <c r="FZ178" s="39"/>
      <c r="GA178" s="39"/>
      <c r="GB178" s="39"/>
      <c r="GC178" s="39"/>
      <c r="GD178" s="39"/>
      <c r="GE178" s="39"/>
      <c r="GF178" s="39"/>
      <c r="GG178" s="39"/>
      <c r="GH178" s="39"/>
      <c r="GI178" s="39"/>
      <c r="GJ178" s="39"/>
      <c r="GK178" s="39"/>
      <c r="GL178" s="39"/>
      <c r="GM178" s="39"/>
      <c r="GN178" s="39"/>
      <c r="GO178" s="39"/>
      <c r="GP178" s="39"/>
      <c r="GQ178" s="39"/>
      <c r="GR178" s="39"/>
      <c r="GS178" s="39"/>
      <c r="GT178" s="39"/>
      <c r="GU178" s="39"/>
      <c r="GV178" s="39"/>
      <c r="GW178" s="39"/>
      <c r="GX178" s="39"/>
      <c r="GY178" s="39"/>
      <c r="GZ178" s="39"/>
      <c r="HA178" s="39"/>
      <c r="HB178" s="39"/>
      <c r="HC178" s="39"/>
      <c r="HD178" s="39"/>
      <c r="HE178" s="39"/>
      <c r="HF178" s="39"/>
      <c r="HG178" s="39"/>
      <c r="HH178" s="39"/>
      <c r="HI178" s="39"/>
      <c r="HJ178" s="39"/>
      <c r="HK178" s="39"/>
      <c r="HL178" s="39"/>
      <c r="HM178" s="39"/>
      <c r="HN178" s="39"/>
      <c r="HO178" s="39"/>
      <c r="HP178" s="39"/>
      <c r="HQ178" s="39"/>
      <c r="HR178" s="39"/>
      <c r="HS178" s="39"/>
      <c r="HT178" s="39"/>
      <c r="HU178" s="39"/>
      <c r="HV178" s="39"/>
      <c r="HW178" s="39"/>
      <c r="HX178" s="39"/>
    </row>
    <row r="179" spans="1:232" s="38" customFormat="1" x14ac:dyDescent="0.25">
      <c r="A179" s="40">
        <v>13</v>
      </c>
      <c r="B179" s="41" t="s">
        <v>198</v>
      </c>
      <c r="C179" s="43">
        <f t="shared" si="28"/>
        <v>19361</v>
      </c>
      <c r="D179" s="43"/>
      <c r="E179" s="43">
        <v>19361</v>
      </c>
      <c r="F179" s="43"/>
      <c r="G179" s="43">
        <f t="shared" si="29"/>
        <v>0</v>
      </c>
      <c r="H179" s="43"/>
      <c r="I179" s="43"/>
      <c r="J179" s="43">
        <f t="shared" si="30"/>
        <v>19264</v>
      </c>
      <c r="K179" s="43">
        <v>19264</v>
      </c>
      <c r="L179" s="43"/>
      <c r="M179" s="43">
        <f t="shared" si="31"/>
        <v>0</v>
      </c>
      <c r="N179" s="43"/>
      <c r="O179" s="43"/>
      <c r="P179" s="43">
        <v>97</v>
      </c>
      <c r="Q179" s="43"/>
      <c r="R179" s="43"/>
      <c r="S179" s="43"/>
      <c r="V179" s="44"/>
      <c r="W179" s="44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  <c r="ET179" s="39"/>
      <c r="EU179" s="39"/>
      <c r="EV179" s="39"/>
      <c r="EW179" s="39"/>
      <c r="EX179" s="39"/>
      <c r="EY179" s="39"/>
      <c r="EZ179" s="39"/>
      <c r="FA179" s="39"/>
      <c r="FB179" s="39"/>
      <c r="FC179" s="39"/>
      <c r="FD179" s="39"/>
      <c r="FE179" s="39"/>
      <c r="FF179" s="39"/>
      <c r="FG179" s="39"/>
      <c r="FH179" s="39"/>
      <c r="FI179" s="39"/>
      <c r="FJ179" s="39"/>
      <c r="FK179" s="39"/>
      <c r="FL179" s="39"/>
      <c r="FM179" s="39"/>
      <c r="FN179" s="39"/>
      <c r="FO179" s="39"/>
      <c r="FP179" s="39"/>
      <c r="FQ179" s="39"/>
      <c r="FR179" s="39"/>
      <c r="FS179" s="39"/>
      <c r="FT179" s="39"/>
      <c r="FU179" s="39"/>
      <c r="FV179" s="39"/>
      <c r="FW179" s="39"/>
      <c r="FX179" s="39"/>
      <c r="FY179" s="39"/>
      <c r="FZ179" s="39"/>
      <c r="GA179" s="39"/>
      <c r="GB179" s="39"/>
      <c r="GC179" s="39"/>
      <c r="GD179" s="39"/>
      <c r="GE179" s="39"/>
      <c r="GF179" s="39"/>
      <c r="GG179" s="39"/>
      <c r="GH179" s="39"/>
      <c r="GI179" s="39"/>
      <c r="GJ179" s="39"/>
      <c r="GK179" s="39"/>
      <c r="GL179" s="39"/>
      <c r="GM179" s="39"/>
      <c r="GN179" s="39"/>
      <c r="GO179" s="39"/>
      <c r="GP179" s="39"/>
      <c r="GQ179" s="39"/>
      <c r="GR179" s="39"/>
      <c r="GS179" s="39"/>
      <c r="GT179" s="39"/>
      <c r="GU179" s="39"/>
      <c r="GV179" s="39"/>
      <c r="GW179" s="39"/>
      <c r="GX179" s="39"/>
      <c r="GY179" s="39"/>
      <c r="GZ179" s="39"/>
      <c r="HA179" s="39"/>
      <c r="HB179" s="39"/>
      <c r="HC179" s="39"/>
      <c r="HD179" s="39"/>
      <c r="HE179" s="39"/>
      <c r="HF179" s="39"/>
      <c r="HG179" s="39"/>
      <c r="HH179" s="39"/>
      <c r="HI179" s="39"/>
      <c r="HJ179" s="39"/>
      <c r="HK179" s="39"/>
      <c r="HL179" s="39"/>
      <c r="HM179" s="39"/>
      <c r="HN179" s="39"/>
      <c r="HO179" s="39"/>
      <c r="HP179" s="39"/>
      <c r="HQ179" s="39"/>
      <c r="HR179" s="39"/>
      <c r="HS179" s="39"/>
      <c r="HT179" s="39"/>
      <c r="HU179" s="39"/>
      <c r="HV179" s="39"/>
      <c r="HW179" s="39"/>
      <c r="HX179" s="39"/>
    </row>
    <row r="180" spans="1:232" s="38" customFormat="1" x14ac:dyDescent="0.25">
      <c r="A180" s="40">
        <v>14</v>
      </c>
      <c r="B180" s="41" t="s">
        <v>199</v>
      </c>
      <c r="C180" s="43">
        <f t="shared" si="28"/>
        <v>10580</v>
      </c>
      <c r="D180" s="43"/>
      <c r="E180" s="43">
        <v>10580</v>
      </c>
      <c r="F180" s="43"/>
      <c r="G180" s="43">
        <f t="shared" si="29"/>
        <v>0</v>
      </c>
      <c r="H180" s="43"/>
      <c r="I180" s="43"/>
      <c r="J180" s="43">
        <f t="shared" si="30"/>
        <v>10565</v>
      </c>
      <c r="K180" s="43">
        <v>10565</v>
      </c>
      <c r="L180" s="43"/>
      <c r="M180" s="43">
        <f t="shared" si="31"/>
        <v>0</v>
      </c>
      <c r="N180" s="43"/>
      <c r="O180" s="43"/>
      <c r="P180" s="43">
        <v>15</v>
      </c>
      <c r="Q180" s="43"/>
      <c r="R180" s="43"/>
      <c r="S180" s="43"/>
      <c r="V180" s="44"/>
      <c r="W180" s="44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  <c r="ET180" s="39"/>
      <c r="EU180" s="39"/>
      <c r="EV180" s="39"/>
      <c r="EW180" s="39"/>
      <c r="EX180" s="39"/>
      <c r="EY180" s="39"/>
      <c r="EZ180" s="39"/>
      <c r="FA180" s="39"/>
      <c r="FB180" s="39"/>
      <c r="FC180" s="39"/>
      <c r="FD180" s="39"/>
      <c r="FE180" s="39"/>
      <c r="FF180" s="39"/>
      <c r="FG180" s="39"/>
      <c r="FH180" s="39"/>
      <c r="FI180" s="39"/>
      <c r="FJ180" s="39"/>
      <c r="FK180" s="39"/>
      <c r="FL180" s="39"/>
      <c r="FM180" s="39"/>
      <c r="FN180" s="39"/>
      <c r="FO180" s="39"/>
      <c r="FP180" s="39"/>
      <c r="FQ180" s="39"/>
      <c r="FR180" s="39"/>
      <c r="FS180" s="39"/>
      <c r="FT180" s="39"/>
      <c r="FU180" s="39"/>
      <c r="FV180" s="39"/>
      <c r="FW180" s="39"/>
      <c r="FX180" s="39"/>
      <c r="FY180" s="39"/>
      <c r="FZ180" s="39"/>
      <c r="GA180" s="39"/>
      <c r="GB180" s="39"/>
      <c r="GC180" s="39"/>
      <c r="GD180" s="39"/>
      <c r="GE180" s="39"/>
      <c r="GF180" s="39"/>
      <c r="GG180" s="39"/>
      <c r="GH180" s="39"/>
      <c r="GI180" s="39"/>
      <c r="GJ180" s="39"/>
      <c r="GK180" s="39"/>
      <c r="GL180" s="39"/>
      <c r="GM180" s="39"/>
      <c r="GN180" s="39"/>
      <c r="GO180" s="39"/>
      <c r="GP180" s="39"/>
      <c r="GQ180" s="39"/>
      <c r="GR180" s="39"/>
      <c r="GS180" s="39"/>
      <c r="GT180" s="39"/>
      <c r="GU180" s="39"/>
      <c r="GV180" s="39"/>
      <c r="GW180" s="39"/>
      <c r="GX180" s="39"/>
      <c r="GY180" s="39"/>
      <c r="GZ180" s="39"/>
      <c r="HA180" s="39"/>
      <c r="HB180" s="39"/>
      <c r="HC180" s="39"/>
      <c r="HD180" s="39"/>
      <c r="HE180" s="39"/>
      <c r="HF180" s="39"/>
      <c r="HG180" s="39"/>
      <c r="HH180" s="39"/>
      <c r="HI180" s="39"/>
      <c r="HJ180" s="39"/>
      <c r="HK180" s="39"/>
      <c r="HL180" s="39"/>
      <c r="HM180" s="39"/>
      <c r="HN180" s="39"/>
      <c r="HO180" s="39"/>
      <c r="HP180" s="39"/>
      <c r="HQ180" s="39"/>
      <c r="HR180" s="39"/>
      <c r="HS180" s="39"/>
      <c r="HT180" s="39"/>
      <c r="HU180" s="39"/>
      <c r="HV180" s="39"/>
      <c r="HW180" s="39"/>
      <c r="HX180" s="39"/>
    </row>
    <row r="181" spans="1:232" s="38" customFormat="1" x14ac:dyDescent="0.25">
      <c r="A181" s="40">
        <v>15</v>
      </c>
      <c r="B181" s="41" t="s">
        <v>200</v>
      </c>
      <c r="C181" s="43">
        <f t="shared" si="28"/>
        <v>11078</v>
      </c>
      <c r="D181" s="43"/>
      <c r="E181" s="43">
        <v>11078</v>
      </c>
      <c r="F181" s="43"/>
      <c r="G181" s="43">
        <f t="shared" si="29"/>
        <v>0</v>
      </c>
      <c r="H181" s="43"/>
      <c r="I181" s="43"/>
      <c r="J181" s="43">
        <f t="shared" si="30"/>
        <v>10938</v>
      </c>
      <c r="K181" s="43">
        <v>10938</v>
      </c>
      <c r="L181" s="43"/>
      <c r="M181" s="43">
        <f t="shared" si="31"/>
        <v>0</v>
      </c>
      <c r="N181" s="43"/>
      <c r="O181" s="43"/>
      <c r="P181" s="43">
        <v>140</v>
      </c>
      <c r="Q181" s="43"/>
      <c r="R181" s="43"/>
      <c r="S181" s="43"/>
      <c r="V181" s="44"/>
      <c r="W181" s="44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  <c r="ET181" s="39"/>
      <c r="EU181" s="39"/>
      <c r="EV181" s="39"/>
      <c r="EW181" s="39"/>
      <c r="EX181" s="39"/>
      <c r="EY181" s="39"/>
      <c r="EZ181" s="39"/>
      <c r="FA181" s="39"/>
      <c r="FB181" s="39"/>
      <c r="FC181" s="39"/>
      <c r="FD181" s="39"/>
      <c r="FE181" s="39"/>
      <c r="FF181" s="39"/>
      <c r="FG181" s="39"/>
      <c r="FH181" s="39"/>
      <c r="FI181" s="39"/>
      <c r="FJ181" s="39"/>
      <c r="FK181" s="39"/>
      <c r="FL181" s="39"/>
      <c r="FM181" s="39"/>
      <c r="FN181" s="39"/>
      <c r="FO181" s="39"/>
      <c r="FP181" s="39"/>
      <c r="FQ181" s="39"/>
      <c r="FR181" s="39"/>
      <c r="FS181" s="39"/>
      <c r="FT181" s="39"/>
      <c r="FU181" s="39"/>
      <c r="FV181" s="39"/>
      <c r="FW181" s="39"/>
      <c r="FX181" s="39"/>
      <c r="FY181" s="39"/>
      <c r="FZ181" s="39"/>
      <c r="GA181" s="39"/>
      <c r="GB181" s="39"/>
      <c r="GC181" s="39"/>
      <c r="GD181" s="39"/>
      <c r="GE181" s="39"/>
      <c r="GF181" s="39"/>
      <c r="GG181" s="39"/>
      <c r="GH181" s="39"/>
      <c r="GI181" s="39"/>
      <c r="GJ181" s="39"/>
      <c r="GK181" s="39"/>
      <c r="GL181" s="39"/>
      <c r="GM181" s="39"/>
      <c r="GN181" s="39"/>
      <c r="GO181" s="39"/>
      <c r="GP181" s="39"/>
      <c r="GQ181" s="39"/>
      <c r="GR181" s="39"/>
      <c r="GS181" s="39"/>
      <c r="GT181" s="39"/>
      <c r="GU181" s="39"/>
      <c r="GV181" s="39"/>
      <c r="GW181" s="39"/>
      <c r="GX181" s="39"/>
      <c r="GY181" s="39"/>
      <c r="GZ181" s="39"/>
      <c r="HA181" s="39"/>
      <c r="HB181" s="39"/>
      <c r="HC181" s="39"/>
      <c r="HD181" s="39"/>
      <c r="HE181" s="39"/>
      <c r="HF181" s="39"/>
      <c r="HG181" s="39"/>
      <c r="HH181" s="39"/>
      <c r="HI181" s="39"/>
      <c r="HJ181" s="39"/>
      <c r="HK181" s="39"/>
      <c r="HL181" s="39"/>
      <c r="HM181" s="39"/>
      <c r="HN181" s="39"/>
      <c r="HO181" s="39"/>
      <c r="HP181" s="39"/>
      <c r="HQ181" s="39"/>
      <c r="HR181" s="39"/>
      <c r="HS181" s="39"/>
      <c r="HT181" s="39"/>
      <c r="HU181" s="39"/>
      <c r="HV181" s="39"/>
      <c r="HW181" s="39"/>
      <c r="HX181" s="39"/>
    </row>
    <row r="182" spans="1:232" s="38" customFormat="1" x14ac:dyDescent="0.25">
      <c r="A182" s="40">
        <v>16</v>
      </c>
      <c r="B182" s="41" t="s">
        <v>201</v>
      </c>
      <c r="C182" s="43">
        <f t="shared" si="28"/>
        <v>17755</v>
      </c>
      <c r="D182" s="43"/>
      <c r="E182" s="43">
        <v>17755</v>
      </c>
      <c r="F182" s="43"/>
      <c r="G182" s="43">
        <f t="shared" si="29"/>
        <v>0</v>
      </c>
      <c r="H182" s="43"/>
      <c r="I182" s="43"/>
      <c r="J182" s="43">
        <f t="shared" si="30"/>
        <v>17595</v>
      </c>
      <c r="K182" s="43">
        <v>17595</v>
      </c>
      <c r="L182" s="43"/>
      <c r="M182" s="43">
        <f t="shared" si="31"/>
        <v>0</v>
      </c>
      <c r="N182" s="43"/>
      <c r="O182" s="43"/>
      <c r="P182" s="43">
        <v>90</v>
      </c>
      <c r="Q182" s="43"/>
      <c r="R182" s="43"/>
      <c r="S182" s="43"/>
      <c r="V182" s="44"/>
      <c r="W182" s="44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/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  <c r="ET182" s="39"/>
      <c r="EU182" s="39"/>
      <c r="EV182" s="39"/>
      <c r="EW182" s="39"/>
      <c r="EX182" s="39"/>
      <c r="EY182" s="39"/>
      <c r="EZ182" s="39"/>
      <c r="FA182" s="39"/>
      <c r="FB182" s="39"/>
      <c r="FC182" s="39"/>
      <c r="FD182" s="39"/>
      <c r="FE182" s="39"/>
      <c r="FF182" s="39"/>
      <c r="FG182" s="39"/>
      <c r="FH182" s="39"/>
      <c r="FI182" s="39"/>
      <c r="FJ182" s="39"/>
      <c r="FK182" s="39"/>
      <c r="FL182" s="39"/>
      <c r="FM182" s="39"/>
      <c r="FN182" s="39"/>
      <c r="FO182" s="39"/>
      <c r="FP182" s="39"/>
      <c r="FQ182" s="39"/>
      <c r="FR182" s="39"/>
      <c r="FS182" s="39"/>
      <c r="FT182" s="39"/>
      <c r="FU182" s="39"/>
      <c r="FV182" s="39"/>
      <c r="FW182" s="39"/>
      <c r="FX182" s="39"/>
      <c r="FY182" s="39"/>
      <c r="FZ182" s="39"/>
      <c r="GA182" s="39"/>
      <c r="GB182" s="39"/>
      <c r="GC182" s="39"/>
      <c r="GD182" s="39"/>
      <c r="GE182" s="39"/>
      <c r="GF182" s="39"/>
      <c r="GG182" s="39"/>
      <c r="GH182" s="39"/>
      <c r="GI182" s="39"/>
      <c r="GJ182" s="39"/>
      <c r="GK182" s="39"/>
      <c r="GL182" s="39"/>
      <c r="GM182" s="39"/>
      <c r="GN182" s="39"/>
      <c r="GO182" s="39"/>
      <c r="GP182" s="39"/>
      <c r="GQ182" s="39"/>
      <c r="GR182" s="39"/>
      <c r="GS182" s="39"/>
      <c r="GT182" s="39"/>
      <c r="GU182" s="39"/>
      <c r="GV182" s="39"/>
      <c r="GW182" s="39"/>
      <c r="GX182" s="39"/>
      <c r="GY182" s="39"/>
      <c r="GZ182" s="39"/>
      <c r="HA182" s="39"/>
      <c r="HB182" s="39"/>
      <c r="HC182" s="39"/>
      <c r="HD182" s="39"/>
      <c r="HE182" s="39"/>
      <c r="HF182" s="39"/>
      <c r="HG182" s="39"/>
      <c r="HH182" s="39"/>
      <c r="HI182" s="39"/>
      <c r="HJ182" s="39"/>
      <c r="HK182" s="39"/>
      <c r="HL182" s="39"/>
      <c r="HM182" s="39"/>
      <c r="HN182" s="39"/>
      <c r="HO182" s="39"/>
      <c r="HP182" s="39"/>
      <c r="HQ182" s="39"/>
      <c r="HR182" s="39"/>
      <c r="HS182" s="39"/>
      <c r="HT182" s="39"/>
      <c r="HU182" s="39"/>
      <c r="HV182" s="39"/>
      <c r="HW182" s="39"/>
      <c r="HX182" s="39"/>
    </row>
    <row r="183" spans="1:232" s="38" customFormat="1" x14ac:dyDescent="0.25">
      <c r="A183" s="40">
        <v>17</v>
      </c>
      <c r="B183" s="41" t="s">
        <v>202</v>
      </c>
      <c r="C183" s="43">
        <f t="shared" si="28"/>
        <v>7502</v>
      </c>
      <c r="D183" s="43"/>
      <c r="E183" s="43">
        <v>7402</v>
      </c>
      <c r="F183" s="43"/>
      <c r="G183" s="43">
        <f t="shared" si="29"/>
        <v>100</v>
      </c>
      <c r="H183" s="43"/>
      <c r="I183" s="43">
        <v>100</v>
      </c>
      <c r="J183" s="43">
        <f t="shared" si="30"/>
        <v>6389</v>
      </c>
      <c r="K183" s="43">
        <v>6289</v>
      </c>
      <c r="L183" s="43"/>
      <c r="M183" s="43">
        <f t="shared" si="31"/>
        <v>100</v>
      </c>
      <c r="N183" s="43"/>
      <c r="O183" s="43">
        <v>100</v>
      </c>
      <c r="P183" s="43">
        <f>E183-K183</f>
        <v>1113</v>
      </c>
      <c r="Q183" s="43"/>
      <c r="R183" s="43"/>
      <c r="S183" s="43"/>
      <c r="V183" s="44"/>
      <c r="W183" s="44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/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  <c r="ET183" s="39"/>
      <c r="EU183" s="39"/>
      <c r="EV183" s="39"/>
      <c r="EW183" s="39"/>
      <c r="EX183" s="39"/>
      <c r="EY183" s="39"/>
      <c r="EZ183" s="39"/>
      <c r="FA183" s="39"/>
      <c r="FB183" s="39"/>
      <c r="FC183" s="39"/>
      <c r="FD183" s="39"/>
      <c r="FE183" s="39"/>
      <c r="FF183" s="39"/>
      <c r="FG183" s="39"/>
      <c r="FH183" s="39"/>
      <c r="FI183" s="39"/>
      <c r="FJ183" s="39"/>
      <c r="FK183" s="39"/>
      <c r="FL183" s="39"/>
      <c r="FM183" s="39"/>
      <c r="FN183" s="39"/>
      <c r="FO183" s="39"/>
      <c r="FP183" s="39"/>
      <c r="FQ183" s="39"/>
      <c r="FR183" s="39"/>
      <c r="FS183" s="39"/>
      <c r="FT183" s="39"/>
      <c r="FU183" s="39"/>
      <c r="FV183" s="39"/>
      <c r="FW183" s="39"/>
      <c r="FX183" s="39"/>
      <c r="FY183" s="39"/>
      <c r="FZ183" s="39"/>
      <c r="GA183" s="39"/>
      <c r="GB183" s="39"/>
      <c r="GC183" s="39"/>
      <c r="GD183" s="39"/>
      <c r="GE183" s="39"/>
      <c r="GF183" s="39"/>
      <c r="GG183" s="39"/>
      <c r="GH183" s="39"/>
      <c r="GI183" s="39"/>
      <c r="GJ183" s="39"/>
      <c r="GK183" s="39"/>
      <c r="GL183" s="39"/>
      <c r="GM183" s="39"/>
      <c r="GN183" s="39"/>
      <c r="GO183" s="39"/>
      <c r="GP183" s="39"/>
      <c r="GQ183" s="39"/>
      <c r="GR183" s="39"/>
      <c r="GS183" s="39"/>
      <c r="GT183" s="39"/>
      <c r="GU183" s="39"/>
      <c r="GV183" s="39"/>
      <c r="GW183" s="39"/>
      <c r="GX183" s="39"/>
      <c r="GY183" s="39"/>
      <c r="GZ183" s="39"/>
      <c r="HA183" s="39"/>
      <c r="HB183" s="39"/>
      <c r="HC183" s="39"/>
      <c r="HD183" s="39"/>
      <c r="HE183" s="39"/>
      <c r="HF183" s="39"/>
      <c r="HG183" s="39"/>
      <c r="HH183" s="39"/>
      <c r="HI183" s="39"/>
      <c r="HJ183" s="39"/>
      <c r="HK183" s="39"/>
      <c r="HL183" s="39"/>
      <c r="HM183" s="39"/>
      <c r="HN183" s="39"/>
      <c r="HO183" s="39"/>
      <c r="HP183" s="39"/>
      <c r="HQ183" s="39"/>
      <c r="HR183" s="39"/>
      <c r="HS183" s="39"/>
      <c r="HT183" s="39"/>
      <c r="HU183" s="39"/>
      <c r="HV183" s="39"/>
      <c r="HW183" s="39"/>
      <c r="HX183" s="39"/>
    </row>
    <row r="184" spans="1:232" s="38" customFormat="1" ht="31.5" x14ac:dyDescent="0.25">
      <c r="A184" s="40">
        <v>18</v>
      </c>
      <c r="B184" s="41" t="s">
        <v>203</v>
      </c>
      <c r="C184" s="43">
        <f t="shared" si="28"/>
        <v>3698</v>
      </c>
      <c r="D184" s="43"/>
      <c r="E184" s="43">
        <v>3698</v>
      </c>
      <c r="F184" s="43"/>
      <c r="G184" s="43">
        <f t="shared" si="29"/>
        <v>0</v>
      </c>
      <c r="H184" s="43"/>
      <c r="I184" s="43"/>
      <c r="J184" s="43">
        <f t="shared" si="30"/>
        <v>3498</v>
      </c>
      <c r="K184" s="43">
        <v>3498</v>
      </c>
      <c r="L184" s="43"/>
      <c r="M184" s="43">
        <f t="shared" si="31"/>
        <v>0</v>
      </c>
      <c r="N184" s="43"/>
      <c r="O184" s="43"/>
      <c r="P184" s="43">
        <v>200</v>
      </c>
      <c r="Q184" s="43"/>
      <c r="R184" s="43"/>
      <c r="S184" s="43"/>
      <c r="V184" s="44"/>
      <c r="W184" s="44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  <c r="ET184" s="39"/>
      <c r="EU184" s="39"/>
      <c r="EV184" s="39"/>
      <c r="EW184" s="39"/>
      <c r="EX184" s="39"/>
      <c r="EY184" s="39"/>
      <c r="EZ184" s="39"/>
      <c r="FA184" s="39"/>
      <c r="FB184" s="39"/>
      <c r="FC184" s="39"/>
      <c r="FD184" s="39"/>
      <c r="FE184" s="39"/>
      <c r="FF184" s="39"/>
      <c r="FG184" s="39"/>
      <c r="FH184" s="39"/>
      <c r="FI184" s="39"/>
      <c r="FJ184" s="39"/>
      <c r="FK184" s="39"/>
      <c r="FL184" s="39"/>
      <c r="FM184" s="39"/>
      <c r="FN184" s="39"/>
      <c r="FO184" s="39"/>
      <c r="FP184" s="39"/>
      <c r="FQ184" s="39"/>
      <c r="FR184" s="39"/>
      <c r="FS184" s="39"/>
      <c r="FT184" s="39"/>
      <c r="FU184" s="39"/>
      <c r="FV184" s="39"/>
      <c r="FW184" s="39"/>
      <c r="FX184" s="39"/>
      <c r="FY184" s="39"/>
      <c r="FZ184" s="39"/>
      <c r="GA184" s="39"/>
      <c r="GB184" s="39"/>
      <c r="GC184" s="39"/>
      <c r="GD184" s="39"/>
      <c r="GE184" s="39"/>
      <c r="GF184" s="39"/>
      <c r="GG184" s="39"/>
      <c r="GH184" s="39"/>
      <c r="GI184" s="39"/>
      <c r="GJ184" s="39"/>
      <c r="GK184" s="39"/>
      <c r="GL184" s="39"/>
      <c r="GM184" s="39"/>
      <c r="GN184" s="39"/>
      <c r="GO184" s="39"/>
      <c r="GP184" s="39"/>
      <c r="GQ184" s="39"/>
      <c r="GR184" s="39"/>
      <c r="GS184" s="39"/>
      <c r="GT184" s="39"/>
      <c r="GU184" s="39"/>
      <c r="GV184" s="39"/>
      <c r="GW184" s="39"/>
      <c r="GX184" s="39"/>
      <c r="GY184" s="39"/>
      <c r="GZ184" s="39"/>
      <c r="HA184" s="39"/>
      <c r="HB184" s="39"/>
      <c r="HC184" s="39"/>
      <c r="HD184" s="39"/>
      <c r="HE184" s="39"/>
      <c r="HF184" s="39"/>
      <c r="HG184" s="39"/>
      <c r="HH184" s="39"/>
      <c r="HI184" s="39"/>
      <c r="HJ184" s="39"/>
      <c r="HK184" s="39"/>
      <c r="HL184" s="39"/>
      <c r="HM184" s="39"/>
      <c r="HN184" s="39"/>
      <c r="HO184" s="39"/>
      <c r="HP184" s="39"/>
      <c r="HQ184" s="39"/>
      <c r="HR184" s="39"/>
      <c r="HS184" s="39"/>
      <c r="HT184" s="39"/>
      <c r="HU184" s="39"/>
      <c r="HV184" s="39"/>
      <c r="HW184" s="39"/>
      <c r="HX184" s="39"/>
    </row>
    <row r="185" spans="1:232" s="38" customFormat="1" ht="31.5" x14ac:dyDescent="0.25">
      <c r="A185" s="40">
        <v>19</v>
      </c>
      <c r="B185" s="41" t="s">
        <v>204</v>
      </c>
      <c r="C185" s="43">
        <f t="shared" si="28"/>
        <v>4059</v>
      </c>
      <c r="D185" s="43"/>
      <c r="E185" s="43">
        <v>4059</v>
      </c>
      <c r="F185" s="43"/>
      <c r="G185" s="43">
        <f t="shared" si="29"/>
        <v>0</v>
      </c>
      <c r="H185" s="43"/>
      <c r="I185" s="43"/>
      <c r="J185" s="43">
        <f t="shared" si="30"/>
        <v>3376</v>
      </c>
      <c r="K185" s="43">
        <v>3376</v>
      </c>
      <c r="L185" s="43"/>
      <c r="M185" s="43">
        <f t="shared" si="31"/>
        <v>0</v>
      </c>
      <c r="N185" s="43"/>
      <c r="O185" s="43"/>
      <c r="P185" s="43">
        <v>683</v>
      </c>
      <c r="Q185" s="43"/>
      <c r="R185" s="43"/>
      <c r="S185" s="43"/>
      <c r="V185" s="44"/>
      <c r="W185" s="44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  <c r="ET185" s="39"/>
      <c r="EU185" s="39"/>
      <c r="EV185" s="39"/>
      <c r="EW185" s="39"/>
      <c r="EX185" s="39"/>
      <c r="EY185" s="39"/>
      <c r="EZ185" s="39"/>
      <c r="FA185" s="39"/>
      <c r="FB185" s="39"/>
      <c r="FC185" s="39"/>
      <c r="FD185" s="39"/>
      <c r="FE185" s="39"/>
      <c r="FF185" s="39"/>
      <c r="FG185" s="39"/>
      <c r="FH185" s="39"/>
      <c r="FI185" s="39"/>
      <c r="FJ185" s="39"/>
      <c r="FK185" s="39"/>
      <c r="FL185" s="39"/>
      <c r="FM185" s="39"/>
      <c r="FN185" s="39"/>
      <c r="FO185" s="39"/>
      <c r="FP185" s="39"/>
      <c r="FQ185" s="39"/>
      <c r="FR185" s="39"/>
      <c r="FS185" s="39"/>
      <c r="FT185" s="39"/>
      <c r="FU185" s="39"/>
      <c r="FV185" s="39"/>
      <c r="FW185" s="39"/>
      <c r="FX185" s="39"/>
      <c r="FY185" s="39"/>
      <c r="FZ185" s="39"/>
      <c r="GA185" s="39"/>
      <c r="GB185" s="39"/>
      <c r="GC185" s="39"/>
      <c r="GD185" s="39"/>
      <c r="GE185" s="39"/>
      <c r="GF185" s="39"/>
      <c r="GG185" s="39"/>
      <c r="GH185" s="39"/>
      <c r="GI185" s="39"/>
      <c r="GJ185" s="39"/>
      <c r="GK185" s="39"/>
      <c r="GL185" s="39"/>
      <c r="GM185" s="39"/>
      <c r="GN185" s="39"/>
      <c r="GO185" s="39"/>
      <c r="GP185" s="39"/>
      <c r="GQ185" s="39"/>
      <c r="GR185" s="39"/>
      <c r="GS185" s="39"/>
      <c r="GT185" s="39"/>
      <c r="GU185" s="39"/>
      <c r="GV185" s="39"/>
      <c r="GW185" s="39"/>
      <c r="GX185" s="39"/>
      <c r="GY185" s="39"/>
      <c r="GZ185" s="39"/>
      <c r="HA185" s="39"/>
      <c r="HB185" s="39"/>
      <c r="HC185" s="39"/>
      <c r="HD185" s="39"/>
      <c r="HE185" s="39"/>
      <c r="HF185" s="39"/>
      <c r="HG185" s="39"/>
      <c r="HH185" s="39"/>
      <c r="HI185" s="39"/>
      <c r="HJ185" s="39"/>
      <c r="HK185" s="39"/>
      <c r="HL185" s="39"/>
      <c r="HM185" s="39"/>
      <c r="HN185" s="39"/>
      <c r="HO185" s="39"/>
      <c r="HP185" s="39"/>
      <c r="HQ185" s="39"/>
      <c r="HR185" s="39"/>
      <c r="HS185" s="39"/>
      <c r="HT185" s="39"/>
      <c r="HU185" s="39"/>
      <c r="HV185" s="39"/>
      <c r="HW185" s="39"/>
      <c r="HX185" s="39"/>
    </row>
    <row r="186" spans="1:232" s="38" customFormat="1" ht="31.5" x14ac:dyDescent="0.25">
      <c r="A186" s="40">
        <v>20</v>
      </c>
      <c r="B186" s="41" t="s">
        <v>205</v>
      </c>
      <c r="C186" s="43">
        <f t="shared" si="28"/>
        <v>5965</v>
      </c>
      <c r="D186" s="43"/>
      <c r="E186" s="43">
        <v>5965</v>
      </c>
      <c r="F186" s="43"/>
      <c r="G186" s="43">
        <f t="shared" si="29"/>
        <v>0</v>
      </c>
      <c r="H186" s="43"/>
      <c r="I186" s="43"/>
      <c r="J186" s="43">
        <f t="shared" si="30"/>
        <v>4684</v>
      </c>
      <c r="K186" s="43">
        <v>4684</v>
      </c>
      <c r="L186" s="43"/>
      <c r="M186" s="43">
        <f t="shared" si="31"/>
        <v>0</v>
      </c>
      <c r="N186" s="43"/>
      <c r="O186" s="43"/>
      <c r="P186" s="43">
        <v>1281</v>
      </c>
      <c r="Q186" s="43"/>
      <c r="R186" s="43"/>
      <c r="S186" s="43"/>
      <c r="V186" s="44"/>
      <c r="W186" s="44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  <c r="DS186" s="39"/>
      <c r="DT186" s="39"/>
      <c r="DU186" s="39"/>
      <c r="DV186" s="39"/>
      <c r="DW186" s="39"/>
      <c r="DX186" s="39"/>
      <c r="DY186" s="39"/>
      <c r="DZ186" s="39"/>
      <c r="EA186" s="39"/>
      <c r="EB186" s="39"/>
      <c r="EC186" s="39"/>
      <c r="ED186" s="39"/>
      <c r="EE186" s="39"/>
      <c r="EF186" s="39"/>
      <c r="EG186" s="39"/>
      <c r="EH186" s="39"/>
      <c r="EI186" s="39"/>
      <c r="EJ186" s="39"/>
      <c r="EK186" s="39"/>
      <c r="EL186" s="39"/>
      <c r="EM186" s="39"/>
      <c r="EN186" s="39"/>
      <c r="EO186" s="39"/>
      <c r="EP186" s="39"/>
      <c r="EQ186" s="39"/>
      <c r="ER186" s="39"/>
      <c r="ES186" s="39"/>
      <c r="ET186" s="39"/>
      <c r="EU186" s="39"/>
      <c r="EV186" s="39"/>
      <c r="EW186" s="39"/>
      <c r="EX186" s="39"/>
      <c r="EY186" s="39"/>
      <c r="EZ186" s="39"/>
      <c r="FA186" s="39"/>
      <c r="FB186" s="39"/>
      <c r="FC186" s="39"/>
      <c r="FD186" s="39"/>
      <c r="FE186" s="39"/>
      <c r="FF186" s="39"/>
      <c r="FG186" s="39"/>
      <c r="FH186" s="39"/>
      <c r="FI186" s="39"/>
      <c r="FJ186" s="39"/>
      <c r="FK186" s="39"/>
      <c r="FL186" s="39"/>
      <c r="FM186" s="39"/>
      <c r="FN186" s="39"/>
      <c r="FO186" s="39"/>
      <c r="FP186" s="39"/>
      <c r="FQ186" s="39"/>
      <c r="FR186" s="39"/>
      <c r="FS186" s="39"/>
      <c r="FT186" s="39"/>
      <c r="FU186" s="39"/>
      <c r="FV186" s="39"/>
      <c r="FW186" s="39"/>
      <c r="FX186" s="39"/>
      <c r="FY186" s="39"/>
      <c r="FZ186" s="39"/>
      <c r="GA186" s="39"/>
      <c r="GB186" s="39"/>
      <c r="GC186" s="39"/>
      <c r="GD186" s="39"/>
      <c r="GE186" s="39"/>
      <c r="GF186" s="39"/>
      <c r="GG186" s="39"/>
      <c r="GH186" s="39"/>
      <c r="GI186" s="39"/>
      <c r="GJ186" s="39"/>
      <c r="GK186" s="39"/>
      <c r="GL186" s="39"/>
      <c r="GM186" s="39"/>
      <c r="GN186" s="39"/>
      <c r="GO186" s="39"/>
      <c r="GP186" s="39"/>
      <c r="GQ186" s="39"/>
      <c r="GR186" s="39"/>
      <c r="GS186" s="39"/>
      <c r="GT186" s="39"/>
      <c r="GU186" s="39"/>
      <c r="GV186" s="39"/>
      <c r="GW186" s="39"/>
      <c r="GX186" s="39"/>
      <c r="GY186" s="39"/>
      <c r="GZ186" s="39"/>
      <c r="HA186" s="39"/>
      <c r="HB186" s="39"/>
      <c r="HC186" s="39"/>
      <c r="HD186" s="39"/>
      <c r="HE186" s="39"/>
      <c r="HF186" s="39"/>
      <c r="HG186" s="39"/>
      <c r="HH186" s="39"/>
      <c r="HI186" s="39"/>
      <c r="HJ186" s="39"/>
      <c r="HK186" s="39"/>
      <c r="HL186" s="39"/>
      <c r="HM186" s="39"/>
      <c r="HN186" s="39"/>
      <c r="HO186" s="39"/>
      <c r="HP186" s="39"/>
      <c r="HQ186" s="39"/>
      <c r="HR186" s="39"/>
      <c r="HS186" s="39"/>
      <c r="HT186" s="39"/>
      <c r="HU186" s="39"/>
      <c r="HV186" s="39"/>
      <c r="HW186" s="39"/>
      <c r="HX186" s="39"/>
    </row>
    <row r="187" spans="1:232" s="39" customFormat="1" ht="31.5" x14ac:dyDescent="0.25">
      <c r="A187" s="40">
        <v>21</v>
      </c>
      <c r="B187" s="45" t="s">
        <v>206</v>
      </c>
      <c r="C187" s="43">
        <f t="shared" si="28"/>
        <v>4165</v>
      </c>
      <c r="D187" s="43"/>
      <c r="E187" s="43">
        <v>3798</v>
      </c>
      <c r="F187" s="43"/>
      <c r="G187" s="43">
        <f t="shared" si="29"/>
        <v>367</v>
      </c>
      <c r="H187" s="43"/>
      <c r="I187" s="43">
        <v>367</v>
      </c>
      <c r="J187" s="43">
        <f t="shared" si="30"/>
        <v>3565</v>
      </c>
      <c r="K187" s="43">
        <v>3198</v>
      </c>
      <c r="L187" s="43"/>
      <c r="M187" s="43">
        <f t="shared" si="31"/>
        <v>367</v>
      </c>
      <c r="N187" s="43"/>
      <c r="O187" s="43">
        <v>367</v>
      </c>
      <c r="P187" s="43">
        <v>600</v>
      </c>
      <c r="Q187" s="43"/>
      <c r="R187" s="43"/>
      <c r="S187" s="43"/>
      <c r="V187" s="44"/>
      <c r="W187" s="44"/>
    </row>
    <row r="188" spans="1:232" s="38" customFormat="1" ht="31.5" x14ac:dyDescent="0.25">
      <c r="A188" s="40">
        <v>22</v>
      </c>
      <c r="B188" s="45" t="s">
        <v>207</v>
      </c>
      <c r="C188" s="43">
        <f t="shared" si="28"/>
        <v>2742</v>
      </c>
      <c r="D188" s="43"/>
      <c r="E188" s="43">
        <v>2742</v>
      </c>
      <c r="F188" s="43"/>
      <c r="G188" s="43">
        <f t="shared" si="29"/>
        <v>0</v>
      </c>
      <c r="H188" s="43"/>
      <c r="I188" s="43"/>
      <c r="J188" s="43">
        <f t="shared" si="30"/>
        <v>2552</v>
      </c>
      <c r="K188" s="43">
        <v>2552</v>
      </c>
      <c r="L188" s="43"/>
      <c r="M188" s="43">
        <f t="shared" si="31"/>
        <v>0</v>
      </c>
      <c r="N188" s="43"/>
      <c r="O188" s="43"/>
      <c r="P188" s="43">
        <v>190</v>
      </c>
      <c r="Q188" s="43"/>
      <c r="R188" s="43"/>
      <c r="S188" s="43"/>
      <c r="V188" s="44"/>
      <c r="W188" s="44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  <c r="DS188" s="39"/>
      <c r="DT188" s="39"/>
      <c r="DU188" s="39"/>
      <c r="DV188" s="39"/>
      <c r="DW188" s="39"/>
      <c r="DX188" s="39"/>
      <c r="DY188" s="39"/>
      <c r="DZ188" s="39"/>
      <c r="EA188" s="39"/>
      <c r="EB188" s="39"/>
      <c r="EC188" s="39"/>
      <c r="ED188" s="39"/>
      <c r="EE188" s="39"/>
      <c r="EF188" s="39"/>
      <c r="EG188" s="39"/>
      <c r="EH188" s="39"/>
      <c r="EI188" s="39"/>
      <c r="EJ188" s="39"/>
      <c r="EK188" s="39"/>
      <c r="EL188" s="39"/>
      <c r="EM188" s="39"/>
      <c r="EN188" s="39"/>
      <c r="EO188" s="39"/>
      <c r="EP188" s="39"/>
      <c r="EQ188" s="39"/>
      <c r="ER188" s="39"/>
      <c r="ES188" s="39"/>
      <c r="ET188" s="39"/>
      <c r="EU188" s="39"/>
      <c r="EV188" s="39"/>
      <c r="EW188" s="39"/>
      <c r="EX188" s="39"/>
      <c r="EY188" s="39"/>
      <c r="EZ188" s="39"/>
      <c r="FA188" s="39"/>
      <c r="FB188" s="39"/>
      <c r="FC188" s="39"/>
      <c r="FD188" s="39"/>
      <c r="FE188" s="39"/>
      <c r="FF188" s="39"/>
      <c r="FG188" s="39"/>
      <c r="FH188" s="39"/>
      <c r="FI188" s="39"/>
      <c r="FJ188" s="39"/>
      <c r="FK188" s="39"/>
      <c r="FL188" s="39"/>
      <c r="FM188" s="39"/>
      <c r="FN188" s="39"/>
      <c r="FO188" s="39"/>
      <c r="FP188" s="39"/>
      <c r="FQ188" s="39"/>
      <c r="FR188" s="39"/>
      <c r="FS188" s="39"/>
      <c r="FT188" s="39"/>
      <c r="FU188" s="39"/>
      <c r="FV188" s="39"/>
      <c r="FW188" s="39"/>
      <c r="FX188" s="39"/>
      <c r="FY188" s="39"/>
      <c r="FZ188" s="39"/>
      <c r="GA188" s="39"/>
      <c r="GB188" s="39"/>
      <c r="GC188" s="39"/>
      <c r="GD188" s="39"/>
      <c r="GE188" s="39"/>
      <c r="GF188" s="39"/>
      <c r="GG188" s="39"/>
      <c r="GH188" s="39"/>
      <c r="GI188" s="39"/>
      <c r="GJ188" s="39"/>
      <c r="GK188" s="39"/>
      <c r="GL188" s="39"/>
      <c r="GM188" s="39"/>
      <c r="GN188" s="39"/>
      <c r="GO188" s="39"/>
      <c r="GP188" s="39"/>
      <c r="GQ188" s="39"/>
      <c r="GR188" s="39"/>
      <c r="GS188" s="39"/>
      <c r="GT188" s="39"/>
      <c r="GU188" s="39"/>
      <c r="GV188" s="39"/>
      <c r="GW188" s="39"/>
      <c r="GX188" s="39"/>
      <c r="GY188" s="39"/>
      <c r="GZ188" s="39"/>
      <c r="HA188" s="39"/>
      <c r="HB188" s="39"/>
      <c r="HC188" s="39"/>
      <c r="HD188" s="39"/>
      <c r="HE188" s="39"/>
      <c r="HF188" s="39"/>
      <c r="HG188" s="39"/>
      <c r="HH188" s="39"/>
      <c r="HI188" s="39"/>
      <c r="HJ188" s="39"/>
      <c r="HK188" s="39"/>
      <c r="HL188" s="39"/>
      <c r="HM188" s="39"/>
      <c r="HN188" s="39"/>
      <c r="HO188" s="39"/>
      <c r="HP188" s="39"/>
      <c r="HQ188" s="39"/>
      <c r="HR188" s="39"/>
      <c r="HS188" s="39"/>
      <c r="HT188" s="39"/>
      <c r="HU188" s="39"/>
      <c r="HV188" s="39"/>
      <c r="HW188" s="39"/>
      <c r="HX188" s="39"/>
    </row>
    <row r="189" spans="1:232" s="39" customFormat="1" ht="31.5" x14ac:dyDescent="0.25">
      <c r="A189" s="40">
        <v>23</v>
      </c>
      <c r="B189" s="45" t="s">
        <v>208</v>
      </c>
      <c r="C189" s="43">
        <f t="shared" si="28"/>
        <v>2908</v>
      </c>
      <c r="D189" s="43"/>
      <c r="E189" s="43">
        <v>2908</v>
      </c>
      <c r="F189" s="43"/>
      <c r="G189" s="43">
        <f t="shared" si="29"/>
        <v>0</v>
      </c>
      <c r="H189" s="43"/>
      <c r="I189" s="43"/>
      <c r="J189" s="43">
        <f t="shared" si="30"/>
        <v>2908</v>
      </c>
      <c r="K189" s="43">
        <v>2908</v>
      </c>
      <c r="L189" s="43"/>
      <c r="M189" s="43">
        <f t="shared" si="31"/>
        <v>0</v>
      </c>
      <c r="N189" s="43"/>
      <c r="O189" s="43"/>
      <c r="P189" s="43"/>
      <c r="Q189" s="43"/>
      <c r="R189" s="43"/>
      <c r="S189" s="43"/>
      <c r="V189" s="44"/>
      <c r="W189" s="44"/>
    </row>
    <row r="190" spans="1:232" s="38" customFormat="1" ht="31.5" x14ac:dyDescent="0.25">
      <c r="A190" s="40">
        <v>24</v>
      </c>
      <c r="B190" s="41" t="s">
        <v>209</v>
      </c>
      <c r="C190" s="43">
        <f t="shared" si="28"/>
        <v>4140</v>
      </c>
      <c r="D190" s="43"/>
      <c r="E190" s="43">
        <v>4140</v>
      </c>
      <c r="F190" s="43"/>
      <c r="G190" s="43">
        <f t="shared" si="29"/>
        <v>0</v>
      </c>
      <c r="H190" s="43"/>
      <c r="I190" s="43"/>
      <c r="J190" s="43">
        <f t="shared" si="30"/>
        <v>3519</v>
      </c>
      <c r="K190" s="43">
        <v>3519</v>
      </c>
      <c r="L190" s="43"/>
      <c r="M190" s="43">
        <f t="shared" si="31"/>
        <v>0</v>
      </c>
      <c r="N190" s="43"/>
      <c r="O190" s="43"/>
      <c r="P190" s="43">
        <v>621</v>
      </c>
      <c r="Q190" s="43"/>
      <c r="R190" s="43"/>
      <c r="S190" s="43"/>
      <c r="V190" s="44"/>
      <c r="W190" s="44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  <c r="HD190" s="39"/>
      <c r="HE190" s="39"/>
      <c r="HF190" s="39"/>
      <c r="HG190" s="39"/>
      <c r="HH190" s="39"/>
      <c r="HI190" s="39"/>
      <c r="HJ190" s="39"/>
      <c r="HK190" s="39"/>
      <c r="HL190" s="39"/>
      <c r="HM190" s="39"/>
      <c r="HN190" s="39"/>
      <c r="HO190" s="39"/>
      <c r="HP190" s="39"/>
      <c r="HQ190" s="39"/>
      <c r="HR190" s="39"/>
      <c r="HS190" s="39"/>
      <c r="HT190" s="39"/>
      <c r="HU190" s="39"/>
      <c r="HV190" s="39"/>
      <c r="HW190" s="39"/>
      <c r="HX190" s="39"/>
    </row>
    <row r="191" spans="1:232" s="39" customFormat="1" ht="31.5" x14ac:dyDescent="0.25">
      <c r="A191" s="40">
        <v>25</v>
      </c>
      <c r="B191" s="45" t="s">
        <v>210</v>
      </c>
      <c r="C191" s="43">
        <f t="shared" si="28"/>
        <v>20</v>
      </c>
      <c r="D191" s="43"/>
      <c r="E191" s="43">
        <v>20</v>
      </c>
      <c r="F191" s="43"/>
      <c r="G191" s="43">
        <f t="shared" si="29"/>
        <v>0</v>
      </c>
      <c r="H191" s="43"/>
      <c r="I191" s="43"/>
      <c r="J191" s="43">
        <f t="shared" si="30"/>
        <v>20</v>
      </c>
      <c r="K191" s="43">
        <v>20</v>
      </c>
      <c r="L191" s="43"/>
      <c r="M191" s="43">
        <f t="shared" si="31"/>
        <v>0</v>
      </c>
      <c r="N191" s="43"/>
      <c r="O191" s="43"/>
      <c r="P191" s="43"/>
      <c r="Q191" s="43"/>
      <c r="R191" s="43"/>
      <c r="S191" s="43"/>
      <c r="V191" s="44"/>
      <c r="W191" s="44"/>
    </row>
    <row r="192" spans="1:232" s="38" customFormat="1" x14ac:dyDescent="0.25">
      <c r="A192" s="40">
        <v>26</v>
      </c>
      <c r="B192" s="41" t="s">
        <v>211</v>
      </c>
      <c r="C192" s="43">
        <f t="shared" si="28"/>
        <v>14260</v>
      </c>
      <c r="D192" s="43"/>
      <c r="E192" s="43">
        <f>14260</f>
        <v>14260</v>
      </c>
      <c r="F192" s="43"/>
      <c r="G192" s="43">
        <f t="shared" si="29"/>
        <v>0</v>
      </c>
      <c r="H192" s="43"/>
      <c r="I192" s="43"/>
      <c r="J192" s="43">
        <f t="shared" si="30"/>
        <v>14250</v>
      </c>
      <c r="K192" s="43">
        <v>14250</v>
      </c>
      <c r="L192" s="43"/>
      <c r="M192" s="43">
        <f t="shared" si="31"/>
        <v>0</v>
      </c>
      <c r="N192" s="43"/>
      <c r="O192" s="43"/>
      <c r="P192" s="43"/>
      <c r="Q192" s="43"/>
      <c r="R192" s="43"/>
      <c r="S192" s="43"/>
      <c r="V192" s="44"/>
      <c r="W192" s="44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  <c r="HD192" s="39"/>
      <c r="HE192" s="39"/>
      <c r="HF192" s="39"/>
      <c r="HG192" s="39"/>
      <c r="HH192" s="39"/>
      <c r="HI192" s="39"/>
      <c r="HJ192" s="39"/>
      <c r="HK192" s="39"/>
      <c r="HL192" s="39"/>
      <c r="HM192" s="39"/>
      <c r="HN192" s="39"/>
      <c r="HO192" s="39"/>
      <c r="HP192" s="39"/>
      <c r="HQ192" s="39"/>
      <c r="HR192" s="39"/>
      <c r="HS192" s="39"/>
      <c r="HT192" s="39"/>
      <c r="HU192" s="39"/>
      <c r="HV192" s="39"/>
      <c r="HW192" s="39"/>
      <c r="HX192" s="39"/>
    </row>
    <row r="193" spans="1:232" s="38" customFormat="1" x14ac:dyDescent="0.25">
      <c r="A193" s="33" t="s">
        <v>212</v>
      </c>
      <c r="B193" s="37" t="s">
        <v>213</v>
      </c>
      <c r="C193" s="70">
        <f>SUM(C194:C196)</f>
        <v>5064</v>
      </c>
      <c r="D193" s="66"/>
      <c r="E193" s="70">
        <f t="shared" ref="E193:S193" si="32">SUM(E194:E196)</f>
        <v>5064</v>
      </c>
      <c r="F193" s="70">
        <f t="shared" si="32"/>
        <v>0</v>
      </c>
      <c r="G193" s="70">
        <f t="shared" si="32"/>
        <v>0</v>
      </c>
      <c r="H193" s="70">
        <f t="shared" si="32"/>
        <v>0</v>
      </c>
      <c r="I193" s="70">
        <f t="shared" si="32"/>
        <v>0</v>
      </c>
      <c r="J193" s="70">
        <f t="shared" si="32"/>
        <v>5064</v>
      </c>
      <c r="K193" s="70">
        <f t="shared" si="32"/>
        <v>5064</v>
      </c>
      <c r="L193" s="70">
        <f t="shared" si="32"/>
        <v>0</v>
      </c>
      <c r="M193" s="70">
        <f t="shared" si="32"/>
        <v>0</v>
      </c>
      <c r="N193" s="70">
        <f t="shared" si="32"/>
        <v>0</v>
      </c>
      <c r="O193" s="70">
        <f t="shared" si="32"/>
        <v>0</v>
      </c>
      <c r="P193" s="70">
        <f t="shared" si="32"/>
        <v>0</v>
      </c>
      <c r="Q193" s="70">
        <f t="shared" si="32"/>
        <v>0</v>
      </c>
      <c r="R193" s="70">
        <f t="shared" si="32"/>
        <v>0</v>
      </c>
      <c r="S193" s="70">
        <f t="shared" si="32"/>
        <v>0</v>
      </c>
      <c r="V193" s="44"/>
      <c r="W193" s="44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  <c r="HD193" s="39"/>
      <c r="HE193" s="39"/>
      <c r="HF193" s="39"/>
      <c r="HG193" s="39"/>
      <c r="HH193" s="39"/>
      <c r="HI193" s="39"/>
      <c r="HJ193" s="39"/>
      <c r="HK193" s="39"/>
      <c r="HL193" s="39"/>
      <c r="HM193" s="39"/>
      <c r="HN193" s="39"/>
      <c r="HO193" s="39"/>
      <c r="HP193" s="39"/>
      <c r="HQ193" s="39"/>
      <c r="HR193" s="39"/>
      <c r="HS193" s="39"/>
      <c r="HT193" s="39"/>
      <c r="HU193" s="39"/>
      <c r="HV193" s="39"/>
      <c r="HW193" s="39"/>
      <c r="HX193" s="39"/>
    </row>
    <row r="194" spans="1:232" s="39" customFormat="1" x14ac:dyDescent="0.25">
      <c r="A194" s="40">
        <v>1</v>
      </c>
      <c r="B194" s="45" t="s">
        <v>214</v>
      </c>
      <c r="C194" s="43">
        <f>SUM(D194:F194)+G194</f>
        <v>5064</v>
      </c>
      <c r="D194" s="43"/>
      <c r="E194" s="43">
        <v>5064</v>
      </c>
      <c r="F194" s="43"/>
      <c r="G194" s="43">
        <f>SUM(H194:I194)</f>
        <v>0</v>
      </c>
      <c r="H194" s="43"/>
      <c r="I194" s="43"/>
      <c r="J194" s="43">
        <f>SUM(K194:L194)+M194</f>
        <v>5064</v>
      </c>
      <c r="K194" s="43">
        <v>5064</v>
      </c>
      <c r="L194" s="43"/>
      <c r="M194" s="43">
        <f>SUM(N194:O194)</f>
        <v>0</v>
      </c>
      <c r="N194" s="43"/>
      <c r="O194" s="43"/>
      <c r="P194" s="43"/>
      <c r="Q194" s="43"/>
      <c r="R194" s="43"/>
      <c r="S194" s="43"/>
      <c r="V194" s="44"/>
      <c r="W194" s="44"/>
    </row>
    <row r="195" spans="1:232" s="38" customFormat="1" ht="31.5" x14ac:dyDescent="0.25">
      <c r="A195" s="40">
        <v>2</v>
      </c>
      <c r="B195" s="41" t="s">
        <v>215</v>
      </c>
      <c r="C195" s="43">
        <f>SUM(D195:F195)+G195</f>
        <v>0</v>
      </c>
      <c r="D195" s="43"/>
      <c r="E195" s="43"/>
      <c r="F195" s="43"/>
      <c r="G195" s="43">
        <f>SUM(H195:I195)</f>
        <v>0</v>
      </c>
      <c r="H195" s="43"/>
      <c r="I195" s="43"/>
      <c r="J195" s="43">
        <f>SUM(K195:L195)+M195</f>
        <v>0</v>
      </c>
      <c r="K195" s="43"/>
      <c r="L195" s="43"/>
      <c r="M195" s="43">
        <f>SUM(N195:O195)</f>
        <v>0</v>
      </c>
      <c r="N195" s="43"/>
      <c r="O195" s="43"/>
      <c r="P195" s="43"/>
      <c r="Q195" s="43"/>
      <c r="R195" s="43"/>
      <c r="S195" s="43"/>
      <c r="V195" s="44"/>
      <c r="W195" s="44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  <c r="HD195" s="39"/>
      <c r="HE195" s="39"/>
      <c r="HF195" s="39"/>
      <c r="HG195" s="39"/>
      <c r="HH195" s="39"/>
      <c r="HI195" s="39"/>
      <c r="HJ195" s="39"/>
      <c r="HK195" s="39"/>
      <c r="HL195" s="39"/>
      <c r="HM195" s="39"/>
      <c r="HN195" s="39"/>
      <c r="HO195" s="39"/>
      <c r="HP195" s="39"/>
      <c r="HQ195" s="39"/>
      <c r="HR195" s="39"/>
      <c r="HS195" s="39"/>
      <c r="HT195" s="39"/>
      <c r="HU195" s="39"/>
      <c r="HV195" s="39"/>
      <c r="HW195" s="39"/>
      <c r="HX195" s="39"/>
    </row>
    <row r="196" spans="1:232" s="38" customFormat="1" ht="31.5" x14ac:dyDescent="0.25">
      <c r="A196" s="40">
        <v>3</v>
      </c>
      <c r="B196" s="41" t="s">
        <v>216</v>
      </c>
      <c r="C196" s="43">
        <f>SUM(D196:F196)+G196</f>
        <v>0</v>
      </c>
      <c r="D196" s="43"/>
      <c r="E196" s="43"/>
      <c r="F196" s="43"/>
      <c r="G196" s="43">
        <f>SUM(H196:I196)</f>
        <v>0</v>
      </c>
      <c r="H196" s="43"/>
      <c r="I196" s="43"/>
      <c r="J196" s="43">
        <f>SUM(K196:L196)+M196</f>
        <v>0</v>
      </c>
      <c r="K196" s="43"/>
      <c r="L196" s="43"/>
      <c r="M196" s="43">
        <f>SUM(N196:O196)</f>
        <v>0</v>
      </c>
      <c r="N196" s="43"/>
      <c r="O196" s="43"/>
      <c r="P196" s="43"/>
      <c r="Q196" s="43"/>
      <c r="R196" s="43"/>
      <c r="S196" s="43"/>
      <c r="V196" s="44"/>
      <c r="W196" s="44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  <c r="DS196" s="39"/>
      <c r="DT196" s="39"/>
      <c r="DU196" s="39"/>
      <c r="DV196" s="39"/>
      <c r="DW196" s="39"/>
      <c r="DX196" s="39"/>
      <c r="DY196" s="39"/>
      <c r="DZ196" s="39"/>
      <c r="EA196" s="39"/>
      <c r="EB196" s="39"/>
      <c r="EC196" s="39"/>
      <c r="ED196" s="39"/>
      <c r="EE196" s="39"/>
      <c r="EF196" s="39"/>
      <c r="EG196" s="39"/>
      <c r="EH196" s="39"/>
      <c r="EI196" s="39"/>
      <c r="EJ196" s="39"/>
      <c r="EK196" s="39"/>
      <c r="EL196" s="39"/>
      <c r="EM196" s="39"/>
      <c r="EN196" s="39"/>
      <c r="EO196" s="39"/>
      <c r="EP196" s="39"/>
      <c r="EQ196" s="39"/>
      <c r="ER196" s="39"/>
      <c r="ES196" s="39"/>
      <c r="ET196" s="39"/>
      <c r="EU196" s="39"/>
      <c r="EV196" s="39"/>
      <c r="EW196" s="39"/>
      <c r="EX196" s="39"/>
      <c r="EY196" s="39"/>
      <c r="EZ196" s="39"/>
      <c r="FA196" s="39"/>
      <c r="FB196" s="39"/>
      <c r="FC196" s="39"/>
      <c r="FD196" s="39"/>
      <c r="FE196" s="39"/>
      <c r="FF196" s="39"/>
      <c r="FG196" s="39"/>
      <c r="FH196" s="39"/>
      <c r="FI196" s="39"/>
      <c r="FJ196" s="39"/>
      <c r="FK196" s="39"/>
      <c r="FL196" s="39"/>
      <c r="FM196" s="39"/>
      <c r="FN196" s="39"/>
      <c r="FO196" s="39"/>
      <c r="FP196" s="39"/>
      <c r="FQ196" s="39"/>
      <c r="FR196" s="39"/>
      <c r="FS196" s="39"/>
      <c r="FT196" s="39"/>
      <c r="FU196" s="39"/>
      <c r="FV196" s="39"/>
      <c r="FW196" s="39"/>
      <c r="FX196" s="39"/>
      <c r="FY196" s="39"/>
      <c r="FZ196" s="39"/>
      <c r="GA196" s="39"/>
      <c r="GB196" s="39"/>
      <c r="GC196" s="39"/>
      <c r="GD196" s="39"/>
      <c r="GE196" s="39"/>
      <c r="GF196" s="39"/>
      <c r="GG196" s="39"/>
      <c r="GH196" s="39"/>
      <c r="GI196" s="39"/>
      <c r="GJ196" s="39"/>
      <c r="GK196" s="39"/>
      <c r="GL196" s="39"/>
      <c r="GM196" s="39"/>
      <c r="GN196" s="39"/>
      <c r="GO196" s="39"/>
      <c r="GP196" s="39"/>
      <c r="GQ196" s="39"/>
      <c r="GR196" s="39"/>
      <c r="GS196" s="39"/>
      <c r="GT196" s="39"/>
      <c r="GU196" s="39"/>
      <c r="GV196" s="39"/>
      <c r="GW196" s="39"/>
      <c r="GX196" s="39"/>
      <c r="GY196" s="39"/>
      <c r="GZ196" s="39"/>
      <c r="HA196" s="39"/>
      <c r="HB196" s="39"/>
      <c r="HC196" s="39"/>
      <c r="HD196" s="39"/>
      <c r="HE196" s="39"/>
      <c r="HF196" s="39"/>
      <c r="HG196" s="39"/>
      <c r="HH196" s="39"/>
      <c r="HI196" s="39"/>
      <c r="HJ196" s="39"/>
      <c r="HK196" s="39"/>
      <c r="HL196" s="39"/>
      <c r="HM196" s="39"/>
      <c r="HN196" s="39"/>
      <c r="HO196" s="39"/>
      <c r="HP196" s="39"/>
      <c r="HQ196" s="39"/>
      <c r="HR196" s="39"/>
      <c r="HS196" s="39"/>
      <c r="HT196" s="39"/>
      <c r="HU196" s="39"/>
      <c r="HV196" s="39"/>
      <c r="HW196" s="39"/>
      <c r="HX196" s="39"/>
    </row>
    <row r="197" spans="1:232" s="38" customFormat="1" x14ac:dyDescent="0.25">
      <c r="A197" s="33" t="s">
        <v>7</v>
      </c>
      <c r="B197" s="37" t="s">
        <v>217</v>
      </c>
      <c r="C197" s="33">
        <f t="shared" ref="C197:S197" si="33">SUBTOTAL(9,C198:C213)</f>
        <v>50084</v>
      </c>
      <c r="D197" s="33">
        <f t="shared" si="33"/>
        <v>0</v>
      </c>
      <c r="E197" s="33">
        <f t="shared" si="33"/>
        <v>50084</v>
      </c>
      <c r="F197" s="33">
        <f t="shared" si="33"/>
        <v>0</v>
      </c>
      <c r="G197" s="33">
        <f t="shared" si="33"/>
        <v>0</v>
      </c>
      <c r="H197" s="33">
        <f t="shared" si="33"/>
        <v>0</v>
      </c>
      <c r="I197" s="33">
        <f t="shared" si="33"/>
        <v>0</v>
      </c>
      <c r="J197" s="33">
        <f t="shared" si="33"/>
        <v>48274</v>
      </c>
      <c r="K197" s="33">
        <f t="shared" si="33"/>
        <v>48274</v>
      </c>
      <c r="L197" s="33">
        <f t="shared" si="33"/>
        <v>0</v>
      </c>
      <c r="M197" s="33">
        <f t="shared" si="33"/>
        <v>0</v>
      </c>
      <c r="N197" s="33">
        <f t="shared" si="33"/>
        <v>0</v>
      </c>
      <c r="O197" s="33">
        <f t="shared" si="33"/>
        <v>0</v>
      </c>
      <c r="P197" s="33">
        <f t="shared" si="33"/>
        <v>1268</v>
      </c>
      <c r="Q197" s="33">
        <f t="shared" si="33"/>
        <v>0</v>
      </c>
      <c r="R197" s="33">
        <f t="shared" si="33"/>
        <v>0</v>
      </c>
      <c r="S197" s="33">
        <f t="shared" si="33"/>
        <v>0</v>
      </c>
      <c r="V197" s="44"/>
      <c r="W197" s="44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  <c r="DS197" s="39"/>
      <c r="DT197" s="39"/>
      <c r="DU197" s="39"/>
      <c r="DV197" s="39"/>
      <c r="DW197" s="39"/>
      <c r="DX197" s="39"/>
      <c r="DY197" s="39"/>
      <c r="DZ197" s="39"/>
      <c r="EA197" s="39"/>
      <c r="EB197" s="39"/>
      <c r="EC197" s="39"/>
      <c r="ED197" s="39"/>
      <c r="EE197" s="39"/>
      <c r="EF197" s="39"/>
      <c r="EG197" s="39"/>
      <c r="EH197" s="39"/>
      <c r="EI197" s="39"/>
      <c r="EJ197" s="39"/>
      <c r="EK197" s="39"/>
      <c r="EL197" s="39"/>
      <c r="EM197" s="39"/>
      <c r="EN197" s="39"/>
      <c r="EO197" s="39"/>
      <c r="EP197" s="39"/>
      <c r="EQ197" s="39"/>
      <c r="ER197" s="39"/>
      <c r="ES197" s="39"/>
      <c r="ET197" s="39"/>
      <c r="EU197" s="39"/>
      <c r="EV197" s="39"/>
      <c r="EW197" s="39"/>
      <c r="EX197" s="39"/>
      <c r="EY197" s="39"/>
      <c r="EZ197" s="39"/>
      <c r="FA197" s="39"/>
      <c r="FB197" s="39"/>
      <c r="FC197" s="39"/>
      <c r="FD197" s="39"/>
      <c r="FE197" s="39"/>
      <c r="FF197" s="39"/>
      <c r="FG197" s="39"/>
      <c r="FH197" s="39"/>
      <c r="FI197" s="39"/>
      <c r="FJ197" s="39"/>
      <c r="FK197" s="39"/>
      <c r="FL197" s="39"/>
      <c r="FM197" s="39"/>
      <c r="FN197" s="39"/>
      <c r="FO197" s="39"/>
      <c r="FP197" s="39"/>
      <c r="FQ197" s="39"/>
      <c r="FR197" s="39"/>
      <c r="FS197" s="39"/>
      <c r="FT197" s="39"/>
      <c r="FU197" s="39"/>
      <c r="FV197" s="39"/>
      <c r="FW197" s="39"/>
      <c r="FX197" s="39"/>
      <c r="FY197" s="39"/>
      <c r="FZ197" s="39"/>
      <c r="GA197" s="39"/>
      <c r="GB197" s="39"/>
      <c r="GC197" s="39"/>
      <c r="GD197" s="39"/>
      <c r="GE197" s="39"/>
      <c r="GF197" s="39"/>
      <c r="GG197" s="39"/>
      <c r="GH197" s="39"/>
      <c r="GI197" s="39"/>
      <c r="GJ197" s="39"/>
      <c r="GK197" s="39"/>
      <c r="GL197" s="39"/>
      <c r="GM197" s="39"/>
      <c r="GN197" s="39"/>
      <c r="GO197" s="39"/>
      <c r="GP197" s="39"/>
      <c r="GQ197" s="39"/>
      <c r="GR197" s="39"/>
      <c r="GS197" s="39"/>
      <c r="GT197" s="39"/>
      <c r="GU197" s="39"/>
      <c r="GV197" s="39"/>
      <c r="GW197" s="39"/>
      <c r="GX197" s="39"/>
      <c r="GY197" s="39"/>
      <c r="GZ197" s="39"/>
      <c r="HA197" s="39"/>
      <c r="HB197" s="39"/>
      <c r="HC197" s="39"/>
      <c r="HD197" s="39"/>
      <c r="HE197" s="39"/>
      <c r="HF197" s="39"/>
      <c r="HG197" s="39"/>
      <c r="HH197" s="39"/>
      <c r="HI197" s="39"/>
      <c r="HJ197" s="39"/>
      <c r="HK197" s="39"/>
      <c r="HL197" s="39"/>
      <c r="HM197" s="39"/>
      <c r="HN197" s="39"/>
      <c r="HO197" s="39"/>
      <c r="HP197" s="39"/>
      <c r="HQ197" s="39"/>
      <c r="HR197" s="39"/>
      <c r="HS197" s="39"/>
      <c r="HT197" s="39"/>
      <c r="HU197" s="39"/>
      <c r="HV197" s="39"/>
      <c r="HW197" s="39"/>
      <c r="HX197" s="39"/>
    </row>
    <row r="198" spans="1:232" s="38" customFormat="1" x14ac:dyDescent="0.25">
      <c r="A198" s="40">
        <v>1</v>
      </c>
      <c r="B198" s="41" t="s">
        <v>218</v>
      </c>
      <c r="C198" s="43">
        <f t="shared" ref="C198:C213" si="34">SUM(D198:F198)+G198</f>
        <v>2673</v>
      </c>
      <c r="D198" s="43"/>
      <c r="E198" s="43">
        <f>300+300+23+770+1280</f>
        <v>2673</v>
      </c>
      <c r="F198" s="43"/>
      <c r="G198" s="43">
        <f t="shared" ref="G198:G213" si="35">SUM(H198:I198)</f>
        <v>0</v>
      </c>
      <c r="H198" s="43"/>
      <c r="I198" s="43"/>
      <c r="J198" s="43">
        <f t="shared" ref="J198:J213" si="36">SUM(K198:L198)+M198</f>
        <v>2335</v>
      </c>
      <c r="K198" s="43">
        <f>300+23+732+1280</f>
        <v>2335</v>
      </c>
      <c r="L198" s="43"/>
      <c r="M198" s="43">
        <f t="shared" ref="M198:M213" si="37">SUM(N198:O198)</f>
        <v>0</v>
      </c>
      <c r="N198" s="43"/>
      <c r="O198" s="43"/>
      <c r="P198" s="43">
        <v>300</v>
      </c>
      <c r="Q198" s="43"/>
      <c r="R198" s="43"/>
      <c r="S198" s="43"/>
      <c r="V198" s="44"/>
      <c r="W198" s="44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  <c r="GF198" s="39"/>
      <c r="GG198" s="39"/>
      <c r="GH198" s="39"/>
      <c r="GI198" s="39"/>
      <c r="GJ198" s="39"/>
      <c r="GK198" s="39"/>
      <c r="GL198" s="39"/>
      <c r="GM198" s="39"/>
      <c r="GN198" s="39"/>
      <c r="GO198" s="39"/>
      <c r="GP198" s="39"/>
      <c r="GQ198" s="39"/>
      <c r="GR198" s="39"/>
      <c r="GS198" s="39"/>
      <c r="GT198" s="39"/>
      <c r="GU198" s="39"/>
      <c r="GV198" s="39"/>
      <c r="GW198" s="39"/>
      <c r="GX198" s="39"/>
      <c r="GY198" s="39"/>
      <c r="GZ198" s="39"/>
      <c r="HA198" s="39"/>
      <c r="HB198" s="39"/>
      <c r="HC198" s="39"/>
      <c r="HD198" s="39"/>
      <c r="HE198" s="39"/>
      <c r="HF198" s="39"/>
      <c r="HG198" s="39"/>
      <c r="HH198" s="39"/>
      <c r="HI198" s="39"/>
      <c r="HJ198" s="39"/>
      <c r="HK198" s="39"/>
      <c r="HL198" s="39"/>
      <c r="HM198" s="39"/>
      <c r="HN198" s="39"/>
      <c r="HO198" s="39"/>
      <c r="HP198" s="39"/>
      <c r="HQ198" s="39"/>
      <c r="HR198" s="39"/>
      <c r="HS198" s="39"/>
      <c r="HT198" s="39"/>
      <c r="HU198" s="39"/>
      <c r="HV198" s="39"/>
      <c r="HW198" s="39"/>
      <c r="HX198" s="39"/>
    </row>
    <row r="199" spans="1:232" s="39" customFormat="1" x14ac:dyDescent="0.25">
      <c r="A199" s="40">
        <v>2</v>
      </c>
      <c r="B199" s="45" t="s">
        <v>219</v>
      </c>
      <c r="C199" s="43">
        <f t="shared" si="34"/>
        <v>4821</v>
      </c>
      <c r="D199" s="43"/>
      <c r="E199" s="43">
        <f>4731+90</f>
        <v>4821</v>
      </c>
      <c r="F199" s="43"/>
      <c r="G199" s="43">
        <f t="shared" si="35"/>
        <v>0</v>
      </c>
      <c r="H199" s="43"/>
      <c r="I199" s="43"/>
      <c r="J199" s="43">
        <f t="shared" si="36"/>
        <v>4821</v>
      </c>
      <c r="K199" s="43">
        <f>4731+90</f>
        <v>4821</v>
      </c>
      <c r="L199" s="43"/>
      <c r="M199" s="43">
        <f t="shared" si="37"/>
        <v>0</v>
      </c>
      <c r="N199" s="43"/>
      <c r="O199" s="43"/>
      <c r="P199" s="43"/>
      <c r="Q199" s="43"/>
      <c r="R199" s="43"/>
      <c r="S199" s="43"/>
      <c r="V199" s="44"/>
      <c r="W199" s="44"/>
    </row>
    <row r="200" spans="1:232" s="39" customFormat="1" x14ac:dyDescent="0.25">
      <c r="A200" s="40">
        <v>3</v>
      </c>
      <c r="B200" s="45" t="s">
        <v>220</v>
      </c>
      <c r="C200" s="43">
        <f t="shared" si="34"/>
        <v>2359</v>
      </c>
      <c r="D200" s="43"/>
      <c r="E200" s="43">
        <v>2359</v>
      </c>
      <c r="F200" s="43"/>
      <c r="G200" s="43">
        <f t="shared" si="35"/>
        <v>0</v>
      </c>
      <c r="H200" s="43"/>
      <c r="I200" s="43"/>
      <c r="J200" s="43">
        <f t="shared" si="36"/>
        <v>2279</v>
      </c>
      <c r="K200" s="43">
        <v>2279</v>
      </c>
      <c r="L200" s="43"/>
      <c r="M200" s="43">
        <f t="shared" si="37"/>
        <v>0</v>
      </c>
      <c r="N200" s="43"/>
      <c r="O200" s="43"/>
      <c r="P200" s="43">
        <v>80</v>
      </c>
      <c r="Q200" s="43"/>
      <c r="R200" s="43"/>
      <c r="S200" s="43"/>
      <c r="V200" s="44"/>
      <c r="W200" s="44"/>
    </row>
    <row r="201" spans="1:232" s="38" customFormat="1" x14ac:dyDescent="0.25">
      <c r="A201" s="40">
        <v>4</v>
      </c>
      <c r="B201" s="41" t="s">
        <v>221</v>
      </c>
      <c r="C201" s="43">
        <f t="shared" si="34"/>
        <v>1079</v>
      </c>
      <c r="D201" s="43"/>
      <c r="E201" s="43">
        <f>1049+30</f>
        <v>1079</v>
      </c>
      <c r="F201" s="43"/>
      <c r="G201" s="43">
        <f t="shared" si="35"/>
        <v>0</v>
      </c>
      <c r="H201" s="43"/>
      <c r="I201" s="43"/>
      <c r="J201" s="43">
        <f t="shared" si="36"/>
        <v>1079</v>
      </c>
      <c r="K201" s="43">
        <f>1049+30</f>
        <v>1079</v>
      </c>
      <c r="L201" s="43"/>
      <c r="M201" s="43">
        <f t="shared" si="37"/>
        <v>0</v>
      </c>
      <c r="N201" s="43"/>
      <c r="O201" s="43"/>
      <c r="P201" s="43"/>
      <c r="Q201" s="43"/>
      <c r="R201" s="43"/>
      <c r="S201" s="43"/>
      <c r="V201" s="44"/>
      <c r="W201" s="44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  <c r="DS201" s="39"/>
      <c r="DT201" s="39"/>
      <c r="DU201" s="39"/>
      <c r="DV201" s="39"/>
      <c r="DW201" s="39"/>
      <c r="DX201" s="39"/>
      <c r="DY201" s="39"/>
      <c r="DZ201" s="39"/>
      <c r="EA201" s="39"/>
      <c r="EB201" s="39"/>
      <c r="EC201" s="39"/>
      <c r="ED201" s="39"/>
      <c r="EE201" s="39"/>
      <c r="EF201" s="39"/>
      <c r="EG201" s="39"/>
      <c r="EH201" s="39"/>
      <c r="EI201" s="39"/>
      <c r="EJ201" s="39"/>
      <c r="EK201" s="39"/>
      <c r="EL201" s="39"/>
      <c r="EM201" s="39"/>
      <c r="EN201" s="39"/>
      <c r="EO201" s="39"/>
      <c r="EP201" s="39"/>
      <c r="EQ201" s="39"/>
      <c r="ER201" s="39"/>
      <c r="ES201" s="39"/>
      <c r="ET201" s="39"/>
      <c r="EU201" s="39"/>
      <c r="EV201" s="39"/>
      <c r="EW201" s="39"/>
      <c r="EX201" s="39"/>
      <c r="EY201" s="39"/>
      <c r="EZ201" s="39"/>
      <c r="FA201" s="39"/>
      <c r="FB201" s="39"/>
      <c r="FC201" s="39"/>
      <c r="FD201" s="39"/>
      <c r="FE201" s="39"/>
      <c r="FF201" s="39"/>
      <c r="FG201" s="39"/>
      <c r="FH201" s="39"/>
      <c r="FI201" s="39"/>
      <c r="FJ201" s="39"/>
      <c r="FK201" s="39"/>
      <c r="FL201" s="39"/>
      <c r="FM201" s="39"/>
      <c r="FN201" s="39"/>
      <c r="FO201" s="39"/>
      <c r="FP201" s="39"/>
      <c r="FQ201" s="39"/>
      <c r="FR201" s="39"/>
      <c r="FS201" s="39"/>
      <c r="FT201" s="39"/>
      <c r="FU201" s="39"/>
      <c r="FV201" s="39"/>
      <c r="FW201" s="39"/>
      <c r="FX201" s="39"/>
      <c r="FY201" s="39"/>
      <c r="FZ201" s="39"/>
      <c r="GA201" s="39"/>
      <c r="GB201" s="39"/>
      <c r="GC201" s="39"/>
      <c r="GD201" s="39"/>
      <c r="GE201" s="39"/>
      <c r="GF201" s="39"/>
      <c r="GG201" s="39"/>
      <c r="GH201" s="39"/>
      <c r="GI201" s="39"/>
      <c r="GJ201" s="39"/>
      <c r="GK201" s="39"/>
      <c r="GL201" s="39"/>
      <c r="GM201" s="39"/>
      <c r="GN201" s="39"/>
      <c r="GO201" s="39"/>
      <c r="GP201" s="39"/>
      <c r="GQ201" s="39"/>
      <c r="GR201" s="39"/>
      <c r="GS201" s="39"/>
      <c r="GT201" s="39"/>
      <c r="GU201" s="39"/>
      <c r="GV201" s="39"/>
      <c r="GW201" s="39"/>
      <c r="GX201" s="39"/>
      <c r="GY201" s="39"/>
      <c r="GZ201" s="39"/>
      <c r="HA201" s="39"/>
      <c r="HB201" s="39"/>
      <c r="HC201" s="39"/>
      <c r="HD201" s="39"/>
      <c r="HE201" s="39"/>
      <c r="HF201" s="39"/>
      <c r="HG201" s="39"/>
      <c r="HH201" s="39"/>
      <c r="HI201" s="39"/>
      <c r="HJ201" s="39"/>
      <c r="HK201" s="39"/>
      <c r="HL201" s="39"/>
      <c r="HM201" s="39"/>
      <c r="HN201" s="39"/>
      <c r="HO201" s="39"/>
      <c r="HP201" s="39"/>
      <c r="HQ201" s="39"/>
      <c r="HR201" s="39"/>
      <c r="HS201" s="39"/>
      <c r="HT201" s="39"/>
      <c r="HU201" s="39"/>
      <c r="HV201" s="39"/>
      <c r="HW201" s="39"/>
      <c r="HX201" s="39"/>
    </row>
    <row r="202" spans="1:232" s="39" customFormat="1" x14ac:dyDescent="0.25">
      <c r="A202" s="40">
        <v>5</v>
      </c>
      <c r="B202" s="45" t="s">
        <v>222</v>
      </c>
      <c r="C202" s="43">
        <f t="shared" si="34"/>
        <v>4634</v>
      </c>
      <c r="D202" s="43"/>
      <c r="E202" s="43">
        <v>4634</v>
      </c>
      <c r="F202" s="43"/>
      <c r="G202" s="43">
        <f t="shared" si="35"/>
        <v>0</v>
      </c>
      <c r="H202" s="43"/>
      <c r="I202" s="43"/>
      <c r="J202" s="43">
        <f t="shared" si="36"/>
        <v>4281</v>
      </c>
      <c r="K202" s="43">
        <v>4281</v>
      </c>
      <c r="L202" s="43"/>
      <c r="M202" s="43">
        <f t="shared" si="37"/>
        <v>0</v>
      </c>
      <c r="N202" s="43"/>
      <c r="O202" s="43"/>
      <c r="P202" s="43">
        <v>287</v>
      </c>
      <c r="Q202" s="43"/>
      <c r="R202" s="43"/>
      <c r="S202" s="43"/>
      <c r="V202" s="44"/>
      <c r="W202" s="44"/>
    </row>
    <row r="203" spans="1:232" s="39" customFormat="1" x14ac:dyDescent="0.25">
      <c r="A203" s="40">
        <v>6</v>
      </c>
      <c r="B203" s="45" t="s">
        <v>223</v>
      </c>
      <c r="C203" s="43">
        <f t="shared" si="34"/>
        <v>1944</v>
      </c>
      <c r="D203" s="43"/>
      <c r="E203" s="43">
        <v>1944</v>
      </c>
      <c r="F203" s="43"/>
      <c r="G203" s="43">
        <f t="shared" si="35"/>
        <v>0</v>
      </c>
      <c r="H203" s="43"/>
      <c r="I203" s="43"/>
      <c r="J203" s="43">
        <f t="shared" si="36"/>
        <v>1944</v>
      </c>
      <c r="K203" s="43">
        <v>1944</v>
      </c>
      <c r="L203" s="43"/>
      <c r="M203" s="43">
        <f t="shared" si="37"/>
        <v>0</v>
      </c>
      <c r="N203" s="43"/>
      <c r="O203" s="43"/>
      <c r="P203" s="43"/>
      <c r="Q203" s="43"/>
      <c r="R203" s="43"/>
      <c r="S203" s="43"/>
      <c r="V203" s="44"/>
      <c r="W203" s="44"/>
    </row>
    <row r="204" spans="1:232" s="39" customFormat="1" x14ac:dyDescent="0.25">
      <c r="A204" s="40">
        <v>7</v>
      </c>
      <c r="B204" s="45" t="s">
        <v>224</v>
      </c>
      <c r="C204" s="43">
        <f t="shared" si="34"/>
        <v>1922</v>
      </c>
      <c r="D204" s="43"/>
      <c r="E204" s="43">
        <f>1892+30</f>
        <v>1922</v>
      </c>
      <c r="F204" s="43"/>
      <c r="G204" s="43">
        <f t="shared" si="35"/>
        <v>0</v>
      </c>
      <c r="H204" s="43"/>
      <c r="I204" s="43"/>
      <c r="J204" s="43">
        <f t="shared" si="36"/>
        <v>1822</v>
      </c>
      <c r="K204" s="43">
        <f>1792+30</f>
        <v>1822</v>
      </c>
      <c r="L204" s="43"/>
      <c r="M204" s="43">
        <f t="shared" si="37"/>
        <v>0</v>
      </c>
      <c r="N204" s="43"/>
      <c r="O204" s="43"/>
      <c r="P204" s="43">
        <v>100</v>
      </c>
      <c r="Q204" s="43"/>
      <c r="R204" s="43"/>
      <c r="S204" s="43"/>
      <c r="V204" s="44"/>
      <c r="W204" s="44"/>
    </row>
    <row r="205" spans="1:232" s="38" customFormat="1" ht="31.5" x14ac:dyDescent="0.25">
      <c r="A205" s="40">
        <v>8</v>
      </c>
      <c r="B205" s="41" t="s">
        <v>225</v>
      </c>
      <c r="C205" s="43">
        <f t="shared" si="34"/>
        <v>2990</v>
      </c>
      <c r="D205" s="43"/>
      <c r="E205" s="43">
        <v>2990</v>
      </c>
      <c r="F205" s="43"/>
      <c r="G205" s="43">
        <f t="shared" si="35"/>
        <v>0</v>
      </c>
      <c r="H205" s="43"/>
      <c r="I205" s="43"/>
      <c r="J205" s="43">
        <f t="shared" si="36"/>
        <v>2990</v>
      </c>
      <c r="K205" s="43">
        <v>2990</v>
      </c>
      <c r="L205" s="43"/>
      <c r="M205" s="43">
        <f t="shared" si="37"/>
        <v>0</v>
      </c>
      <c r="N205" s="43"/>
      <c r="O205" s="43"/>
      <c r="P205" s="43"/>
      <c r="Q205" s="43"/>
      <c r="R205" s="43"/>
      <c r="S205" s="43"/>
      <c r="V205" s="44"/>
      <c r="W205" s="44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  <c r="DS205" s="39"/>
      <c r="DT205" s="39"/>
      <c r="DU205" s="39"/>
      <c r="DV205" s="39"/>
      <c r="DW205" s="39"/>
      <c r="DX205" s="39"/>
      <c r="DY205" s="39"/>
      <c r="DZ205" s="39"/>
      <c r="EA205" s="39"/>
      <c r="EB205" s="39"/>
      <c r="EC205" s="39"/>
      <c r="ED205" s="39"/>
      <c r="EE205" s="39"/>
      <c r="EF205" s="39"/>
      <c r="EG205" s="39"/>
      <c r="EH205" s="39"/>
      <c r="EI205" s="39"/>
      <c r="EJ205" s="39"/>
      <c r="EK205" s="39"/>
      <c r="EL205" s="39"/>
      <c r="EM205" s="39"/>
      <c r="EN205" s="39"/>
      <c r="EO205" s="39"/>
      <c r="EP205" s="39"/>
      <c r="EQ205" s="39"/>
      <c r="ER205" s="39"/>
      <c r="ES205" s="39"/>
      <c r="ET205" s="39"/>
      <c r="EU205" s="39"/>
      <c r="EV205" s="39"/>
      <c r="EW205" s="39"/>
      <c r="EX205" s="39"/>
      <c r="EY205" s="39"/>
      <c r="EZ205" s="39"/>
      <c r="FA205" s="39"/>
      <c r="FB205" s="39"/>
      <c r="FC205" s="39"/>
      <c r="FD205" s="39"/>
      <c r="FE205" s="39"/>
      <c r="FF205" s="39"/>
      <c r="FG205" s="39"/>
      <c r="FH205" s="39"/>
      <c r="FI205" s="39"/>
      <c r="FJ205" s="39"/>
      <c r="FK205" s="39"/>
      <c r="FL205" s="39"/>
      <c r="FM205" s="39"/>
      <c r="FN205" s="39"/>
      <c r="FO205" s="39"/>
      <c r="FP205" s="39"/>
      <c r="FQ205" s="39"/>
      <c r="FR205" s="39"/>
      <c r="FS205" s="39"/>
      <c r="FT205" s="39"/>
      <c r="FU205" s="39"/>
      <c r="FV205" s="39"/>
      <c r="FW205" s="39"/>
      <c r="FX205" s="39"/>
      <c r="FY205" s="39"/>
      <c r="FZ205" s="39"/>
      <c r="GA205" s="39"/>
      <c r="GB205" s="39"/>
      <c r="GC205" s="39"/>
      <c r="GD205" s="39"/>
      <c r="GE205" s="39"/>
      <c r="GF205" s="39"/>
      <c r="GG205" s="39"/>
      <c r="GH205" s="39"/>
      <c r="GI205" s="39"/>
      <c r="GJ205" s="39"/>
      <c r="GK205" s="39"/>
      <c r="GL205" s="39"/>
      <c r="GM205" s="39"/>
      <c r="GN205" s="39"/>
      <c r="GO205" s="39"/>
      <c r="GP205" s="39"/>
      <c r="GQ205" s="39"/>
      <c r="GR205" s="39"/>
      <c r="GS205" s="39"/>
      <c r="GT205" s="39"/>
      <c r="GU205" s="39"/>
      <c r="GV205" s="39"/>
      <c r="GW205" s="39"/>
      <c r="GX205" s="39"/>
      <c r="GY205" s="39"/>
      <c r="GZ205" s="39"/>
      <c r="HA205" s="39"/>
      <c r="HB205" s="39"/>
      <c r="HC205" s="39"/>
      <c r="HD205" s="39"/>
      <c r="HE205" s="39"/>
      <c r="HF205" s="39"/>
      <c r="HG205" s="39"/>
      <c r="HH205" s="39"/>
      <c r="HI205" s="39"/>
      <c r="HJ205" s="39"/>
      <c r="HK205" s="39"/>
      <c r="HL205" s="39"/>
      <c r="HM205" s="39"/>
      <c r="HN205" s="39"/>
      <c r="HO205" s="39"/>
      <c r="HP205" s="39"/>
      <c r="HQ205" s="39"/>
      <c r="HR205" s="39"/>
      <c r="HS205" s="39"/>
      <c r="HT205" s="39"/>
      <c r="HU205" s="39"/>
      <c r="HV205" s="39"/>
      <c r="HW205" s="39"/>
      <c r="HX205" s="39"/>
    </row>
    <row r="206" spans="1:232" s="39" customFormat="1" x14ac:dyDescent="0.25">
      <c r="A206" s="40">
        <v>9</v>
      </c>
      <c r="B206" s="45" t="s">
        <v>226</v>
      </c>
      <c r="C206" s="43">
        <f t="shared" si="34"/>
        <v>1240</v>
      </c>
      <c r="D206" s="43"/>
      <c r="E206" s="43">
        <v>1240</v>
      </c>
      <c r="F206" s="43"/>
      <c r="G206" s="43">
        <f t="shared" si="35"/>
        <v>0</v>
      </c>
      <c r="H206" s="43"/>
      <c r="I206" s="43"/>
      <c r="J206" s="43">
        <f t="shared" si="36"/>
        <v>1240</v>
      </c>
      <c r="K206" s="43">
        <v>1240</v>
      </c>
      <c r="L206" s="43"/>
      <c r="M206" s="43">
        <f t="shared" si="37"/>
        <v>0</v>
      </c>
      <c r="N206" s="43"/>
      <c r="O206" s="43"/>
      <c r="P206" s="43"/>
      <c r="Q206" s="43"/>
      <c r="R206" s="43"/>
      <c r="S206" s="43"/>
      <c r="V206" s="44"/>
      <c r="W206" s="44"/>
    </row>
    <row r="207" spans="1:232" s="38" customFormat="1" x14ac:dyDescent="0.25">
      <c r="A207" s="40">
        <v>10</v>
      </c>
      <c r="B207" s="41" t="s">
        <v>227</v>
      </c>
      <c r="C207" s="43">
        <f t="shared" si="34"/>
        <v>3041</v>
      </c>
      <c r="D207" s="43"/>
      <c r="E207" s="43">
        <v>3041</v>
      </c>
      <c r="F207" s="43"/>
      <c r="G207" s="43">
        <f t="shared" si="35"/>
        <v>0</v>
      </c>
      <c r="H207" s="43"/>
      <c r="I207" s="43"/>
      <c r="J207" s="43">
        <f t="shared" si="36"/>
        <v>2507</v>
      </c>
      <c r="K207" s="43">
        <v>2507</v>
      </c>
      <c r="L207" s="43"/>
      <c r="M207" s="43">
        <f t="shared" si="37"/>
        <v>0</v>
      </c>
      <c r="N207" s="43"/>
      <c r="O207" s="43"/>
      <c r="P207" s="43">
        <v>96</v>
      </c>
      <c r="Q207" s="43"/>
      <c r="R207" s="43"/>
      <c r="S207" s="43"/>
      <c r="V207" s="44"/>
      <c r="W207" s="44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  <c r="DS207" s="39"/>
      <c r="DT207" s="39"/>
      <c r="DU207" s="39"/>
      <c r="DV207" s="39"/>
      <c r="DW207" s="39"/>
      <c r="DX207" s="39"/>
      <c r="DY207" s="39"/>
      <c r="DZ207" s="39"/>
      <c r="EA207" s="39"/>
      <c r="EB207" s="39"/>
      <c r="EC207" s="39"/>
      <c r="ED207" s="39"/>
      <c r="EE207" s="39"/>
      <c r="EF207" s="39"/>
      <c r="EG207" s="39"/>
      <c r="EH207" s="39"/>
      <c r="EI207" s="39"/>
      <c r="EJ207" s="39"/>
      <c r="EK207" s="39"/>
      <c r="EL207" s="39"/>
      <c r="EM207" s="39"/>
      <c r="EN207" s="39"/>
      <c r="EO207" s="39"/>
      <c r="EP207" s="39"/>
      <c r="EQ207" s="39"/>
      <c r="ER207" s="39"/>
      <c r="ES207" s="39"/>
      <c r="ET207" s="39"/>
      <c r="EU207" s="39"/>
      <c r="EV207" s="39"/>
      <c r="EW207" s="39"/>
      <c r="EX207" s="39"/>
      <c r="EY207" s="39"/>
      <c r="EZ207" s="39"/>
      <c r="FA207" s="39"/>
      <c r="FB207" s="39"/>
      <c r="FC207" s="39"/>
      <c r="FD207" s="39"/>
      <c r="FE207" s="39"/>
      <c r="FF207" s="39"/>
      <c r="FG207" s="39"/>
      <c r="FH207" s="39"/>
      <c r="FI207" s="39"/>
      <c r="FJ207" s="39"/>
      <c r="FK207" s="39"/>
      <c r="FL207" s="39"/>
      <c r="FM207" s="39"/>
      <c r="FN207" s="39"/>
      <c r="FO207" s="39"/>
      <c r="FP207" s="39"/>
      <c r="FQ207" s="39"/>
      <c r="FR207" s="39"/>
      <c r="FS207" s="39"/>
      <c r="FT207" s="39"/>
      <c r="FU207" s="39"/>
      <c r="FV207" s="39"/>
      <c r="FW207" s="39"/>
      <c r="FX207" s="39"/>
      <c r="FY207" s="39"/>
      <c r="FZ207" s="39"/>
      <c r="GA207" s="39"/>
      <c r="GB207" s="39"/>
      <c r="GC207" s="39"/>
      <c r="GD207" s="39"/>
      <c r="GE207" s="39"/>
      <c r="GF207" s="39"/>
      <c r="GG207" s="39"/>
      <c r="GH207" s="39"/>
      <c r="GI207" s="39"/>
      <c r="GJ207" s="39"/>
      <c r="GK207" s="39"/>
      <c r="GL207" s="39"/>
      <c r="GM207" s="39"/>
      <c r="GN207" s="39"/>
      <c r="GO207" s="39"/>
      <c r="GP207" s="39"/>
      <c r="GQ207" s="39"/>
      <c r="GR207" s="39"/>
      <c r="GS207" s="39"/>
      <c r="GT207" s="39"/>
      <c r="GU207" s="39"/>
      <c r="GV207" s="39"/>
      <c r="GW207" s="39"/>
      <c r="GX207" s="39"/>
      <c r="GY207" s="39"/>
      <c r="GZ207" s="39"/>
      <c r="HA207" s="39"/>
      <c r="HB207" s="39"/>
      <c r="HC207" s="39"/>
      <c r="HD207" s="39"/>
      <c r="HE207" s="39"/>
      <c r="HF207" s="39"/>
      <c r="HG207" s="39"/>
      <c r="HH207" s="39"/>
      <c r="HI207" s="39"/>
      <c r="HJ207" s="39"/>
      <c r="HK207" s="39"/>
      <c r="HL207" s="39"/>
      <c r="HM207" s="39"/>
      <c r="HN207" s="39"/>
      <c r="HO207" s="39"/>
      <c r="HP207" s="39"/>
      <c r="HQ207" s="39"/>
      <c r="HR207" s="39"/>
      <c r="HS207" s="39"/>
      <c r="HT207" s="39"/>
      <c r="HU207" s="39"/>
      <c r="HV207" s="39"/>
      <c r="HW207" s="39"/>
      <c r="HX207" s="39"/>
    </row>
    <row r="208" spans="1:232" s="38" customFormat="1" x14ac:dyDescent="0.25">
      <c r="A208" s="40">
        <v>11</v>
      </c>
      <c r="B208" s="41" t="s">
        <v>97</v>
      </c>
      <c r="C208" s="43">
        <f t="shared" si="34"/>
        <v>0</v>
      </c>
      <c r="D208" s="43"/>
      <c r="E208" s="43"/>
      <c r="F208" s="43"/>
      <c r="G208" s="43">
        <f t="shared" si="35"/>
        <v>0</v>
      </c>
      <c r="H208" s="43"/>
      <c r="I208" s="43"/>
      <c r="J208" s="43">
        <f t="shared" si="36"/>
        <v>0</v>
      </c>
      <c r="K208" s="43"/>
      <c r="L208" s="43"/>
      <c r="M208" s="43">
        <f t="shared" si="37"/>
        <v>0</v>
      </c>
      <c r="N208" s="43"/>
      <c r="O208" s="43"/>
      <c r="P208" s="43"/>
      <c r="Q208" s="43"/>
      <c r="R208" s="43"/>
      <c r="S208" s="43"/>
      <c r="V208" s="44"/>
      <c r="W208" s="44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39"/>
      <c r="DY208" s="39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39"/>
      <c r="EQ208" s="39"/>
      <c r="ER208" s="39"/>
      <c r="ES208" s="39"/>
      <c r="ET208" s="39"/>
      <c r="EU208" s="39"/>
      <c r="EV208" s="39"/>
      <c r="EW208" s="39"/>
      <c r="EX208" s="39"/>
      <c r="EY208" s="39"/>
      <c r="EZ208" s="39"/>
      <c r="FA208" s="39"/>
      <c r="FB208" s="39"/>
      <c r="FC208" s="39"/>
      <c r="FD208" s="39"/>
      <c r="FE208" s="39"/>
      <c r="FF208" s="39"/>
      <c r="FG208" s="39"/>
      <c r="FH208" s="39"/>
      <c r="FI208" s="39"/>
      <c r="FJ208" s="39"/>
      <c r="FK208" s="39"/>
      <c r="FL208" s="39"/>
      <c r="FM208" s="39"/>
      <c r="FN208" s="39"/>
      <c r="FO208" s="39"/>
      <c r="FP208" s="39"/>
      <c r="FQ208" s="39"/>
      <c r="FR208" s="39"/>
      <c r="FS208" s="39"/>
      <c r="FT208" s="39"/>
      <c r="FU208" s="39"/>
      <c r="FV208" s="39"/>
      <c r="FW208" s="39"/>
      <c r="FX208" s="39"/>
      <c r="FY208" s="39"/>
      <c r="FZ208" s="39"/>
      <c r="GA208" s="39"/>
      <c r="GB208" s="39"/>
      <c r="GC208" s="39"/>
      <c r="GD208" s="39"/>
      <c r="GE208" s="39"/>
      <c r="GF208" s="39"/>
      <c r="GG208" s="39"/>
      <c r="GH208" s="39"/>
      <c r="GI208" s="39"/>
      <c r="GJ208" s="39"/>
      <c r="GK208" s="39"/>
      <c r="GL208" s="39"/>
      <c r="GM208" s="39"/>
      <c r="GN208" s="39"/>
      <c r="GO208" s="39"/>
      <c r="GP208" s="39"/>
      <c r="GQ208" s="39"/>
      <c r="GR208" s="39"/>
      <c r="GS208" s="39"/>
      <c r="GT208" s="39"/>
      <c r="GU208" s="39"/>
      <c r="GV208" s="39"/>
      <c r="GW208" s="39"/>
      <c r="GX208" s="39"/>
      <c r="GY208" s="39"/>
      <c r="GZ208" s="39"/>
      <c r="HA208" s="39"/>
      <c r="HB208" s="39"/>
      <c r="HC208" s="39"/>
      <c r="HD208" s="39"/>
      <c r="HE208" s="39"/>
      <c r="HF208" s="39"/>
      <c r="HG208" s="39"/>
      <c r="HH208" s="39"/>
      <c r="HI208" s="39"/>
      <c r="HJ208" s="39"/>
      <c r="HK208" s="39"/>
      <c r="HL208" s="39"/>
      <c r="HM208" s="39"/>
      <c r="HN208" s="39"/>
      <c r="HO208" s="39"/>
      <c r="HP208" s="39"/>
      <c r="HQ208" s="39"/>
      <c r="HR208" s="39"/>
      <c r="HS208" s="39"/>
      <c r="HT208" s="39"/>
      <c r="HU208" s="39"/>
      <c r="HV208" s="39"/>
      <c r="HW208" s="39"/>
      <c r="HX208" s="39"/>
    </row>
    <row r="209" spans="1:232" s="38" customFormat="1" x14ac:dyDescent="0.25">
      <c r="A209" s="40">
        <v>12</v>
      </c>
      <c r="B209" s="41" t="s">
        <v>85</v>
      </c>
      <c r="C209" s="43">
        <f t="shared" si="34"/>
        <v>0</v>
      </c>
      <c r="D209" s="43"/>
      <c r="E209" s="43"/>
      <c r="F209" s="43"/>
      <c r="G209" s="43">
        <f t="shared" si="35"/>
        <v>0</v>
      </c>
      <c r="H209" s="43"/>
      <c r="I209" s="43"/>
      <c r="J209" s="43">
        <f t="shared" si="36"/>
        <v>0</v>
      </c>
      <c r="K209" s="43"/>
      <c r="L209" s="43"/>
      <c r="M209" s="43">
        <f t="shared" si="37"/>
        <v>0</v>
      </c>
      <c r="N209" s="43"/>
      <c r="O209" s="43"/>
      <c r="P209" s="43"/>
      <c r="Q209" s="43"/>
      <c r="R209" s="43"/>
      <c r="S209" s="43"/>
      <c r="V209" s="44"/>
      <c r="W209" s="44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  <c r="DS209" s="39"/>
      <c r="DT209" s="39"/>
      <c r="DU209" s="39"/>
      <c r="DV209" s="39"/>
      <c r="DW209" s="39"/>
      <c r="DX209" s="39"/>
      <c r="DY209" s="39"/>
      <c r="DZ209" s="39"/>
      <c r="EA209" s="39"/>
      <c r="EB209" s="39"/>
      <c r="EC209" s="39"/>
      <c r="ED209" s="39"/>
      <c r="EE209" s="39"/>
      <c r="EF209" s="39"/>
      <c r="EG209" s="39"/>
      <c r="EH209" s="39"/>
      <c r="EI209" s="39"/>
      <c r="EJ209" s="39"/>
      <c r="EK209" s="39"/>
      <c r="EL209" s="39"/>
      <c r="EM209" s="39"/>
      <c r="EN209" s="39"/>
      <c r="EO209" s="39"/>
      <c r="EP209" s="39"/>
      <c r="EQ209" s="39"/>
      <c r="ER209" s="39"/>
      <c r="ES209" s="39"/>
      <c r="ET209" s="39"/>
      <c r="EU209" s="39"/>
      <c r="EV209" s="39"/>
      <c r="EW209" s="39"/>
      <c r="EX209" s="39"/>
      <c r="EY209" s="39"/>
      <c r="EZ209" s="39"/>
      <c r="FA209" s="39"/>
      <c r="FB209" s="39"/>
      <c r="FC209" s="39"/>
      <c r="FD209" s="39"/>
      <c r="FE209" s="39"/>
      <c r="FF209" s="39"/>
      <c r="FG209" s="39"/>
      <c r="FH209" s="39"/>
      <c r="FI209" s="39"/>
      <c r="FJ209" s="39"/>
      <c r="FK209" s="39"/>
      <c r="FL209" s="39"/>
      <c r="FM209" s="39"/>
      <c r="FN209" s="39"/>
      <c r="FO209" s="39"/>
      <c r="FP209" s="39"/>
      <c r="FQ209" s="39"/>
      <c r="FR209" s="39"/>
      <c r="FS209" s="39"/>
      <c r="FT209" s="39"/>
      <c r="FU209" s="39"/>
      <c r="FV209" s="39"/>
      <c r="FW209" s="39"/>
      <c r="FX209" s="39"/>
      <c r="FY209" s="39"/>
      <c r="FZ209" s="39"/>
      <c r="GA209" s="39"/>
      <c r="GB209" s="39"/>
      <c r="GC209" s="39"/>
      <c r="GD209" s="39"/>
      <c r="GE209" s="39"/>
      <c r="GF209" s="39"/>
      <c r="GG209" s="39"/>
      <c r="GH209" s="39"/>
      <c r="GI209" s="39"/>
      <c r="GJ209" s="39"/>
      <c r="GK209" s="39"/>
      <c r="GL209" s="39"/>
      <c r="GM209" s="39"/>
      <c r="GN209" s="39"/>
      <c r="GO209" s="39"/>
      <c r="GP209" s="39"/>
      <c r="GQ209" s="39"/>
      <c r="GR209" s="39"/>
      <c r="GS209" s="39"/>
      <c r="GT209" s="39"/>
      <c r="GU209" s="39"/>
      <c r="GV209" s="39"/>
      <c r="GW209" s="39"/>
      <c r="GX209" s="39"/>
      <c r="GY209" s="39"/>
      <c r="GZ209" s="39"/>
      <c r="HA209" s="39"/>
      <c r="HB209" s="39"/>
      <c r="HC209" s="39"/>
      <c r="HD209" s="39"/>
      <c r="HE209" s="39"/>
      <c r="HF209" s="39"/>
      <c r="HG209" s="39"/>
      <c r="HH209" s="39"/>
      <c r="HI209" s="39"/>
      <c r="HJ209" s="39"/>
      <c r="HK209" s="39"/>
      <c r="HL209" s="39"/>
      <c r="HM209" s="39"/>
      <c r="HN209" s="39"/>
      <c r="HO209" s="39"/>
      <c r="HP209" s="39"/>
      <c r="HQ209" s="39"/>
      <c r="HR209" s="39"/>
      <c r="HS209" s="39"/>
      <c r="HT209" s="39"/>
      <c r="HU209" s="39"/>
      <c r="HV209" s="39"/>
      <c r="HW209" s="39"/>
      <c r="HX209" s="39"/>
    </row>
    <row r="210" spans="1:232" s="38" customFormat="1" ht="31.5" x14ac:dyDescent="0.25">
      <c r="A210" s="40">
        <v>13</v>
      </c>
      <c r="B210" s="41" t="s">
        <v>228</v>
      </c>
      <c r="C210" s="43">
        <f t="shared" si="34"/>
        <v>9029</v>
      </c>
      <c r="D210" s="43"/>
      <c r="E210" s="43">
        <v>9029</v>
      </c>
      <c r="F210" s="43"/>
      <c r="G210" s="43">
        <f t="shared" si="35"/>
        <v>0</v>
      </c>
      <c r="H210" s="43"/>
      <c r="I210" s="43"/>
      <c r="J210" s="43">
        <f t="shared" si="36"/>
        <v>8824</v>
      </c>
      <c r="K210" s="43">
        <v>8824</v>
      </c>
      <c r="L210" s="43"/>
      <c r="M210" s="43">
        <f t="shared" si="37"/>
        <v>0</v>
      </c>
      <c r="N210" s="43"/>
      <c r="O210" s="43"/>
      <c r="P210" s="43">
        <v>205</v>
      </c>
      <c r="Q210" s="43"/>
      <c r="R210" s="43"/>
      <c r="S210" s="43"/>
      <c r="V210" s="44"/>
      <c r="W210" s="44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  <c r="DS210" s="39"/>
      <c r="DT210" s="39"/>
      <c r="DU210" s="39"/>
      <c r="DV210" s="39"/>
      <c r="DW210" s="39"/>
      <c r="DX210" s="39"/>
      <c r="DY210" s="39"/>
      <c r="DZ210" s="39"/>
      <c r="EA210" s="39"/>
      <c r="EB210" s="39"/>
      <c r="EC210" s="39"/>
      <c r="ED210" s="39"/>
      <c r="EE210" s="39"/>
      <c r="EF210" s="39"/>
      <c r="EG210" s="39"/>
      <c r="EH210" s="39"/>
      <c r="EI210" s="39"/>
      <c r="EJ210" s="39"/>
      <c r="EK210" s="39"/>
      <c r="EL210" s="39"/>
      <c r="EM210" s="39"/>
      <c r="EN210" s="39"/>
      <c r="EO210" s="39"/>
      <c r="EP210" s="39"/>
      <c r="EQ210" s="39"/>
      <c r="ER210" s="39"/>
      <c r="ES210" s="39"/>
      <c r="ET210" s="39"/>
      <c r="EU210" s="39"/>
      <c r="EV210" s="39"/>
      <c r="EW210" s="39"/>
      <c r="EX210" s="39"/>
      <c r="EY210" s="39"/>
      <c r="EZ210" s="39"/>
      <c r="FA210" s="39"/>
      <c r="FB210" s="39"/>
      <c r="FC210" s="39"/>
      <c r="FD210" s="39"/>
      <c r="FE210" s="39"/>
      <c r="FF210" s="39"/>
      <c r="FG210" s="39"/>
      <c r="FH210" s="39"/>
      <c r="FI210" s="39"/>
      <c r="FJ210" s="39"/>
      <c r="FK210" s="39"/>
      <c r="FL210" s="39"/>
      <c r="FM210" s="39"/>
      <c r="FN210" s="39"/>
      <c r="FO210" s="39"/>
      <c r="FP210" s="39"/>
      <c r="FQ210" s="39"/>
      <c r="FR210" s="39"/>
      <c r="FS210" s="39"/>
      <c r="FT210" s="39"/>
      <c r="FU210" s="39"/>
      <c r="FV210" s="39"/>
      <c r="FW210" s="39"/>
      <c r="FX210" s="39"/>
      <c r="FY210" s="39"/>
      <c r="FZ210" s="39"/>
      <c r="GA210" s="39"/>
      <c r="GB210" s="39"/>
      <c r="GC210" s="39"/>
      <c r="GD210" s="39"/>
      <c r="GE210" s="39"/>
      <c r="GF210" s="39"/>
      <c r="GG210" s="39"/>
      <c r="GH210" s="39"/>
      <c r="GI210" s="39"/>
      <c r="GJ210" s="39"/>
      <c r="GK210" s="39"/>
      <c r="GL210" s="39"/>
      <c r="GM210" s="39"/>
      <c r="GN210" s="39"/>
      <c r="GO210" s="39"/>
      <c r="GP210" s="39"/>
      <c r="GQ210" s="39"/>
      <c r="GR210" s="39"/>
      <c r="GS210" s="39"/>
      <c r="GT210" s="39"/>
      <c r="GU210" s="39"/>
      <c r="GV210" s="39"/>
      <c r="GW210" s="39"/>
      <c r="GX210" s="39"/>
      <c r="GY210" s="39"/>
      <c r="GZ210" s="39"/>
      <c r="HA210" s="39"/>
      <c r="HB210" s="39"/>
      <c r="HC210" s="39"/>
      <c r="HD210" s="39"/>
      <c r="HE210" s="39"/>
      <c r="HF210" s="39"/>
      <c r="HG210" s="39"/>
      <c r="HH210" s="39"/>
      <c r="HI210" s="39"/>
      <c r="HJ210" s="39"/>
      <c r="HK210" s="39"/>
      <c r="HL210" s="39"/>
      <c r="HM210" s="39"/>
      <c r="HN210" s="39"/>
      <c r="HO210" s="39"/>
      <c r="HP210" s="39"/>
      <c r="HQ210" s="39"/>
      <c r="HR210" s="39"/>
      <c r="HS210" s="39"/>
      <c r="HT210" s="39"/>
      <c r="HU210" s="39"/>
      <c r="HV210" s="39"/>
      <c r="HW210" s="39"/>
      <c r="HX210" s="39"/>
    </row>
    <row r="211" spans="1:232" s="39" customFormat="1" x14ac:dyDescent="0.25">
      <c r="A211" s="40">
        <v>14</v>
      </c>
      <c r="B211" s="63" t="s">
        <v>229</v>
      </c>
      <c r="C211" s="42">
        <f t="shared" si="34"/>
        <v>2555</v>
      </c>
      <c r="D211" s="42"/>
      <c r="E211" s="42">
        <v>2555</v>
      </c>
      <c r="F211" s="42"/>
      <c r="G211" s="43">
        <f>SUM(H211:I211)</f>
        <v>0</v>
      </c>
      <c r="H211" s="42"/>
      <c r="I211" s="42"/>
      <c r="J211" s="42">
        <f t="shared" si="36"/>
        <v>2555</v>
      </c>
      <c r="K211" s="42">
        <v>2555</v>
      </c>
      <c r="L211" s="42"/>
      <c r="M211" s="43">
        <f>SUM(N211:O211)</f>
        <v>0</v>
      </c>
      <c r="N211" s="42"/>
      <c r="O211" s="42"/>
      <c r="P211" s="42"/>
      <c r="Q211" s="42"/>
      <c r="R211" s="42"/>
      <c r="S211" s="42"/>
      <c r="V211" s="44"/>
      <c r="W211" s="44"/>
    </row>
    <row r="212" spans="1:232" s="39" customFormat="1" x14ac:dyDescent="0.25">
      <c r="A212" s="40">
        <v>15</v>
      </c>
      <c r="B212" s="63" t="s">
        <v>230</v>
      </c>
      <c r="C212" s="42">
        <f t="shared" si="34"/>
        <v>7740</v>
      </c>
      <c r="D212" s="42"/>
      <c r="E212" s="42">
        <v>7740</v>
      </c>
      <c r="F212" s="42"/>
      <c r="G212" s="43"/>
      <c r="H212" s="42"/>
      <c r="I212" s="42"/>
      <c r="J212" s="42">
        <f t="shared" si="36"/>
        <v>7740</v>
      </c>
      <c r="K212" s="42">
        <v>7740</v>
      </c>
      <c r="L212" s="42"/>
      <c r="M212" s="43"/>
      <c r="N212" s="42"/>
      <c r="O212" s="42"/>
      <c r="P212" s="42"/>
      <c r="Q212" s="42"/>
      <c r="R212" s="42"/>
      <c r="S212" s="42"/>
      <c r="V212" s="44"/>
      <c r="W212" s="44"/>
    </row>
    <row r="213" spans="1:232" s="39" customFormat="1" x14ac:dyDescent="0.25">
      <c r="A213" s="40">
        <v>16</v>
      </c>
      <c r="B213" s="63" t="s">
        <v>231</v>
      </c>
      <c r="C213" s="43">
        <f t="shared" si="34"/>
        <v>4057</v>
      </c>
      <c r="D213" s="43"/>
      <c r="E213" s="43">
        <v>4057</v>
      </c>
      <c r="F213" s="43"/>
      <c r="G213" s="43">
        <f t="shared" si="35"/>
        <v>0</v>
      </c>
      <c r="H213" s="43"/>
      <c r="I213" s="43"/>
      <c r="J213" s="43">
        <f t="shared" si="36"/>
        <v>3857</v>
      </c>
      <c r="K213" s="43">
        <v>3857</v>
      </c>
      <c r="L213" s="43"/>
      <c r="M213" s="43">
        <f t="shared" si="37"/>
        <v>0</v>
      </c>
      <c r="N213" s="43"/>
      <c r="O213" s="43"/>
      <c r="P213" s="43">
        <v>200</v>
      </c>
      <c r="Q213" s="43"/>
      <c r="R213" s="43"/>
      <c r="S213" s="43"/>
      <c r="V213" s="44"/>
      <c r="W213" s="44"/>
    </row>
    <row r="214" spans="1:232" s="38" customFormat="1" x14ac:dyDescent="0.25">
      <c r="A214" s="33" t="s">
        <v>11</v>
      </c>
      <c r="B214" s="37" t="s">
        <v>232</v>
      </c>
      <c r="C214" s="33">
        <f t="shared" ref="C214:S214" si="38">SUBTOTAL(9,C215:C222)</f>
        <v>27668</v>
      </c>
      <c r="D214" s="33">
        <f t="shared" si="38"/>
        <v>0</v>
      </c>
      <c r="E214" s="33">
        <f t="shared" si="38"/>
        <v>27668</v>
      </c>
      <c r="F214" s="33">
        <f t="shared" si="38"/>
        <v>0</v>
      </c>
      <c r="G214" s="33">
        <f t="shared" si="38"/>
        <v>0</v>
      </c>
      <c r="H214" s="33">
        <f t="shared" si="38"/>
        <v>0</v>
      </c>
      <c r="I214" s="33">
        <f t="shared" si="38"/>
        <v>0</v>
      </c>
      <c r="J214" s="33">
        <f t="shared" si="38"/>
        <v>26295</v>
      </c>
      <c r="K214" s="33">
        <f t="shared" si="38"/>
        <v>26295</v>
      </c>
      <c r="L214" s="33">
        <f t="shared" si="38"/>
        <v>0</v>
      </c>
      <c r="M214" s="33">
        <f t="shared" si="38"/>
        <v>0</v>
      </c>
      <c r="N214" s="33">
        <f t="shared" si="38"/>
        <v>0</v>
      </c>
      <c r="O214" s="33">
        <f t="shared" si="38"/>
        <v>0</v>
      </c>
      <c r="P214" s="33">
        <f t="shared" si="38"/>
        <v>1373</v>
      </c>
      <c r="Q214" s="33">
        <f t="shared" si="38"/>
        <v>0</v>
      </c>
      <c r="R214" s="33">
        <f t="shared" si="38"/>
        <v>0</v>
      </c>
      <c r="S214" s="33">
        <f t="shared" si="38"/>
        <v>0</v>
      </c>
      <c r="T214" s="38">
        <v>20924</v>
      </c>
      <c r="V214" s="44"/>
      <c r="W214" s="44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  <c r="DS214" s="39"/>
      <c r="DT214" s="39"/>
      <c r="DU214" s="39"/>
      <c r="DV214" s="39"/>
      <c r="DW214" s="39"/>
      <c r="DX214" s="39"/>
      <c r="DY214" s="39"/>
      <c r="DZ214" s="39"/>
      <c r="EA214" s="39"/>
      <c r="EB214" s="39"/>
      <c r="EC214" s="39"/>
      <c r="ED214" s="39"/>
      <c r="EE214" s="39"/>
      <c r="EF214" s="39"/>
      <c r="EG214" s="39"/>
      <c r="EH214" s="39"/>
      <c r="EI214" s="39"/>
      <c r="EJ214" s="39"/>
      <c r="EK214" s="39"/>
      <c r="EL214" s="39"/>
      <c r="EM214" s="39"/>
      <c r="EN214" s="39"/>
      <c r="EO214" s="39"/>
      <c r="EP214" s="39"/>
      <c r="EQ214" s="39"/>
      <c r="ER214" s="39"/>
      <c r="ES214" s="39"/>
      <c r="ET214" s="39"/>
      <c r="EU214" s="39"/>
      <c r="EV214" s="39"/>
      <c r="EW214" s="39"/>
      <c r="EX214" s="39"/>
      <c r="EY214" s="39"/>
      <c r="EZ214" s="39"/>
      <c r="FA214" s="39"/>
      <c r="FB214" s="39"/>
      <c r="FC214" s="39"/>
      <c r="FD214" s="39"/>
      <c r="FE214" s="39"/>
      <c r="FF214" s="39"/>
      <c r="FG214" s="39"/>
      <c r="FH214" s="39"/>
      <c r="FI214" s="39"/>
      <c r="FJ214" s="39"/>
      <c r="FK214" s="39"/>
      <c r="FL214" s="39"/>
      <c r="FM214" s="39"/>
      <c r="FN214" s="39"/>
      <c r="FO214" s="39"/>
      <c r="FP214" s="39"/>
      <c r="FQ214" s="39"/>
      <c r="FR214" s="39"/>
      <c r="FS214" s="39"/>
      <c r="FT214" s="39"/>
      <c r="FU214" s="39"/>
      <c r="FV214" s="39"/>
      <c r="FW214" s="39"/>
      <c r="FX214" s="39"/>
      <c r="FY214" s="39"/>
      <c r="FZ214" s="39"/>
      <c r="GA214" s="39"/>
      <c r="GB214" s="39"/>
      <c r="GC214" s="39"/>
      <c r="GD214" s="39"/>
      <c r="GE214" s="39"/>
      <c r="GF214" s="39"/>
      <c r="GG214" s="39"/>
      <c r="GH214" s="39"/>
      <c r="GI214" s="39"/>
      <c r="GJ214" s="39"/>
      <c r="GK214" s="39"/>
      <c r="GL214" s="39"/>
      <c r="GM214" s="39"/>
      <c r="GN214" s="39"/>
      <c r="GO214" s="39"/>
      <c r="GP214" s="39"/>
      <c r="GQ214" s="39"/>
      <c r="GR214" s="39"/>
      <c r="GS214" s="39"/>
      <c r="GT214" s="39"/>
      <c r="GU214" s="39"/>
      <c r="GV214" s="39"/>
      <c r="GW214" s="39"/>
      <c r="GX214" s="39"/>
      <c r="GY214" s="39"/>
      <c r="GZ214" s="39"/>
      <c r="HA214" s="39"/>
      <c r="HB214" s="39"/>
      <c r="HC214" s="39"/>
      <c r="HD214" s="39"/>
      <c r="HE214" s="39"/>
      <c r="HF214" s="39"/>
      <c r="HG214" s="39"/>
      <c r="HH214" s="39"/>
      <c r="HI214" s="39"/>
      <c r="HJ214" s="39"/>
      <c r="HK214" s="39"/>
      <c r="HL214" s="39"/>
      <c r="HM214" s="39"/>
      <c r="HN214" s="39"/>
      <c r="HO214" s="39"/>
      <c r="HP214" s="39"/>
      <c r="HQ214" s="39"/>
      <c r="HR214" s="39"/>
      <c r="HS214" s="39"/>
      <c r="HT214" s="39"/>
      <c r="HU214" s="39"/>
      <c r="HV214" s="39"/>
      <c r="HW214" s="39"/>
      <c r="HX214" s="39"/>
    </row>
    <row r="215" spans="1:232" s="38" customFormat="1" x14ac:dyDescent="0.25">
      <c r="A215" s="40">
        <v>1</v>
      </c>
      <c r="B215" s="41" t="s">
        <v>233</v>
      </c>
      <c r="C215" s="43">
        <f t="shared" ref="C215:C222" si="39">SUM(D215:F215)+G215</f>
        <v>14790</v>
      </c>
      <c r="D215" s="43"/>
      <c r="E215" s="43">
        <f>14940-150</f>
        <v>14790</v>
      </c>
      <c r="F215" s="43"/>
      <c r="G215" s="43">
        <f t="shared" ref="G215:G222" si="40">SUM(H215:I215)</f>
        <v>0</v>
      </c>
      <c r="H215" s="43"/>
      <c r="I215" s="43"/>
      <c r="J215" s="43">
        <f t="shared" ref="J215:J222" si="41">SUM(K215:L215)+M215</f>
        <v>13417</v>
      </c>
      <c r="K215" s="43">
        <f>13567-150</f>
        <v>13417</v>
      </c>
      <c r="L215" s="43"/>
      <c r="M215" s="43">
        <f t="shared" ref="M215:M222" si="42">SUM(N215:O215)</f>
        <v>0</v>
      </c>
      <c r="N215" s="43"/>
      <c r="O215" s="43"/>
      <c r="P215" s="43">
        <v>1373</v>
      </c>
      <c r="Q215" s="43"/>
      <c r="R215" s="43"/>
      <c r="S215" s="43"/>
      <c r="T215" s="44">
        <f>K214-T214</f>
        <v>5371</v>
      </c>
      <c r="V215" s="44"/>
      <c r="W215" s="44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  <c r="DS215" s="39"/>
      <c r="DT215" s="39"/>
      <c r="DU215" s="39"/>
      <c r="DV215" s="39"/>
      <c r="DW215" s="39"/>
      <c r="DX215" s="39"/>
      <c r="DY215" s="39"/>
      <c r="DZ215" s="39"/>
      <c r="EA215" s="39"/>
      <c r="EB215" s="39"/>
      <c r="EC215" s="39"/>
      <c r="ED215" s="39"/>
      <c r="EE215" s="39"/>
      <c r="EF215" s="39"/>
      <c r="EG215" s="39"/>
      <c r="EH215" s="39"/>
      <c r="EI215" s="39"/>
      <c r="EJ215" s="39"/>
      <c r="EK215" s="39"/>
      <c r="EL215" s="39"/>
      <c r="EM215" s="39"/>
      <c r="EN215" s="39"/>
      <c r="EO215" s="39"/>
      <c r="EP215" s="39"/>
      <c r="EQ215" s="39"/>
      <c r="ER215" s="39"/>
      <c r="ES215" s="39"/>
      <c r="ET215" s="39"/>
      <c r="EU215" s="39"/>
      <c r="EV215" s="39"/>
      <c r="EW215" s="39"/>
      <c r="EX215" s="39"/>
      <c r="EY215" s="39"/>
      <c r="EZ215" s="39"/>
      <c r="FA215" s="39"/>
      <c r="FB215" s="39"/>
      <c r="FC215" s="39"/>
      <c r="FD215" s="39"/>
      <c r="FE215" s="39"/>
      <c r="FF215" s="39"/>
      <c r="FG215" s="39"/>
      <c r="FH215" s="39"/>
      <c r="FI215" s="39"/>
      <c r="FJ215" s="39"/>
      <c r="FK215" s="39"/>
      <c r="FL215" s="39"/>
      <c r="FM215" s="39"/>
      <c r="FN215" s="39"/>
      <c r="FO215" s="39"/>
      <c r="FP215" s="39"/>
      <c r="FQ215" s="39"/>
      <c r="FR215" s="39"/>
      <c r="FS215" s="39"/>
      <c r="FT215" s="39"/>
      <c r="FU215" s="39"/>
      <c r="FV215" s="39"/>
      <c r="FW215" s="39"/>
      <c r="FX215" s="39"/>
      <c r="FY215" s="39"/>
      <c r="FZ215" s="39"/>
      <c r="GA215" s="39"/>
      <c r="GB215" s="39"/>
      <c r="GC215" s="39"/>
      <c r="GD215" s="39"/>
      <c r="GE215" s="39"/>
      <c r="GF215" s="39"/>
      <c r="GG215" s="39"/>
      <c r="GH215" s="39"/>
      <c r="GI215" s="39"/>
      <c r="GJ215" s="39"/>
      <c r="GK215" s="39"/>
      <c r="GL215" s="39"/>
      <c r="GM215" s="39"/>
      <c r="GN215" s="39"/>
      <c r="GO215" s="39"/>
      <c r="GP215" s="39"/>
      <c r="GQ215" s="39"/>
      <c r="GR215" s="39"/>
      <c r="GS215" s="39"/>
      <c r="GT215" s="39"/>
      <c r="GU215" s="39"/>
      <c r="GV215" s="39"/>
      <c r="GW215" s="39"/>
      <c r="GX215" s="39"/>
      <c r="GY215" s="39"/>
      <c r="GZ215" s="39"/>
      <c r="HA215" s="39"/>
      <c r="HB215" s="39"/>
      <c r="HC215" s="39"/>
      <c r="HD215" s="39"/>
      <c r="HE215" s="39"/>
      <c r="HF215" s="39"/>
      <c r="HG215" s="39"/>
      <c r="HH215" s="39"/>
      <c r="HI215" s="39"/>
      <c r="HJ215" s="39"/>
      <c r="HK215" s="39"/>
      <c r="HL215" s="39"/>
      <c r="HM215" s="39"/>
      <c r="HN215" s="39"/>
      <c r="HO215" s="39"/>
      <c r="HP215" s="39"/>
      <c r="HQ215" s="39"/>
      <c r="HR215" s="39"/>
      <c r="HS215" s="39"/>
      <c r="HT215" s="39"/>
      <c r="HU215" s="39"/>
      <c r="HV215" s="39"/>
      <c r="HW215" s="39"/>
      <c r="HX215" s="39"/>
    </row>
    <row r="216" spans="1:232" s="38" customFormat="1" x14ac:dyDescent="0.25">
      <c r="A216" s="40">
        <v>2</v>
      </c>
      <c r="B216" s="41" t="s">
        <v>234</v>
      </c>
      <c r="C216" s="43">
        <f t="shared" si="39"/>
        <v>2254</v>
      </c>
      <c r="D216" s="43"/>
      <c r="E216" s="43">
        <v>2254</v>
      </c>
      <c r="F216" s="43"/>
      <c r="G216" s="43">
        <f t="shared" si="40"/>
        <v>0</v>
      </c>
      <c r="H216" s="43"/>
      <c r="I216" s="43"/>
      <c r="J216" s="43">
        <f t="shared" si="41"/>
        <v>2254</v>
      </c>
      <c r="K216" s="43">
        <v>2254</v>
      </c>
      <c r="L216" s="43"/>
      <c r="M216" s="43">
        <f t="shared" si="42"/>
        <v>0</v>
      </c>
      <c r="N216" s="43"/>
      <c r="O216" s="43"/>
      <c r="P216" s="43"/>
      <c r="Q216" s="43"/>
      <c r="R216" s="43"/>
      <c r="S216" s="43"/>
      <c r="T216" s="44">
        <f>T215-K219</f>
        <v>1698</v>
      </c>
      <c r="V216" s="44"/>
      <c r="W216" s="44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  <c r="DS216" s="39"/>
      <c r="DT216" s="39"/>
      <c r="DU216" s="39"/>
      <c r="DV216" s="39"/>
      <c r="DW216" s="39"/>
      <c r="DX216" s="39"/>
      <c r="DY216" s="39"/>
      <c r="DZ216" s="39"/>
      <c r="EA216" s="39"/>
      <c r="EB216" s="39"/>
      <c r="EC216" s="39"/>
      <c r="ED216" s="39"/>
      <c r="EE216" s="39"/>
      <c r="EF216" s="39"/>
      <c r="EG216" s="39"/>
      <c r="EH216" s="39"/>
      <c r="EI216" s="39"/>
      <c r="EJ216" s="39"/>
      <c r="EK216" s="39"/>
      <c r="EL216" s="39"/>
      <c r="EM216" s="39"/>
      <c r="EN216" s="39"/>
      <c r="EO216" s="39"/>
      <c r="EP216" s="39"/>
      <c r="EQ216" s="39"/>
      <c r="ER216" s="39"/>
      <c r="ES216" s="39"/>
      <c r="ET216" s="39"/>
      <c r="EU216" s="39"/>
      <c r="EV216" s="39"/>
      <c r="EW216" s="39"/>
      <c r="EX216" s="39"/>
      <c r="EY216" s="39"/>
      <c r="EZ216" s="39"/>
      <c r="FA216" s="39"/>
      <c r="FB216" s="39"/>
      <c r="FC216" s="39"/>
      <c r="FD216" s="39"/>
      <c r="FE216" s="39"/>
      <c r="FF216" s="39"/>
      <c r="FG216" s="39"/>
      <c r="FH216" s="39"/>
      <c r="FI216" s="39"/>
      <c r="FJ216" s="39"/>
      <c r="FK216" s="39"/>
      <c r="FL216" s="39"/>
      <c r="FM216" s="39"/>
      <c r="FN216" s="39"/>
      <c r="FO216" s="39"/>
      <c r="FP216" s="39"/>
      <c r="FQ216" s="39"/>
      <c r="FR216" s="39"/>
      <c r="FS216" s="39"/>
      <c r="FT216" s="39"/>
      <c r="FU216" s="39"/>
      <c r="FV216" s="39"/>
      <c r="FW216" s="39"/>
      <c r="FX216" s="39"/>
      <c r="FY216" s="39"/>
      <c r="FZ216" s="39"/>
      <c r="GA216" s="39"/>
      <c r="GB216" s="39"/>
      <c r="GC216" s="39"/>
      <c r="GD216" s="39"/>
      <c r="GE216" s="39"/>
      <c r="GF216" s="39"/>
      <c r="GG216" s="39"/>
      <c r="GH216" s="39"/>
      <c r="GI216" s="39"/>
      <c r="GJ216" s="39"/>
      <c r="GK216" s="39"/>
      <c r="GL216" s="39"/>
      <c r="GM216" s="39"/>
      <c r="GN216" s="39"/>
      <c r="GO216" s="39"/>
      <c r="GP216" s="39"/>
      <c r="GQ216" s="39"/>
      <c r="GR216" s="39"/>
      <c r="GS216" s="39"/>
      <c r="GT216" s="39"/>
      <c r="GU216" s="39"/>
      <c r="GV216" s="39"/>
      <c r="GW216" s="39"/>
      <c r="GX216" s="39"/>
      <c r="GY216" s="39"/>
      <c r="GZ216" s="39"/>
      <c r="HA216" s="39"/>
      <c r="HB216" s="39"/>
      <c r="HC216" s="39"/>
      <c r="HD216" s="39"/>
      <c r="HE216" s="39"/>
      <c r="HF216" s="39"/>
      <c r="HG216" s="39"/>
      <c r="HH216" s="39"/>
      <c r="HI216" s="39"/>
      <c r="HJ216" s="39"/>
      <c r="HK216" s="39"/>
      <c r="HL216" s="39"/>
      <c r="HM216" s="39"/>
      <c r="HN216" s="39"/>
      <c r="HO216" s="39"/>
      <c r="HP216" s="39"/>
      <c r="HQ216" s="39"/>
      <c r="HR216" s="39"/>
      <c r="HS216" s="39"/>
      <c r="HT216" s="39"/>
      <c r="HU216" s="39"/>
      <c r="HV216" s="39"/>
      <c r="HW216" s="39"/>
      <c r="HX216" s="39"/>
    </row>
    <row r="217" spans="1:232" s="38" customFormat="1" ht="31.5" x14ac:dyDescent="0.25">
      <c r="A217" s="40">
        <v>3</v>
      </c>
      <c r="B217" s="41" t="s">
        <v>235</v>
      </c>
      <c r="C217" s="43">
        <f t="shared" si="39"/>
        <v>860</v>
      </c>
      <c r="D217" s="43"/>
      <c r="E217" s="43">
        <v>860</v>
      </c>
      <c r="F217" s="43"/>
      <c r="G217" s="43">
        <f t="shared" si="40"/>
        <v>0</v>
      </c>
      <c r="H217" s="43"/>
      <c r="I217" s="43"/>
      <c r="J217" s="43">
        <f t="shared" si="41"/>
        <v>860</v>
      </c>
      <c r="K217" s="43">
        <v>860</v>
      </c>
      <c r="L217" s="43"/>
      <c r="M217" s="43">
        <f t="shared" si="42"/>
        <v>0</v>
      </c>
      <c r="N217" s="43"/>
      <c r="O217" s="43"/>
      <c r="P217" s="43"/>
      <c r="Q217" s="43"/>
      <c r="R217" s="43"/>
      <c r="S217" s="43"/>
      <c r="V217" s="44"/>
      <c r="W217" s="44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  <c r="DS217" s="39"/>
      <c r="DT217" s="39"/>
      <c r="DU217" s="39"/>
      <c r="DV217" s="39"/>
      <c r="DW217" s="39"/>
      <c r="DX217" s="39"/>
      <c r="DY217" s="39"/>
      <c r="DZ217" s="39"/>
      <c r="EA217" s="39"/>
      <c r="EB217" s="39"/>
      <c r="EC217" s="39"/>
      <c r="ED217" s="39"/>
      <c r="EE217" s="39"/>
      <c r="EF217" s="39"/>
      <c r="EG217" s="39"/>
      <c r="EH217" s="39"/>
      <c r="EI217" s="39"/>
      <c r="EJ217" s="39"/>
      <c r="EK217" s="39"/>
      <c r="EL217" s="39"/>
      <c r="EM217" s="39"/>
      <c r="EN217" s="39"/>
      <c r="EO217" s="39"/>
      <c r="EP217" s="39"/>
      <c r="EQ217" s="39"/>
      <c r="ER217" s="39"/>
      <c r="ES217" s="39"/>
      <c r="ET217" s="39"/>
      <c r="EU217" s="39"/>
      <c r="EV217" s="39"/>
      <c r="EW217" s="39"/>
      <c r="EX217" s="39"/>
      <c r="EY217" s="39"/>
      <c r="EZ217" s="39"/>
      <c r="FA217" s="39"/>
      <c r="FB217" s="39"/>
      <c r="FC217" s="39"/>
      <c r="FD217" s="39"/>
      <c r="FE217" s="39"/>
      <c r="FF217" s="39"/>
      <c r="FG217" s="39"/>
      <c r="FH217" s="39"/>
      <c r="FI217" s="39"/>
      <c r="FJ217" s="39"/>
      <c r="FK217" s="39"/>
      <c r="FL217" s="39"/>
      <c r="FM217" s="39"/>
      <c r="FN217" s="39"/>
      <c r="FO217" s="39"/>
      <c r="FP217" s="39"/>
      <c r="FQ217" s="39"/>
      <c r="FR217" s="39"/>
      <c r="FS217" s="39"/>
      <c r="FT217" s="39"/>
      <c r="FU217" s="39"/>
      <c r="FV217" s="39"/>
      <c r="FW217" s="39"/>
      <c r="FX217" s="39"/>
      <c r="FY217" s="39"/>
      <c r="FZ217" s="39"/>
      <c r="GA217" s="39"/>
      <c r="GB217" s="39"/>
      <c r="GC217" s="39"/>
      <c r="GD217" s="39"/>
      <c r="GE217" s="39"/>
      <c r="GF217" s="39"/>
      <c r="GG217" s="39"/>
      <c r="GH217" s="39"/>
      <c r="GI217" s="39"/>
      <c r="GJ217" s="39"/>
      <c r="GK217" s="39"/>
      <c r="GL217" s="39"/>
      <c r="GM217" s="39"/>
      <c r="GN217" s="39"/>
      <c r="GO217" s="39"/>
      <c r="GP217" s="39"/>
      <c r="GQ217" s="39"/>
      <c r="GR217" s="39"/>
      <c r="GS217" s="39"/>
      <c r="GT217" s="39"/>
      <c r="GU217" s="39"/>
      <c r="GV217" s="39"/>
      <c r="GW217" s="39"/>
      <c r="GX217" s="39"/>
      <c r="GY217" s="39"/>
      <c r="GZ217" s="39"/>
      <c r="HA217" s="39"/>
      <c r="HB217" s="39"/>
      <c r="HC217" s="39"/>
      <c r="HD217" s="39"/>
      <c r="HE217" s="39"/>
      <c r="HF217" s="39"/>
      <c r="HG217" s="39"/>
      <c r="HH217" s="39"/>
      <c r="HI217" s="39"/>
      <c r="HJ217" s="39"/>
      <c r="HK217" s="39"/>
      <c r="HL217" s="39"/>
      <c r="HM217" s="39"/>
      <c r="HN217" s="39"/>
      <c r="HO217" s="39"/>
      <c r="HP217" s="39"/>
      <c r="HQ217" s="39"/>
      <c r="HR217" s="39"/>
      <c r="HS217" s="39"/>
      <c r="HT217" s="39"/>
      <c r="HU217" s="39"/>
      <c r="HV217" s="39"/>
      <c r="HW217" s="39"/>
      <c r="HX217" s="39"/>
    </row>
    <row r="218" spans="1:232" s="39" customFormat="1" ht="31.5" x14ac:dyDescent="0.25">
      <c r="A218" s="40">
        <v>4</v>
      </c>
      <c r="B218" s="45" t="s">
        <v>236</v>
      </c>
      <c r="C218" s="43">
        <f t="shared" si="39"/>
        <v>2157</v>
      </c>
      <c r="D218" s="43"/>
      <c r="E218" s="43">
        <v>2157</v>
      </c>
      <c r="F218" s="43"/>
      <c r="G218" s="43">
        <f t="shared" si="40"/>
        <v>0</v>
      </c>
      <c r="H218" s="43"/>
      <c r="I218" s="43"/>
      <c r="J218" s="43">
        <f t="shared" si="41"/>
        <v>2157</v>
      </c>
      <c r="K218" s="43">
        <v>2157</v>
      </c>
      <c r="L218" s="43"/>
      <c r="M218" s="43">
        <f t="shared" si="42"/>
        <v>0</v>
      </c>
      <c r="N218" s="43"/>
      <c r="O218" s="43"/>
      <c r="P218" s="43"/>
      <c r="Q218" s="43"/>
      <c r="R218" s="43"/>
      <c r="S218" s="43"/>
      <c r="V218" s="44"/>
      <c r="W218" s="44"/>
    </row>
    <row r="219" spans="1:232" s="39" customFormat="1" ht="31.5" x14ac:dyDescent="0.25">
      <c r="A219" s="40">
        <v>5</v>
      </c>
      <c r="B219" s="45" t="s">
        <v>237</v>
      </c>
      <c r="C219" s="43">
        <f t="shared" si="39"/>
        <v>3673</v>
      </c>
      <c r="D219" s="43"/>
      <c r="E219" s="43">
        <v>3673</v>
      </c>
      <c r="F219" s="43"/>
      <c r="G219" s="43">
        <f t="shared" si="40"/>
        <v>0</v>
      </c>
      <c r="H219" s="43"/>
      <c r="I219" s="43"/>
      <c r="J219" s="43">
        <f t="shared" si="41"/>
        <v>3673</v>
      </c>
      <c r="K219" s="43">
        <v>3673</v>
      </c>
      <c r="L219" s="43"/>
      <c r="M219" s="43">
        <f t="shared" si="42"/>
        <v>0</v>
      </c>
      <c r="N219" s="43"/>
      <c r="O219" s="43"/>
      <c r="P219" s="43"/>
      <c r="Q219" s="43"/>
      <c r="R219" s="43"/>
      <c r="S219" s="43"/>
      <c r="V219" s="44"/>
      <c r="W219" s="44"/>
    </row>
    <row r="220" spans="1:232" s="38" customFormat="1" ht="31.5" x14ac:dyDescent="0.25">
      <c r="A220" s="40">
        <v>6</v>
      </c>
      <c r="B220" s="71" t="s">
        <v>238</v>
      </c>
      <c r="C220" s="43">
        <f t="shared" si="39"/>
        <v>650</v>
      </c>
      <c r="D220" s="43"/>
      <c r="E220" s="43">
        <v>650</v>
      </c>
      <c r="F220" s="43"/>
      <c r="G220" s="43">
        <f t="shared" si="40"/>
        <v>0</v>
      </c>
      <c r="H220" s="43"/>
      <c r="I220" s="43"/>
      <c r="J220" s="43">
        <f t="shared" si="41"/>
        <v>650</v>
      </c>
      <c r="K220" s="43">
        <v>650</v>
      </c>
      <c r="L220" s="43"/>
      <c r="M220" s="43">
        <f t="shared" si="42"/>
        <v>0</v>
      </c>
      <c r="N220" s="43"/>
      <c r="O220" s="43"/>
      <c r="P220" s="43"/>
      <c r="Q220" s="43"/>
      <c r="R220" s="43"/>
      <c r="S220" s="43"/>
      <c r="V220" s="44"/>
      <c r="W220" s="44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  <c r="DS220" s="39"/>
      <c r="DT220" s="39"/>
      <c r="DU220" s="39"/>
      <c r="DV220" s="39"/>
      <c r="DW220" s="39"/>
      <c r="DX220" s="39"/>
      <c r="DY220" s="39"/>
      <c r="DZ220" s="39"/>
      <c r="EA220" s="39"/>
      <c r="EB220" s="39"/>
      <c r="EC220" s="39"/>
      <c r="ED220" s="39"/>
      <c r="EE220" s="39"/>
      <c r="EF220" s="39"/>
      <c r="EG220" s="39"/>
      <c r="EH220" s="39"/>
      <c r="EI220" s="39"/>
      <c r="EJ220" s="39"/>
      <c r="EK220" s="39"/>
      <c r="EL220" s="39"/>
      <c r="EM220" s="39"/>
      <c r="EN220" s="39"/>
      <c r="EO220" s="39"/>
      <c r="EP220" s="39"/>
      <c r="EQ220" s="39"/>
      <c r="ER220" s="39"/>
      <c r="ES220" s="39"/>
      <c r="ET220" s="39"/>
      <c r="EU220" s="39"/>
      <c r="EV220" s="39"/>
      <c r="EW220" s="39"/>
      <c r="EX220" s="39"/>
      <c r="EY220" s="39"/>
      <c r="EZ220" s="39"/>
      <c r="FA220" s="39"/>
      <c r="FB220" s="39"/>
      <c r="FC220" s="39"/>
      <c r="FD220" s="39"/>
      <c r="FE220" s="39"/>
      <c r="FF220" s="39"/>
      <c r="FG220" s="39"/>
      <c r="FH220" s="39"/>
      <c r="FI220" s="39"/>
      <c r="FJ220" s="39"/>
      <c r="FK220" s="39"/>
      <c r="FL220" s="39"/>
      <c r="FM220" s="39"/>
      <c r="FN220" s="39"/>
      <c r="FO220" s="39"/>
      <c r="FP220" s="39"/>
      <c r="FQ220" s="39"/>
      <c r="FR220" s="39"/>
      <c r="FS220" s="39"/>
      <c r="FT220" s="39"/>
      <c r="FU220" s="39"/>
      <c r="FV220" s="39"/>
      <c r="FW220" s="39"/>
      <c r="FX220" s="39"/>
      <c r="FY220" s="39"/>
      <c r="FZ220" s="39"/>
      <c r="GA220" s="39"/>
      <c r="GB220" s="39"/>
      <c r="GC220" s="39"/>
      <c r="GD220" s="39"/>
      <c r="GE220" s="39"/>
      <c r="GF220" s="39"/>
      <c r="GG220" s="39"/>
      <c r="GH220" s="39"/>
      <c r="GI220" s="39"/>
      <c r="GJ220" s="39"/>
      <c r="GK220" s="39"/>
      <c r="GL220" s="39"/>
      <c r="GM220" s="39"/>
      <c r="GN220" s="39"/>
      <c r="GO220" s="39"/>
      <c r="GP220" s="39"/>
      <c r="GQ220" s="39"/>
      <c r="GR220" s="39"/>
      <c r="GS220" s="39"/>
      <c r="GT220" s="39"/>
      <c r="GU220" s="39"/>
      <c r="GV220" s="39"/>
      <c r="GW220" s="39"/>
      <c r="GX220" s="39"/>
      <c r="GY220" s="39"/>
      <c r="GZ220" s="39"/>
      <c r="HA220" s="39"/>
      <c r="HB220" s="39"/>
      <c r="HC220" s="39"/>
      <c r="HD220" s="39"/>
      <c r="HE220" s="39"/>
      <c r="HF220" s="39"/>
      <c r="HG220" s="39"/>
      <c r="HH220" s="39"/>
      <c r="HI220" s="39"/>
      <c r="HJ220" s="39"/>
      <c r="HK220" s="39"/>
      <c r="HL220" s="39"/>
      <c r="HM220" s="39"/>
      <c r="HN220" s="39"/>
      <c r="HO220" s="39"/>
      <c r="HP220" s="39"/>
      <c r="HQ220" s="39"/>
      <c r="HR220" s="39"/>
      <c r="HS220" s="39"/>
      <c r="HT220" s="39"/>
      <c r="HU220" s="39"/>
      <c r="HV220" s="39"/>
      <c r="HW220" s="39"/>
      <c r="HX220" s="39"/>
    </row>
    <row r="221" spans="1:232" s="38" customFormat="1" x14ac:dyDescent="0.25">
      <c r="A221" s="40">
        <v>7</v>
      </c>
      <c r="B221" s="41" t="s">
        <v>239</v>
      </c>
      <c r="C221" s="43">
        <f t="shared" si="39"/>
        <v>1325</v>
      </c>
      <c r="D221" s="43"/>
      <c r="E221" s="43">
        <v>1325</v>
      </c>
      <c r="F221" s="43"/>
      <c r="G221" s="43">
        <f t="shared" si="40"/>
        <v>0</v>
      </c>
      <c r="H221" s="43"/>
      <c r="I221" s="43"/>
      <c r="J221" s="43">
        <f t="shared" si="41"/>
        <v>1325</v>
      </c>
      <c r="K221" s="43">
        <v>1325</v>
      </c>
      <c r="L221" s="43"/>
      <c r="M221" s="43">
        <f t="shared" si="42"/>
        <v>0</v>
      </c>
      <c r="N221" s="43"/>
      <c r="O221" s="43"/>
      <c r="P221" s="43"/>
      <c r="Q221" s="43"/>
      <c r="R221" s="43"/>
      <c r="S221" s="43"/>
      <c r="V221" s="44"/>
      <c r="W221" s="44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  <c r="DS221" s="39"/>
      <c r="DT221" s="39"/>
      <c r="DU221" s="39"/>
      <c r="DV221" s="39"/>
      <c r="DW221" s="39"/>
      <c r="DX221" s="39"/>
      <c r="DY221" s="39"/>
      <c r="DZ221" s="39"/>
      <c r="EA221" s="39"/>
      <c r="EB221" s="39"/>
      <c r="EC221" s="39"/>
      <c r="ED221" s="39"/>
      <c r="EE221" s="39"/>
      <c r="EF221" s="39"/>
      <c r="EG221" s="39"/>
      <c r="EH221" s="39"/>
      <c r="EI221" s="39"/>
      <c r="EJ221" s="39"/>
      <c r="EK221" s="39"/>
      <c r="EL221" s="39"/>
      <c r="EM221" s="39"/>
      <c r="EN221" s="39"/>
      <c r="EO221" s="39"/>
      <c r="EP221" s="39"/>
      <c r="EQ221" s="39"/>
      <c r="ER221" s="39"/>
      <c r="ES221" s="39"/>
      <c r="ET221" s="39"/>
      <c r="EU221" s="39"/>
      <c r="EV221" s="39"/>
      <c r="EW221" s="39"/>
      <c r="EX221" s="39"/>
      <c r="EY221" s="39"/>
      <c r="EZ221" s="39"/>
      <c r="FA221" s="39"/>
      <c r="FB221" s="39"/>
      <c r="FC221" s="39"/>
      <c r="FD221" s="39"/>
      <c r="FE221" s="39"/>
      <c r="FF221" s="39"/>
      <c r="FG221" s="39"/>
      <c r="FH221" s="39"/>
      <c r="FI221" s="39"/>
      <c r="FJ221" s="39"/>
      <c r="FK221" s="39"/>
      <c r="FL221" s="39"/>
      <c r="FM221" s="39"/>
      <c r="FN221" s="39"/>
      <c r="FO221" s="39"/>
      <c r="FP221" s="39"/>
      <c r="FQ221" s="39"/>
      <c r="FR221" s="39"/>
      <c r="FS221" s="39"/>
      <c r="FT221" s="39"/>
      <c r="FU221" s="39"/>
      <c r="FV221" s="39"/>
      <c r="FW221" s="39"/>
      <c r="FX221" s="39"/>
      <c r="FY221" s="39"/>
      <c r="FZ221" s="39"/>
      <c r="GA221" s="39"/>
      <c r="GB221" s="39"/>
      <c r="GC221" s="39"/>
      <c r="GD221" s="39"/>
      <c r="GE221" s="39"/>
      <c r="GF221" s="39"/>
      <c r="GG221" s="39"/>
      <c r="GH221" s="39"/>
      <c r="GI221" s="39"/>
      <c r="GJ221" s="39"/>
      <c r="GK221" s="39"/>
      <c r="GL221" s="39"/>
      <c r="GM221" s="39"/>
      <c r="GN221" s="39"/>
      <c r="GO221" s="39"/>
      <c r="GP221" s="39"/>
      <c r="GQ221" s="39"/>
      <c r="GR221" s="39"/>
      <c r="GS221" s="39"/>
      <c r="GT221" s="39"/>
      <c r="GU221" s="39"/>
      <c r="GV221" s="39"/>
      <c r="GW221" s="39"/>
      <c r="GX221" s="39"/>
      <c r="GY221" s="39"/>
      <c r="GZ221" s="39"/>
      <c r="HA221" s="39"/>
      <c r="HB221" s="39"/>
      <c r="HC221" s="39"/>
      <c r="HD221" s="39"/>
      <c r="HE221" s="39"/>
      <c r="HF221" s="39"/>
      <c r="HG221" s="39"/>
      <c r="HH221" s="39"/>
      <c r="HI221" s="39"/>
      <c r="HJ221" s="39"/>
      <c r="HK221" s="39"/>
      <c r="HL221" s="39"/>
      <c r="HM221" s="39"/>
      <c r="HN221" s="39"/>
      <c r="HO221" s="39"/>
      <c r="HP221" s="39"/>
      <c r="HQ221" s="39"/>
      <c r="HR221" s="39"/>
      <c r="HS221" s="39"/>
      <c r="HT221" s="39"/>
      <c r="HU221" s="39"/>
      <c r="HV221" s="39"/>
      <c r="HW221" s="39"/>
      <c r="HX221" s="39"/>
    </row>
    <row r="222" spans="1:232" s="39" customFormat="1" ht="31.5" x14ac:dyDescent="0.25">
      <c r="A222" s="40">
        <v>9</v>
      </c>
      <c r="B222" s="45" t="s">
        <v>240</v>
      </c>
      <c r="C222" s="43">
        <f t="shared" si="39"/>
        <v>1959</v>
      </c>
      <c r="D222" s="43"/>
      <c r="E222" s="43">
        <v>1959</v>
      </c>
      <c r="F222" s="43"/>
      <c r="G222" s="43">
        <f t="shared" si="40"/>
        <v>0</v>
      </c>
      <c r="H222" s="43"/>
      <c r="I222" s="43"/>
      <c r="J222" s="43">
        <f t="shared" si="41"/>
        <v>1959</v>
      </c>
      <c r="K222" s="43">
        <v>1959</v>
      </c>
      <c r="L222" s="43"/>
      <c r="M222" s="43">
        <f t="shared" si="42"/>
        <v>0</v>
      </c>
      <c r="N222" s="43"/>
      <c r="O222" s="43"/>
      <c r="P222" s="43"/>
      <c r="Q222" s="43"/>
      <c r="R222" s="43"/>
      <c r="S222" s="43"/>
      <c r="V222" s="44"/>
      <c r="W222" s="44"/>
    </row>
    <row r="223" spans="1:232" s="38" customFormat="1" x14ac:dyDescent="0.25">
      <c r="A223" s="33" t="s">
        <v>13</v>
      </c>
      <c r="B223" s="72" t="s">
        <v>241</v>
      </c>
      <c r="C223" s="33">
        <f t="shared" ref="C223:S223" si="43">SUBTOTAL(9,C224:C224)</f>
        <v>16598</v>
      </c>
      <c r="D223" s="33">
        <f t="shared" si="43"/>
        <v>0</v>
      </c>
      <c r="E223" s="33">
        <f t="shared" si="43"/>
        <v>16372</v>
      </c>
      <c r="F223" s="33">
        <f t="shared" si="43"/>
        <v>0</v>
      </c>
      <c r="G223" s="33">
        <f t="shared" si="43"/>
        <v>226</v>
      </c>
      <c r="H223" s="33">
        <f t="shared" si="43"/>
        <v>0</v>
      </c>
      <c r="I223" s="33">
        <f t="shared" si="43"/>
        <v>226</v>
      </c>
      <c r="J223" s="33">
        <f t="shared" si="43"/>
        <v>16195</v>
      </c>
      <c r="K223" s="33">
        <f t="shared" si="43"/>
        <v>15969</v>
      </c>
      <c r="L223" s="33">
        <f t="shared" si="43"/>
        <v>0</v>
      </c>
      <c r="M223" s="33">
        <f t="shared" si="43"/>
        <v>226</v>
      </c>
      <c r="N223" s="33">
        <f t="shared" si="43"/>
        <v>0</v>
      </c>
      <c r="O223" s="33">
        <f t="shared" si="43"/>
        <v>226</v>
      </c>
      <c r="P223" s="33">
        <f t="shared" si="43"/>
        <v>403</v>
      </c>
      <c r="Q223" s="33">
        <f t="shared" si="43"/>
        <v>0</v>
      </c>
      <c r="R223" s="33">
        <f t="shared" si="43"/>
        <v>0</v>
      </c>
      <c r="S223" s="33">
        <f t="shared" si="43"/>
        <v>0</v>
      </c>
      <c r="V223" s="44"/>
      <c r="W223" s="44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  <c r="DS223" s="39"/>
      <c r="DT223" s="39"/>
      <c r="DU223" s="39"/>
      <c r="DV223" s="39"/>
      <c r="DW223" s="39"/>
      <c r="DX223" s="39"/>
      <c r="DY223" s="39"/>
      <c r="DZ223" s="39"/>
      <c r="EA223" s="39"/>
      <c r="EB223" s="39"/>
      <c r="EC223" s="39"/>
      <c r="ED223" s="39"/>
      <c r="EE223" s="39"/>
      <c r="EF223" s="39"/>
      <c r="EG223" s="39"/>
      <c r="EH223" s="39"/>
      <c r="EI223" s="39"/>
      <c r="EJ223" s="39"/>
      <c r="EK223" s="39"/>
      <c r="EL223" s="39"/>
      <c r="EM223" s="39"/>
      <c r="EN223" s="39"/>
      <c r="EO223" s="39"/>
      <c r="EP223" s="39"/>
      <c r="EQ223" s="39"/>
      <c r="ER223" s="39"/>
      <c r="ES223" s="39"/>
      <c r="ET223" s="39"/>
      <c r="EU223" s="39"/>
      <c r="EV223" s="39"/>
      <c r="EW223" s="39"/>
      <c r="EX223" s="39"/>
      <c r="EY223" s="39"/>
      <c r="EZ223" s="39"/>
      <c r="FA223" s="39"/>
      <c r="FB223" s="39"/>
      <c r="FC223" s="39"/>
      <c r="FD223" s="39"/>
      <c r="FE223" s="39"/>
      <c r="FF223" s="39"/>
      <c r="FG223" s="39"/>
      <c r="FH223" s="39"/>
      <c r="FI223" s="39"/>
      <c r="FJ223" s="39"/>
      <c r="FK223" s="39"/>
      <c r="FL223" s="39"/>
      <c r="FM223" s="39"/>
      <c r="FN223" s="39"/>
      <c r="FO223" s="39"/>
      <c r="FP223" s="39"/>
      <c r="FQ223" s="39"/>
      <c r="FR223" s="39"/>
      <c r="FS223" s="39"/>
      <c r="FT223" s="39"/>
      <c r="FU223" s="39"/>
      <c r="FV223" s="39"/>
      <c r="FW223" s="39"/>
      <c r="FX223" s="39"/>
      <c r="FY223" s="39"/>
      <c r="FZ223" s="39"/>
      <c r="GA223" s="39"/>
      <c r="GB223" s="39"/>
      <c r="GC223" s="39"/>
      <c r="GD223" s="39"/>
      <c r="GE223" s="39"/>
      <c r="GF223" s="39"/>
      <c r="GG223" s="39"/>
      <c r="GH223" s="39"/>
      <c r="GI223" s="39"/>
      <c r="GJ223" s="39"/>
      <c r="GK223" s="39"/>
      <c r="GL223" s="39"/>
      <c r="GM223" s="39"/>
      <c r="GN223" s="39"/>
      <c r="GO223" s="39"/>
      <c r="GP223" s="39"/>
      <c r="GQ223" s="39"/>
      <c r="GR223" s="39"/>
      <c r="GS223" s="39"/>
      <c r="GT223" s="39"/>
      <c r="GU223" s="39"/>
      <c r="GV223" s="39"/>
      <c r="GW223" s="39"/>
      <c r="GX223" s="39"/>
      <c r="GY223" s="39"/>
      <c r="GZ223" s="39"/>
      <c r="HA223" s="39"/>
      <c r="HB223" s="39"/>
      <c r="HC223" s="39"/>
      <c r="HD223" s="39"/>
      <c r="HE223" s="39"/>
      <c r="HF223" s="39"/>
      <c r="HG223" s="39"/>
      <c r="HH223" s="39"/>
      <c r="HI223" s="39"/>
      <c r="HJ223" s="39"/>
      <c r="HK223" s="39"/>
      <c r="HL223" s="39"/>
      <c r="HM223" s="39"/>
      <c r="HN223" s="39"/>
      <c r="HO223" s="39"/>
      <c r="HP223" s="39"/>
      <c r="HQ223" s="39"/>
      <c r="HR223" s="39"/>
      <c r="HS223" s="39"/>
      <c r="HT223" s="39"/>
      <c r="HU223" s="39"/>
      <c r="HV223" s="39"/>
      <c r="HW223" s="39"/>
      <c r="HX223" s="39"/>
    </row>
    <row r="224" spans="1:232" s="38" customFormat="1" x14ac:dyDescent="0.25">
      <c r="A224" s="40">
        <v>1</v>
      </c>
      <c r="B224" s="50" t="s">
        <v>242</v>
      </c>
      <c r="C224" s="43">
        <f>SUM(D224:F224)+G224</f>
        <v>16598</v>
      </c>
      <c r="D224" s="43"/>
      <c r="E224" s="43">
        <v>16372</v>
      </c>
      <c r="F224" s="43"/>
      <c r="G224" s="43">
        <f>SUM(H224:I224)</f>
        <v>226</v>
      </c>
      <c r="H224" s="43"/>
      <c r="I224" s="43">
        <v>226</v>
      </c>
      <c r="J224" s="43">
        <f>SUM(K224:L224)+M224</f>
        <v>16195</v>
      </c>
      <c r="K224" s="43">
        <v>15969</v>
      </c>
      <c r="L224" s="43"/>
      <c r="M224" s="43">
        <f>SUM(N224:O224)</f>
        <v>226</v>
      </c>
      <c r="N224" s="43"/>
      <c r="O224" s="43">
        <v>226</v>
      </c>
      <c r="P224" s="43">
        <v>403</v>
      </c>
      <c r="Q224" s="43"/>
      <c r="R224" s="43"/>
      <c r="S224" s="43"/>
      <c r="V224" s="44"/>
      <c r="W224" s="44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  <c r="DS224" s="39"/>
      <c r="DT224" s="39"/>
      <c r="DU224" s="39"/>
      <c r="DV224" s="39"/>
      <c r="DW224" s="39"/>
      <c r="DX224" s="39"/>
      <c r="DY224" s="39"/>
      <c r="DZ224" s="39"/>
      <c r="EA224" s="39"/>
      <c r="EB224" s="39"/>
      <c r="EC224" s="39"/>
      <c r="ED224" s="39"/>
      <c r="EE224" s="39"/>
      <c r="EF224" s="39"/>
      <c r="EG224" s="39"/>
      <c r="EH224" s="39"/>
      <c r="EI224" s="39"/>
      <c r="EJ224" s="39"/>
      <c r="EK224" s="39"/>
      <c r="EL224" s="39"/>
      <c r="EM224" s="39"/>
      <c r="EN224" s="39"/>
      <c r="EO224" s="39"/>
      <c r="EP224" s="39"/>
      <c r="EQ224" s="39"/>
      <c r="ER224" s="39"/>
      <c r="ES224" s="39"/>
      <c r="ET224" s="39"/>
      <c r="EU224" s="39"/>
      <c r="EV224" s="39"/>
      <c r="EW224" s="39"/>
      <c r="EX224" s="39"/>
      <c r="EY224" s="39"/>
      <c r="EZ224" s="39"/>
      <c r="FA224" s="39"/>
      <c r="FB224" s="39"/>
      <c r="FC224" s="39"/>
      <c r="FD224" s="39"/>
      <c r="FE224" s="39"/>
      <c r="FF224" s="39"/>
      <c r="FG224" s="39"/>
      <c r="FH224" s="39"/>
      <c r="FI224" s="39"/>
      <c r="FJ224" s="39"/>
      <c r="FK224" s="39"/>
      <c r="FL224" s="39"/>
      <c r="FM224" s="39"/>
      <c r="FN224" s="39"/>
      <c r="FO224" s="39"/>
      <c r="FP224" s="39"/>
      <c r="FQ224" s="39"/>
      <c r="FR224" s="39"/>
      <c r="FS224" s="39"/>
      <c r="FT224" s="39"/>
      <c r="FU224" s="39"/>
      <c r="FV224" s="39"/>
      <c r="FW224" s="39"/>
      <c r="FX224" s="39"/>
      <c r="FY224" s="39"/>
      <c r="FZ224" s="39"/>
      <c r="GA224" s="39"/>
      <c r="GB224" s="39"/>
      <c r="GC224" s="39"/>
      <c r="GD224" s="39"/>
      <c r="GE224" s="39"/>
      <c r="GF224" s="39"/>
      <c r="GG224" s="39"/>
      <c r="GH224" s="39"/>
      <c r="GI224" s="39"/>
      <c r="GJ224" s="39"/>
      <c r="GK224" s="39"/>
      <c r="GL224" s="39"/>
      <c r="GM224" s="39"/>
      <c r="GN224" s="39"/>
      <c r="GO224" s="39"/>
      <c r="GP224" s="39"/>
      <c r="GQ224" s="39"/>
      <c r="GR224" s="39"/>
      <c r="GS224" s="39"/>
      <c r="GT224" s="39"/>
      <c r="GU224" s="39"/>
      <c r="GV224" s="39"/>
      <c r="GW224" s="39"/>
      <c r="GX224" s="39"/>
      <c r="GY224" s="39"/>
      <c r="GZ224" s="39"/>
      <c r="HA224" s="39"/>
      <c r="HB224" s="39"/>
      <c r="HC224" s="39"/>
      <c r="HD224" s="39"/>
      <c r="HE224" s="39"/>
      <c r="HF224" s="39"/>
      <c r="HG224" s="39"/>
      <c r="HH224" s="39"/>
      <c r="HI224" s="39"/>
      <c r="HJ224" s="39"/>
      <c r="HK224" s="39"/>
      <c r="HL224" s="39"/>
      <c r="HM224" s="39"/>
      <c r="HN224" s="39"/>
      <c r="HO224" s="39"/>
      <c r="HP224" s="39"/>
      <c r="HQ224" s="39"/>
      <c r="HR224" s="39"/>
      <c r="HS224" s="39"/>
      <c r="HT224" s="39"/>
      <c r="HU224" s="39"/>
      <c r="HV224" s="39"/>
      <c r="HW224" s="39"/>
      <c r="HX224" s="39"/>
    </row>
    <row r="225" spans="1:232" s="38" customFormat="1" x14ac:dyDescent="0.25">
      <c r="A225" s="33" t="s">
        <v>16</v>
      </c>
      <c r="B225" s="37" t="s">
        <v>243</v>
      </c>
      <c r="C225" s="33">
        <f t="shared" ref="C225:S225" si="44">SUBTOTAL(9,C226:C266)</f>
        <v>67726</v>
      </c>
      <c r="D225" s="33">
        <f t="shared" si="44"/>
        <v>0</v>
      </c>
      <c r="E225" s="33">
        <f t="shared" si="44"/>
        <v>64536</v>
      </c>
      <c r="F225" s="33">
        <f t="shared" si="44"/>
        <v>0</v>
      </c>
      <c r="G225" s="33">
        <f t="shared" si="44"/>
        <v>3190</v>
      </c>
      <c r="H225" s="33">
        <f t="shared" si="44"/>
        <v>0</v>
      </c>
      <c r="I225" s="33">
        <f t="shared" si="44"/>
        <v>3190</v>
      </c>
      <c r="J225" s="33">
        <f t="shared" si="44"/>
        <v>65901</v>
      </c>
      <c r="K225" s="33">
        <f t="shared" si="44"/>
        <v>62716</v>
      </c>
      <c r="L225" s="33">
        <f t="shared" si="44"/>
        <v>0</v>
      </c>
      <c r="M225" s="33">
        <f t="shared" si="44"/>
        <v>3185</v>
      </c>
      <c r="N225" s="33">
        <f t="shared" si="44"/>
        <v>0</v>
      </c>
      <c r="O225" s="33">
        <f t="shared" si="44"/>
        <v>3185</v>
      </c>
      <c r="P225" s="33">
        <f t="shared" si="44"/>
        <v>1080</v>
      </c>
      <c r="Q225" s="33">
        <f t="shared" si="44"/>
        <v>0</v>
      </c>
      <c r="R225" s="33">
        <f t="shared" si="44"/>
        <v>0</v>
      </c>
      <c r="S225" s="33">
        <f t="shared" si="44"/>
        <v>0</v>
      </c>
      <c r="V225" s="44"/>
      <c r="W225" s="44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  <c r="DS225" s="39"/>
      <c r="DT225" s="39"/>
      <c r="DU225" s="39"/>
      <c r="DV225" s="39"/>
      <c r="DW225" s="39"/>
      <c r="DX225" s="39"/>
      <c r="DY225" s="39"/>
      <c r="DZ225" s="39"/>
      <c r="EA225" s="39"/>
      <c r="EB225" s="39"/>
      <c r="EC225" s="39"/>
      <c r="ED225" s="39"/>
      <c r="EE225" s="39"/>
      <c r="EF225" s="39"/>
      <c r="EG225" s="39"/>
      <c r="EH225" s="39"/>
      <c r="EI225" s="39"/>
      <c r="EJ225" s="39"/>
      <c r="EK225" s="39"/>
      <c r="EL225" s="39"/>
      <c r="EM225" s="39"/>
      <c r="EN225" s="39"/>
      <c r="EO225" s="39"/>
      <c r="EP225" s="39"/>
      <c r="EQ225" s="39"/>
      <c r="ER225" s="39"/>
      <c r="ES225" s="39"/>
      <c r="ET225" s="39"/>
      <c r="EU225" s="39"/>
      <c r="EV225" s="39"/>
      <c r="EW225" s="39"/>
      <c r="EX225" s="39"/>
      <c r="EY225" s="39"/>
      <c r="EZ225" s="39"/>
      <c r="FA225" s="39"/>
      <c r="FB225" s="39"/>
      <c r="FC225" s="39"/>
      <c r="FD225" s="39"/>
      <c r="FE225" s="39"/>
      <c r="FF225" s="39"/>
      <c r="FG225" s="39"/>
      <c r="FH225" s="39"/>
      <c r="FI225" s="39"/>
      <c r="FJ225" s="39"/>
      <c r="FK225" s="39"/>
      <c r="FL225" s="39"/>
      <c r="FM225" s="39"/>
      <c r="FN225" s="39"/>
      <c r="FO225" s="39"/>
      <c r="FP225" s="39"/>
      <c r="FQ225" s="39"/>
      <c r="FR225" s="39"/>
      <c r="FS225" s="39"/>
      <c r="FT225" s="39"/>
      <c r="FU225" s="39"/>
      <c r="FV225" s="39"/>
      <c r="FW225" s="39"/>
      <c r="FX225" s="39"/>
      <c r="FY225" s="39"/>
      <c r="FZ225" s="39"/>
      <c r="GA225" s="39"/>
      <c r="GB225" s="39"/>
      <c r="GC225" s="39"/>
      <c r="GD225" s="39"/>
      <c r="GE225" s="39"/>
      <c r="GF225" s="39"/>
      <c r="GG225" s="39"/>
      <c r="GH225" s="39"/>
      <c r="GI225" s="39"/>
      <c r="GJ225" s="39"/>
      <c r="GK225" s="39"/>
      <c r="GL225" s="39"/>
      <c r="GM225" s="39"/>
      <c r="GN225" s="39"/>
      <c r="GO225" s="39"/>
      <c r="GP225" s="39"/>
      <c r="GQ225" s="39"/>
      <c r="GR225" s="39"/>
      <c r="GS225" s="39"/>
      <c r="GT225" s="39"/>
      <c r="GU225" s="39"/>
      <c r="GV225" s="39"/>
      <c r="GW225" s="39"/>
      <c r="GX225" s="39"/>
      <c r="GY225" s="39"/>
      <c r="GZ225" s="39"/>
      <c r="HA225" s="39"/>
      <c r="HB225" s="39"/>
      <c r="HC225" s="39"/>
      <c r="HD225" s="39"/>
      <c r="HE225" s="39"/>
      <c r="HF225" s="39"/>
      <c r="HG225" s="39"/>
      <c r="HH225" s="39"/>
      <c r="HI225" s="39"/>
      <c r="HJ225" s="39"/>
      <c r="HK225" s="39"/>
      <c r="HL225" s="39"/>
      <c r="HM225" s="39"/>
      <c r="HN225" s="39"/>
      <c r="HO225" s="39"/>
      <c r="HP225" s="39"/>
      <c r="HQ225" s="39"/>
      <c r="HR225" s="39"/>
      <c r="HS225" s="39"/>
      <c r="HT225" s="39"/>
      <c r="HU225" s="39"/>
      <c r="HV225" s="39"/>
      <c r="HW225" s="39"/>
      <c r="HX225" s="39"/>
    </row>
    <row r="226" spans="1:232" s="38" customFormat="1" x14ac:dyDescent="0.25">
      <c r="A226" s="33" t="s">
        <v>0</v>
      </c>
      <c r="B226" s="37" t="s">
        <v>244</v>
      </c>
      <c r="C226" s="33">
        <f t="shared" ref="C226:S226" si="45">SUBTOTAL(9,C227:C236)</f>
        <v>24833</v>
      </c>
      <c r="D226" s="33">
        <f t="shared" si="45"/>
        <v>0</v>
      </c>
      <c r="E226" s="33">
        <f t="shared" si="45"/>
        <v>22733</v>
      </c>
      <c r="F226" s="33">
        <f t="shared" si="45"/>
        <v>0</v>
      </c>
      <c r="G226" s="33">
        <f t="shared" si="45"/>
        <v>2100</v>
      </c>
      <c r="H226" s="33">
        <f t="shared" si="45"/>
        <v>0</v>
      </c>
      <c r="I226" s="33">
        <f t="shared" si="45"/>
        <v>2100</v>
      </c>
      <c r="J226" s="33">
        <f t="shared" si="45"/>
        <v>24434</v>
      </c>
      <c r="K226" s="33">
        <f t="shared" si="45"/>
        <v>22334</v>
      </c>
      <c r="L226" s="33">
        <f t="shared" si="45"/>
        <v>0</v>
      </c>
      <c r="M226" s="33">
        <f t="shared" si="45"/>
        <v>2100</v>
      </c>
      <c r="N226" s="33">
        <f t="shared" si="45"/>
        <v>0</v>
      </c>
      <c r="O226" s="33">
        <f t="shared" si="45"/>
        <v>2100</v>
      </c>
      <c r="P226" s="33">
        <f t="shared" si="45"/>
        <v>330</v>
      </c>
      <c r="Q226" s="33">
        <f t="shared" si="45"/>
        <v>0</v>
      </c>
      <c r="R226" s="33">
        <f t="shared" si="45"/>
        <v>0</v>
      </c>
      <c r="S226" s="33">
        <f t="shared" si="45"/>
        <v>0</v>
      </c>
      <c r="V226" s="44"/>
      <c r="W226" s="44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39"/>
      <c r="DY226" s="39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39"/>
      <c r="EQ226" s="39"/>
      <c r="ER226" s="39"/>
      <c r="ES226" s="39"/>
      <c r="ET226" s="39"/>
      <c r="EU226" s="39"/>
      <c r="EV226" s="39"/>
      <c r="EW226" s="39"/>
      <c r="EX226" s="39"/>
      <c r="EY226" s="39"/>
      <c r="EZ226" s="39"/>
      <c r="FA226" s="39"/>
      <c r="FB226" s="39"/>
      <c r="FC226" s="39"/>
      <c r="FD226" s="39"/>
      <c r="FE226" s="39"/>
      <c r="FF226" s="39"/>
      <c r="FG226" s="39"/>
      <c r="FH226" s="39"/>
      <c r="FI226" s="39"/>
      <c r="FJ226" s="39"/>
      <c r="FK226" s="39"/>
      <c r="FL226" s="39"/>
      <c r="FM226" s="39"/>
      <c r="FN226" s="39"/>
      <c r="FO226" s="39"/>
      <c r="FP226" s="39"/>
      <c r="FQ226" s="39"/>
      <c r="FR226" s="39"/>
      <c r="FS226" s="39"/>
      <c r="FT226" s="39"/>
      <c r="FU226" s="39"/>
      <c r="FV226" s="39"/>
      <c r="FW226" s="39"/>
      <c r="FX226" s="39"/>
      <c r="FY226" s="39"/>
      <c r="FZ226" s="39"/>
      <c r="GA226" s="39"/>
      <c r="GB226" s="39"/>
      <c r="GC226" s="39"/>
      <c r="GD226" s="39"/>
      <c r="GE226" s="39"/>
      <c r="GF226" s="39"/>
      <c r="GG226" s="39"/>
      <c r="GH226" s="39"/>
      <c r="GI226" s="39"/>
      <c r="GJ226" s="39"/>
      <c r="GK226" s="39"/>
      <c r="GL226" s="39"/>
      <c r="GM226" s="39"/>
      <c r="GN226" s="39"/>
      <c r="GO226" s="39"/>
      <c r="GP226" s="39"/>
      <c r="GQ226" s="39"/>
      <c r="GR226" s="39"/>
      <c r="GS226" s="39"/>
      <c r="GT226" s="39"/>
      <c r="GU226" s="39"/>
      <c r="GV226" s="39"/>
      <c r="GW226" s="39"/>
      <c r="GX226" s="39"/>
      <c r="GY226" s="39"/>
      <c r="GZ226" s="39"/>
      <c r="HA226" s="39"/>
      <c r="HB226" s="39"/>
      <c r="HC226" s="39"/>
      <c r="HD226" s="39"/>
      <c r="HE226" s="39"/>
      <c r="HF226" s="39"/>
      <c r="HG226" s="39"/>
      <c r="HH226" s="39"/>
      <c r="HI226" s="39"/>
      <c r="HJ226" s="39"/>
      <c r="HK226" s="39"/>
      <c r="HL226" s="39"/>
      <c r="HM226" s="39"/>
      <c r="HN226" s="39"/>
      <c r="HO226" s="39"/>
      <c r="HP226" s="39"/>
      <c r="HQ226" s="39"/>
      <c r="HR226" s="39"/>
      <c r="HS226" s="39"/>
      <c r="HT226" s="39"/>
      <c r="HU226" s="39"/>
      <c r="HV226" s="39"/>
      <c r="HW226" s="39"/>
      <c r="HX226" s="39"/>
    </row>
    <row r="227" spans="1:232" s="39" customFormat="1" ht="31.5" x14ac:dyDescent="0.25">
      <c r="A227" s="40">
        <v>1</v>
      </c>
      <c r="B227" s="45" t="s">
        <v>245</v>
      </c>
      <c r="C227" s="43">
        <f t="shared" ref="C227:C236" si="46">SUM(D227:F227)+G227</f>
        <v>7003</v>
      </c>
      <c r="D227" s="43"/>
      <c r="E227" s="43">
        <v>6553</v>
      </c>
      <c r="F227" s="43"/>
      <c r="G227" s="43">
        <f t="shared" ref="G227:G232" si="47">SUM(H227:I227)</f>
        <v>450</v>
      </c>
      <c r="H227" s="43"/>
      <c r="I227" s="43">
        <v>450</v>
      </c>
      <c r="J227" s="43">
        <f t="shared" ref="J227:J236" si="48">SUM(K227:L227)+M227</f>
        <v>6871</v>
      </c>
      <c r="K227" s="43">
        <v>6421</v>
      </c>
      <c r="L227" s="43"/>
      <c r="M227" s="43">
        <f t="shared" ref="M227:M232" si="49">SUM(N227:O227)</f>
        <v>450</v>
      </c>
      <c r="N227" s="43"/>
      <c r="O227" s="43">
        <v>450</v>
      </c>
      <c r="P227" s="43">
        <v>70</v>
      </c>
      <c r="Q227" s="43"/>
      <c r="R227" s="43"/>
      <c r="S227" s="43"/>
      <c r="V227" s="44"/>
      <c r="W227" s="44"/>
    </row>
    <row r="228" spans="1:232" s="39" customFormat="1" ht="31.5" x14ac:dyDescent="0.25">
      <c r="A228" s="40">
        <v>2</v>
      </c>
      <c r="B228" s="45" t="s">
        <v>246</v>
      </c>
      <c r="C228" s="43">
        <f t="shared" si="46"/>
        <v>2779</v>
      </c>
      <c r="D228" s="43"/>
      <c r="E228" s="43">
        <v>1279</v>
      </c>
      <c r="F228" s="43"/>
      <c r="G228" s="43">
        <f t="shared" si="47"/>
        <v>1500</v>
      </c>
      <c r="H228" s="43"/>
      <c r="I228" s="43">
        <v>1500</v>
      </c>
      <c r="J228" s="43">
        <f t="shared" si="48"/>
        <v>2709</v>
      </c>
      <c r="K228" s="43">
        <v>1209</v>
      </c>
      <c r="L228" s="43"/>
      <c r="M228" s="43">
        <f t="shared" si="49"/>
        <v>1500</v>
      </c>
      <c r="N228" s="43"/>
      <c r="O228" s="43">
        <v>1500</v>
      </c>
      <c r="P228" s="43">
        <v>70</v>
      </c>
      <c r="Q228" s="43"/>
      <c r="R228" s="43"/>
      <c r="S228" s="43"/>
      <c r="V228" s="44"/>
      <c r="W228" s="44"/>
    </row>
    <row r="229" spans="1:232" s="38" customFormat="1" x14ac:dyDescent="0.25">
      <c r="A229" s="40">
        <v>3</v>
      </c>
      <c r="B229" s="41" t="s">
        <v>247</v>
      </c>
      <c r="C229" s="43">
        <f t="shared" si="46"/>
        <v>3000</v>
      </c>
      <c r="D229" s="43"/>
      <c r="E229" s="43">
        <v>3000</v>
      </c>
      <c r="F229" s="43"/>
      <c r="G229" s="43">
        <f t="shared" si="47"/>
        <v>0</v>
      </c>
      <c r="H229" s="43"/>
      <c r="I229" s="43"/>
      <c r="J229" s="43">
        <f t="shared" si="48"/>
        <v>3000</v>
      </c>
      <c r="K229" s="43">
        <v>3000</v>
      </c>
      <c r="L229" s="43"/>
      <c r="M229" s="43">
        <f t="shared" si="49"/>
        <v>0</v>
      </c>
      <c r="N229" s="43"/>
      <c r="O229" s="43"/>
      <c r="P229" s="43"/>
      <c r="Q229" s="43"/>
      <c r="R229" s="43"/>
      <c r="S229" s="43"/>
      <c r="V229" s="44"/>
      <c r="W229" s="44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  <c r="DS229" s="39"/>
      <c r="DT229" s="39"/>
      <c r="DU229" s="39"/>
      <c r="DV229" s="39"/>
      <c r="DW229" s="39"/>
      <c r="DX229" s="39"/>
      <c r="DY229" s="39"/>
      <c r="DZ229" s="39"/>
      <c r="EA229" s="39"/>
      <c r="EB229" s="39"/>
      <c r="EC229" s="39"/>
      <c r="ED229" s="39"/>
      <c r="EE229" s="39"/>
      <c r="EF229" s="39"/>
      <c r="EG229" s="39"/>
      <c r="EH229" s="39"/>
      <c r="EI229" s="39"/>
      <c r="EJ229" s="39"/>
      <c r="EK229" s="39"/>
      <c r="EL229" s="39"/>
      <c r="EM229" s="39"/>
      <c r="EN229" s="39"/>
      <c r="EO229" s="39"/>
      <c r="EP229" s="39"/>
      <c r="EQ229" s="39"/>
      <c r="ER229" s="39"/>
      <c r="ES229" s="39"/>
      <c r="ET229" s="39"/>
      <c r="EU229" s="39"/>
      <c r="EV229" s="39"/>
      <c r="EW229" s="39"/>
      <c r="EX229" s="39"/>
      <c r="EY229" s="39"/>
      <c r="EZ229" s="39"/>
      <c r="FA229" s="39"/>
      <c r="FB229" s="39"/>
      <c r="FC229" s="39"/>
      <c r="FD229" s="39"/>
      <c r="FE229" s="39"/>
      <c r="FF229" s="39"/>
      <c r="FG229" s="39"/>
      <c r="FH229" s="39"/>
      <c r="FI229" s="39"/>
      <c r="FJ229" s="39"/>
      <c r="FK229" s="39"/>
      <c r="FL229" s="39"/>
      <c r="FM229" s="39"/>
      <c r="FN229" s="39"/>
      <c r="FO229" s="39"/>
      <c r="FP229" s="39"/>
      <c r="FQ229" s="39"/>
      <c r="FR229" s="39"/>
      <c r="FS229" s="39"/>
      <c r="FT229" s="39"/>
      <c r="FU229" s="39"/>
      <c r="FV229" s="39"/>
      <c r="FW229" s="39"/>
      <c r="FX229" s="39"/>
      <c r="FY229" s="39"/>
      <c r="FZ229" s="39"/>
      <c r="GA229" s="39"/>
      <c r="GB229" s="39"/>
      <c r="GC229" s="39"/>
      <c r="GD229" s="39"/>
      <c r="GE229" s="39"/>
      <c r="GF229" s="39"/>
      <c r="GG229" s="39"/>
      <c r="GH229" s="39"/>
      <c r="GI229" s="39"/>
      <c r="GJ229" s="39"/>
      <c r="GK229" s="39"/>
      <c r="GL229" s="39"/>
      <c r="GM229" s="39"/>
      <c r="GN229" s="39"/>
      <c r="GO229" s="39"/>
      <c r="GP229" s="39"/>
      <c r="GQ229" s="39"/>
      <c r="GR229" s="39"/>
      <c r="GS229" s="39"/>
      <c r="GT229" s="39"/>
      <c r="GU229" s="39"/>
      <c r="GV229" s="39"/>
      <c r="GW229" s="39"/>
      <c r="GX229" s="39"/>
      <c r="GY229" s="39"/>
      <c r="GZ229" s="39"/>
      <c r="HA229" s="39"/>
      <c r="HB229" s="39"/>
      <c r="HC229" s="39"/>
      <c r="HD229" s="39"/>
      <c r="HE229" s="39"/>
      <c r="HF229" s="39"/>
      <c r="HG229" s="39"/>
      <c r="HH229" s="39"/>
      <c r="HI229" s="39"/>
      <c r="HJ229" s="39"/>
      <c r="HK229" s="39"/>
      <c r="HL229" s="39"/>
      <c r="HM229" s="39"/>
      <c r="HN229" s="39"/>
      <c r="HO229" s="39"/>
      <c r="HP229" s="39"/>
      <c r="HQ229" s="39"/>
      <c r="HR229" s="39"/>
      <c r="HS229" s="39"/>
      <c r="HT229" s="39"/>
      <c r="HU229" s="39"/>
      <c r="HV229" s="39"/>
      <c r="HW229" s="39"/>
      <c r="HX229" s="39"/>
    </row>
    <row r="230" spans="1:232" s="39" customFormat="1" ht="31.5" x14ac:dyDescent="0.25">
      <c r="A230" s="40">
        <v>4</v>
      </c>
      <c r="B230" s="45" t="s">
        <v>248</v>
      </c>
      <c r="C230" s="43">
        <f t="shared" si="46"/>
        <v>1634</v>
      </c>
      <c r="D230" s="43"/>
      <c r="E230" s="43">
        <v>1634</v>
      </c>
      <c r="F230" s="43"/>
      <c r="G230" s="43">
        <f t="shared" si="47"/>
        <v>0</v>
      </c>
      <c r="H230" s="43"/>
      <c r="I230" s="43"/>
      <c r="J230" s="43">
        <f t="shared" si="48"/>
        <v>1634</v>
      </c>
      <c r="K230" s="43">
        <v>1634</v>
      </c>
      <c r="L230" s="43"/>
      <c r="M230" s="43">
        <f t="shared" si="49"/>
        <v>0</v>
      </c>
      <c r="N230" s="43"/>
      <c r="O230" s="43"/>
      <c r="P230" s="43"/>
      <c r="Q230" s="43"/>
      <c r="R230" s="43"/>
      <c r="S230" s="43"/>
      <c r="V230" s="44"/>
      <c r="W230" s="44"/>
    </row>
    <row r="231" spans="1:232" s="39" customFormat="1" ht="31.5" x14ac:dyDescent="0.25">
      <c r="A231" s="40">
        <v>5</v>
      </c>
      <c r="B231" s="45" t="s">
        <v>249</v>
      </c>
      <c r="C231" s="43">
        <f t="shared" si="46"/>
        <v>2053</v>
      </c>
      <c r="D231" s="43"/>
      <c r="E231" s="43">
        <v>1903</v>
      </c>
      <c r="F231" s="43"/>
      <c r="G231" s="43">
        <f t="shared" si="47"/>
        <v>150</v>
      </c>
      <c r="H231" s="43"/>
      <c r="I231" s="43">
        <v>150</v>
      </c>
      <c r="J231" s="43">
        <f t="shared" si="48"/>
        <v>1983</v>
      </c>
      <c r="K231" s="43">
        <v>1833</v>
      </c>
      <c r="L231" s="43"/>
      <c r="M231" s="43">
        <f t="shared" si="49"/>
        <v>150</v>
      </c>
      <c r="N231" s="43"/>
      <c r="O231" s="43">
        <v>150</v>
      </c>
      <c r="P231" s="43">
        <v>70</v>
      </c>
      <c r="Q231" s="43"/>
      <c r="R231" s="43"/>
      <c r="S231" s="43"/>
      <c r="V231" s="44"/>
      <c r="W231" s="44"/>
    </row>
    <row r="232" spans="1:232" s="39" customFormat="1" x14ac:dyDescent="0.25">
      <c r="A232" s="40">
        <v>6</v>
      </c>
      <c r="B232" s="45" t="s">
        <v>250</v>
      </c>
      <c r="C232" s="43">
        <f t="shared" si="46"/>
        <v>925</v>
      </c>
      <c r="D232" s="43"/>
      <c r="E232" s="43">
        <v>925</v>
      </c>
      <c r="F232" s="43"/>
      <c r="G232" s="43">
        <f t="shared" si="47"/>
        <v>0</v>
      </c>
      <c r="H232" s="43"/>
      <c r="I232" s="43"/>
      <c r="J232" s="43">
        <f t="shared" si="48"/>
        <v>855</v>
      </c>
      <c r="K232" s="43">
        <v>855</v>
      </c>
      <c r="L232" s="43"/>
      <c r="M232" s="43">
        <f t="shared" si="49"/>
        <v>0</v>
      </c>
      <c r="N232" s="43"/>
      <c r="O232" s="43"/>
      <c r="P232" s="43">
        <v>70</v>
      </c>
      <c r="Q232" s="43"/>
      <c r="R232" s="43"/>
      <c r="S232" s="43"/>
      <c r="V232" s="44"/>
      <c r="W232" s="44"/>
    </row>
    <row r="233" spans="1:232" s="39" customFormat="1" x14ac:dyDescent="0.25">
      <c r="A233" s="40">
        <v>7</v>
      </c>
      <c r="B233" s="45" t="s">
        <v>251</v>
      </c>
      <c r="C233" s="43">
        <f t="shared" si="46"/>
        <v>2000</v>
      </c>
      <c r="D233" s="43"/>
      <c r="E233" s="43">
        <v>2000</v>
      </c>
      <c r="F233" s="43"/>
      <c r="G233" s="43"/>
      <c r="H233" s="43"/>
      <c r="I233" s="43"/>
      <c r="J233" s="43">
        <f t="shared" si="48"/>
        <v>2000</v>
      </c>
      <c r="K233" s="43">
        <v>2000</v>
      </c>
      <c r="L233" s="43"/>
      <c r="M233" s="43"/>
      <c r="N233" s="43"/>
      <c r="O233" s="43"/>
      <c r="P233" s="43"/>
      <c r="Q233" s="43"/>
      <c r="R233" s="43"/>
      <c r="S233" s="43"/>
      <c r="V233" s="44"/>
      <c r="W233" s="44"/>
    </row>
    <row r="234" spans="1:232" s="39" customFormat="1" x14ac:dyDescent="0.25">
      <c r="A234" s="40">
        <v>10</v>
      </c>
      <c r="B234" s="45" t="s">
        <v>252</v>
      </c>
      <c r="C234" s="43">
        <f t="shared" si="46"/>
        <v>2189</v>
      </c>
      <c r="D234" s="43"/>
      <c r="E234" s="43">
        <v>2189</v>
      </c>
      <c r="F234" s="43"/>
      <c r="G234" s="43">
        <f>SUM(H234:I234)</f>
        <v>0</v>
      </c>
      <c r="H234" s="43"/>
      <c r="I234" s="43"/>
      <c r="J234" s="43">
        <f t="shared" si="48"/>
        <v>2139</v>
      </c>
      <c r="K234" s="43">
        <v>2139</v>
      </c>
      <c r="L234" s="43"/>
      <c r="M234" s="43">
        <f>SUM(N234:O234)</f>
        <v>0</v>
      </c>
      <c r="N234" s="43"/>
      <c r="O234" s="43"/>
      <c r="P234" s="43">
        <v>50</v>
      </c>
      <c r="Q234" s="43"/>
      <c r="R234" s="43"/>
      <c r="S234" s="43"/>
      <c r="V234" s="44"/>
      <c r="W234" s="44"/>
    </row>
    <row r="235" spans="1:232" s="38" customFormat="1" x14ac:dyDescent="0.25">
      <c r="A235" s="40">
        <v>11</v>
      </c>
      <c r="B235" s="41" t="s">
        <v>253</v>
      </c>
      <c r="C235" s="43">
        <f t="shared" si="46"/>
        <v>1194</v>
      </c>
      <c r="D235" s="43"/>
      <c r="E235" s="43">
        <v>1194</v>
      </c>
      <c r="F235" s="43"/>
      <c r="G235" s="43">
        <f>SUM(H235:I235)</f>
        <v>0</v>
      </c>
      <c r="H235" s="43"/>
      <c r="I235" s="43"/>
      <c r="J235" s="43">
        <f t="shared" si="48"/>
        <v>1194</v>
      </c>
      <c r="K235" s="43">
        <v>1194</v>
      </c>
      <c r="L235" s="43"/>
      <c r="M235" s="43">
        <f>SUM(N235:O235)</f>
        <v>0</v>
      </c>
      <c r="N235" s="43"/>
      <c r="O235" s="43"/>
      <c r="P235" s="43"/>
      <c r="Q235" s="43"/>
      <c r="R235" s="43"/>
      <c r="S235" s="43"/>
      <c r="V235" s="44"/>
      <c r="W235" s="44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  <c r="DS235" s="39"/>
      <c r="DT235" s="39"/>
      <c r="DU235" s="39"/>
      <c r="DV235" s="39"/>
      <c r="DW235" s="39"/>
      <c r="DX235" s="39"/>
      <c r="DY235" s="39"/>
      <c r="DZ235" s="39"/>
      <c r="EA235" s="39"/>
      <c r="EB235" s="39"/>
      <c r="EC235" s="39"/>
      <c r="ED235" s="39"/>
      <c r="EE235" s="39"/>
      <c r="EF235" s="39"/>
      <c r="EG235" s="39"/>
      <c r="EH235" s="39"/>
      <c r="EI235" s="39"/>
      <c r="EJ235" s="39"/>
      <c r="EK235" s="39"/>
      <c r="EL235" s="39"/>
      <c r="EM235" s="39"/>
      <c r="EN235" s="39"/>
      <c r="EO235" s="39"/>
      <c r="EP235" s="39"/>
      <c r="EQ235" s="39"/>
      <c r="ER235" s="39"/>
      <c r="ES235" s="39"/>
      <c r="ET235" s="39"/>
      <c r="EU235" s="39"/>
      <c r="EV235" s="39"/>
      <c r="EW235" s="39"/>
      <c r="EX235" s="39"/>
      <c r="EY235" s="39"/>
      <c r="EZ235" s="39"/>
      <c r="FA235" s="39"/>
      <c r="FB235" s="39"/>
      <c r="FC235" s="39"/>
      <c r="FD235" s="39"/>
      <c r="FE235" s="39"/>
      <c r="FF235" s="39"/>
      <c r="FG235" s="39"/>
      <c r="FH235" s="39"/>
      <c r="FI235" s="39"/>
      <c r="FJ235" s="39"/>
      <c r="FK235" s="39"/>
      <c r="FL235" s="39"/>
      <c r="FM235" s="39"/>
      <c r="FN235" s="39"/>
      <c r="FO235" s="39"/>
      <c r="FP235" s="39"/>
      <c r="FQ235" s="39"/>
      <c r="FR235" s="39"/>
      <c r="FS235" s="39"/>
      <c r="FT235" s="39"/>
      <c r="FU235" s="39"/>
      <c r="FV235" s="39"/>
      <c r="FW235" s="39"/>
      <c r="FX235" s="39"/>
      <c r="FY235" s="39"/>
      <c r="FZ235" s="39"/>
      <c r="GA235" s="39"/>
      <c r="GB235" s="39"/>
      <c r="GC235" s="39"/>
      <c r="GD235" s="39"/>
      <c r="GE235" s="39"/>
      <c r="GF235" s="39"/>
      <c r="GG235" s="39"/>
      <c r="GH235" s="39"/>
      <c r="GI235" s="39"/>
      <c r="GJ235" s="39"/>
      <c r="GK235" s="39"/>
      <c r="GL235" s="39"/>
      <c r="GM235" s="39"/>
      <c r="GN235" s="39"/>
      <c r="GO235" s="39"/>
      <c r="GP235" s="39"/>
      <c r="GQ235" s="39"/>
      <c r="GR235" s="39"/>
      <c r="GS235" s="39"/>
      <c r="GT235" s="39"/>
      <c r="GU235" s="39"/>
      <c r="GV235" s="39"/>
      <c r="GW235" s="39"/>
      <c r="GX235" s="39"/>
      <c r="GY235" s="39"/>
      <c r="GZ235" s="39"/>
      <c r="HA235" s="39"/>
      <c r="HB235" s="39"/>
      <c r="HC235" s="39"/>
      <c r="HD235" s="39"/>
      <c r="HE235" s="39"/>
      <c r="HF235" s="39"/>
      <c r="HG235" s="39"/>
      <c r="HH235" s="39"/>
      <c r="HI235" s="39"/>
      <c r="HJ235" s="39"/>
      <c r="HK235" s="39"/>
      <c r="HL235" s="39"/>
      <c r="HM235" s="39"/>
      <c r="HN235" s="39"/>
      <c r="HO235" s="39"/>
      <c r="HP235" s="39"/>
      <c r="HQ235" s="39"/>
      <c r="HR235" s="39"/>
      <c r="HS235" s="39"/>
      <c r="HT235" s="39"/>
      <c r="HU235" s="39"/>
      <c r="HV235" s="39"/>
      <c r="HW235" s="39"/>
      <c r="HX235" s="39"/>
    </row>
    <row r="236" spans="1:232" s="38" customFormat="1" x14ac:dyDescent="0.25">
      <c r="A236" s="40">
        <v>12</v>
      </c>
      <c r="B236" s="41" t="s">
        <v>254</v>
      </c>
      <c r="C236" s="43">
        <f t="shared" si="46"/>
        <v>2056</v>
      </c>
      <c r="D236" s="43"/>
      <c r="E236" s="43">
        <v>2056</v>
      </c>
      <c r="F236" s="43"/>
      <c r="G236" s="43">
        <f>SUM(H236:I236)</f>
        <v>0</v>
      </c>
      <c r="H236" s="43"/>
      <c r="I236" s="43"/>
      <c r="J236" s="43">
        <f t="shared" si="48"/>
        <v>2049</v>
      </c>
      <c r="K236" s="43">
        <v>2049</v>
      </c>
      <c r="L236" s="43"/>
      <c r="M236" s="43">
        <f>SUM(N236:O236)</f>
        <v>0</v>
      </c>
      <c r="N236" s="43"/>
      <c r="O236" s="43"/>
      <c r="P236" s="43"/>
      <c r="Q236" s="43"/>
      <c r="R236" s="43"/>
      <c r="S236" s="43"/>
      <c r="V236" s="44"/>
      <c r="W236" s="44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  <c r="DS236" s="39"/>
      <c r="DT236" s="39"/>
      <c r="DU236" s="39"/>
      <c r="DV236" s="39"/>
      <c r="DW236" s="39"/>
      <c r="DX236" s="39"/>
      <c r="DY236" s="39"/>
      <c r="DZ236" s="39"/>
      <c r="EA236" s="39"/>
      <c r="EB236" s="39"/>
      <c r="EC236" s="39"/>
      <c r="ED236" s="39"/>
      <c r="EE236" s="39"/>
      <c r="EF236" s="39"/>
      <c r="EG236" s="39"/>
      <c r="EH236" s="39"/>
      <c r="EI236" s="39"/>
      <c r="EJ236" s="39"/>
      <c r="EK236" s="39"/>
      <c r="EL236" s="39"/>
      <c r="EM236" s="39"/>
      <c r="EN236" s="39"/>
      <c r="EO236" s="39"/>
      <c r="EP236" s="39"/>
      <c r="EQ236" s="39"/>
      <c r="ER236" s="39"/>
      <c r="ES236" s="39"/>
      <c r="ET236" s="39"/>
      <c r="EU236" s="39"/>
      <c r="EV236" s="39"/>
      <c r="EW236" s="39"/>
      <c r="EX236" s="39"/>
      <c r="EY236" s="39"/>
      <c r="EZ236" s="39"/>
      <c r="FA236" s="39"/>
      <c r="FB236" s="39"/>
      <c r="FC236" s="39"/>
      <c r="FD236" s="39"/>
      <c r="FE236" s="39"/>
      <c r="FF236" s="39"/>
      <c r="FG236" s="39"/>
      <c r="FH236" s="39"/>
      <c r="FI236" s="39"/>
      <c r="FJ236" s="39"/>
      <c r="FK236" s="39"/>
      <c r="FL236" s="39"/>
      <c r="FM236" s="39"/>
      <c r="FN236" s="39"/>
      <c r="FO236" s="39"/>
      <c r="FP236" s="39"/>
      <c r="FQ236" s="39"/>
      <c r="FR236" s="39"/>
      <c r="FS236" s="39"/>
      <c r="FT236" s="39"/>
      <c r="FU236" s="39"/>
      <c r="FV236" s="39"/>
      <c r="FW236" s="39"/>
      <c r="FX236" s="39"/>
      <c r="FY236" s="39"/>
      <c r="FZ236" s="39"/>
      <c r="GA236" s="39"/>
      <c r="GB236" s="39"/>
      <c r="GC236" s="39"/>
      <c r="GD236" s="39"/>
      <c r="GE236" s="39"/>
      <c r="GF236" s="39"/>
      <c r="GG236" s="39"/>
      <c r="GH236" s="39"/>
      <c r="GI236" s="39"/>
      <c r="GJ236" s="39"/>
      <c r="GK236" s="39"/>
      <c r="GL236" s="39"/>
      <c r="GM236" s="39"/>
      <c r="GN236" s="39"/>
      <c r="GO236" s="39"/>
      <c r="GP236" s="39"/>
      <c r="GQ236" s="39"/>
      <c r="GR236" s="39"/>
      <c r="GS236" s="39"/>
      <c r="GT236" s="39"/>
      <c r="GU236" s="39"/>
      <c r="GV236" s="39"/>
      <c r="GW236" s="39"/>
      <c r="GX236" s="39"/>
      <c r="GY236" s="39"/>
      <c r="GZ236" s="39"/>
      <c r="HA236" s="39"/>
      <c r="HB236" s="39"/>
      <c r="HC236" s="39"/>
      <c r="HD236" s="39"/>
      <c r="HE236" s="39"/>
      <c r="HF236" s="39"/>
      <c r="HG236" s="39"/>
      <c r="HH236" s="39"/>
      <c r="HI236" s="39"/>
      <c r="HJ236" s="39"/>
      <c r="HK236" s="39"/>
      <c r="HL236" s="39"/>
      <c r="HM236" s="39"/>
      <c r="HN236" s="39"/>
      <c r="HO236" s="39"/>
      <c r="HP236" s="39"/>
      <c r="HQ236" s="39"/>
      <c r="HR236" s="39"/>
      <c r="HS236" s="39"/>
      <c r="HT236" s="39"/>
      <c r="HU236" s="39"/>
      <c r="HV236" s="39"/>
      <c r="HW236" s="39"/>
      <c r="HX236" s="39"/>
    </row>
    <row r="237" spans="1:232" s="38" customFormat="1" x14ac:dyDescent="0.25">
      <c r="A237" s="33" t="s">
        <v>1</v>
      </c>
      <c r="B237" s="37" t="s">
        <v>255</v>
      </c>
      <c r="C237" s="33">
        <f t="shared" ref="C237:S237" si="50">SUBTOTAL(9,C238:C238)</f>
        <v>3565</v>
      </c>
      <c r="D237" s="33">
        <f t="shared" si="50"/>
        <v>0</v>
      </c>
      <c r="E237" s="33">
        <f t="shared" si="50"/>
        <v>3565</v>
      </c>
      <c r="F237" s="33">
        <f t="shared" si="50"/>
        <v>0</v>
      </c>
      <c r="G237" s="33">
        <f t="shared" si="50"/>
        <v>0</v>
      </c>
      <c r="H237" s="33">
        <f t="shared" si="50"/>
        <v>0</v>
      </c>
      <c r="I237" s="33">
        <f t="shared" si="50"/>
        <v>0</v>
      </c>
      <c r="J237" s="33">
        <f t="shared" si="50"/>
        <v>3552</v>
      </c>
      <c r="K237" s="33">
        <f t="shared" si="50"/>
        <v>3552</v>
      </c>
      <c r="L237" s="33">
        <f t="shared" si="50"/>
        <v>0</v>
      </c>
      <c r="M237" s="33">
        <f t="shared" si="50"/>
        <v>0</v>
      </c>
      <c r="N237" s="33">
        <f t="shared" si="50"/>
        <v>0</v>
      </c>
      <c r="O237" s="33">
        <f t="shared" si="50"/>
        <v>0</v>
      </c>
      <c r="P237" s="33">
        <f t="shared" si="50"/>
        <v>0</v>
      </c>
      <c r="Q237" s="33">
        <f t="shared" si="50"/>
        <v>0</v>
      </c>
      <c r="R237" s="33">
        <f t="shared" si="50"/>
        <v>0</v>
      </c>
      <c r="S237" s="33">
        <f t="shared" si="50"/>
        <v>0</v>
      </c>
      <c r="V237" s="44"/>
      <c r="W237" s="44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  <c r="DS237" s="39"/>
      <c r="DT237" s="39"/>
      <c r="DU237" s="39"/>
      <c r="DV237" s="39"/>
      <c r="DW237" s="39"/>
      <c r="DX237" s="39"/>
      <c r="DY237" s="39"/>
      <c r="DZ237" s="39"/>
      <c r="EA237" s="39"/>
      <c r="EB237" s="39"/>
      <c r="EC237" s="39"/>
      <c r="ED237" s="39"/>
      <c r="EE237" s="39"/>
      <c r="EF237" s="39"/>
      <c r="EG237" s="39"/>
      <c r="EH237" s="39"/>
      <c r="EI237" s="39"/>
      <c r="EJ237" s="39"/>
      <c r="EK237" s="39"/>
      <c r="EL237" s="39"/>
      <c r="EM237" s="39"/>
      <c r="EN237" s="39"/>
      <c r="EO237" s="39"/>
      <c r="EP237" s="39"/>
      <c r="EQ237" s="39"/>
      <c r="ER237" s="39"/>
      <c r="ES237" s="39"/>
      <c r="ET237" s="39"/>
      <c r="EU237" s="39"/>
      <c r="EV237" s="39"/>
      <c r="EW237" s="39"/>
      <c r="EX237" s="39"/>
      <c r="EY237" s="39"/>
      <c r="EZ237" s="39"/>
      <c r="FA237" s="39"/>
      <c r="FB237" s="39"/>
      <c r="FC237" s="39"/>
      <c r="FD237" s="39"/>
      <c r="FE237" s="39"/>
      <c r="FF237" s="39"/>
      <c r="FG237" s="39"/>
      <c r="FH237" s="39"/>
      <c r="FI237" s="39"/>
      <c r="FJ237" s="39"/>
      <c r="FK237" s="39"/>
      <c r="FL237" s="39"/>
      <c r="FM237" s="39"/>
      <c r="FN237" s="39"/>
      <c r="FO237" s="39"/>
      <c r="FP237" s="39"/>
      <c r="FQ237" s="39"/>
      <c r="FR237" s="39"/>
      <c r="FS237" s="39"/>
      <c r="FT237" s="39"/>
      <c r="FU237" s="39"/>
      <c r="FV237" s="39"/>
      <c r="FW237" s="39"/>
      <c r="FX237" s="39"/>
      <c r="FY237" s="39"/>
      <c r="FZ237" s="39"/>
      <c r="GA237" s="39"/>
      <c r="GB237" s="39"/>
      <c r="GC237" s="39"/>
      <c r="GD237" s="39"/>
      <c r="GE237" s="39"/>
      <c r="GF237" s="39"/>
      <c r="GG237" s="39"/>
      <c r="GH237" s="39"/>
      <c r="GI237" s="39"/>
      <c r="GJ237" s="39"/>
      <c r="GK237" s="39"/>
      <c r="GL237" s="39"/>
      <c r="GM237" s="39"/>
      <c r="GN237" s="39"/>
      <c r="GO237" s="39"/>
      <c r="GP237" s="39"/>
      <c r="GQ237" s="39"/>
      <c r="GR237" s="39"/>
      <c r="GS237" s="39"/>
      <c r="GT237" s="39"/>
      <c r="GU237" s="39"/>
      <c r="GV237" s="39"/>
      <c r="GW237" s="39"/>
      <c r="GX237" s="39"/>
      <c r="GY237" s="39"/>
      <c r="GZ237" s="39"/>
      <c r="HA237" s="39"/>
      <c r="HB237" s="39"/>
      <c r="HC237" s="39"/>
      <c r="HD237" s="39"/>
      <c r="HE237" s="39"/>
      <c r="HF237" s="39"/>
      <c r="HG237" s="39"/>
      <c r="HH237" s="39"/>
      <c r="HI237" s="39"/>
      <c r="HJ237" s="39"/>
      <c r="HK237" s="39"/>
      <c r="HL237" s="39"/>
      <c r="HM237" s="39"/>
      <c r="HN237" s="39"/>
      <c r="HO237" s="39"/>
      <c r="HP237" s="39"/>
      <c r="HQ237" s="39"/>
      <c r="HR237" s="39"/>
      <c r="HS237" s="39"/>
      <c r="HT237" s="39"/>
      <c r="HU237" s="39"/>
      <c r="HV237" s="39"/>
      <c r="HW237" s="39"/>
      <c r="HX237" s="39"/>
    </row>
    <row r="238" spans="1:232" s="38" customFormat="1" x14ac:dyDescent="0.25">
      <c r="A238" s="40">
        <v>1</v>
      </c>
      <c r="B238" s="41" t="s">
        <v>256</v>
      </c>
      <c r="C238" s="40">
        <f>SUM(D238:F238)+G238</f>
        <v>3565</v>
      </c>
      <c r="D238" s="66"/>
      <c r="E238" s="40">
        <f>720+1850+995</f>
        <v>3565</v>
      </c>
      <c r="F238" s="67"/>
      <c r="G238" s="66">
        <f>SUM(H238:I238)</f>
        <v>0</v>
      </c>
      <c r="H238" s="67"/>
      <c r="I238" s="67"/>
      <c r="J238" s="40">
        <f>SUM(K238:L238)+M238</f>
        <v>3552</v>
      </c>
      <c r="K238" s="40">
        <f>707+1850+995</f>
        <v>3552</v>
      </c>
      <c r="L238" s="67"/>
      <c r="M238" s="66">
        <f>SUM(N238:O238)</f>
        <v>0</v>
      </c>
      <c r="N238" s="67"/>
      <c r="O238" s="67"/>
      <c r="P238" s="67"/>
      <c r="Q238" s="67"/>
      <c r="R238" s="67"/>
      <c r="S238" s="67"/>
      <c r="V238" s="44"/>
      <c r="W238" s="44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  <c r="DS238" s="39"/>
      <c r="DT238" s="39"/>
      <c r="DU238" s="39"/>
      <c r="DV238" s="39"/>
      <c r="DW238" s="39"/>
      <c r="DX238" s="39"/>
      <c r="DY238" s="39"/>
      <c r="DZ238" s="39"/>
      <c r="EA238" s="39"/>
      <c r="EB238" s="39"/>
      <c r="EC238" s="39"/>
      <c r="ED238" s="39"/>
      <c r="EE238" s="39"/>
      <c r="EF238" s="39"/>
      <c r="EG238" s="39"/>
      <c r="EH238" s="39"/>
      <c r="EI238" s="39"/>
      <c r="EJ238" s="39"/>
      <c r="EK238" s="39"/>
      <c r="EL238" s="39"/>
      <c r="EM238" s="39"/>
      <c r="EN238" s="39"/>
      <c r="EO238" s="39"/>
      <c r="EP238" s="39"/>
      <c r="EQ238" s="39"/>
      <c r="ER238" s="39"/>
      <c r="ES238" s="39"/>
      <c r="ET238" s="39"/>
      <c r="EU238" s="39"/>
      <c r="EV238" s="39"/>
      <c r="EW238" s="39"/>
      <c r="EX238" s="39"/>
      <c r="EY238" s="39"/>
      <c r="EZ238" s="39"/>
      <c r="FA238" s="39"/>
      <c r="FB238" s="39"/>
      <c r="FC238" s="39"/>
      <c r="FD238" s="39"/>
      <c r="FE238" s="39"/>
      <c r="FF238" s="39"/>
      <c r="FG238" s="39"/>
      <c r="FH238" s="39"/>
      <c r="FI238" s="39"/>
      <c r="FJ238" s="39"/>
      <c r="FK238" s="39"/>
      <c r="FL238" s="39"/>
      <c r="FM238" s="39"/>
      <c r="FN238" s="39"/>
      <c r="FO238" s="39"/>
      <c r="FP238" s="39"/>
      <c r="FQ238" s="39"/>
      <c r="FR238" s="39"/>
      <c r="FS238" s="39"/>
      <c r="FT238" s="39"/>
      <c r="FU238" s="39"/>
      <c r="FV238" s="39"/>
      <c r="FW238" s="39"/>
      <c r="FX238" s="39"/>
      <c r="FY238" s="39"/>
      <c r="FZ238" s="39"/>
      <c r="GA238" s="39"/>
      <c r="GB238" s="39"/>
      <c r="GC238" s="39"/>
      <c r="GD238" s="39"/>
      <c r="GE238" s="39"/>
      <c r="GF238" s="39"/>
      <c r="GG238" s="39"/>
      <c r="GH238" s="39"/>
      <c r="GI238" s="39"/>
      <c r="GJ238" s="39"/>
      <c r="GK238" s="39"/>
      <c r="GL238" s="39"/>
      <c r="GM238" s="39"/>
      <c r="GN238" s="39"/>
      <c r="GO238" s="39"/>
      <c r="GP238" s="39"/>
      <c r="GQ238" s="39"/>
      <c r="GR238" s="39"/>
      <c r="GS238" s="39"/>
      <c r="GT238" s="39"/>
      <c r="GU238" s="39"/>
      <c r="GV238" s="39"/>
      <c r="GW238" s="39"/>
      <c r="GX238" s="39"/>
      <c r="GY238" s="39"/>
      <c r="GZ238" s="39"/>
      <c r="HA238" s="39"/>
      <c r="HB238" s="39"/>
      <c r="HC238" s="39"/>
      <c r="HD238" s="39"/>
      <c r="HE238" s="39"/>
      <c r="HF238" s="39"/>
      <c r="HG238" s="39"/>
      <c r="HH238" s="39"/>
      <c r="HI238" s="39"/>
      <c r="HJ238" s="39"/>
      <c r="HK238" s="39"/>
      <c r="HL238" s="39"/>
      <c r="HM238" s="39"/>
      <c r="HN238" s="39"/>
      <c r="HO238" s="39"/>
      <c r="HP238" s="39"/>
      <c r="HQ238" s="39"/>
      <c r="HR238" s="39"/>
      <c r="HS238" s="39"/>
      <c r="HT238" s="39"/>
      <c r="HU238" s="39"/>
      <c r="HV238" s="39"/>
      <c r="HW238" s="39"/>
      <c r="HX238" s="39"/>
    </row>
    <row r="239" spans="1:232" s="38" customFormat="1" x14ac:dyDescent="0.25">
      <c r="A239" s="33" t="s">
        <v>86</v>
      </c>
      <c r="B239" s="37" t="s">
        <v>257</v>
      </c>
      <c r="C239" s="33">
        <f t="shared" ref="C239:S239" si="51">SUBTOTAL(9,C240:C266)</f>
        <v>39328</v>
      </c>
      <c r="D239" s="33">
        <f t="shared" si="51"/>
        <v>0</v>
      </c>
      <c r="E239" s="33">
        <f t="shared" si="51"/>
        <v>38238</v>
      </c>
      <c r="F239" s="33">
        <f t="shared" si="51"/>
        <v>0</v>
      </c>
      <c r="G239" s="33">
        <f t="shared" si="51"/>
        <v>1090</v>
      </c>
      <c r="H239" s="33">
        <f t="shared" si="51"/>
        <v>0</v>
      </c>
      <c r="I239" s="33">
        <f t="shared" si="51"/>
        <v>1090</v>
      </c>
      <c r="J239" s="33">
        <f t="shared" si="51"/>
        <v>37915</v>
      </c>
      <c r="K239" s="33">
        <f t="shared" si="51"/>
        <v>36830</v>
      </c>
      <c r="L239" s="33">
        <f t="shared" si="51"/>
        <v>0</v>
      </c>
      <c r="M239" s="33">
        <f t="shared" si="51"/>
        <v>1085</v>
      </c>
      <c r="N239" s="33">
        <f t="shared" si="51"/>
        <v>0</v>
      </c>
      <c r="O239" s="33">
        <f t="shared" si="51"/>
        <v>1085</v>
      </c>
      <c r="P239" s="33">
        <f t="shared" si="51"/>
        <v>750</v>
      </c>
      <c r="Q239" s="33">
        <f t="shared" si="51"/>
        <v>0</v>
      </c>
      <c r="R239" s="33">
        <f t="shared" si="51"/>
        <v>0</v>
      </c>
      <c r="S239" s="33">
        <f t="shared" si="51"/>
        <v>0</v>
      </c>
      <c r="V239" s="44"/>
      <c r="W239" s="44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  <c r="DS239" s="39"/>
      <c r="DT239" s="39"/>
      <c r="DU239" s="39"/>
      <c r="DV239" s="39"/>
      <c r="DW239" s="39"/>
      <c r="DX239" s="39"/>
      <c r="DY239" s="39"/>
      <c r="DZ239" s="39"/>
      <c r="EA239" s="39"/>
      <c r="EB239" s="39"/>
      <c r="EC239" s="39"/>
      <c r="ED239" s="39"/>
      <c r="EE239" s="39"/>
      <c r="EF239" s="39"/>
      <c r="EG239" s="39"/>
      <c r="EH239" s="39"/>
      <c r="EI239" s="39"/>
      <c r="EJ239" s="39"/>
      <c r="EK239" s="39"/>
      <c r="EL239" s="39"/>
      <c r="EM239" s="39"/>
      <c r="EN239" s="39"/>
      <c r="EO239" s="39"/>
      <c r="EP239" s="39"/>
      <c r="EQ239" s="39"/>
      <c r="ER239" s="39"/>
      <c r="ES239" s="39"/>
      <c r="ET239" s="39"/>
      <c r="EU239" s="39"/>
      <c r="EV239" s="39"/>
      <c r="EW239" s="39"/>
      <c r="EX239" s="39"/>
      <c r="EY239" s="39"/>
      <c r="EZ239" s="39"/>
      <c r="FA239" s="39"/>
      <c r="FB239" s="39"/>
      <c r="FC239" s="39"/>
      <c r="FD239" s="39"/>
      <c r="FE239" s="39"/>
      <c r="FF239" s="39"/>
      <c r="FG239" s="39"/>
      <c r="FH239" s="39"/>
      <c r="FI239" s="39"/>
      <c r="FJ239" s="39"/>
      <c r="FK239" s="39"/>
      <c r="FL239" s="39"/>
      <c r="FM239" s="39"/>
      <c r="FN239" s="39"/>
      <c r="FO239" s="39"/>
      <c r="FP239" s="39"/>
      <c r="FQ239" s="39"/>
      <c r="FR239" s="39"/>
      <c r="FS239" s="39"/>
      <c r="FT239" s="39"/>
      <c r="FU239" s="39"/>
      <c r="FV239" s="39"/>
      <c r="FW239" s="39"/>
      <c r="FX239" s="39"/>
      <c r="FY239" s="39"/>
      <c r="FZ239" s="39"/>
      <c r="GA239" s="39"/>
      <c r="GB239" s="39"/>
      <c r="GC239" s="39"/>
      <c r="GD239" s="39"/>
      <c r="GE239" s="39"/>
      <c r="GF239" s="39"/>
      <c r="GG239" s="39"/>
      <c r="GH239" s="39"/>
      <c r="GI239" s="39"/>
      <c r="GJ239" s="39"/>
      <c r="GK239" s="39"/>
      <c r="GL239" s="39"/>
      <c r="GM239" s="39"/>
      <c r="GN239" s="39"/>
      <c r="GO239" s="39"/>
      <c r="GP239" s="39"/>
      <c r="GQ239" s="39"/>
      <c r="GR239" s="39"/>
      <c r="GS239" s="39"/>
      <c r="GT239" s="39"/>
      <c r="GU239" s="39"/>
      <c r="GV239" s="39"/>
      <c r="GW239" s="39"/>
      <c r="GX239" s="39"/>
      <c r="GY239" s="39"/>
      <c r="GZ239" s="39"/>
      <c r="HA239" s="39"/>
      <c r="HB239" s="39"/>
      <c r="HC239" s="39"/>
      <c r="HD239" s="39"/>
      <c r="HE239" s="39"/>
      <c r="HF239" s="39"/>
      <c r="HG239" s="39"/>
      <c r="HH239" s="39"/>
      <c r="HI239" s="39"/>
      <c r="HJ239" s="39"/>
      <c r="HK239" s="39"/>
      <c r="HL239" s="39"/>
      <c r="HM239" s="39"/>
      <c r="HN239" s="39"/>
      <c r="HO239" s="39"/>
      <c r="HP239" s="39"/>
      <c r="HQ239" s="39"/>
      <c r="HR239" s="39"/>
      <c r="HS239" s="39"/>
      <c r="HT239" s="39"/>
      <c r="HU239" s="39"/>
      <c r="HV239" s="39"/>
      <c r="HW239" s="39"/>
      <c r="HX239" s="39"/>
    </row>
    <row r="240" spans="1:232" s="38" customFormat="1" x14ac:dyDescent="0.25">
      <c r="A240" s="40">
        <v>1</v>
      </c>
      <c r="B240" s="41" t="s">
        <v>258</v>
      </c>
      <c r="C240" s="43">
        <f t="shared" ref="C240:C266" si="52">SUM(D240:F240)+G240</f>
        <v>1124</v>
      </c>
      <c r="D240" s="43"/>
      <c r="E240" s="43">
        <v>1124</v>
      </c>
      <c r="F240" s="43"/>
      <c r="G240" s="43">
        <f>SUM(H240:I240)</f>
        <v>0</v>
      </c>
      <c r="H240" s="43"/>
      <c r="I240" s="43"/>
      <c r="J240" s="43">
        <f t="shared" ref="J240:J266" si="53">SUM(K240:L240)+M240</f>
        <v>1124</v>
      </c>
      <c r="K240" s="43">
        <v>1124</v>
      </c>
      <c r="L240" s="43"/>
      <c r="M240" s="43">
        <f>SUM(N240:O240)</f>
        <v>0</v>
      </c>
      <c r="N240" s="43"/>
      <c r="O240" s="43"/>
      <c r="P240" s="43"/>
      <c r="Q240" s="43"/>
      <c r="R240" s="43"/>
      <c r="S240" s="43"/>
      <c r="V240" s="44"/>
      <c r="W240" s="44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  <c r="DS240" s="39"/>
      <c r="DT240" s="39"/>
      <c r="DU240" s="39"/>
      <c r="DV240" s="39"/>
      <c r="DW240" s="39"/>
      <c r="DX240" s="39"/>
      <c r="DY240" s="39"/>
      <c r="DZ240" s="39"/>
      <c r="EA240" s="39"/>
      <c r="EB240" s="39"/>
      <c r="EC240" s="39"/>
      <c r="ED240" s="39"/>
      <c r="EE240" s="39"/>
      <c r="EF240" s="39"/>
      <c r="EG240" s="39"/>
      <c r="EH240" s="39"/>
      <c r="EI240" s="39"/>
      <c r="EJ240" s="39"/>
      <c r="EK240" s="39"/>
      <c r="EL240" s="39"/>
      <c r="EM240" s="39"/>
      <c r="EN240" s="39"/>
      <c r="EO240" s="39"/>
      <c r="EP240" s="39"/>
      <c r="EQ240" s="39"/>
      <c r="ER240" s="39"/>
      <c r="ES240" s="39"/>
      <c r="ET240" s="39"/>
      <c r="EU240" s="39"/>
      <c r="EV240" s="39"/>
      <c r="EW240" s="39"/>
      <c r="EX240" s="39"/>
      <c r="EY240" s="39"/>
      <c r="EZ240" s="39"/>
      <c r="FA240" s="39"/>
      <c r="FB240" s="39"/>
      <c r="FC240" s="39"/>
      <c r="FD240" s="39"/>
      <c r="FE240" s="39"/>
      <c r="FF240" s="39"/>
      <c r="FG240" s="39"/>
      <c r="FH240" s="39"/>
      <c r="FI240" s="39"/>
      <c r="FJ240" s="39"/>
      <c r="FK240" s="39"/>
      <c r="FL240" s="39"/>
      <c r="FM240" s="39"/>
      <c r="FN240" s="39"/>
      <c r="FO240" s="39"/>
      <c r="FP240" s="39"/>
      <c r="FQ240" s="39"/>
      <c r="FR240" s="39"/>
      <c r="FS240" s="39"/>
      <c r="FT240" s="39"/>
      <c r="FU240" s="39"/>
      <c r="FV240" s="39"/>
      <c r="FW240" s="39"/>
      <c r="FX240" s="39"/>
      <c r="FY240" s="39"/>
      <c r="FZ240" s="39"/>
      <c r="GA240" s="39"/>
      <c r="GB240" s="39"/>
      <c r="GC240" s="39"/>
      <c r="GD240" s="39"/>
      <c r="GE240" s="39"/>
      <c r="GF240" s="39"/>
      <c r="GG240" s="39"/>
      <c r="GH240" s="39"/>
      <c r="GI240" s="39"/>
      <c r="GJ240" s="39"/>
      <c r="GK240" s="39"/>
      <c r="GL240" s="39"/>
      <c r="GM240" s="39"/>
      <c r="GN240" s="39"/>
      <c r="GO240" s="39"/>
      <c r="GP240" s="39"/>
      <c r="GQ240" s="39"/>
      <c r="GR240" s="39"/>
      <c r="GS240" s="39"/>
      <c r="GT240" s="39"/>
      <c r="GU240" s="39"/>
      <c r="GV240" s="39"/>
      <c r="GW240" s="39"/>
      <c r="GX240" s="39"/>
      <c r="GY240" s="39"/>
      <c r="GZ240" s="39"/>
      <c r="HA240" s="39"/>
      <c r="HB240" s="39"/>
      <c r="HC240" s="39"/>
      <c r="HD240" s="39"/>
      <c r="HE240" s="39"/>
      <c r="HF240" s="39"/>
      <c r="HG240" s="39"/>
      <c r="HH240" s="39"/>
      <c r="HI240" s="39"/>
      <c r="HJ240" s="39"/>
      <c r="HK240" s="39"/>
      <c r="HL240" s="39"/>
      <c r="HM240" s="39"/>
      <c r="HN240" s="39"/>
      <c r="HO240" s="39"/>
      <c r="HP240" s="39"/>
      <c r="HQ240" s="39"/>
      <c r="HR240" s="39"/>
      <c r="HS240" s="39"/>
      <c r="HT240" s="39"/>
      <c r="HU240" s="39"/>
      <c r="HV240" s="39"/>
      <c r="HW240" s="39"/>
      <c r="HX240" s="39"/>
    </row>
    <row r="241" spans="1:232" s="38" customFormat="1" ht="31.5" x14ac:dyDescent="0.25">
      <c r="A241" s="40">
        <v>2</v>
      </c>
      <c r="B241" s="41" t="s">
        <v>259</v>
      </c>
      <c r="C241" s="43">
        <f t="shared" si="52"/>
        <v>5831</v>
      </c>
      <c r="D241" s="43"/>
      <c r="E241" s="43">
        <v>5831</v>
      </c>
      <c r="F241" s="43"/>
      <c r="G241" s="43">
        <f>SUM(H241:I241)</f>
        <v>0</v>
      </c>
      <c r="H241" s="43"/>
      <c r="I241" s="43"/>
      <c r="J241" s="43">
        <f t="shared" si="53"/>
        <v>5831</v>
      </c>
      <c r="K241" s="43">
        <v>5831</v>
      </c>
      <c r="L241" s="43"/>
      <c r="M241" s="43">
        <f>SUM(N241:O241)</f>
        <v>0</v>
      </c>
      <c r="N241" s="43"/>
      <c r="O241" s="43"/>
      <c r="P241" s="43"/>
      <c r="Q241" s="43"/>
      <c r="R241" s="43"/>
      <c r="S241" s="43"/>
      <c r="V241" s="44"/>
      <c r="W241" s="44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  <c r="DS241" s="39"/>
      <c r="DT241" s="39"/>
      <c r="DU241" s="39"/>
      <c r="DV241" s="39"/>
      <c r="DW241" s="39"/>
      <c r="DX241" s="39"/>
      <c r="DY241" s="39"/>
      <c r="DZ241" s="39"/>
      <c r="EA241" s="39"/>
      <c r="EB241" s="39"/>
      <c r="EC241" s="39"/>
      <c r="ED241" s="39"/>
      <c r="EE241" s="39"/>
      <c r="EF241" s="39"/>
      <c r="EG241" s="39"/>
      <c r="EH241" s="39"/>
      <c r="EI241" s="39"/>
      <c r="EJ241" s="39"/>
      <c r="EK241" s="39"/>
      <c r="EL241" s="39"/>
      <c r="EM241" s="39"/>
      <c r="EN241" s="39"/>
      <c r="EO241" s="39"/>
      <c r="EP241" s="39"/>
      <c r="EQ241" s="39"/>
      <c r="ER241" s="39"/>
      <c r="ES241" s="39"/>
      <c r="ET241" s="39"/>
      <c r="EU241" s="39"/>
      <c r="EV241" s="39"/>
      <c r="EW241" s="39"/>
      <c r="EX241" s="39"/>
      <c r="EY241" s="39"/>
      <c r="EZ241" s="39"/>
      <c r="FA241" s="39"/>
      <c r="FB241" s="39"/>
      <c r="FC241" s="39"/>
      <c r="FD241" s="39"/>
      <c r="FE241" s="39"/>
      <c r="FF241" s="39"/>
      <c r="FG241" s="39"/>
      <c r="FH241" s="39"/>
      <c r="FI241" s="39"/>
      <c r="FJ241" s="39"/>
      <c r="FK241" s="39"/>
      <c r="FL241" s="39"/>
      <c r="FM241" s="39"/>
      <c r="FN241" s="39"/>
      <c r="FO241" s="39"/>
      <c r="FP241" s="39"/>
      <c r="FQ241" s="39"/>
      <c r="FR241" s="39"/>
      <c r="FS241" s="39"/>
      <c r="FT241" s="39"/>
      <c r="FU241" s="39"/>
      <c r="FV241" s="39"/>
      <c r="FW241" s="39"/>
      <c r="FX241" s="39"/>
      <c r="FY241" s="39"/>
      <c r="FZ241" s="39"/>
      <c r="GA241" s="39"/>
      <c r="GB241" s="39"/>
      <c r="GC241" s="39"/>
      <c r="GD241" s="39"/>
      <c r="GE241" s="39"/>
      <c r="GF241" s="39"/>
      <c r="GG241" s="39"/>
      <c r="GH241" s="39"/>
      <c r="GI241" s="39"/>
      <c r="GJ241" s="39"/>
      <c r="GK241" s="39"/>
      <c r="GL241" s="39"/>
      <c r="GM241" s="39"/>
      <c r="GN241" s="39"/>
      <c r="GO241" s="39"/>
      <c r="GP241" s="39"/>
      <c r="GQ241" s="39"/>
      <c r="GR241" s="39"/>
      <c r="GS241" s="39"/>
      <c r="GT241" s="39"/>
      <c r="GU241" s="39"/>
      <c r="GV241" s="39"/>
      <c r="GW241" s="39"/>
      <c r="GX241" s="39"/>
      <c r="GY241" s="39"/>
      <c r="GZ241" s="39"/>
      <c r="HA241" s="39"/>
      <c r="HB241" s="39"/>
      <c r="HC241" s="39"/>
      <c r="HD241" s="39"/>
      <c r="HE241" s="39"/>
      <c r="HF241" s="39"/>
      <c r="HG241" s="39"/>
      <c r="HH241" s="39"/>
      <c r="HI241" s="39"/>
      <c r="HJ241" s="39"/>
      <c r="HK241" s="39"/>
      <c r="HL241" s="39"/>
      <c r="HM241" s="39"/>
      <c r="HN241" s="39"/>
      <c r="HO241" s="39"/>
      <c r="HP241" s="39"/>
      <c r="HQ241" s="39"/>
      <c r="HR241" s="39"/>
      <c r="HS241" s="39"/>
      <c r="HT241" s="39"/>
      <c r="HU241" s="39"/>
      <c r="HV241" s="39"/>
      <c r="HW241" s="39"/>
      <c r="HX241" s="39"/>
    </row>
    <row r="242" spans="1:232" s="38" customFormat="1" x14ac:dyDescent="0.25">
      <c r="A242" s="40">
        <v>3</v>
      </c>
      <c r="B242" s="41" t="s">
        <v>260</v>
      </c>
      <c r="C242" s="43">
        <f t="shared" si="52"/>
        <v>897</v>
      </c>
      <c r="D242" s="43"/>
      <c r="E242" s="43">
        <v>897</v>
      </c>
      <c r="F242" s="43"/>
      <c r="G242" s="43"/>
      <c r="H242" s="43"/>
      <c r="I242" s="43"/>
      <c r="J242" s="43">
        <f t="shared" si="53"/>
        <v>897</v>
      </c>
      <c r="K242" s="43">
        <v>897</v>
      </c>
      <c r="L242" s="43"/>
      <c r="M242" s="43"/>
      <c r="N242" s="43"/>
      <c r="O242" s="43"/>
      <c r="P242" s="43"/>
      <c r="Q242" s="43"/>
      <c r="R242" s="43"/>
      <c r="S242" s="43"/>
      <c r="V242" s="44"/>
      <c r="W242" s="44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39"/>
      <c r="DP242" s="39"/>
      <c r="DQ242" s="39"/>
      <c r="DR242" s="39"/>
      <c r="DS242" s="39"/>
      <c r="DT242" s="39"/>
      <c r="DU242" s="39"/>
      <c r="DV242" s="39"/>
      <c r="DW242" s="39"/>
      <c r="DX242" s="39"/>
      <c r="DY242" s="39"/>
      <c r="DZ242" s="39"/>
      <c r="EA242" s="39"/>
      <c r="EB242" s="39"/>
      <c r="EC242" s="39"/>
      <c r="ED242" s="39"/>
      <c r="EE242" s="39"/>
      <c r="EF242" s="39"/>
      <c r="EG242" s="39"/>
      <c r="EH242" s="39"/>
      <c r="EI242" s="39"/>
      <c r="EJ242" s="39"/>
      <c r="EK242" s="39"/>
      <c r="EL242" s="39"/>
      <c r="EM242" s="39"/>
      <c r="EN242" s="39"/>
      <c r="EO242" s="39"/>
      <c r="EP242" s="39"/>
      <c r="EQ242" s="39"/>
      <c r="ER242" s="39"/>
      <c r="ES242" s="39"/>
      <c r="ET242" s="39"/>
      <c r="EU242" s="39"/>
      <c r="EV242" s="39"/>
      <c r="EW242" s="39"/>
      <c r="EX242" s="39"/>
      <c r="EY242" s="39"/>
      <c r="EZ242" s="39"/>
      <c r="FA242" s="39"/>
      <c r="FB242" s="39"/>
      <c r="FC242" s="39"/>
      <c r="FD242" s="39"/>
      <c r="FE242" s="39"/>
      <c r="FF242" s="39"/>
      <c r="FG242" s="39"/>
      <c r="FH242" s="39"/>
      <c r="FI242" s="39"/>
      <c r="FJ242" s="39"/>
      <c r="FK242" s="39"/>
      <c r="FL242" s="39"/>
      <c r="FM242" s="39"/>
      <c r="FN242" s="39"/>
      <c r="FO242" s="39"/>
      <c r="FP242" s="39"/>
      <c r="FQ242" s="39"/>
      <c r="FR242" s="39"/>
      <c r="FS242" s="39"/>
      <c r="FT242" s="39"/>
      <c r="FU242" s="39"/>
      <c r="FV242" s="39"/>
      <c r="FW242" s="39"/>
      <c r="FX242" s="39"/>
      <c r="FY242" s="39"/>
      <c r="FZ242" s="39"/>
      <c r="GA242" s="39"/>
      <c r="GB242" s="39"/>
      <c r="GC242" s="39"/>
      <c r="GD242" s="39"/>
      <c r="GE242" s="39"/>
      <c r="GF242" s="39"/>
      <c r="GG242" s="39"/>
      <c r="GH242" s="39"/>
      <c r="GI242" s="39"/>
      <c r="GJ242" s="39"/>
      <c r="GK242" s="39"/>
      <c r="GL242" s="39"/>
      <c r="GM242" s="39"/>
      <c r="GN242" s="39"/>
      <c r="GO242" s="39"/>
      <c r="GP242" s="39"/>
      <c r="GQ242" s="39"/>
      <c r="GR242" s="39"/>
      <c r="GS242" s="39"/>
      <c r="GT242" s="39"/>
      <c r="GU242" s="39"/>
      <c r="GV242" s="39"/>
      <c r="GW242" s="39"/>
      <c r="GX242" s="39"/>
      <c r="GY242" s="39"/>
      <c r="GZ242" s="39"/>
      <c r="HA242" s="39"/>
      <c r="HB242" s="39"/>
      <c r="HC242" s="39"/>
      <c r="HD242" s="39"/>
      <c r="HE242" s="39"/>
      <c r="HF242" s="39"/>
      <c r="HG242" s="39"/>
      <c r="HH242" s="39"/>
      <c r="HI242" s="39"/>
      <c r="HJ242" s="39"/>
      <c r="HK242" s="39"/>
      <c r="HL242" s="39"/>
      <c r="HM242" s="39"/>
      <c r="HN242" s="39"/>
      <c r="HO242" s="39"/>
      <c r="HP242" s="39"/>
      <c r="HQ242" s="39"/>
      <c r="HR242" s="39"/>
      <c r="HS242" s="39"/>
      <c r="HT242" s="39"/>
      <c r="HU242" s="39"/>
      <c r="HV242" s="39"/>
      <c r="HW242" s="39"/>
      <c r="HX242" s="39"/>
    </row>
    <row r="243" spans="1:232" s="38" customFormat="1" x14ac:dyDescent="0.25">
      <c r="A243" s="40">
        <v>4</v>
      </c>
      <c r="B243" s="41" t="s">
        <v>261</v>
      </c>
      <c r="C243" s="43">
        <f t="shared" si="52"/>
        <v>429</v>
      </c>
      <c r="D243" s="43"/>
      <c r="E243" s="43">
        <v>429</v>
      </c>
      <c r="F243" s="43"/>
      <c r="G243" s="43">
        <f t="shared" ref="G243:G266" si="54">SUM(H243:I243)</f>
        <v>0</v>
      </c>
      <c r="H243" s="43"/>
      <c r="I243" s="43"/>
      <c r="J243" s="43">
        <f t="shared" si="53"/>
        <v>429</v>
      </c>
      <c r="K243" s="43">
        <v>429</v>
      </c>
      <c r="L243" s="43"/>
      <c r="M243" s="43">
        <f t="shared" ref="M243:M266" si="55">SUM(N243:O243)</f>
        <v>0</v>
      </c>
      <c r="N243" s="43"/>
      <c r="O243" s="43"/>
      <c r="P243" s="43"/>
      <c r="Q243" s="43"/>
      <c r="R243" s="43"/>
      <c r="S243" s="43"/>
      <c r="V243" s="44"/>
      <c r="W243" s="44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  <c r="DH243" s="39"/>
      <c r="DI243" s="39"/>
      <c r="DJ243" s="39"/>
      <c r="DK243" s="39"/>
      <c r="DL243" s="39"/>
      <c r="DM243" s="39"/>
      <c r="DN243" s="39"/>
      <c r="DO243" s="39"/>
      <c r="DP243" s="39"/>
      <c r="DQ243" s="39"/>
      <c r="DR243" s="39"/>
      <c r="DS243" s="39"/>
      <c r="DT243" s="39"/>
      <c r="DU243" s="39"/>
      <c r="DV243" s="39"/>
      <c r="DW243" s="39"/>
      <c r="DX243" s="39"/>
      <c r="DY243" s="39"/>
      <c r="DZ243" s="39"/>
      <c r="EA243" s="39"/>
      <c r="EB243" s="39"/>
      <c r="EC243" s="39"/>
      <c r="ED243" s="39"/>
      <c r="EE243" s="39"/>
      <c r="EF243" s="39"/>
      <c r="EG243" s="39"/>
      <c r="EH243" s="39"/>
      <c r="EI243" s="39"/>
      <c r="EJ243" s="39"/>
      <c r="EK243" s="39"/>
      <c r="EL243" s="39"/>
      <c r="EM243" s="39"/>
      <c r="EN243" s="39"/>
      <c r="EO243" s="39"/>
      <c r="EP243" s="39"/>
      <c r="EQ243" s="39"/>
      <c r="ER243" s="39"/>
      <c r="ES243" s="39"/>
      <c r="ET243" s="39"/>
      <c r="EU243" s="39"/>
      <c r="EV243" s="39"/>
      <c r="EW243" s="39"/>
      <c r="EX243" s="39"/>
      <c r="EY243" s="39"/>
      <c r="EZ243" s="39"/>
      <c r="FA243" s="39"/>
      <c r="FB243" s="39"/>
      <c r="FC243" s="39"/>
      <c r="FD243" s="39"/>
      <c r="FE243" s="39"/>
      <c r="FF243" s="39"/>
      <c r="FG243" s="39"/>
      <c r="FH243" s="39"/>
      <c r="FI243" s="39"/>
      <c r="FJ243" s="39"/>
      <c r="FK243" s="39"/>
      <c r="FL243" s="39"/>
      <c r="FM243" s="39"/>
      <c r="FN243" s="39"/>
      <c r="FO243" s="39"/>
      <c r="FP243" s="39"/>
      <c r="FQ243" s="39"/>
      <c r="FR243" s="39"/>
      <c r="FS243" s="39"/>
      <c r="FT243" s="39"/>
      <c r="FU243" s="39"/>
      <c r="FV243" s="39"/>
      <c r="FW243" s="39"/>
      <c r="FX243" s="39"/>
      <c r="FY243" s="39"/>
      <c r="FZ243" s="39"/>
      <c r="GA243" s="39"/>
      <c r="GB243" s="39"/>
      <c r="GC243" s="39"/>
      <c r="GD243" s="39"/>
      <c r="GE243" s="39"/>
      <c r="GF243" s="39"/>
      <c r="GG243" s="39"/>
      <c r="GH243" s="39"/>
      <c r="GI243" s="39"/>
      <c r="GJ243" s="39"/>
      <c r="GK243" s="39"/>
      <c r="GL243" s="39"/>
      <c r="GM243" s="39"/>
      <c r="GN243" s="39"/>
      <c r="GO243" s="39"/>
      <c r="GP243" s="39"/>
      <c r="GQ243" s="39"/>
      <c r="GR243" s="39"/>
      <c r="GS243" s="39"/>
      <c r="GT243" s="39"/>
      <c r="GU243" s="39"/>
      <c r="GV243" s="39"/>
      <c r="GW243" s="39"/>
      <c r="GX243" s="39"/>
      <c r="GY243" s="39"/>
      <c r="GZ243" s="39"/>
      <c r="HA243" s="39"/>
      <c r="HB243" s="39"/>
      <c r="HC243" s="39"/>
      <c r="HD243" s="39"/>
      <c r="HE243" s="39"/>
      <c r="HF243" s="39"/>
      <c r="HG243" s="39"/>
      <c r="HH243" s="39"/>
      <c r="HI243" s="39"/>
      <c r="HJ243" s="39"/>
      <c r="HK243" s="39"/>
      <c r="HL243" s="39"/>
      <c r="HM243" s="39"/>
      <c r="HN243" s="39"/>
      <c r="HO243" s="39"/>
      <c r="HP243" s="39"/>
      <c r="HQ243" s="39"/>
      <c r="HR243" s="39"/>
      <c r="HS243" s="39"/>
      <c r="HT243" s="39"/>
      <c r="HU243" s="39"/>
      <c r="HV243" s="39"/>
      <c r="HW243" s="39"/>
      <c r="HX243" s="39"/>
    </row>
    <row r="244" spans="1:232" s="38" customFormat="1" x14ac:dyDescent="0.25">
      <c r="A244" s="40">
        <v>5</v>
      </c>
      <c r="B244" s="41" t="s">
        <v>262</v>
      </c>
      <c r="C244" s="43">
        <f t="shared" si="52"/>
        <v>536</v>
      </c>
      <c r="D244" s="43"/>
      <c r="E244" s="43">
        <v>536</v>
      </c>
      <c r="F244" s="43"/>
      <c r="G244" s="43">
        <f t="shared" si="54"/>
        <v>0</v>
      </c>
      <c r="H244" s="43"/>
      <c r="I244" s="43"/>
      <c r="J244" s="43">
        <f t="shared" si="53"/>
        <v>536</v>
      </c>
      <c r="K244" s="43">
        <v>536</v>
      </c>
      <c r="L244" s="43"/>
      <c r="M244" s="43">
        <f t="shared" si="55"/>
        <v>0</v>
      </c>
      <c r="N244" s="43"/>
      <c r="O244" s="43"/>
      <c r="P244" s="43"/>
      <c r="Q244" s="43"/>
      <c r="R244" s="43"/>
      <c r="S244" s="43"/>
      <c r="V244" s="44"/>
      <c r="W244" s="44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  <c r="DS244" s="39"/>
      <c r="DT244" s="39"/>
      <c r="DU244" s="39"/>
      <c r="DV244" s="39"/>
      <c r="DW244" s="39"/>
      <c r="DX244" s="39"/>
      <c r="DY244" s="39"/>
      <c r="DZ244" s="39"/>
      <c r="EA244" s="39"/>
      <c r="EB244" s="39"/>
      <c r="EC244" s="39"/>
      <c r="ED244" s="39"/>
      <c r="EE244" s="39"/>
      <c r="EF244" s="39"/>
      <c r="EG244" s="39"/>
      <c r="EH244" s="39"/>
      <c r="EI244" s="39"/>
      <c r="EJ244" s="39"/>
      <c r="EK244" s="39"/>
      <c r="EL244" s="39"/>
      <c r="EM244" s="39"/>
      <c r="EN244" s="39"/>
      <c r="EO244" s="39"/>
      <c r="EP244" s="39"/>
      <c r="EQ244" s="39"/>
      <c r="ER244" s="39"/>
      <c r="ES244" s="39"/>
      <c r="ET244" s="39"/>
      <c r="EU244" s="39"/>
      <c r="EV244" s="39"/>
      <c r="EW244" s="39"/>
      <c r="EX244" s="39"/>
      <c r="EY244" s="39"/>
      <c r="EZ244" s="39"/>
      <c r="FA244" s="39"/>
      <c r="FB244" s="39"/>
      <c r="FC244" s="39"/>
      <c r="FD244" s="39"/>
      <c r="FE244" s="39"/>
      <c r="FF244" s="39"/>
      <c r="FG244" s="39"/>
      <c r="FH244" s="39"/>
      <c r="FI244" s="39"/>
      <c r="FJ244" s="39"/>
      <c r="FK244" s="39"/>
      <c r="FL244" s="39"/>
      <c r="FM244" s="39"/>
      <c r="FN244" s="39"/>
      <c r="FO244" s="39"/>
      <c r="FP244" s="39"/>
      <c r="FQ244" s="39"/>
      <c r="FR244" s="39"/>
      <c r="FS244" s="39"/>
      <c r="FT244" s="39"/>
      <c r="FU244" s="39"/>
      <c r="FV244" s="39"/>
      <c r="FW244" s="39"/>
      <c r="FX244" s="39"/>
      <c r="FY244" s="39"/>
      <c r="FZ244" s="39"/>
      <c r="GA244" s="39"/>
      <c r="GB244" s="39"/>
      <c r="GC244" s="39"/>
      <c r="GD244" s="39"/>
      <c r="GE244" s="39"/>
      <c r="GF244" s="39"/>
      <c r="GG244" s="39"/>
      <c r="GH244" s="39"/>
      <c r="GI244" s="39"/>
      <c r="GJ244" s="39"/>
      <c r="GK244" s="39"/>
      <c r="GL244" s="39"/>
      <c r="GM244" s="39"/>
      <c r="GN244" s="39"/>
      <c r="GO244" s="39"/>
      <c r="GP244" s="39"/>
      <c r="GQ244" s="39"/>
      <c r="GR244" s="39"/>
      <c r="GS244" s="39"/>
      <c r="GT244" s="39"/>
      <c r="GU244" s="39"/>
      <c r="GV244" s="39"/>
      <c r="GW244" s="39"/>
      <c r="GX244" s="39"/>
      <c r="GY244" s="39"/>
      <c r="GZ244" s="39"/>
      <c r="HA244" s="39"/>
      <c r="HB244" s="39"/>
      <c r="HC244" s="39"/>
      <c r="HD244" s="39"/>
      <c r="HE244" s="39"/>
      <c r="HF244" s="39"/>
      <c r="HG244" s="39"/>
      <c r="HH244" s="39"/>
      <c r="HI244" s="39"/>
      <c r="HJ244" s="39"/>
      <c r="HK244" s="39"/>
      <c r="HL244" s="39"/>
      <c r="HM244" s="39"/>
      <c r="HN244" s="39"/>
      <c r="HO244" s="39"/>
      <c r="HP244" s="39"/>
      <c r="HQ244" s="39"/>
      <c r="HR244" s="39"/>
      <c r="HS244" s="39"/>
      <c r="HT244" s="39"/>
      <c r="HU244" s="39"/>
      <c r="HV244" s="39"/>
      <c r="HW244" s="39"/>
      <c r="HX244" s="39"/>
    </row>
    <row r="245" spans="1:232" s="39" customFormat="1" x14ac:dyDescent="0.25">
      <c r="A245" s="40">
        <v>6</v>
      </c>
      <c r="B245" s="45" t="s">
        <v>263</v>
      </c>
      <c r="C245" s="43">
        <f t="shared" si="52"/>
        <v>837</v>
      </c>
      <c r="D245" s="43"/>
      <c r="E245" s="43">
        <v>837</v>
      </c>
      <c r="F245" s="43"/>
      <c r="G245" s="43">
        <f>SUM(H245:I245)</f>
        <v>0</v>
      </c>
      <c r="H245" s="43"/>
      <c r="I245" s="43"/>
      <c r="J245" s="43">
        <f t="shared" si="53"/>
        <v>837</v>
      </c>
      <c r="K245" s="43">
        <v>837</v>
      </c>
      <c r="L245" s="43"/>
      <c r="M245" s="43">
        <f>SUM(N245:O245)</f>
        <v>0</v>
      </c>
      <c r="N245" s="43"/>
      <c r="O245" s="43"/>
      <c r="P245" s="43"/>
      <c r="Q245" s="43"/>
      <c r="R245" s="43"/>
      <c r="S245" s="43"/>
      <c r="V245" s="44"/>
      <c r="W245" s="44"/>
    </row>
    <row r="246" spans="1:232" s="39" customFormat="1" ht="31.5" x14ac:dyDescent="0.25">
      <c r="A246" s="40">
        <v>7</v>
      </c>
      <c r="B246" s="45" t="s">
        <v>264</v>
      </c>
      <c r="C246" s="43">
        <f t="shared" si="52"/>
        <v>2789</v>
      </c>
      <c r="D246" s="43"/>
      <c r="E246" s="43">
        <v>2789</v>
      </c>
      <c r="F246" s="43"/>
      <c r="G246" s="43">
        <f t="shared" si="54"/>
        <v>0</v>
      </c>
      <c r="H246" s="43"/>
      <c r="I246" s="43"/>
      <c r="J246" s="43">
        <f t="shared" si="53"/>
        <v>2689</v>
      </c>
      <c r="K246" s="43">
        <v>2689</v>
      </c>
      <c r="L246" s="43"/>
      <c r="M246" s="43">
        <f t="shared" si="55"/>
        <v>0</v>
      </c>
      <c r="N246" s="43"/>
      <c r="O246" s="43"/>
      <c r="P246" s="43">
        <v>100</v>
      </c>
      <c r="Q246" s="43"/>
      <c r="R246" s="43"/>
      <c r="S246" s="43"/>
      <c r="V246" s="44"/>
      <c r="W246" s="44"/>
    </row>
    <row r="247" spans="1:232" s="39" customFormat="1" x14ac:dyDescent="0.25">
      <c r="A247" s="40">
        <v>8</v>
      </c>
      <c r="B247" s="45" t="s">
        <v>265</v>
      </c>
      <c r="C247" s="43">
        <f t="shared" si="52"/>
        <v>1362</v>
      </c>
      <c r="D247" s="43"/>
      <c r="E247" s="43">
        <v>1362</v>
      </c>
      <c r="F247" s="43"/>
      <c r="G247" s="43">
        <f t="shared" si="54"/>
        <v>0</v>
      </c>
      <c r="H247" s="43"/>
      <c r="I247" s="43"/>
      <c r="J247" s="43">
        <f t="shared" si="53"/>
        <v>1362</v>
      </c>
      <c r="K247" s="43">
        <v>1362</v>
      </c>
      <c r="L247" s="43"/>
      <c r="M247" s="43">
        <f t="shared" si="55"/>
        <v>0</v>
      </c>
      <c r="N247" s="43"/>
      <c r="O247" s="43"/>
      <c r="P247" s="43"/>
      <c r="Q247" s="43"/>
      <c r="R247" s="43"/>
      <c r="S247" s="43"/>
      <c r="V247" s="44"/>
      <c r="W247" s="44"/>
    </row>
    <row r="248" spans="1:232" s="38" customFormat="1" x14ac:dyDescent="0.25">
      <c r="A248" s="40">
        <v>9</v>
      </c>
      <c r="B248" s="50" t="s">
        <v>266</v>
      </c>
      <c r="C248" s="43">
        <f t="shared" si="52"/>
        <v>2061</v>
      </c>
      <c r="D248" s="43"/>
      <c r="E248" s="43">
        <v>2061</v>
      </c>
      <c r="F248" s="43"/>
      <c r="G248" s="43">
        <f t="shared" si="54"/>
        <v>0</v>
      </c>
      <c r="H248" s="43"/>
      <c r="I248" s="43"/>
      <c r="J248" s="43">
        <f t="shared" si="53"/>
        <v>2058</v>
      </c>
      <c r="K248" s="43">
        <v>2058</v>
      </c>
      <c r="L248" s="43"/>
      <c r="M248" s="43">
        <f t="shared" si="55"/>
        <v>0</v>
      </c>
      <c r="N248" s="43"/>
      <c r="O248" s="43"/>
      <c r="P248" s="43"/>
      <c r="Q248" s="43"/>
      <c r="R248" s="43"/>
      <c r="S248" s="43"/>
      <c r="V248" s="44"/>
      <c r="W248" s="44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  <c r="DS248" s="39"/>
      <c r="DT248" s="39"/>
      <c r="DU248" s="39"/>
      <c r="DV248" s="39"/>
      <c r="DW248" s="39"/>
      <c r="DX248" s="39"/>
      <c r="DY248" s="39"/>
      <c r="DZ248" s="39"/>
      <c r="EA248" s="39"/>
      <c r="EB248" s="39"/>
      <c r="EC248" s="39"/>
      <c r="ED248" s="39"/>
      <c r="EE248" s="39"/>
      <c r="EF248" s="39"/>
      <c r="EG248" s="39"/>
      <c r="EH248" s="39"/>
      <c r="EI248" s="39"/>
      <c r="EJ248" s="39"/>
      <c r="EK248" s="39"/>
      <c r="EL248" s="39"/>
      <c r="EM248" s="39"/>
      <c r="EN248" s="39"/>
      <c r="EO248" s="39"/>
      <c r="EP248" s="39"/>
      <c r="EQ248" s="39"/>
      <c r="ER248" s="39"/>
      <c r="ES248" s="39"/>
      <c r="ET248" s="39"/>
      <c r="EU248" s="39"/>
      <c r="EV248" s="39"/>
      <c r="EW248" s="39"/>
      <c r="EX248" s="39"/>
      <c r="EY248" s="39"/>
      <c r="EZ248" s="39"/>
      <c r="FA248" s="39"/>
      <c r="FB248" s="39"/>
      <c r="FC248" s="39"/>
      <c r="FD248" s="39"/>
      <c r="FE248" s="39"/>
      <c r="FF248" s="39"/>
      <c r="FG248" s="39"/>
      <c r="FH248" s="39"/>
      <c r="FI248" s="39"/>
      <c r="FJ248" s="39"/>
      <c r="FK248" s="39"/>
      <c r="FL248" s="39"/>
      <c r="FM248" s="39"/>
      <c r="FN248" s="39"/>
      <c r="FO248" s="39"/>
      <c r="FP248" s="39"/>
      <c r="FQ248" s="39"/>
      <c r="FR248" s="39"/>
      <c r="FS248" s="39"/>
      <c r="FT248" s="39"/>
      <c r="FU248" s="39"/>
      <c r="FV248" s="39"/>
      <c r="FW248" s="39"/>
      <c r="FX248" s="39"/>
      <c r="FY248" s="39"/>
      <c r="FZ248" s="39"/>
      <c r="GA248" s="39"/>
      <c r="GB248" s="39"/>
      <c r="GC248" s="39"/>
      <c r="GD248" s="39"/>
      <c r="GE248" s="39"/>
      <c r="GF248" s="39"/>
      <c r="GG248" s="39"/>
      <c r="GH248" s="39"/>
      <c r="GI248" s="39"/>
      <c r="GJ248" s="39"/>
      <c r="GK248" s="39"/>
      <c r="GL248" s="39"/>
      <c r="GM248" s="39"/>
      <c r="GN248" s="39"/>
      <c r="GO248" s="39"/>
      <c r="GP248" s="39"/>
      <c r="GQ248" s="39"/>
      <c r="GR248" s="39"/>
      <c r="GS248" s="39"/>
      <c r="GT248" s="39"/>
      <c r="GU248" s="39"/>
      <c r="GV248" s="39"/>
      <c r="GW248" s="39"/>
      <c r="GX248" s="39"/>
      <c r="GY248" s="39"/>
      <c r="GZ248" s="39"/>
      <c r="HA248" s="39"/>
      <c r="HB248" s="39"/>
      <c r="HC248" s="39"/>
      <c r="HD248" s="39"/>
      <c r="HE248" s="39"/>
      <c r="HF248" s="39"/>
      <c r="HG248" s="39"/>
      <c r="HH248" s="39"/>
      <c r="HI248" s="39"/>
      <c r="HJ248" s="39"/>
      <c r="HK248" s="39"/>
      <c r="HL248" s="39"/>
      <c r="HM248" s="39"/>
      <c r="HN248" s="39"/>
      <c r="HO248" s="39"/>
      <c r="HP248" s="39"/>
      <c r="HQ248" s="39"/>
      <c r="HR248" s="39"/>
      <c r="HS248" s="39"/>
      <c r="HT248" s="39"/>
      <c r="HU248" s="39"/>
      <c r="HV248" s="39"/>
      <c r="HW248" s="39"/>
      <c r="HX248" s="39"/>
    </row>
    <row r="249" spans="1:232" s="39" customFormat="1" ht="31.5" x14ac:dyDescent="0.25">
      <c r="A249" s="40">
        <v>10</v>
      </c>
      <c r="B249" s="45" t="s">
        <v>267</v>
      </c>
      <c r="C249" s="43">
        <f t="shared" si="52"/>
        <v>2145</v>
      </c>
      <c r="D249" s="43"/>
      <c r="E249" s="43">
        <v>2145</v>
      </c>
      <c r="F249" s="43"/>
      <c r="G249" s="43">
        <f t="shared" si="54"/>
        <v>0</v>
      </c>
      <c r="H249" s="43"/>
      <c r="I249" s="43"/>
      <c r="J249" s="43">
        <f t="shared" si="53"/>
        <v>2145</v>
      </c>
      <c r="K249" s="43">
        <v>2145</v>
      </c>
      <c r="L249" s="43"/>
      <c r="M249" s="43">
        <f t="shared" si="55"/>
        <v>0</v>
      </c>
      <c r="N249" s="43"/>
      <c r="O249" s="43"/>
      <c r="P249" s="43"/>
      <c r="Q249" s="43"/>
      <c r="R249" s="43"/>
      <c r="S249" s="43"/>
      <c r="V249" s="44"/>
      <c r="W249" s="44"/>
    </row>
    <row r="250" spans="1:232" s="39" customFormat="1" ht="31.5" x14ac:dyDescent="0.25">
      <c r="A250" s="40">
        <v>11</v>
      </c>
      <c r="B250" s="45" t="s">
        <v>268</v>
      </c>
      <c r="C250" s="43">
        <f t="shared" si="52"/>
        <v>2796</v>
      </c>
      <c r="D250" s="43"/>
      <c r="E250" s="43">
        <v>2796</v>
      </c>
      <c r="F250" s="43"/>
      <c r="G250" s="43">
        <f t="shared" si="54"/>
        <v>0</v>
      </c>
      <c r="H250" s="43"/>
      <c r="I250" s="43"/>
      <c r="J250" s="43">
        <f t="shared" si="53"/>
        <v>2796</v>
      </c>
      <c r="K250" s="43">
        <v>2796</v>
      </c>
      <c r="L250" s="43"/>
      <c r="M250" s="43">
        <f t="shared" si="55"/>
        <v>0</v>
      </c>
      <c r="N250" s="43"/>
      <c r="O250" s="43"/>
      <c r="P250" s="43"/>
      <c r="Q250" s="43"/>
      <c r="R250" s="43"/>
      <c r="S250" s="43"/>
      <c r="V250" s="44"/>
      <c r="W250" s="44"/>
    </row>
    <row r="251" spans="1:232" s="39" customFormat="1" x14ac:dyDescent="0.25">
      <c r="A251" s="40">
        <v>12</v>
      </c>
      <c r="B251" s="45" t="s">
        <v>269</v>
      </c>
      <c r="C251" s="43">
        <f t="shared" si="52"/>
        <v>925</v>
      </c>
      <c r="D251" s="43"/>
      <c r="E251" s="43">
        <v>925</v>
      </c>
      <c r="F251" s="43"/>
      <c r="G251" s="43">
        <f t="shared" si="54"/>
        <v>0</v>
      </c>
      <c r="H251" s="43"/>
      <c r="I251" s="43"/>
      <c r="J251" s="43">
        <f t="shared" si="53"/>
        <v>925</v>
      </c>
      <c r="K251" s="43">
        <v>925</v>
      </c>
      <c r="L251" s="43"/>
      <c r="M251" s="43">
        <f t="shared" si="55"/>
        <v>0</v>
      </c>
      <c r="N251" s="43"/>
      <c r="O251" s="43"/>
      <c r="P251" s="43"/>
      <c r="Q251" s="43"/>
      <c r="R251" s="43"/>
      <c r="S251" s="43"/>
      <c r="V251" s="44"/>
      <c r="W251" s="44"/>
    </row>
    <row r="252" spans="1:232" s="39" customFormat="1" ht="31.5" x14ac:dyDescent="0.25">
      <c r="A252" s="40">
        <v>13</v>
      </c>
      <c r="B252" s="45" t="s">
        <v>270</v>
      </c>
      <c r="C252" s="43">
        <f t="shared" si="52"/>
        <v>1200</v>
      </c>
      <c r="D252" s="43"/>
      <c r="E252" s="43">
        <v>1200</v>
      </c>
      <c r="F252" s="43"/>
      <c r="G252" s="43">
        <f t="shared" si="54"/>
        <v>0</v>
      </c>
      <c r="H252" s="43"/>
      <c r="I252" s="43"/>
      <c r="J252" s="43">
        <f t="shared" si="53"/>
        <v>1161</v>
      </c>
      <c r="K252" s="43">
        <v>1161</v>
      </c>
      <c r="L252" s="43"/>
      <c r="M252" s="43">
        <f t="shared" si="55"/>
        <v>0</v>
      </c>
      <c r="N252" s="43"/>
      <c r="O252" s="43"/>
      <c r="P252" s="43"/>
      <c r="Q252" s="43"/>
      <c r="R252" s="43"/>
      <c r="S252" s="43"/>
      <c r="V252" s="44"/>
      <c r="W252" s="44"/>
    </row>
    <row r="253" spans="1:232" s="38" customFormat="1" ht="31.5" x14ac:dyDescent="0.25">
      <c r="A253" s="40">
        <v>14</v>
      </c>
      <c r="B253" s="41" t="s">
        <v>271</v>
      </c>
      <c r="C253" s="43">
        <f t="shared" si="52"/>
        <v>900</v>
      </c>
      <c r="D253" s="43"/>
      <c r="E253" s="43">
        <v>900</v>
      </c>
      <c r="F253" s="43"/>
      <c r="G253" s="43">
        <f t="shared" si="54"/>
        <v>0</v>
      </c>
      <c r="H253" s="43"/>
      <c r="I253" s="43"/>
      <c r="J253" s="43">
        <f t="shared" si="53"/>
        <v>900</v>
      </c>
      <c r="K253" s="43">
        <v>900</v>
      </c>
      <c r="L253" s="43"/>
      <c r="M253" s="43">
        <f t="shared" si="55"/>
        <v>0</v>
      </c>
      <c r="N253" s="43"/>
      <c r="O253" s="43"/>
      <c r="P253" s="43"/>
      <c r="Q253" s="43"/>
      <c r="R253" s="43"/>
      <c r="S253" s="43"/>
      <c r="V253" s="44"/>
      <c r="W253" s="44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  <c r="DS253" s="39"/>
      <c r="DT253" s="39"/>
      <c r="DU253" s="39"/>
      <c r="DV253" s="39"/>
      <c r="DW253" s="39"/>
      <c r="DX253" s="39"/>
      <c r="DY253" s="39"/>
      <c r="DZ253" s="39"/>
      <c r="EA253" s="39"/>
      <c r="EB253" s="39"/>
      <c r="EC253" s="39"/>
      <c r="ED253" s="39"/>
      <c r="EE253" s="39"/>
      <c r="EF253" s="39"/>
      <c r="EG253" s="39"/>
      <c r="EH253" s="39"/>
      <c r="EI253" s="39"/>
      <c r="EJ253" s="39"/>
      <c r="EK253" s="39"/>
      <c r="EL253" s="39"/>
      <c r="EM253" s="39"/>
      <c r="EN253" s="39"/>
      <c r="EO253" s="39"/>
      <c r="EP253" s="39"/>
      <c r="EQ253" s="39"/>
      <c r="ER253" s="39"/>
      <c r="ES253" s="39"/>
      <c r="ET253" s="39"/>
      <c r="EU253" s="39"/>
      <c r="EV253" s="39"/>
      <c r="EW253" s="39"/>
      <c r="EX253" s="39"/>
      <c r="EY253" s="39"/>
      <c r="EZ253" s="39"/>
      <c r="FA253" s="39"/>
      <c r="FB253" s="39"/>
      <c r="FC253" s="39"/>
      <c r="FD253" s="39"/>
      <c r="FE253" s="39"/>
      <c r="FF253" s="39"/>
      <c r="FG253" s="39"/>
      <c r="FH253" s="39"/>
      <c r="FI253" s="39"/>
      <c r="FJ253" s="39"/>
      <c r="FK253" s="39"/>
      <c r="FL253" s="39"/>
      <c r="FM253" s="39"/>
      <c r="FN253" s="39"/>
      <c r="FO253" s="39"/>
      <c r="FP253" s="39"/>
      <c r="FQ253" s="39"/>
      <c r="FR253" s="39"/>
      <c r="FS253" s="39"/>
      <c r="FT253" s="39"/>
      <c r="FU253" s="39"/>
      <c r="FV253" s="39"/>
      <c r="FW253" s="39"/>
      <c r="FX253" s="39"/>
      <c r="FY253" s="39"/>
      <c r="FZ253" s="39"/>
      <c r="GA253" s="39"/>
      <c r="GB253" s="39"/>
      <c r="GC253" s="39"/>
      <c r="GD253" s="39"/>
      <c r="GE253" s="39"/>
      <c r="GF253" s="39"/>
      <c r="GG253" s="39"/>
      <c r="GH253" s="39"/>
      <c r="GI253" s="39"/>
      <c r="GJ253" s="39"/>
      <c r="GK253" s="39"/>
      <c r="GL253" s="39"/>
      <c r="GM253" s="39"/>
      <c r="GN253" s="39"/>
      <c r="GO253" s="39"/>
      <c r="GP253" s="39"/>
      <c r="GQ253" s="39"/>
      <c r="GR253" s="39"/>
      <c r="GS253" s="39"/>
      <c r="GT253" s="39"/>
      <c r="GU253" s="39"/>
      <c r="GV253" s="39"/>
      <c r="GW253" s="39"/>
      <c r="GX253" s="39"/>
      <c r="GY253" s="39"/>
      <c r="GZ253" s="39"/>
      <c r="HA253" s="39"/>
      <c r="HB253" s="39"/>
      <c r="HC253" s="39"/>
      <c r="HD253" s="39"/>
      <c r="HE253" s="39"/>
      <c r="HF253" s="39"/>
      <c r="HG253" s="39"/>
      <c r="HH253" s="39"/>
      <c r="HI253" s="39"/>
      <c r="HJ253" s="39"/>
      <c r="HK253" s="39"/>
      <c r="HL253" s="39"/>
      <c r="HM253" s="39"/>
      <c r="HN253" s="39"/>
      <c r="HO253" s="39"/>
      <c r="HP253" s="39"/>
      <c r="HQ253" s="39"/>
      <c r="HR253" s="39"/>
      <c r="HS253" s="39"/>
      <c r="HT253" s="39"/>
      <c r="HU253" s="39"/>
      <c r="HV253" s="39"/>
      <c r="HW253" s="39"/>
      <c r="HX253" s="39"/>
    </row>
    <row r="254" spans="1:232" s="39" customFormat="1" x14ac:dyDescent="0.25">
      <c r="A254" s="40">
        <v>15</v>
      </c>
      <c r="B254" s="45" t="s">
        <v>272</v>
      </c>
      <c r="C254" s="43">
        <f t="shared" si="52"/>
        <v>7200</v>
      </c>
      <c r="D254" s="43"/>
      <c r="E254" s="43">
        <v>7200</v>
      </c>
      <c r="F254" s="43"/>
      <c r="G254" s="43">
        <f t="shared" si="54"/>
        <v>0</v>
      </c>
      <c r="H254" s="43"/>
      <c r="I254" s="43"/>
      <c r="J254" s="43">
        <f t="shared" si="53"/>
        <v>6585</v>
      </c>
      <c r="K254" s="43">
        <v>6585</v>
      </c>
      <c r="L254" s="43"/>
      <c r="M254" s="43">
        <f t="shared" si="55"/>
        <v>0</v>
      </c>
      <c r="N254" s="43"/>
      <c r="O254" s="43"/>
      <c r="P254" s="43"/>
      <c r="Q254" s="43"/>
      <c r="R254" s="43"/>
      <c r="S254" s="43"/>
      <c r="V254" s="44"/>
      <c r="W254" s="44"/>
    </row>
    <row r="255" spans="1:232" s="38" customFormat="1" ht="31.5" x14ac:dyDescent="0.25">
      <c r="A255" s="40">
        <v>16</v>
      </c>
      <c r="B255" s="41" t="s">
        <v>273</v>
      </c>
      <c r="C255" s="43">
        <f t="shared" si="52"/>
        <v>0</v>
      </c>
      <c r="D255" s="43"/>
      <c r="E255" s="43"/>
      <c r="F255" s="43"/>
      <c r="G255" s="43">
        <f t="shared" si="54"/>
        <v>0</v>
      </c>
      <c r="H255" s="43"/>
      <c r="I255" s="43"/>
      <c r="J255" s="43">
        <f t="shared" si="53"/>
        <v>0</v>
      </c>
      <c r="K255" s="43"/>
      <c r="L255" s="43"/>
      <c r="M255" s="43">
        <f t="shared" si="55"/>
        <v>0</v>
      </c>
      <c r="N255" s="43"/>
      <c r="O255" s="43"/>
      <c r="P255" s="43"/>
      <c r="Q255" s="43"/>
      <c r="R255" s="43"/>
      <c r="S255" s="43"/>
      <c r="V255" s="44"/>
      <c r="W255" s="44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  <c r="DS255" s="39"/>
      <c r="DT255" s="39"/>
      <c r="DU255" s="39"/>
      <c r="DV255" s="39"/>
      <c r="DW255" s="39"/>
      <c r="DX255" s="39"/>
      <c r="DY255" s="39"/>
      <c r="DZ255" s="39"/>
      <c r="EA255" s="39"/>
      <c r="EB255" s="39"/>
      <c r="EC255" s="39"/>
      <c r="ED255" s="39"/>
      <c r="EE255" s="39"/>
      <c r="EF255" s="39"/>
      <c r="EG255" s="39"/>
      <c r="EH255" s="39"/>
      <c r="EI255" s="39"/>
      <c r="EJ255" s="39"/>
      <c r="EK255" s="39"/>
      <c r="EL255" s="39"/>
      <c r="EM255" s="39"/>
      <c r="EN255" s="39"/>
      <c r="EO255" s="39"/>
      <c r="EP255" s="39"/>
      <c r="EQ255" s="39"/>
      <c r="ER255" s="39"/>
      <c r="ES255" s="39"/>
      <c r="ET255" s="39"/>
      <c r="EU255" s="39"/>
      <c r="EV255" s="39"/>
      <c r="EW255" s="39"/>
      <c r="EX255" s="39"/>
      <c r="EY255" s="39"/>
      <c r="EZ255" s="39"/>
      <c r="FA255" s="39"/>
      <c r="FB255" s="39"/>
      <c r="FC255" s="39"/>
      <c r="FD255" s="39"/>
      <c r="FE255" s="39"/>
      <c r="FF255" s="39"/>
      <c r="FG255" s="39"/>
      <c r="FH255" s="39"/>
      <c r="FI255" s="39"/>
      <c r="FJ255" s="39"/>
      <c r="FK255" s="39"/>
      <c r="FL255" s="39"/>
      <c r="FM255" s="39"/>
      <c r="FN255" s="39"/>
      <c r="FO255" s="39"/>
      <c r="FP255" s="39"/>
      <c r="FQ255" s="39"/>
      <c r="FR255" s="39"/>
      <c r="FS255" s="39"/>
      <c r="FT255" s="39"/>
      <c r="FU255" s="39"/>
      <c r="FV255" s="39"/>
      <c r="FW255" s="39"/>
      <c r="FX255" s="39"/>
      <c r="FY255" s="39"/>
      <c r="FZ255" s="39"/>
      <c r="GA255" s="39"/>
      <c r="GB255" s="39"/>
      <c r="GC255" s="39"/>
      <c r="GD255" s="39"/>
      <c r="GE255" s="39"/>
      <c r="GF255" s="39"/>
      <c r="GG255" s="39"/>
      <c r="GH255" s="39"/>
      <c r="GI255" s="39"/>
      <c r="GJ255" s="39"/>
      <c r="GK255" s="39"/>
      <c r="GL255" s="39"/>
      <c r="GM255" s="39"/>
      <c r="GN255" s="39"/>
      <c r="GO255" s="39"/>
      <c r="GP255" s="39"/>
      <c r="GQ255" s="39"/>
      <c r="GR255" s="39"/>
      <c r="GS255" s="39"/>
      <c r="GT255" s="39"/>
      <c r="GU255" s="39"/>
      <c r="GV255" s="39"/>
      <c r="GW255" s="39"/>
      <c r="GX255" s="39"/>
      <c r="GY255" s="39"/>
      <c r="GZ255" s="39"/>
      <c r="HA255" s="39"/>
      <c r="HB255" s="39"/>
      <c r="HC255" s="39"/>
      <c r="HD255" s="39"/>
      <c r="HE255" s="39"/>
      <c r="HF255" s="39"/>
      <c r="HG255" s="39"/>
      <c r="HH255" s="39"/>
      <c r="HI255" s="39"/>
      <c r="HJ255" s="39"/>
      <c r="HK255" s="39"/>
      <c r="HL255" s="39"/>
      <c r="HM255" s="39"/>
      <c r="HN255" s="39"/>
      <c r="HO255" s="39"/>
      <c r="HP255" s="39"/>
      <c r="HQ255" s="39"/>
      <c r="HR255" s="39"/>
      <c r="HS255" s="39"/>
      <c r="HT255" s="39"/>
      <c r="HU255" s="39"/>
      <c r="HV255" s="39"/>
      <c r="HW255" s="39"/>
      <c r="HX255" s="39"/>
    </row>
    <row r="256" spans="1:232" s="39" customFormat="1" ht="31.5" x14ac:dyDescent="0.25">
      <c r="A256" s="40">
        <v>17</v>
      </c>
      <c r="B256" s="45" t="s">
        <v>274</v>
      </c>
      <c r="C256" s="43">
        <f t="shared" si="52"/>
        <v>1807</v>
      </c>
      <c r="D256" s="43"/>
      <c r="E256" s="43">
        <v>717</v>
      </c>
      <c r="F256" s="43"/>
      <c r="G256" s="43">
        <f t="shared" si="54"/>
        <v>1090</v>
      </c>
      <c r="H256" s="43"/>
      <c r="I256" s="43">
        <v>1090</v>
      </c>
      <c r="J256" s="43">
        <f t="shared" si="53"/>
        <v>1802</v>
      </c>
      <c r="K256" s="43">
        <v>717</v>
      </c>
      <c r="L256" s="43"/>
      <c r="M256" s="43">
        <f t="shared" si="55"/>
        <v>1085</v>
      </c>
      <c r="N256" s="43"/>
      <c r="O256" s="43">
        <v>1085</v>
      </c>
      <c r="P256" s="43"/>
      <c r="Q256" s="43"/>
      <c r="R256" s="43"/>
      <c r="S256" s="43"/>
      <c r="V256" s="44"/>
      <c r="W256" s="44"/>
    </row>
    <row r="257" spans="1:232" s="39" customFormat="1" x14ac:dyDescent="0.25">
      <c r="A257" s="40">
        <v>18</v>
      </c>
      <c r="B257" s="45" t="s">
        <v>275</v>
      </c>
      <c r="C257" s="43">
        <f t="shared" si="52"/>
        <v>900</v>
      </c>
      <c r="D257" s="43"/>
      <c r="E257" s="43">
        <v>900</v>
      </c>
      <c r="F257" s="43"/>
      <c r="G257" s="43">
        <f t="shared" si="54"/>
        <v>0</v>
      </c>
      <c r="H257" s="43"/>
      <c r="I257" s="43"/>
      <c r="J257" s="43">
        <f t="shared" si="53"/>
        <v>900</v>
      </c>
      <c r="K257" s="43">
        <v>900</v>
      </c>
      <c r="L257" s="43"/>
      <c r="M257" s="43">
        <f t="shared" si="55"/>
        <v>0</v>
      </c>
      <c r="N257" s="43"/>
      <c r="O257" s="43"/>
      <c r="P257" s="43"/>
      <c r="Q257" s="43"/>
      <c r="R257" s="43"/>
      <c r="S257" s="43"/>
      <c r="V257" s="44"/>
      <c r="W257" s="44"/>
    </row>
    <row r="258" spans="1:232" s="39" customFormat="1" x14ac:dyDescent="0.25">
      <c r="A258" s="40">
        <v>19</v>
      </c>
      <c r="B258" s="45" t="s">
        <v>276</v>
      </c>
      <c r="C258" s="43">
        <f t="shared" si="52"/>
        <v>2242</v>
      </c>
      <c r="D258" s="43"/>
      <c r="E258" s="43">
        <v>2242</v>
      </c>
      <c r="F258" s="43"/>
      <c r="G258" s="43">
        <f t="shared" si="54"/>
        <v>0</v>
      </c>
      <c r="H258" s="43"/>
      <c r="I258" s="43"/>
      <c r="J258" s="43">
        <f t="shared" si="53"/>
        <v>1992</v>
      </c>
      <c r="K258" s="43">
        <v>1992</v>
      </c>
      <c r="L258" s="43"/>
      <c r="M258" s="43">
        <f t="shared" si="55"/>
        <v>0</v>
      </c>
      <c r="N258" s="43"/>
      <c r="O258" s="43"/>
      <c r="P258" s="43">
        <v>250</v>
      </c>
      <c r="Q258" s="43"/>
      <c r="R258" s="43"/>
      <c r="S258" s="43"/>
      <c r="V258" s="44"/>
      <c r="W258" s="44"/>
    </row>
    <row r="259" spans="1:232" s="38" customFormat="1" ht="31.5" x14ac:dyDescent="0.25">
      <c r="A259" s="40">
        <v>20</v>
      </c>
      <c r="B259" s="41" t="s">
        <v>277</v>
      </c>
      <c r="C259" s="43">
        <f t="shared" si="52"/>
        <v>0</v>
      </c>
      <c r="D259" s="43"/>
      <c r="E259" s="43"/>
      <c r="F259" s="43"/>
      <c r="G259" s="43">
        <f t="shared" si="54"/>
        <v>0</v>
      </c>
      <c r="H259" s="43"/>
      <c r="I259" s="43"/>
      <c r="J259" s="43">
        <f t="shared" si="53"/>
        <v>0</v>
      </c>
      <c r="K259" s="43"/>
      <c r="L259" s="43"/>
      <c r="M259" s="43">
        <f t="shared" si="55"/>
        <v>0</v>
      </c>
      <c r="N259" s="43"/>
      <c r="O259" s="43"/>
      <c r="P259" s="43"/>
      <c r="Q259" s="43"/>
      <c r="R259" s="43"/>
      <c r="S259" s="43"/>
      <c r="V259" s="44"/>
      <c r="W259" s="44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  <c r="DS259" s="39"/>
      <c r="DT259" s="39"/>
      <c r="DU259" s="39"/>
      <c r="DV259" s="39"/>
      <c r="DW259" s="39"/>
      <c r="DX259" s="39"/>
      <c r="DY259" s="39"/>
      <c r="DZ259" s="39"/>
      <c r="EA259" s="39"/>
      <c r="EB259" s="39"/>
      <c r="EC259" s="39"/>
      <c r="ED259" s="39"/>
      <c r="EE259" s="39"/>
      <c r="EF259" s="39"/>
      <c r="EG259" s="39"/>
      <c r="EH259" s="39"/>
      <c r="EI259" s="39"/>
      <c r="EJ259" s="39"/>
      <c r="EK259" s="39"/>
      <c r="EL259" s="39"/>
      <c r="EM259" s="39"/>
      <c r="EN259" s="39"/>
      <c r="EO259" s="39"/>
      <c r="EP259" s="39"/>
      <c r="EQ259" s="39"/>
      <c r="ER259" s="39"/>
      <c r="ES259" s="39"/>
      <c r="ET259" s="39"/>
      <c r="EU259" s="39"/>
      <c r="EV259" s="39"/>
      <c r="EW259" s="39"/>
      <c r="EX259" s="39"/>
      <c r="EY259" s="39"/>
      <c r="EZ259" s="39"/>
      <c r="FA259" s="39"/>
      <c r="FB259" s="39"/>
      <c r="FC259" s="39"/>
      <c r="FD259" s="39"/>
      <c r="FE259" s="39"/>
      <c r="FF259" s="39"/>
      <c r="FG259" s="39"/>
      <c r="FH259" s="39"/>
      <c r="FI259" s="39"/>
      <c r="FJ259" s="39"/>
      <c r="FK259" s="39"/>
      <c r="FL259" s="39"/>
      <c r="FM259" s="39"/>
      <c r="FN259" s="39"/>
      <c r="FO259" s="39"/>
      <c r="FP259" s="39"/>
      <c r="FQ259" s="39"/>
      <c r="FR259" s="39"/>
      <c r="FS259" s="39"/>
      <c r="FT259" s="39"/>
      <c r="FU259" s="39"/>
      <c r="FV259" s="39"/>
      <c r="FW259" s="39"/>
      <c r="FX259" s="39"/>
      <c r="FY259" s="39"/>
      <c r="FZ259" s="39"/>
      <c r="GA259" s="39"/>
      <c r="GB259" s="39"/>
      <c r="GC259" s="39"/>
      <c r="GD259" s="39"/>
      <c r="GE259" s="39"/>
      <c r="GF259" s="39"/>
      <c r="GG259" s="39"/>
      <c r="GH259" s="39"/>
      <c r="GI259" s="39"/>
      <c r="GJ259" s="39"/>
      <c r="GK259" s="39"/>
      <c r="GL259" s="39"/>
      <c r="GM259" s="39"/>
      <c r="GN259" s="39"/>
      <c r="GO259" s="39"/>
      <c r="GP259" s="39"/>
      <c r="GQ259" s="39"/>
      <c r="GR259" s="39"/>
      <c r="GS259" s="39"/>
      <c r="GT259" s="39"/>
      <c r="GU259" s="39"/>
      <c r="GV259" s="39"/>
      <c r="GW259" s="39"/>
      <c r="GX259" s="39"/>
      <c r="GY259" s="39"/>
      <c r="GZ259" s="39"/>
      <c r="HA259" s="39"/>
      <c r="HB259" s="39"/>
      <c r="HC259" s="39"/>
      <c r="HD259" s="39"/>
      <c r="HE259" s="39"/>
      <c r="HF259" s="39"/>
      <c r="HG259" s="39"/>
      <c r="HH259" s="39"/>
      <c r="HI259" s="39"/>
      <c r="HJ259" s="39"/>
      <c r="HK259" s="39"/>
      <c r="HL259" s="39"/>
      <c r="HM259" s="39"/>
      <c r="HN259" s="39"/>
      <c r="HO259" s="39"/>
      <c r="HP259" s="39"/>
      <c r="HQ259" s="39"/>
      <c r="HR259" s="39"/>
      <c r="HS259" s="39"/>
      <c r="HT259" s="39"/>
      <c r="HU259" s="39"/>
      <c r="HV259" s="39"/>
      <c r="HW259" s="39"/>
      <c r="HX259" s="39"/>
    </row>
    <row r="260" spans="1:232" s="38" customFormat="1" ht="31.5" x14ac:dyDescent="0.25">
      <c r="A260" s="40">
        <v>21</v>
      </c>
      <c r="B260" s="41" t="s">
        <v>278</v>
      </c>
      <c r="C260" s="43">
        <f t="shared" si="52"/>
        <v>0</v>
      </c>
      <c r="D260" s="43"/>
      <c r="E260" s="43"/>
      <c r="F260" s="43"/>
      <c r="G260" s="43">
        <f t="shared" si="54"/>
        <v>0</v>
      </c>
      <c r="H260" s="43"/>
      <c r="I260" s="43"/>
      <c r="J260" s="43">
        <f t="shared" si="53"/>
        <v>0</v>
      </c>
      <c r="K260" s="43"/>
      <c r="L260" s="43"/>
      <c r="M260" s="43">
        <f t="shared" si="55"/>
        <v>0</v>
      </c>
      <c r="N260" s="43"/>
      <c r="O260" s="43"/>
      <c r="P260" s="43"/>
      <c r="Q260" s="43"/>
      <c r="R260" s="43"/>
      <c r="S260" s="43"/>
      <c r="V260" s="44"/>
      <c r="W260" s="44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  <c r="DS260" s="39"/>
      <c r="DT260" s="39"/>
      <c r="DU260" s="39"/>
      <c r="DV260" s="39"/>
      <c r="DW260" s="39"/>
      <c r="DX260" s="39"/>
      <c r="DY260" s="39"/>
      <c r="DZ260" s="39"/>
      <c r="EA260" s="39"/>
      <c r="EB260" s="39"/>
      <c r="EC260" s="39"/>
      <c r="ED260" s="39"/>
      <c r="EE260" s="39"/>
      <c r="EF260" s="39"/>
      <c r="EG260" s="39"/>
      <c r="EH260" s="39"/>
      <c r="EI260" s="39"/>
      <c r="EJ260" s="39"/>
      <c r="EK260" s="39"/>
      <c r="EL260" s="39"/>
      <c r="EM260" s="39"/>
      <c r="EN260" s="39"/>
      <c r="EO260" s="39"/>
      <c r="EP260" s="39"/>
      <c r="EQ260" s="39"/>
      <c r="ER260" s="39"/>
      <c r="ES260" s="39"/>
      <c r="ET260" s="39"/>
      <c r="EU260" s="39"/>
      <c r="EV260" s="39"/>
      <c r="EW260" s="39"/>
      <c r="EX260" s="39"/>
      <c r="EY260" s="39"/>
      <c r="EZ260" s="39"/>
      <c r="FA260" s="39"/>
      <c r="FB260" s="39"/>
      <c r="FC260" s="39"/>
      <c r="FD260" s="39"/>
      <c r="FE260" s="39"/>
      <c r="FF260" s="39"/>
      <c r="FG260" s="39"/>
      <c r="FH260" s="39"/>
      <c r="FI260" s="39"/>
      <c r="FJ260" s="39"/>
      <c r="FK260" s="39"/>
      <c r="FL260" s="39"/>
      <c r="FM260" s="39"/>
      <c r="FN260" s="39"/>
      <c r="FO260" s="39"/>
      <c r="FP260" s="39"/>
      <c r="FQ260" s="39"/>
      <c r="FR260" s="39"/>
      <c r="FS260" s="39"/>
      <c r="FT260" s="39"/>
      <c r="FU260" s="39"/>
      <c r="FV260" s="39"/>
      <c r="FW260" s="39"/>
      <c r="FX260" s="39"/>
      <c r="FY260" s="39"/>
      <c r="FZ260" s="39"/>
      <c r="GA260" s="39"/>
      <c r="GB260" s="39"/>
      <c r="GC260" s="39"/>
      <c r="GD260" s="39"/>
      <c r="GE260" s="39"/>
      <c r="GF260" s="39"/>
      <c r="GG260" s="39"/>
      <c r="GH260" s="39"/>
      <c r="GI260" s="39"/>
      <c r="GJ260" s="39"/>
      <c r="GK260" s="39"/>
      <c r="GL260" s="39"/>
      <c r="GM260" s="39"/>
      <c r="GN260" s="39"/>
      <c r="GO260" s="39"/>
      <c r="GP260" s="39"/>
      <c r="GQ260" s="39"/>
      <c r="GR260" s="39"/>
      <c r="GS260" s="39"/>
      <c r="GT260" s="39"/>
      <c r="GU260" s="39"/>
      <c r="GV260" s="39"/>
      <c r="GW260" s="39"/>
      <c r="GX260" s="39"/>
      <c r="GY260" s="39"/>
      <c r="GZ260" s="39"/>
      <c r="HA260" s="39"/>
      <c r="HB260" s="39"/>
      <c r="HC260" s="39"/>
      <c r="HD260" s="39"/>
      <c r="HE260" s="39"/>
      <c r="HF260" s="39"/>
      <c r="HG260" s="39"/>
      <c r="HH260" s="39"/>
      <c r="HI260" s="39"/>
      <c r="HJ260" s="39"/>
      <c r="HK260" s="39"/>
      <c r="HL260" s="39"/>
      <c r="HM260" s="39"/>
      <c r="HN260" s="39"/>
      <c r="HO260" s="39"/>
      <c r="HP260" s="39"/>
      <c r="HQ260" s="39"/>
      <c r="HR260" s="39"/>
      <c r="HS260" s="39"/>
      <c r="HT260" s="39"/>
      <c r="HU260" s="39"/>
      <c r="HV260" s="39"/>
      <c r="HW260" s="39"/>
      <c r="HX260" s="39"/>
    </row>
    <row r="261" spans="1:232" s="39" customFormat="1" ht="31.5" x14ac:dyDescent="0.25">
      <c r="A261" s="40">
        <v>22</v>
      </c>
      <c r="B261" s="45" t="s">
        <v>279</v>
      </c>
      <c r="C261" s="43">
        <f t="shared" si="52"/>
        <v>1270</v>
      </c>
      <c r="D261" s="43"/>
      <c r="E261" s="43">
        <v>1270</v>
      </c>
      <c r="F261" s="43"/>
      <c r="G261" s="43">
        <f t="shared" si="54"/>
        <v>0</v>
      </c>
      <c r="H261" s="43"/>
      <c r="I261" s="43"/>
      <c r="J261" s="43">
        <f t="shared" si="53"/>
        <v>1170</v>
      </c>
      <c r="K261" s="43">
        <v>1170</v>
      </c>
      <c r="L261" s="43"/>
      <c r="M261" s="43">
        <f t="shared" si="55"/>
        <v>0</v>
      </c>
      <c r="N261" s="43"/>
      <c r="O261" s="43"/>
      <c r="P261" s="43">
        <v>100</v>
      </c>
      <c r="Q261" s="43"/>
      <c r="R261" s="43"/>
      <c r="S261" s="43"/>
      <c r="V261" s="44"/>
      <c r="W261" s="44"/>
    </row>
    <row r="262" spans="1:232" s="39" customFormat="1" ht="31.5" x14ac:dyDescent="0.25">
      <c r="A262" s="40">
        <v>23</v>
      </c>
      <c r="B262" s="45" t="s">
        <v>280</v>
      </c>
      <c r="C262" s="43">
        <f t="shared" si="52"/>
        <v>1137</v>
      </c>
      <c r="D262" s="43"/>
      <c r="E262" s="43">
        <v>1137</v>
      </c>
      <c r="F262" s="43"/>
      <c r="G262" s="43">
        <f t="shared" si="54"/>
        <v>0</v>
      </c>
      <c r="H262" s="43"/>
      <c r="I262" s="43"/>
      <c r="J262" s="43">
        <f t="shared" si="53"/>
        <v>1136</v>
      </c>
      <c r="K262" s="43">
        <v>1136</v>
      </c>
      <c r="L262" s="43"/>
      <c r="M262" s="43">
        <f t="shared" si="55"/>
        <v>0</v>
      </c>
      <c r="N262" s="43"/>
      <c r="O262" s="43"/>
      <c r="P262" s="43"/>
      <c r="Q262" s="43"/>
      <c r="R262" s="43"/>
      <c r="S262" s="43"/>
      <c r="V262" s="44"/>
      <c r="W262" s="44"/>
    </row>
    <row r="263" spans="1:232" s="39" customFormat="1" ht="31.5" x14ac:dyDescent="0.25">
      <c r="A263" s="40">
        <v>24</v>
      </c>
      <c r="B263" s="45" t="s">
        <v>281</v>
      </c>
      <c r="C263" s="43">
        <f t="shared" si="52"/>
        <v>200</v>
      </c>
      <c r="D263" s="43"/>
      <c r="E263" s="43">
        <v>200</v>
      </c>
      <c r="F263" s="43"/>
      <c r="G263" s="43">
        <f t="shared" si="54"/>
        <v>0</v>
      </c>
      <c r="H263" s="43"/>
      <c r="I263" s="43"/>
      <c r="J263" s="43">
        <f t="shared" si="53"/>
        <v>200</v>
      </c>
      <c r="K263" s="43">
        <v>200</v>
      </c>
      <c r="L263" s="43"/>
      <c r="M263" s="43">
        <f t="shared" si="55"/>
        <v>0</v>
      </c>
      <c r="N263" s="43"/>
      <c r="O263" s="43"/>
      <c r="P263" s="43"/>
      <c r="Q263" s="43"/>
      <c r="R263" s="43"/>
      <c r="S263" s="43"/>
      <c r="V263" s="44"/>
      <c r="W263" s="44"/>
    </row>
    <row r="264" spans="1:232" s="39" customFormat="1" ht="47.25" x14ac:dyDescent="0.25">
      <c r="A264" s="40">
        <v>25</v>
      </c>
      <c r="B264" s="45" t="s">
        <v>282</v>
      </c>
      <c r="C264" s="43">
        <f t="shared" si="52"/>
        <v>340</v>
      </c>
      <c r="D264" s="43"/>
      <c r="E264" s="43">
        <v>340</v>
      </c>
      <c r="F264" s="43"/>
      <c r="G264" s="43">
        <f t="shared" si="54"/>
        <v>0</v>
      </c>
      <c r="H264" s="43"/>
      <c r="I264" s="43"/>
      <c r="J264" s="43">
        <f t="shared" si="53"/>
        <v>340</v>
      </c>
      <c r="K264" s="43">
        <v>340</v>
      </c>
      <c r="L264" s="43"/>
      <c r="M264" s="43">
        <f t="shared" si="55"/>
        <v>0</v>
      </c>
      <c r="N264" s="43"/>
      <c r="O264" s="43"/>
      <c r="P264" s="43"/>
      <c r="Q264" s="43"/>
      <c r="R264" s="43"/>
      <c r="S264" s="43"/>
      <c r="V264" s="44"/>
      <c r="W264" s="44"/>
    </row>
    <row r="265" spans="1:232" s="39" customFormat="1" ht="31.5" x14ac:dyDescent="0.25">
      <c r="A265" s="40">
        <v>26</v>
      </c>
      <c r="B265" s="45" t="s">
        <v>283</v>
      </c>
      <c r="C265" s="43">
        <f t="shared" si="52"/>
        <v>100</v>
      </c>
      <c r="D265" s="43"/>
      <c r="E265" s="43">
        <v>100</v>
      </c>
      <c r="F265" s="43"/>
      <c r="G265" s="43">
        <f t="shared" si="54"/>
        <v>0</v>
      </c>
      <c r="H265" s="43"/>
      <c r="I265" s="43"/>
      <c r="J265" s="43">
        <f t="shared" si="53"/>
        <v>100</v>
      </c>
      <c r="K265" s="43">
        <v>100</v>
      </c>
      <c r="L265" s="43"/>
      <c r="M265" s="43">
        <f t="shared" si="55"/>
        <v>0</v>
      </c>
      <c r="N265" s="43"/>
      <c r="O265" s="43"/>
      <c r="P265" s="43"/>
      <c r="Q265" s="43"/>
      <c r="R265" s="43"/>
      <c r="S265" s="43"/>
      <c r="V265" s="44"/>
      <c r="W265" s="44"/>
    </row>
    <row r="266" spans="1:232" s="39" customFormat="1" ht="31.5" x14ac:dyDescent="0.25">
      <c r="A266" s="40">
        <v>27</v>
      </c>
      <c r="B266" s="45" t="s">
        <v>284</v>
      </c>
      <c r="C266" s="43">
        <f t="shared" si="52"/>
        <v>300</v>
      </c>
      <c r="D266" s="43"/>
      <c r="E266" s="43">
        <v>300</v>
      </c>
      <c r="F266" s="43"/>
      <c r="G266" s="43">
        <f t="shared" si="54"/>
        <v>0</v>
      </c>
      <c r="H266" s="43"/>
      <c r="I266" s="43"/>
      <c r="J266" s="43">
        <f t="shared" si="53"/>
        <v>0</v>
      </c>
      <c r="K266" s="43"/>
      <c r="L266" s="43"/>
      <c r="M266" s="43">
        <f t="shared" si="55"/>
        <v>0</v>
      </c>
      <c r="N266" s="43"/>
      <c r="O266" s="43"/>
      <c r="P266" s="43">
        <v>300</v>
      </c>
      <c r="Q266" s="43"/>
      <c r="R266" s="43"/>
      <c r="S266" s="43"/>
      <c r="V266" s="44"/>
      <c r="W266" s="44"/>
    </row>
    <row r="267" spans="1:232" s="38" customFormat="1" x14ac:dyDescent="0.25">
      <c r="A267" s="33" t="s">
        <v>285</v>
      </c>
      <c r="B267" s="37" t="s">
        <v>286</v>
      </c>
      <c r="C267" s="33">
        <f t="shared" ref="C267:S267" si="56">SUBTOTAL(9,C268:C280)</f>
        <v>97084</v>
      </c>
      <c r="D267" s="33">
        <f t="shared" si="56"/>
        <v>0</v>
      </c>
      <c r="E267" s="33">
        <f t="shared" si="56"/>
        <v>97084</v>
      </c>
      <c r="F267" s="33">
        <f t="shared" si="56"/>
        <v>0</v>
      </c>
      <c r="G267" s="33">
        <f t="shared" si="56"/>
        <v>0</v>
      </c>
      <c r="H267" s="33">
        <f t="shared" si="56"/>
        <v>0</v>
      </c>
      <c r="I267" s="33">
        <f t="shared" si="56"/>
        <v>0</v>
      </c>
      <c r="J267" s="33">
        <f t="shared" si="56"/>
        <v>96982</v>
      </c>
      <c r="K267" s="33">
        <f t="shared" si="56"/>
        <v>96982</v>
      </c>
      <c r="L267" s="33">
        <f t="shared" si="56"/>
        <v>0</v>
      </c>
      <c r="M267" s="33">
        <f t="shared" si="56"/>
        <v>0</v>
      </c>
      <c r="N267" s="33">
        <f t="shared" si="56"/>
        <v>0</v>
      </c>
      <c r="O267" s="33">
        <f t="shared" si="56"/>
        <v>0</v>
      </c>
      <c r="P267" s="33">
        <f t="shared" si="56"/>
        <v>101</v>
      </c>
      <c r="Q267" s="33">
        <f t="shared" si="56"/>
        <v>0</v>
      </c>
      <c r="R267" s="33">
        <f t="shared" si="56"/>
        <v>0</v>
      </c>
      <c r="S267" s="33">
        <f t="shared" si="56"/>
        <v>0</v>
      </c>
      <c r="V267" s="44"/>
      <c r="W267" s="44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  <c r="DH267" s="39"/>
      <c r="DI267" s="39"/>
      <c r="DJ267" s="39"/>
      <c r="DK267" s="39"/>
      <c r="DL267" s="39"/>
      <c r="DM267" s="39"/>
      <c r="DN267" s="39"/>
      <c r="DO267" s="39"/>
      <c r="DP267" s="39"/>
      <c r="DQ267" s="39"/>
      <c r="DR267" s="39"/>
      <c r="DS267" s="39"/>
      <c r="DT267" s="39"/>
      <c r="DU267" s="39"/>
      <c r="DV267" s="39"/>
      <c r="DW267" s="39"/>
      <c r="DX267" s="39"/>
      <c r="DY267" s="39"/>
      <c r="DZ267" s="39"/>
      <c r="EA267" s="39"/>
      <c r="EB267" s="39"/>
      <c r="EC267" s="39"/>
      <c r="ED267" s="39"/>
      <c r="EE267" s="39"/>
      <c r="EF267" s="39"/>
      <c r="EG267" s="39"/>
      <c r="EH267" s="39"/>
      <c r="EI267" s="39"/>
      <c r="EJ267" s="39"/>
      <c r="EK267" s="39"/>
      <c r="EL267" s="39"/>
      <c r="EM267" s="39"/>
      <c r="EN267" s="39"/>
      <c r="EO267" s="39"/>
      <c r="EP267" s="39"/>
      <c r="EQ267" s="39"/>
      <c r="ER267" s="39"/>
      <c r="ES267" s="39"/>
      <c r="ET267" s="39"/>
      <c r="EU267" s="39"/>
      <c r="EV267" s="39"/>
      <c r="EW267" s="39"/>
      <c r="EX267" s="39"/>
      <c r="EY267" s="39"/>
      <c r="EZ267" s="39"/>
      <c r="FA267" s="39"/>
      <c r="FB267" s="39"/>
      <c r="FC267" s="39"/>
      <c r="FD267" s="39"/>
      <c r="FE267" s="39"/>
      <c r="FF267" s="39"/>
      <c r="FG267" s="39"/>
      <c r="FH267" s="39"/>
      <c r="FI267" s="39"/>
      <c r="FJ267" s="39"/>
      <c r="FK267" s="39"/>
      <c r="FL267" s="39"/>
      <c r="FM267" s="39"/>
      <c r="FN267" s="39"/>
      <c r="FO267" s="39"/>
      <c r="FP267" s="39"/>
      <c r="FQ267" s="39"/>
      <c r="FR267" s="39"/>
      <c r="FS267" s="39"/>
      <c r="FT267" s="39"/>
      <c r="FU267" s="39"/>
      <c r="FV267" s="39"/>
      <c r="FW267" s="39"/>
      <c r="FX267" s="39"/>
      <c r="FY267" s="39"/>
      <c r="FZ267" s="39"/>
      <c r="GA267" s="39"/>
      <c r="GB267" s="39"/>
      <c r="GC267" s="39"/>
      <c r="GD267" s="39"/>
      <c r="GE267" s="39"/>
      <c r="GF267" s="39"/>
      <c r="GG267" s="39"/>
      <c r="GH267" s="39"/>
      <c r="GI267" s="39"/>
      <c r="GJ267" s="39"/>
      <c r="GK267" s="39"/>
      <c r="GL267" s="39"/>
      <c r="GM267" s="39"/>
      <c r="GN267" s="39"/>
      <c r="GO267" s="39"/>
      <c r="GP267" s="39"/>
      <c r="GQ267" s="39"/>
      <c r="GR267" s="39"/>
      <c r="GS267" s="39"/>
      <c r="GT267" s="39"/>
      <c r="GU267" s="39"/>
      <c r="GV267" s="39"/>
      <c r="GW267" s="39"/>
      <c r="GX267" s="39"/>
      <c r="GY267" s="39"/>
      <c r="GZ267" s="39"/>
      <c r="HA267" s="39"/>
      <c r="HB267" s="39"/>
      <c r="HC267" s="39"/>
      <c r="HD267" s="39"/>
      <c r="HE267" s="39"/>
      <c r="HF267" s="39"/>
      <c r="HG267" s="39"/>
      <c r="HH267" s="39"/>
      <c r="HI267" s="39"/>
      <c r="HJ267" s="39"/>
      <c r="HK267" s="39"/>
      <c r="HL267" s="39"/>
      <c r="HM267" s="39"/>
      <c r="HN267" s="39"/>
      <c r="HO267" s="39"/>
      <c r="HP267" s="39"/>
      <c r="HQ267" s="39"/>
      <c r="HR267" s="39"/>
      <c r="HS267" s="39"/>
      <c r="HT267" s="39"/>
      <c r="HU267" s="39"/>
      <c r="HV267" s="39"/>
      <c r="HW267" s="39"/>
      <c r="HX267" s="39"/>
    </row>
    <row r="268" spans="1:232" s="38" customFormat="1" x14ac:dyDescent="0.25">
      <c r="A268" s="40">
        <v>1</v>
      </c>
      <c r="B268" s="41" t="s">
        <v>287</v>
      </c>
      <c r="C268" s="43">
        <f t="shared" ref="C268:C280" si="57">SUM(D268:F268)+G268</f>
        <v>3112</v>
      </c>
      <c r="D268" s="43"/>
      <c r="E268" s="43">
        <v>3112</v>
      </c>
      <c r="F268" s="43"/>
      <c r="G268" s="43">
        <f t="shared" ref="G268:G280" si="58">SUM(H268:I268)</f>
        <v>0</v>
      </c>
      <c r="H268" s="43"/>
      <c r="I268" s="43"/>
      <c r="J268" s="43">
        <f t="shared" ref="J268:J280" si="59">SUM(K268:L268)+M268</f>
        <v>3111</v>
      </c>
      <c r="K268" s="43">
        <v>3111</v>
      </c>
      <c r="L268" s="43"/>
      <c r="M268" s="43">
        <f t="shared" ref="M268:M280" si="60">SUM(N268:O268)</f>
        <v>0</v>
      </c>
      <c r="N268" s="43"/>
      <c r="O268" s="43"/>
      <c r="P268" s="43">
        <v>1</v>
      </c>
      <c r="Q268" s="43"/>
      <c r="R268" s="43"/>
      <c r="S268" s="43"/>
      <c r="V268" s="44"/>
      <c r="W268" s="44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  <c r="DC268" s="39"/>
      <c r="DD268" s="39"/>
      <c r="DE268" s="39"/>
      <c r="DF268" s="39"/>
      <c r="DG268" s="39"/>
      <c r="DH268" s="39"/>
      <c r="DI268" s="39"/>
      <c r="DJ268" s="39"/>
      <c r="DK268" s="39"/>
      <c r="DL268" s="39"/>
      <c r="DM268" s="39"/>
      <c r="DN268" s="39"/>
      <c r="DO268" s="39"/>
      <c r="DP268" s="39"/>
      <c r="DQ268" s="39"/>
      <c r="DR268" s="39"/>
      <c r="DS268" s="39"/>
      <c r="DT268" s="39"/>
      <c r="DU268" s="39"/>
      <c r="DV268" s="39"/>
      <c r="DW268" s="39"/>
      <c r="DX268" s="39"/>
      <c r="DY268" s="39"/>
      <c r="DZ268" s="39"/>
      <c r="EA268" s="39"/>
      <c r="EB268" s="39"/>
      <c r="EC268" s="39"/>
      <c r="ED268" s="39"/>
      <c r="EE268" s="39"/>
      <c r="EF268" s="39"/>
      <c r="EG268" s="39"/>
      <c r="EH268" s="39"/>
      <c r="EI268" s="39"/>
      <c r="EJ268" s="39"/>
      <c r="EK268" s="39"/>
      <c r="EL268" s="39"/>
      <c r="EM268" s="39"/>
      <c r="EN268" s="39"/>
      <c r="EO268" s="39"/>
      <c r="EP268" s="39"/>
      <c r="EQ268" s="39"/>
      <c r="ER268" s="39"/>
      <c r="ES268" s="39"/>
      <c r="ET268" s="39"/>
      <c r="EU268" s="39"/>
      <c r="EV268" s="39"/>
      <c r="EW268" s="39"/>
      <c r="EX268" s="39"/>
      <c r="EY268" s="39"/>
      <c r="EZ268" s="39"/>
      <c r="FA268" s="39"/>
      <c r="FB268" s="39"/>
      <c r="FC268" s="39"/>
      <c r="FD268" s="39"/>
      <c r="FE268" s="39"/>
      <c r="FF268" s="39"/>
      <c r="FG268" s="39"/>
      <c r="FH268" s="39"/>
      <c r="FI268" s="39"/>
      <c r="FJ268" s="39"/>
      <c r="FK268" s="39"/>
      <c r="FL268" s="39"/>
      <c r="FM268" s="39"/>
      <c r="FN268" s="39"/>
      <c r="FO268" s="39"/>
      <c r="FP268" s="39"/>
      <c r="FQ268" s="39"/>
      <c r="FR268" s="39"/>
      <c r="FS268" s="39"/>
      <c r="FT268" s="39"/>
      <c r="FU268" s="39"/>
      <c r="FV268" s="39"/>
      <c r="FW268" s="39"/>
      <c r="FX268" s="39"/>
      <c r="FY268" s="39"/>
      <c r="FZ268" s="39"/>
      <c r="GA268" s="39"/>
      <c r="GB268" s="39"/>
      <c r="GC268" s="39"/>
      <c r="GD268" s="39"/>
      <c r="GE268" s="39"/>
      <c r="GF268" s="39"/>
      <c r="GG268" s="39"/>
      <c r="GH268" s="39"/>
      <c r="GI268" s="39"/>
      <c r="GJ268" s="39"/>
      <c r="GK268" s="39"/>
      <c r="GL268" s="39"/>
      <c r="GM268" s="39"/>
      <c r="GN268" s="39"/>
      <c r="GO268" s="39"/>
      <c r="GP268" s="39"/>
      <c r="GQ268" s="39"/>
      <c r="GR268" s="39"/>
      <c r="GS268" s="39"/>
      <c r="GT268" s="39"/>
      <c r="GU268" s="39"/>
      <c r="GV268" s="39"/>
      <c r="GW268" s="39"/>
      <c r="GX268" s="39"/>
      <c r="GY268" s="39"/>
      <c r="GZ268" s="39"/>
      <c r="HA268" s="39"/>
      <c r="HB268" s="39"/>
      <c r="HC268" s="39"/>
      <c r="HD268" s="39"/>
      <c r="HE268" s="39"/>
      <c r="HF268" s="39"/>
      <c r="HG268" s="39"/>
      <c r="HH268" s="39"/>
      <c r="HI268" s="39"/>
      <c r="HJ268" s="39"/>
      <c r="HK268" s="39"/>
      <c r="HL268" s="39"/>
      <c r="HM268" s="39"/>
      <c r="HN268" s="39"/>
      <c r="HO268" s="39"/>
      <c r="HP268" s="39"/>
      <c r="HQ268" s="39"/>
      <c r="HR268" s="39"/>
      <c r="HS268" s="39"/>
      <c r="HT268" s="39"/>
      <c r="HU268" s="39"/>
      <c r="HV268" s="39"/>
      <c r="HW268" s="39"/>
      <c r="HX268" s="39"/>
    </row>
    <row r="269" spans="1:232" s="39" customFormat="1" x14ac:dyDescent="0.25">
      <c r="A269" s="40">
        <v>2</v>
      </c>
      <c r="B269" s="45" t="s">
        <v>288</v>
      </c>
      <c r="C269" s="43">
        <f t="shared" si="57"/>
        <v>1342</v>
      </c>
      <c r="D269" s="43"/>
      <c r="E269" s="43">
        <v>1342</v>
      </c>
      <c r="F269" s="43"/>
      <c r="G269" s="43">
        <f t="shared" si="58"/>
        <v>0</v>
      </c>
      <c r="H269" s="43"/>
      <c r="I269" s="43"/>
      <c r="J269" s="43">
        <f t="shared" si="59"/>
        <v>1342</v>
      </c>
      <c r="K269" s="43">
        <v>1342</v>
      </c>
      <c r="L269" s="43"/>
      <c r="M269" s="43">
        <f t="shared" si="60"/>
        <v>0</v>
      </c>
      <c r="N269" s="43"/>
      <c r="O269" s="43"/>
      <c r="P269" s="43"/>
      <c r="Q269" s="43"/>
      <c r="R269" s="43"/>
      <c r="S269" s="43"/>
      <c r="V269" s="44"/>
      <c r="W269" s="44"/>
    </row>
    <row r="270" spans="1:232" s="38" customFormat="1" x14ac:dyDescent="0.25">
      <c r="A270" s="40">
        <v>3</v>
      </c>
      <c r="B270" s="41" t="s">
        <v>289</v>
      </c>
      <c r="C270" s="43">
        <f t="shared" si="57"/>
        <v>2149</v>
      </c>
      <c r="D270" s="43"/>
      <c r="E270" s="43">
        <v>2149</v>
      </c>
      <c r="F270" s="43"/>
      <c r="G270" s="43">
        <f t="shared" si="58"/>
        <v>0</v>
      </c>
      <c r="H270" s="43"/>
      <c r="I270" s="43"/>
      <c r="J270" s="43">
        <f t="shared" si="59"/>
        <v>2149</v>
      </c>
      <c r="K270" s="43">
        <v>2149</v>
      </c>
      <c r="L270" s="43"/>
      <c r="M270" s="43">
        <f t="shared" si="60"/>
        <v>0</v>
      </c>
      <c r="N270" s="43"/>
      <c r="O270" s="43"/>
      <c r="P270" s="43"/>
      <c r="Q270" s="43"/>
      <c r="R270" s="43"/>
      <c r="S270" s="43"/>
      <c r="V270" s="44"/>
      <c r="W270" s="44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  <c r="DC270" s="39"/>
      <c r="DD270" s="39"/>
      <c r="DE270" s="39"/>
      <c r="DF270" s="39"/>
      <c r="DG270" s="39"/>
      <c r="DH270" s="39"/>
      <c r="DI270" s="39"/>
      <c r="DJ270" s="39"/>
      <c r="DK270" s="39"/>
      <c r="DL270" s="39"/>
      <c r="DM270" s="39"/>
      <c r="DN270" s="39"/>
      <c r="DO270" s="39"/>
      <c r="DP270" s="39"/>
      <c r="DQ270" s="39"/>
      <c r="DR270" s="39"/>
      <c r="DS270" s="39"/>
      <c r="DT270" s="39"/>
      <c r="DU270" s="39"/>
      <c r="DV270" s="39"/>
      <c r="DW270" s="39"/>
      <c r="DX270" s="39"/>
      <c r="DY270" s="39"/>
      <c r="DZ270" s="39"/>
      <c r="EA270" s="39"/>
      <c r="EB270" s="39"/>
      <c r="EC270" s="39"/>
      <c r="ED270" s="39"/>
      <c r="EE270" s="39"/>
      <c r="EF270" s="39"/>
      <c r="EG270" s="39"/>
      <c r="EH270" s="39"/>
      <c r="EI270" s="39"/>
      <c r="EJ270" s="39"/>
      <c r="EK270" s="39"/>
      <c r="EL270" s="39"/>
      <c r="EM270" s="39"/>
      <c r="EN270" s="39"/>
      <c r="EO270" s="39"/>
      <c r="EP270" s="39"/>
      <c r="EQ270" s="39"/>
      <c r="ER270" s="39"/>
      <c r="ES270" s="39"/>
      <c r="ET270" s="39"/>
      <c r="EU270" s="39"/>
      <c r="EV270" s="39"/>
      <c r="EW270" s="39"/>
      <c r="EX270" s="39"/>
      <c r="EY270" s="39"/>
      <c r="EZ270" s="39"/>
      <c r="FA270" s="39"/>
      <c r="FB270" s="39"/>
      <c r="FC270" s="39"/>
      <c r="FD270" s="39"/>
      <c r="FE270" s="39"/>
      <c r="FF270" s="39"/>
      <c r="FG270" s="39"/>
      <c r="FH270" s="39"/>
      <c r="FI270" s="39"/>
      <c r="FJ270" s="39"/>
      <c r="FK270" s="39"/>
      <c r="FL270" s="39"/>
      <c r="FM270" s="39"/>
      <c r="FN270" s="39"/>
      <c r="FO270" s="39"/>
      <c r="FP270" s="39"/>
      <c r="FQ270" s="39"/>
      <c r="FR270" s="39"/>
      <c r="FS270" s="39"/>
      <c r="FT270" s="39"/>
      <c r="FU270" s="39"/>
      <c r="FV270" s="39"/>
      <c r="FW270" s="39"/>
      <c r="FX270" s="39"/>
      <c r="FY270" s="39"/>
      <c r="FZ270" s="39"/>
      <c r="GA270" s="39"/>
      <c r="GB270" s="39"/>
      <c r="GC270" s="39"/>
      <c r="GD270" s="39"/>
      <c r="GE270" s="39"/>
      <c r="GF270" s="39"/>
      <c r="GG270" s="39"/>
      <c r="GH270" s="39"/>
      <c r="GI270" s="39"/>
      <c r="GJ270" s="39"/>
      <c r="GK270" s="39"/>
      <c r="GL270" s="39"/>
      <c r="GM270" s="39"/>
      <c r="GN270" s="39"/>
      <c r="GO270" s="39"/>
      <c r="GP270" s="39"/>
      <c r="GQ270" s="39"/>
      <c r="GR270" s="39"/>
      <c r="GS270" s="39"/>
      <c r="GT270" s="39"/>
      <c r="GU270" s="39"/>
      <c r="GV270" s="39"/>
      <c r="GW270" s="39"/>
      <c r="GX270" s="39"/>
      <c r="GY270" s="39"/>
      <c r="GZ270" s="39"/>
      <c r="HA270" s="39"/>
      <c r="HB270" s="39"/>
      <c r="HC270" s="39"/>
      <c r="HD270" s="39"/>
      <c r="HE270" s="39"/>
      <c r="HF270" s="39"/>
      <c r="HG270" s="39"/>
      <c r="HH270" s="39"/>
      <c r="HI270" s="39"/>
      <c r="HJ270" s="39"/>
      <c r="HK270" s="39"/>
      <c r="HL270" s="39"/>
      <c r="HM270" s="39"/>
      <c r="HN270" s="39"/>
      <c r="HO270" s="39"/>
      <c r="HP270" s="39"/>
      <c r="HQ270" s="39"/>
      <c r="HR270" s="39"/>
      <c r="HS270" s="39"/>
      <c r="HT270" s="39"/>
      <c r="HU270" s="39"/>
      <c r="HV270" s="39"/>
      <c r="HW270" s="39"/>
      <c r="HX270" s="39"/>
    </row>
    <row r="271" spans="1:232" s="38" customFormat="1" x14ac:dyDescent="0.25">
      <c r="A271" s="40">
        <v>4</v>
      </c>
      <c r="B271" s="41" t="s">
        <v>290</v>
      </c>
      <c r="C271" s="43">
        <f t="shared" si="57"/>
        <v>1695</v>
      </c>
      <c r="D271" s="43"/>
      <c r="E271" s="43">
        <v>1695</v>
      </c>
      <c r="F271" s="43"/>
      <c r="G271" s="43">
        <f t="shared" si="58"/>
        <v>0</v>
      </c>
      <c r="H271" s="43"/>
      <c r="I271" s="43"/>
      <c r="J271" s="43">
        <f t="shared" si="59"/>
        <v>1695</v>
      </c>
      <c r="K271" s="43">
        <v>1695</v>
      </c>
      <c r="L271" s="43"/>
      <c r="M271" s="43">
        <f t="shared" si="60"/>
        <v>0</v>
      </c>
      <c r="N271" s="43"/>
      <c r="O271" s="43"/>
      <c r="P271" s="43"/>
      <c r="Q271" s="43"/>
      <c r="R271" s="43"/>
      <c r="S271" s="43"/>
      <c r="V271" s="44"/>
      <c r="W271" s="44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  <c r="CZ271" s="39"/>
      <c r="DA271" s="39"/>
      <c r="DB271" s="39"/>
      <c r="DC271" s="39"/>
      <c r="DD271" s="39"/>
      <c r="DE271" s="39"/>
      <c r="DF271" s="39"/>
      <c r="DG271" s="39"/>
      <c r="DH271" s="39"/>
      <c r="DI271" s="39"/>
      <c r="DJ271" s="39"/>
      <c r="DK271" s="39"/>
      <c r="DL271" s="39"/>
      <c r="DM271" s="39"/>
      <c r="DN271" s="39"/>
      <c r="DO271" s="39"/>
      <c r="DP271" s="39"/>
      <c r="DQ271" s="39"/>
      <c r="DR271" s="39"/>
      <c r="DS271" s="39"/>
      <c r="DT271" s="39"/>
      <c r="DU271" s="39"/>
      <c r="DV271" s="39"/>
      <c r="DW271" s="39"/>
      <c r="DX271" s="39"/>
      <c r="DY271" s="39"/>
      <c r="DZ271" s="39"/>
      <c r="EA271" s="39"/>
      <c r="EB271" s="39"/>
      <c r="EC271" s="39"/>
      <c r="ED271" s="39"/>
      <c r="EE271" s="39"/>
      <c r="EF271" s="39"/>
      <c r="EG271" s="39"/>
      <c r="EH271" s="39"/>
      <c r="EI271" s="39"/>
      <c r="EJ271" s="39"/>
      <c r="EK271" s="39"/>
      <c r="EL271" s="39"/>
      <c r="EM271" s="39"/>
      <c r="EN271" s="39"/>
      <c r="EO271" s="39"/>
      <c r="EP271" s="39"/>
      <c r="EQ271" s="39"/>
      <c r="ER271" s="39"/>
      <c r="ES271" s="39"/>
      <c r="ET271" s="39"/>
      <c r="EU271" s="39"/>
      <c r="EV271" s="39"/>
      <c r="EW271" s="39"/>
      <c r="EX271" s="39"/>
      <c r="EY271" s="39"/>
      <c r="EZ271" s="39"/>
      <c r="FA271" s="39"/>
      <c r="FB271" s="39"/>
      <c r="FC271" s="39"/>
      <c r="FD271" s="39"/>
      <c r="FE271" s="39"/>
      <c r="FF271" s="39"/>
      <c r="FG271" s="39"/>
      <c r="FH271" s="39"/>
      <c r="FI271" s="39"/>
      <c r="FJ271" s="39"/>
      <c r="FK271" s="39"/>
      <c r="FL271" s="39"/>
      <c r="FM271" s="39"/>
      <c r="FN271" s="39"/>
      <c r="FO271" s="39"/>
      <c r="FP271" s="39"/>
      <c r="FQ271" s="39"/>
      <c r="FR271" s="39"/>
      <c r="FS271" s="39"/>
      <c r="FT271" s="39"/>
      <c r="FU271" s="39"/>
      <c r="FV271" s="39"/>
      <c r="FW271" s="39"/>
      <c r="FX271" s="39"/>
      <c r="FY271" s="39"/>
      <c r="FZ271" s="39"/>
      <c r="GA271" s="39"/>
      <c r="GB271" s="39"/>
      <c r="GC271" s="39"/>
      <c r="GD271" s="39"/>
      <c r="GE271" s="39"/>
      <c r="GF271" s="39"/>
      <c r="GG271" s="39"/>
      <c r="GH271" s="39"/>
      <c r="GI271" s="39"/>
      <c r="GJ271" s="39"/>
      <c r="GK271" s="39"/>
      <c r="GL271" s="39"/>
      <c r="GM271" s="39"/>
      <c r="GN271" s="39"/>
      <c r="GO271" s="39"/>
      <c r="GP271" s="39"/>
      <c r="GQ271" s="39"/>
      <c r="GR271" s="39"/>
      <c r="GS271" s="39"/>
      <c r="GT271" s="39"/>
      <c r="GU271" s="39"/>
      <c r="GV271" s="39"/>
      <c r="GW271" s="39"/>
      <c r="GX271" s="39"/>
      <c r="GY271" s="39"/>
      <c r="GZ271" s="39"/>
      <c r="HA271" s="39"/>
      <c r="HB271" s="39"/>
      <c r="HC271" s="39"/>
      <c r="HD271" s="39"/>
      <c r="HE271" s="39"/>
      <c r="HF271" s="39"/>
      <c r="HG271" s="39"/>
      <c r="HH271" s="39"/>
      <c r="HI271" s="39"/>
      <c r="HJ271" s="39"/>
      <c r="HK271" s="39"/>
      <c r="HL271" s="39"/>
      <c r="HM271" s="39"/>
      <c r="HN271" s="39"/>
      <c r="HO271" s="39"/>
      <c r="HP271" s="39"/>
      <c r="HQ271" s="39"/>
      <c r="HR271" s="39"/>
      <c r="HS271" s="39"/>
      <c r="HT271" s="39"/>
      <c r="HU271" s="39"/>
      <c r="HV271" s="39"/>
      <c r="HW271" s="39"/>
      <c r="HX271" s="39"/>
    </row>
    <row r="272" spans="1:232" s="39" customFormat="1" x14ac:dyDescent="0.25">
      <c r="A272" s="40">
        <v>5</v>
      </c>
      <c r="B272" s="45" t="s">
        <v>291</v>
      </c>
      <c r="C272" s="43">
        <f t="shared" si="57"/>
        <v>3124</v>
      </c>
      <c r="D272" s="43"/>
      <c r="E272" s="43">
        <v>3124</v>
      </c>
      <c r="F272" s="43"/>
      <c r="G272" s="43">
        <f t="shared" si="58"/>
        <v>0</v>
      </c>
      <c r="H272" s="43"/>
      <c r="I272" s="43"/>
      <c r="J272" s="43">
        <f t="shared" si="59"/>
        <v>3124</v>
      </c>
      <c r="K272" s="43">
        <v>3124</v>
      </c>
      <c r="L272" s="43"/>
      <c r="M272" s="43">
        <f t="shared" si="60"/>
        <v>0</v>
      </c>
      <c r="N272" s="43"/>
      <c r="O272" s="43"/>
      <c r="P272" s="43"/>
      <c r="Q272" s="43"/>
      <c r="R272" s="43"/>
      <c r="S272" s="43"/>
      <c r="V272" s="44"/>
      <c r="W272" s="44"/>
    </row>
    <row r="273" spans="1:232" s="38" customFormat="1" x14ac:dyDescent="0.25">
      <c r="A273" s="40">
        <v>6</v>
      </c>
      <c r="B273" s="41" t="s">
        <v>292</v>
      </c>
      <c r="C273" s="43">
        <f t="shared" si="57"/>
        <v>0</v>
      </c>
      <c r="D273" s="43"/>
      <c r="E273" s="43"/>
      <c r="F273" s="43"/>
      <c r="G273" s="43">
        <f t="shared" si="58"/>
        <v>0</v>
      </c>
      <c r="H273" s="43"/>
      <c r="I273" s="43"/>
      <c r="J273" s="43">
        <f t="shared" si="59"/>
        <v>0</v>
      </c>
      <c r="K273" s="43"/>
      <c r="L273" s="43"/>
      <c r="M273" s="43">
        <f t="shared" si="60"/>
        <v>0</v>
      </c>
      <c r="N273" s="43"/>
      <c r="O273" s="43"/>
      <c r="P273" s="43"/>
      <c r="Q273" s="43"/>
      <c r="R273" s="43"/>
      <c r="S273" s="43"/>
      <c r="V273" s="44"/>
      <c r="W273" s="44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  <c r="CZ273" s="39"/>
      <c r="DA273" s="39"/>
      <c r="DB273" s="39"/>
      <c r="DC273" s="39"/>
      <c r="DD273" s="39"/>
      <c r="DE273" s="39"/>
      <c r="DF273" s="39"/>
      <c r="DG273" s="39"/>
      <c r="DH273" s="39"/>
      <c r="DI273" s="39"/>
      <c r="DJ273" s="39"/>
      <c r="DK273" s="39"/>
      <c r="DL273" s="39"/>
      <c r="DM273" s="39"/>
      <c r="DN273" s="39"/>
      <c r="DO273" s="39"/>
      <c r="DP273" s="39"/>
      <c r="DQ273" s="39"/>
      <c r="DR273" s="39"/>
      <c r="DS273" s="39"/>
      <c r="DT273" s="39"/>
      <c r="DU273" s="39"/>
      <c r="DV273" s="39"/>
      <c r="DW273" s="39"/>
      <c r="DX273" s="39"/>
      <c r="DY273" s="39"/>
      <c r="DZ273" s="39"/>
      <c r="EA273" s="39"/>
      <c r="EB273" s="39"/>
      <c r="EC273" s="39"/>
      <c r="ED273" s="39"/>
      <c r="EE273" s="39"/>
      <c r="EF273" s="39"/>
      <c r="EG273" s="39"/>
      <c r="EH273" s="39"/>
      <c r="EI273" s="39"/>
      <c r="EJ273" s="39"/>
      <c r="EK273" s="39"/>
      <c r="EL273" s="39"/>
      <c r="EM273" s="39"/>
      <c r="EN273" s="39"/>
      <c r="EO273" s="39"/>
      <c r="EP273" s="39"/>
      <c r="EQ273" s="39"/>
      <c r="ER273" s="39"/>
      <c r="ES273" s="39"/>
      <c r="ET273" s="39"/>
      <c r="EU273" s="39"/>
      <c r="EV273" s="39"/>
      <c r="EW273" s="39"/>
      <c r="EX273" s="39"/>
      <c r="EY273" s="39"/>
      <c r="EZ273" s="39"/>
      <c r="FA273" s="39"/>
      <c r="FB273" s="39"/>
      <c r="FC273" s="39"/>
      <c r="FD273" s="39"/>
      <c r="FE273" s="39"/>
      <c r="FF273" s="39"/>
      <c r="FG273" s="39"/>
      <c r="FH273" s="39"/>
      <c r="FI273" s="39"/>
      <c r="FJ273" s="39"/>
      <c r="FK273" s="39"/>
      <c r="FL273" s="39"/>
      <c r="FM273" s="39"/>
      <c r="FN273" s="39"/>
      <c r="FO273" s="39"/>
      <c r="FP273" s="39"/>
      <c r="FQ273" s="39"/>
      <c r="FR273" s="39"/>
      <c r="FS273" s="39"/>
      <c r="FT273" s="39"/>
      <c r="FU273" s="39"/>
      <c r="FV273" s="39"/>
      <c r="FW273" s="39"/>
      <c r="FX273" s="39"/>
      <c r="FY273" s="39"/>
      <c r="FZ273" s="39"/>
      <c r="GA273" s="39"/>
      <c r="GB273" s="39"/>
      <c r="GC273" s="39"/>
      <c r="GD273" s="39"/>
      <c r="GE273" s="39"/>
      <c r="GF273" s="39"/>
      <c r="GG273" s="39"/>
      <c r="GH273" s="39"/>
      <c r="GI273" s="39"/>
      <c r="GJ273" s="39"/>
      <c r="GK273" s="39"/>
      <c r="GL273" s="39"/>
      <c r="GM273" s="39"/>
      <c r="GN273" s="39"/>
      <c r="GO273" s="39"/>
      <c r="GP273" s="39"/>
      <c r="GQ273" s="39"/>
      <c r="GR273" s="39"/>
      <c r="GS273" s="39"/>
      <c r="GT273" s="39"/>
      <c r="GU273" s="39"/>
      <c r="GV273" s="39"/>
      <c r="GW273" s="39"/>
      <c r="GX273" s="39"/>
      <c r="GY273" s="39"/>
      <c r="GZ273" s="39"/>
      <c r="HA273" s="39"/>
      <c r="HB273" s="39"/>
      <c r="HC273" s="39"/>
      <c r="HD273" s="39"/>
      <c r="HE273" s="39"/>
      <c r="HF273" s="39"/>
      <c r="HG273" s="39"/>
      <c r="HH273" s="39"/>
      <c r="HI273" s="39"/>
      <c r="HJ273" s="39"/>
      <c r="HK273" s="39"/>
      <c r="HL273" s="39"/>
      <c r="HM273" s="39"/>
      <c r="HN273" s="39"/>
      <c r="HO273" s="39"/>
      <c r="HP273" s="39"/>
      <c r="HQ273" s="39"/>
      <c r="HR273" s="39"/>
      <c r="HS273" s="39"/>
      <c r="HT273" s="39"/>
      <c r="HU273" s="39"/>
      <c r="HV273" s="39"/>
      <c r="HW273" s="39"/>
      <c r="HX273" s="39"/>
    </row>
    <row r="274" spans="1:232" s="39" customFormat="1" x14ac:dyDescent="0.25">
      <c r="A274" s="40">
        <v>7</v>
      </c>
      <c r="B274" s="45" t="s">
        <v>293</v>
      </c>
      <c r="C274" s="43">
        <f t="shared" si="57"/>
        <v>1274</v>
      </c>
      <c r="D274" s="43"/>
      <c r="E274" s="43">
        <v>1274</v>
      </c>
      <c r="F274" s="43"/>
      <c r="G274" s="43">
        <f t="shared" si="58"/>
        <v>0</v>
      </c>
      <c r="H274" s="43"/>
      <c r="I274" s="43"/>
      <c r="J274" s="43">
        <f t="shared" si="59"/>
        <v>1274</v>
      </c>
      <c r="K274" s="43">
        <v>1274</v>
      </c>
      <c r="L274" s="43"/>
      <c r="M274" s="43">
        <f t="shared" si="60"/>
        <v>0</v>
      </c>
      <c r="N274" s="43"/>
      <c r="O274" s="43"/>
      <c r="P274" s="43"/>
      <c r="Q274" s="43"/>
      <c r="R274" s="43"/>
      <c r="S274" s="43"/>
      <c r="V274" s="44"/>
      <c r="W274" s="44"/>
    </row>
    <row r="275" spans="1:232" s="39" customFormat="1" x14ac:dyDescent="0.25">
      <c r="A275" s="40">
        <v>9</v>
      </c>
      <c r="B275" s="45" t="s">
        <v>294</v>
      </c>
      <c r="C275" s="43">
        <f t="shared" si="57"/>
        <v>2691</v>
      </c>
      <c r="D275" s="43"/>
      <c r="E275" s="43">
        <v>2691</v>
      </c>
      <c r="F275" s="43"/>
      <c r="G275" s="43">
        <f t="shared" si="58"/>
        <v>0</v>
      </c>
      <c r="H275" s="43"/>
      <c r="I275" s="43"/>
      <c r="J275" s="43">
        <f t="shared" si="59"/>
        <v>2591</v>
      </c>
      <c r="K275" s="43">
        <v>2591</v>
      </c>
      <c r="L275" s="43"/>
      <c r="M275" s="43">
        <f t="shared" si="60"/>
        <v>0</v>
      </c>
      <c r="N275" s="43"/>
      <c r="O275" s="43"/>
      <c r="P275" s="43">
        <v>100</v>
      </c>
      <c r="Q275" s="43"/>
      <c r="R275" s="43"/>
      <c r="S275" s="43"/>
      <c r="V275" s="44"/>
      <c r="W275" s="44"/>
    </row>
    <row r="276" spans="1:232" s="39" customFormat="1" x14ac:dyDescent="0.25">
      <c r="A276" s="40">
        <v>10</v>
      </c>
      <c r="B276" s="45" t="s">
        <v>295</v>
      </c>
      <c r="C276" s="43">
        <f t="shared" si="57"/>
        <v>18599</v>
      </c>
      <c r="D276" s="43"/>
      <c r="E276" s="43">
        <v>18599</v>
      </c>
      <c r="F276" s="43"/>
      <c r="G276" s="43">
        <f t="shared" si="58"/>
        <v>0</v>
      </c>
      <c r="H276" s="43"/>
      <c r="I276" s="43"/>
      <c r="J276" s="43">
        <f t="shared" si="59"/>
        <v>18599</v>
      </c>
      <c r="K276" s="43">
        <v>18599</v>
      </c>
      <c r="L276" s="43"/>
      <c r="M276" s="43">
        <f t="shared" si="60"/>
        <v>0</v>
      </c>
      <c r="N276" s="43"/>
      <c r="O276" s="43"/>
      <c r="P276" s="43"/>
      <c r="Q276" s="43"/>
      <c r="R276" s="43"/>
      <c r="S276" s="43"/>
      <c r="V276" s="44"/>
      <c r="W276" s="44"/>
    </row>
    <row r="277" spans="1:232" s="39" customFormat="1" ht="31.5" x14ac:dyDescent="0.25">
      <c r="A277" s="40">
        <v>11</v>
      </c>
      <c r="B277" s="45" t="s">
        <v>296</v>
      </c>
      <c r="C277" s="43">
        <f t="shared" si="57"/>
        <v>2967</v>
      </c>
      <c r="D277" s="43"/>
      <c r="E277" s="43">
        <v>2967</v>
      </c>
      <c r="F277" s="43"/>
      <c r="G277" s="43">
        <f t="shared" si="58"/>
        <v>0</v>
      </c>
      <c r="H277" s="43"/>
      <c r="I277" s="43"/>
      <c r="J277" s="43">
        <f t="shared" si="59"/>
        <v>2966</v>
      </c>
      <c r="K277" s="43">
        <v>2966</v>
      </c>
      <c r="L277" s="43"/>
      <c r="M277" s="43">
        <f t="shared" si="60"/>
        <v>0</v>
      </c>
      <c r="N277" s="43"/>
      <c r="O277" s="43"/>
      <c r="P277" s="43"/>
      <c r="Q277" s="43"/>
      <c r="R277" s="43"/>
      <c r="S277" s="43"/>
      <c r="V277" s="44"/>
      <c r="W277" s="44"/>
    </row>
    <row r="278" spans="1:232" s="38" customFormat="1" x14ac:dyDescent="0.25">
      <c r="A278" s="40">
        <v>12</v>
      </c>
      <c r="B278" s="41" t="s">
        <v>297</v>
      </c>
      <c r="C278" s="43">
        <f t="shared" si="57"/>
        <v>56767</v>
      </c>
      <c r="D278" s="43"/>
      <c r="E278" s="43">
        <v>56767</v>
      </c>
      <c r="F278" s="43"/>
      <c r="G278" s="43">
        <f t="shared" si="58"/>
        <v>0</v>
      </c>
      <c r="H278" s="43"/>
      <c r="I278" s="43"/>
      <c r="J278" s="43">
        <f t="shared" si="59"/>
        <v>56767</v>
      </c>
      <c r="K278" s="43">
        <f>E278</f>
        <v>56767</v>
      </c>
      <c r="L278" s="43"/>
      <c r="M278" s="43">
        <f t="shared" si="60"/>
        <v>0</v>
      </c>
      <c r="N278" s="43"/>
      <c r="O278" s="43"/>
      <c r="P278" s="43"/>
      <c r="Q278" s="43"/>
      <c r="R278" s="43"/>
      <c r="S278" s="43"/>
      <c r="V278" s="44"/>
      <c r="W278" s="44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  <c r="CZ278" s="39"/>
      <c r="DA278" s="39"/>
      <c r="DB278" s="39"/>
      <c r="DC278" s="39"/>
      <c r="DD278" s="39"/>
      <c r="DE278" s="39"/>
      <c r="DF278" s="39"/>
      <c r="DG278" s="39"/>
      <c r="DH278" s="39"/>
      <c r="DI278" s="39"/>
      <c r="DJ278" s="39"/>
      <c r="DK278" s="39"/>
      <c r="DL278" s="39"/>
      <c r="DM278" s="39"/>
      <c r="DN278" s="39"/>
      <c r="DO278" s="39"/>
      <c r="DP278" s="39"/>
      <c r="DQ278" s="39"/>
      <c r="DR278" s="39"/>
      <c r="DS278" s="39"/>
      <c r="DT278" s="39"/>
      <c r="DU278" s="39"/>
      <c r="DV278" s="39"/>
      <c r="DW278" s="39"/>
      <c r="DX278" s="39"/>
      <c r="DY278" s="39"/>
      <c r="DZ278" s="39"/>
      <c r="EA278" s="39"/>
      <c r="EB278" s="39"/>
      <c r="EC278" s="39"/>
      <c r="ED278" s="39"/>
      <c r="EE278" s="39"/>
      <c r="EF278" s="39"/>
      <c r="EG278" s="39"/>
      <c r="EH278" s="39"/>
      <c r="EI278" s="39"/>
      <c r="EJ278" s="39"/>
      <c r="EK278" s="39"/>
      <c r="EL278" s="39"/>
      <c r="EM278" s="39"/>
      <c r="EN278" s="39"/>
      <c r="EO278" s="39"/>
      <c r="EP278" s="39"/>
      <c r="EQ278" s="39"/>
      <c r="ER278" s="39"/>
      <c r="ES278" s="39"/>
      <c r="ET278" s="39"/>
      <c r="EU278" s="39"/>
      <c r="EV278" s="39"/>
      <c r="EW278" s="39"/>
      <c r="EX278" s="39"/>
      <c r="EY278" s="39"/>
      <c r="EZ278" s="39"/>
      <c r="FA278" s="39"/>
      <c r="FB278" s="39"/>
      <c r="FC278" s="39"/>
      <c r="FD278" s="39"/>
      <c r="FE278" s="39"/>
      <c r="FF278" s="39"/>
      <c r="FG278" s="39"/>
      <c r="FH278" s="39"/>
      <c r="FI278" s="39"/>
      <c r="FJ278" s="39"/>
      <c r="FK278" s="39"/>
      <c r="FL278" s="39"/>
      <c r="FM278" s="39"/>
      <c r="FN278" s="39"/>
      <c r="FO278" s="39"/>
      <c r="FP278" s="39"/>
      <c r="FQ278" s="39"/>
      <c r="FR278" s="39"/>
      <c r="FS278" s="39"/>
      <c r="FT278" s="39"/>
      <c r="FU278" s="39"/>
      <c r="FV278" s="39"/>
      <c r="FW278" s="39"/>
      <c r="FX278" s="39"/>
      <c r="FY278" s="39"/>
      <c r="FZ278" s="39"/>
      <c r="GA278" s="39"/>
      <c r="GB278" s="39"/>
      <c r="GC278" s="39"/>
      <c r="GD278" s="39"/>
      <c r="GE278" s="39"/>
      <c r="GF278" s="39"/>
      <c r="GG278" s="39"/>
      <c r="GH278" s="39"/>
      <c r="GI278" s="39"/>
      <c r="GJ278" s="39"/>
      <c r="GK278" s="39"/>
      <c r="GL278" s="39"/>
      <c r="GM278" s="39"/>
      <c r="GN278" s="39"/>
      <c r="GO278" s="39"/>
      <c r="GP278" s="39"/>
      <c r="GQ278" s="39"/>
      <c r="GR278" s="39"/>
      <c r="GS278" s="39"/>
      <c r="GT278" s="39"/>
      <c r="GU278" s="39"/>
      <c r="GV278" s="39"/>
      <c r="GW278" s="39"/>
      <c r="GX278" s="39"/>
      <c r="GY278" s="39"/>
      <c r="GZ278" s="39"/>
      <c r="HA278" s="39"/>
      <c r="HB278" s="39"/>
      <c r="HC278" s="39"/>
      <c r="HD278" s="39"/>
      <c r="HE278" s="39"/>
      <c r="HF278" s="39"/>
      <c r="HG278" s="39"/>
      <c r="HH278" s="39"/>
      <c r="HI278" s="39"/>
      <c r="HJ278" s="39"/>
      <c r="HK278" s="39"/>
      <c r="HL278" s="39"/>
      <c r="HM278" s="39"/>
      <c r="HN278" s="39"/>
      <c r="HO278" s="39"/>
      <c r="HP278" s="39"/>
      <c r="HQ278" s="39"/>
      <c r="HR278" s="39"/>
      <c r="HS278" s="39"/>
      <c r="HT278" s="39"/>
      <c r="HU278" s="39"/>
      <c r="HV278" s="39"/>
      <c r="HW278" s="39"/>
      <c r="HX278" s="39"/>
    </row>
    <row r="279" spans="1:232" s="39" customFormat="1" x14ac:dyDescent="0.25">
      <c r="A279" s="40">
        <v>13</v>
      </c>
      <c r="B279" s="45" t="s">
        <v>298</v>
      </c>
      <c r="C279" s="43">
        <f t="shared" si="57"/>
        <v>1283</v>
      </c>
      <c r="D279" s="43"/>
      <c r="E279" s="43">
        <v>1283</v>
      </c>
      <c r="F279" s="43"/>
      <c r="G279" s="43">
        <f t="shared" si="58"/>
        <v>0</v>
      </c>
      <c r="H279" s="43"/>
      <c r="I279" s="43"/>
      <c r="J279" s="43">
        <f t="shared" si="59"/>
        <v>1283</v>
      </c>
      <c r="K279" s="43">
        <v>1283</v>
      </c>
      <c r="L279" s="43"/>
      <c r="M279" s="43">
        <f t="shared" si="60"/>
        <v>0</v>
      </c>
      <c r="N279" s="43"/>
      <c r="O279" s="43"/>
      <c r="P279" s="43"/>
      <c r="Q279" s="43"/>
      <c r="R279" s="43"/>
      <c r="S279" s="43"/>
      <c r="V279" s="44"/>
      <c r="W279" s="44"/>
    </row>
    <row r="280" spans="1:232" s="39" customFormat="1" x14ac:dyDescent="0.25">
      <c r="A280" s="40">
        <v>14</v>
      </c>
      <c r="B280" s="45" t="s">
        <v>299</v>
      </c>
      <c r="C280" s="43">
        <f t="shared" si="57"/>
        <v>2081</v>
      </c>
      <c r="D280" s="43"/>
      <c r="E280" s="43">
        <v>2081</v>
      </c>
      <c r="F280" s="43"/>
      <c r="G280" s="43">
        <f t="shared" si="58"/>
        <v>0</v>
      </c>
      <c r="H280" s="43"/>
      <c r="I280" s="43"/>
      <c r="J280" s="43">
        <f t="shared" si="59"/>
        <v>2081</v>
      </c>
      <c r="K280" s="43">
        <v>2081</v>
      </c>
      <c r="L280" s="43"/>
      <c r="M280" s="43">
        <f t="shared" si="60"/>
        <v>0</v>
      </c>
      <c r="N280" s="43"/>
      <c r="O280" s="43"/>
      <c r="P280" s="43"/>
      <c r="Q280" s="43"/>
      <c r="R280" s="43"/>
      <c r="S280" s="43"/>
      <c r="V280" s="44"/>
      <c r="W280" s="44"/>
    </row>
    <row r="281" spans="1:232" s="38" customFormat="1" x14ac:dyDescent="0.25">
      <c r="A281" s="33" t="s">
        <v>300</v>
      </c>
      <c r="B281" s="72" t="s">
        <v>301</v>
      </c>
      <c r="C281" s="33">
        <f t="shared" ref="C281:S281" si="61">SUBTOTAL(9,C282:C291)</f>
        <v>23328</v>
      </c>
      <c r="D281" s="33">
        <f t="shared" si="61"/>
        <v>0</v>
      </c>
      <c r="E281" s="33">
        <f t="shared" si="61"/>
        <v>23328</v>
      </c>
      <c r="F281" s="33">
        <f t="shared" si="61"/>
        <v>0</v>
      </c>
      <c r="G281" s="33">
        <f t="shared" si="61"/>
        <v>0</v>
      </c>
      <c r="H281" s="33">
        <f t="shared" si="61"/>
        <v>0</v>
      </c>
      <c r="I281" s="33">
        <f t="shared" si="61"/>
        <v>0</v>
      </c>
      <c r="J281" s="33">
        <f t="shared" si="61"/>
        <v>18800</v>
      </c>
      <c r="K281" s="33">
        <f t="shared" si="61"/>
        <v>18800</v>
      </c>
      <c r="L281" s="33">
        <f t="shared" si="61"/>
        <v>0</v>
      </c>
      <c r="M281" s="33">
        <f t="shared" si="61"/>
        <v>0</v>
      </c>
      <c r="N281" s="33">
        <f t="shared" si="61"/>
        <v>0</v>
      </c>
      <c r="O281" s="33">
        <f t="shared" si="61"/>
        <v>0</v>
      </c>
      <c r="P281" s="33">
        <f t="shared" si="61"/>
        <v>4159</v>
      </c>
      <c r="Q281" s="33">
        <f t="shared" si="61"/>
        <v>0</v>
      </c>
      <c r="R281" s="33">
        <f t="shared" si="61"/>
        <v>0</v>
      </c>
      <c r="S281" s="33">
        <f t="shared" si="61"/>
        <v>0</v>
      </c>
      <c r="V281" s="44"/>
      <c r="W281" s="44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  <c r="CZ281" s="39"/>
      <c r="DA281" s="39"/>
      <c r="DB281" s="39"/>
      <c r="DC281" s="39"/>
      <c r="DD281" s="39"/>
      <c r="DE281" s="39"/>
      <c r="DF281" s="39"/>
      <c r="DG281" s="39"/>
      <c r="DH281" s="39"/>
      <c r="DI281" s="39"/>
      <c r="DJ281" s="39"/>
      <c r="DK281" s="39"/>
      <c r="DL281" s="39"/>
      <c r="DM281" s="39"/>
      <c r="DN281" s="39"/>
      <c r="DO281" s="39"/>
      <c r="DP281" s="39"/>
      <c r="DQ281" s="39"/>
      <c r="DR281" s="39"/>
      <c r="DS281" s="39"/>
      <c r="DT281" s="39"/>
      <c r="DU281" s="39"/>
      <c r="DV281" s="39"/>
      <c r="DW281" s="39"/>
      <c r="DX281" s="39"/>
      <c r="DY281" s="39"/>
      <c r="DZ281" s="39"/>
      <c r="EA281" s="39"/>
      <c r="EB281" s="39"/>
      <c r="EC281" s="39"/>
      <c r="ED281" s="39"/>
      <c r="EE281" s="39"/>
      <c r="EF281" s="39"/>
      <c r="EG281" s="39"/>
      <c r="EH281" s="39"/>
      <c r="EI281" s="39"/>
      <c r="EJ281" s="39"/>
      <c r="EK281" s="39"/>
      <c r="EL281" s="39"/>
      <c r="EM281" s="39"/>
      <c r="EN281" s="39"/>
      <c r="EO281" s="39"/>
      <c r="EP281" s="39"/>
      <c r="EQ281" s="39"/>
      <c r="ER281" s="39"/>
      <c r="ES281" s="39"/>
      <c r="ET281" s="39"/>
      <c r="EU281" s="39"/>
      <c r="EV281" s="39"/>
      <c r="EW281" s="39"/>
      <c r="EX281" s="39"/>
      <c r="EY281" s="39"/>
      <c r="EZ281" s="39"/>
      <c r="FA281" s="39"/>
      <c r="FB281" s="39"/>
      <c r="FC281" s="39"/>
      <c r="FD281" s="39"/>
      <c r="FE281" s="39"/>
      <c r="FF281" s="39"/>
      <c r="FG281" s="39"/>
      <c r="FH281" s="39"/>
      <c r="FI281" s="39"/>
      <c r="FJ281" s="39"/>
      <c r="FK281" s="39"/>
      <c r="FL281" s="39"/>
      <c r="FM281" s="39"/>
      <c r="FN281" s="39"/>
      <c r="FO281" s="39"/>
      <c r="FP281" s="39"/>
      <c r="FQ281" s="39"/>
      <c r="FR281" s="39"/>
      <c r="FS281" s="39"/>
      <c r="FT281" s="39"/>
      <c r="FU281" s="39"/>
      <c r="FV281" s="39"/>
      <c r="FW281" s="39"/>
      <c r="FX281" s="39"/>
      <c r="FY281" s="39"/>
      <c r="FZ281" s="39"/>
      <c r="GA281" s="39"/>
      <c r="GB281" s="39"/>
      <c r="GC281" s="39"/>
      <c r="GD281" s="39"/>
      <c r="GE281" s="39"/>
      <c r="GF281" s="39"/>
      <c r="GG281" s="39"/>
      <c r="GH281" s="39"/>
      <c r="GI281" s="39"/>
      <c r="GJ281" s="39"/>
      <c r="GK281" s="39"/>
      <c r="GL281" s="39"/>
      <c r="GM281" s="39"/>
      <c r="GN281" s="39"/>
      <c r="GO281" s="39"/>
      <c r="GP281" s="39"/>
      <c r="GQ281" s="39"/>
      <c r="GR281" s="39"/>
      <c r="GS281" s="39"/>
      <c r="GT281" s="39"/>
      <c r="GU281" s="39"/>
      <c r="GV281" s="39"/>
      <c r="GW281" s="39"/>
      <c r="GX281" s="39"/>
      <c r="GY281" s="39"/>
      <c r="GZ281" s="39"/>
      <c r="HA281" s="39"/>
      <c r="HB281" s="39"/>
      <c r="HC281" s="39"/>
      <c r="HD281" s="39"/>
      <c r="HE281" s="39"/>
      <c r="HF281" s="39"/>
      <c r="HG281" s="39"/>
      <c r="HH281" s="39"/>
      <c r="HI281" s="39"/>
      <c r="HJ281" s="39"/>
      <c r="HK281" s="39"/>
      <c r="HL281" s="39"/>
      <c r="HM281" s="39"/>
      <c r="HN281" s="39"/>
      <c r="HO281" s="39"/>
      <c r="HP281" s="39"/>
      <c r="HQ281" s="39"/>
      <c r="HR281" s="39"/>
      <c r="HS281" s="39"/>
      <c r="HT281" s="39"/>
      <c r="HU281" s="39"/>
      <c r="HV281" s="39"/>
      <c r="HW281" s="39"/>
      <c r="HX281" s="39"/>
    </row>
    <row r="282" spans="1:232" s="38" customFormat="1" x14ac:dyDescent="0.25">
      <c r="A282" s="40">
        <v>1</v>
      </c>
      <c r="B282" s="50" t="s">
        <v>302</v>
      </c>
      <c r="C282" s="43">
        <f t="shared" ref="C282:L282" si="62">SUBTOTAL(9,C283:C283)</f>
        <v>8768</v>
      </c>
      <c r="D282" s="43">
        <f t="shared" si="62"/>
        <v>0</v>
      </c>
      <c r="E282" s="43">
        <f t="shared" si="62"/>
        <v>8768</v>
      </c>
      <c r="F282" s="43">
        <f t="shared" si="62"/>
        <v>0</v>
      </c>
      <c r="G282" s="43">
        <f t="shared" si="62"/>
        <v>0</v>
      </c>
      <c r="H282" s="43">
        <f t="shared" si="62"/>
        <v>0</v>
      </c>
      <c r="I282" s="43">
        <f t="shared" si="62"/>
        <v>0</v>
      </c>
      <c r="J282" s="43">
        <f t="shared" si="62"/>
        <v>5749</v>
      </c>
      <c r="K282" s="43">
        <f t="shared" si="62"/>
        <v>5749</v>
      </c>
      <c r="L282" s="43">
        <f t="shared" si="62"/>
        <v>0</v>
      </c>
      <c r="M282" s="43">
        <f t="shared" ref="M282:M291" si="63">SUM(N282:O282)</f>
        <v>0</v>
      </c>
      <c r="N282" s="43">
        <f t="shared" ref="N282:S282" si="64">SUBTOTAL(9,N283:N283)</f>
        <v>0</v>
      </c>
      <c r="O282" s="43">
        <f t="shared" si="64"/>
        <v>0</v>
      </c>
      <c r="P282" s="43">
        <f t="shared" si="64"/>
        <v>3019</v>
      </c>
      <c r="Q282" s="43">
        <f t="shared" si="64"/>
        <v>0</v>
      </c>
      <c r="R282" s="43">
        <f t="shared" si="64"/>
        <v>0</v>
      </c>
      <c r="S282" s="43">
        <f t="shared" si="64"/>
        <v>0</v>
      </c>
      <c r="V282" s="44"/>
      <c r="W282" s="44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  <c r="CZ282" s="39"/>
      <c r="DA282" s="39"/>
      <c r="DB282" s="39"/>
      <c r="DC282" s="39"/>
      <c r="DD282" s="39"/>
      <c r="DE282" s="39"/>
      <c r="DF282" s="39"/>
      <c r="DG282" s="39"/>
      <c r="DH282" s="39"/>
      <c r="DI282" s="39"/>
      <c r="DJ282" s="39"/>
      <c r="DK282" s="39"/>
      <c r="DL282" s="39"/>
      <c r="DM282" s="39"/>
      <c r="DN282" s="39"/>
      <c r="DO282" s="39"/>
      <c r="DP282" s="39"/>
      <c r="DQ282" s="39"/>
      <c r="DR282" s="39"/>
      <c r="DS282" s="39"/>
      <c r="DT282" s="39"/>
      <c r="DU282" s="39"/>
      <c r="DV282" s="39"/>
      <c r="DW282" s="39"/>
      <c r="DX282" s="39"/>
      <c r="DY282" s="39"/>
      <c r="DZ282" s="39"/>
      <c r="EA282" s="39"/>
      <c r="EB282" s="39"/>
      <c r="EC282" s="39"/>
      <c r="ED282" s="39"/>
      <c r="EE282" s="39"/>
      <c r="EF282" s="39"/>
      <c r="EG282" s="39"/>
      <c r="EH282" s="39"/>
      <c r="EI282" s="39"/>
      <c r="EJ282" s="39"/>
      <c r="EK282" s="39"/>
      <c r="EL282" s="39"/>
      <c r="EM282" s="39"/>
      <c r="EN282" s="39"/>
      <c r="EO282" s="39"/>
      <c r="EP282" s="39"/>
      <c r="EQ282" s="39"/>
      <c r="ER282" s="39"/>
      <c r="ES282" s="39"/>
      <c r="ET282" s="39"/>
      <c r="EU282" s="39"/>
      <c r="EV282" s="39"/>
      <c r="EW282" s="39"/>
      <c r="EX282" s="39"/>
      <c r="EY282" s="39"/>
      <c r="EZ282" s="39"/>
      <c r="FA282" s="39"/>
      <c r="FB282" s="39"/>
      <c r="FC282" s="39"/>
      <c r="FD282" s="39"/>
      <c r="FE282" s="39"/>
      <c r="FF282" s="39"/>
      <c r="FG282" s="39"/>
      <c r="FH282" s="39"/>
      <c r="FI282" s="39"/>
      <c r="FJ282" s="39"/>
      <c r="FK282" s="39"/>
      <c r="FL282" s="39"/>
      <c r="FM282" s="39"/>
      <c r="FN282" s="39"/>
      <c r="FO282" s="39"/>
      <c r="FP282" s="39"/>
      <c r="FQ282" s="39"/>
      <c r="FR282" s="39"/>
      <c r="FS282" s="39"/>
      <c r="FT282" s="39"/>
      <c r="FU282" s="39"/>
      <c r="FV282" s="39"/>
      <c r="FW282" s="39"/>
      <c r="FX282" s="39"/>
      <c r="FY282" s="39"/>
      <c r="FZ282" s="39"/>
      <c r="GA282" s="39"/>
      <c r="GB282" s="39"/>
      <c r="GC282" s="39"/>
      <c r="GD282" s="39"/>
      <c r="GE282" s="39"/>
      <c r="GF282" s="39"/>
      <c r="GG282" s="39"/>
      <c r="GH282" s="39"/>
      <c r="GI282" s="39"/>
      <c r="GJ282" s="39"/>
      <c r="GK282" s="39"/>
      <c r="GL282" s="39"/>
      <c r="GM282" s="39"/>
      <c r="GN282" s="39"/>
      <c r="GO282" s="39"/>
      <c r="GP282" s="39"/>
      <c r="GQ282" s="39"/>
      <c r="GR282" s="39"/>
      <c r="GS282" s="39"/>
      <c r="GT282" s="39"/>
      <c r="GU282" s="39"/>
      <c r="GV282" s="39"/>
      <c r="GW282" s="39"/>
      <c r="GX282" s="39"/>
      <c r="GY282" s="39"/>
      <c r="GZ282" s="39"/>
      <c r="HA282" s="39"/>
      <c r="HB282" s="39"/>
      <c r="HC282" s="39"/>
      <c r="HD282" s="39"/>
      <c r="HE282" s="39"/>
      <c r="HF282" s="39"/>
      <c r="HG282" s="39"/>
      <c r="HH282" s="39"/>
      <c r="HI282" s="39"/>
      <c r="HJ282" s="39"/>
      <c r="HK282" s="39"/>
      <c r="HL282" s="39"/>
      <c r="HM282" s="39"/>
      <c r="HN282" s="39"/>
      <c r="HO282" s="39"/>
      <c r="HP282" s="39"/>
      <c r="HQ282" s="39"/>
      <c r="HR282" s="39"/>
      <c r="HS282" s="39"/>
      <c r="HT282" s="39"/>
      <c r="HU282" s="39"/>
      <c r="HV282" s="39"/>
      <c r="HW282" s="39"/>
      <c r="HX282" s="39"/>
    </row>
    <row r="283" spans="1:232" s="38" customFormat="1" x14ac:dyDescent="0.25">
      <c r="A283" s="33"/>
      <c r="B283" s="73" t="s">
        <v>303</v>
      </c>
      <c r="C283" s="43">
        <f t="shared" ref="C283:C291" si="65">SUM(D283:F283)+G283</f>
        <v>8768</v>
      </c>
      <c r="D283" s="43"/>
      <c r="E283" s="43">
        <v>8768</v>
      </c>
      <c r="F283" s="43"/>
      <c r="G283" s="43">
        <f t="shared" ref="G283:G291" si="66">SUM(H283:I283)</f>
        <v>0</v>
      </c>
      <c r="H283" s="43"/>
      <c r="I283" s="43"/>
      <c r="J283" s="43">
        <f t="shared" ref="J283:J291" si="67">SUM(K283:L283)+M283</f>
        <v>5749</v>
      </c>
      <c r="K283" s="43">
        <v>5749</v>
      </c>
      <c r="L283" s="43"/>
      <c r="M283" s="43">
        <f t="shared" si="63"/>
        <v>0</v>
      </c>
      <c r="N283" s="43"/>
      <c r="O283" s="43"/>
      <c r="P283" s="43">
        <v>3019</v>
      </c>
      <c r="Q283" s="43"/>
      <c r="R283" s="43"/>
      <c r="S283" s="43"/>
      <c r="V283" s="44"/>
      <c r="W283" s="44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  <c r="CZ283" s="39"/>
      <c r="DA283" s="39"/>
      <c r="DB283" s="39"/>
      <c r="DC283" s="39"/>
      <c r="DD283" s="39"/>
      <c r="DE283" s="39"/>
      <c r="DF283" s="39"/>
      <c r="DG283" s="39"/>
      <c r="DH283" s="39"/>
      <c r="DI283" s="39"/>
      <c r="DJ283" s="39"/>
      <c r="DK283" s="39"/>
      <c r="DL283" s="39"/>
      <c r="DM283" s="39"/>
      <c r="DN283" s="39"/>
      <c r="DO283" s="39"/>
      <c r="DP283" s="39"/>
      <c r="DQ283" s="39"/>
      <c r="DR283" s="39"/>
      <c r="DS283" s="39"/>
      <c r="DT283" s="39"/>
      <c r="DU283" s="39"/>
      <c r="DV283" s="39"/>
      <c r="DW283" s="39"/>
      <c r="DX283" s="39"/>
      <c r="DY283" s="39"/>
      <c r="DZ283" s="39"/>
      <c r="EA283" s="39"/>
      <c r="EB283" s="39"/>
      <c r="EC283" s="39"/>
      <c r="ED283" s="39"/>
      <c r="EE283" s="39"/>
      <c r="EF283" s="39"/>
      <c r="EG283" s="39"/>
      <c r="EH283" s="39"/>
      <c r="EI283" s="39"/>
      <c r="EJ283" s="39"/>
      <c r="EK283" s="39"/>
      <c r="EL283" s="39"/>
      <c r="EM283" s="39"/>
      <c r="EN283" s="39"/>
      <c r="EO283" s="39"/>
      <c r="EP283" s="39"/>
      <c r="EQ283" s="39"/>
      <c r="ER283" s="39"/>
      <c r="ES283" s="39"/>
      <c r="ET283" s="39"/>
      <c r="EU283" s="39"/>
      <c r="EV283" s="39"/>
      <c r="EW283" s="39"/>
      <c r="EX283" s="39"/>
      <c r="EY283" s="39"/>
      <c r="EZ283" s="39"/>
      <c r="FA283" s="39"/>
      <c r="FB283" s="39"/>
      <c r="FC283" s="39"/>
      <c r="FD283" s="39"/>
      <c r="FE283" s="39"/>
      <c r="FF283" s="39"/>
      <c r="FG283" s="39"/>
      <c r="FH283" s="39"/>
      <c r="FI283" s="39"/>
      <c r="FJ283" s="39"/>
      <c r="FK283" s="39"/>
      <c r="FL283" s="39"/>
      <c r="FM283" s="39"/>
      <c r="FN283" s="39"/>
      <c r="FO283" s="39"/>
      <c r="FP283" s="39"/>
      <c r="FQ283" s="39"/>
      <c r="FR283" s="39"/>
      <c r="FS283" s="39"/>
      <c r="FT283" s="39"/>
      <c r="FU283" s="39"/>
      <c r="FV283" s="39"/>
      <c r="FW283" s="39"/>
      <c r="FX283" s="39"/>
      <c r="FY283" s="39"/>
      <c r="FZ283" s="39"/>
      <c r="GA283" s="39"/>
      <c r="GB283" s="39"/>
      <c r="GC283" s="39"/>
      <c r="GD283" s="39"/>
      <c r="GE283" s="39"/>
      <c r="GF283" s="39"/>
      <c r="GG283" s="39"/>
      <c r="GH283" s="39"/>
      <c r="GI283" s="39"/>
      <c r="GJ283" s="39"/>
      <c r="GK283" s="39"/>
      <c r="GL283" s="39"/>
      <c r="GM283" s="39"/>
      <c r="GN283" s="39"/>
      <c r="GO283" s="39"/>
      <c r="GP283" s="39"/>
      <c r="GQ283" s="39"/>
      <c r="GR283" s="39"/>
      <c r="GS283" s="39"/>
      <c r="GT283" s="39"/>
      <c r="GU283" s="39"/>
      <c r="GV283" s="39"/>
      <c r="GW283" s="39"/>
      <c r="GX283" s="39"/>
      <c r="GY283" s="39"/>
      <c r="GZ283" s="39"/>
      <c r="HA283" s="39"/>
      <c r="HB283" s="39"/>
      <c r="HC283" s="39"/>
      <c r="HD283" s="39"/>
      <c r="HE283" s="39"/>
      <c r="HF283" s="39"/>
      <c r="HG283" s="39"/>
      <c r="HH283" s="39"/>
      <c r="HI283" s="39"/>
      <c r="HJ283" s="39"/>
      <c r="HK283" s="39"/>
      <c r="HL283" s="39"/>
      <c r="HM283" s="39"/>
      <c r="HN283" s="39"/>
      <c r="HO283" s="39"/>
      <c r="HP283" s="39"/>
      <c r="HQ283" s="39"/>
      <c r="HR283" s="39"/>
      <c r="HS283" s="39"/>
      <c r="HT283" s="39"/>
      <c r="HU283" s="39"/>
      <c r="HV283" s="39"/>
      <c r="HW283" s="39"/>
      <c r="HX283" s="39"/>
    </row>
    <row r="284" spans="1:232" s="38" customFormat="1" x14ac:dyDescent="0.25">
      <c r="A284" s="40">
        <v>2</v>
      </c>
      <c r="B284" s="41" t="s">
        <v>304</v>
      </c>
      <c r="C284" s="43">
        <f t="shared" si="65"/>
        <v>4410</v>
      </c>
      <c r="D284" s="43"/>
      <c r="E284" s="43">
        <v>4410</v>
      </c>
      <c r="F284" s="43"/>
      <c r="G284" s="43">
        <f t="shared" si="66"/>
        <v>0</v>
      </c>
      <c r="H284" s="43"/>
      <c r="I284" s="43"/>
      <c r="J284" s="43">
        <f t="shared" si="67"/>
        <v>4410</v>
      </c>
      <c r="K284" s="43">
        <v>4410</v>
      </c>
      <c r="L284" s="43"/>
      <c r="M284" s="43">
        <f t="shared" si="63"/>
        <v>0</v>
      </c>
      <c r="N284" s="43"/>
      <c r="O284" s="43"/>
      <c r="P284" s="43"/>
      <c r="Q284" s="43"/>
      <c r="R284" s="43"/>
      <c r="S284" s="43"/>
      <c r="V284" s="44"/>
      <c r="W284" s="44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  <c r="CZ284" s="39"/>
      <c r="DA284" s="39"/>
      <c r="DB284" s="39"/>
      <c r="DC284" s="39"/>
      <c r="DD284" s="39"/>
      <c r="DE284" s="39"/>
      <c r="DF284" s="39"/>
      <c r="DG284" s="39"/>
      <c r="DH284" s="39"/>
      <c r="DI284" s="39"/>
      <c r="DJ284" s="39"/>
      <c r="DK284" s="39"/>
      <c r="DL284" s="39"/>
      <c r="DM284" s="39"/>
      <c r="DN284" s="39"/>
      <c r="DO284" s="39"/>
      <c r="DP284" s="39"/>
      <c r="DQ284" s="39"/>
      <c r="DR284" s="39"/>
      <c r="DS284" s="39"/>
      <c r="DT284" s="39"/>
      <c r="DU284" s="39"/>
      <c r="DV284" s="39"/>
      <c r="DW284" s="39"/>
      <c r="DX284" s="39"/>
      <c r="DY284" s="39"/>
      <c r="DZ284" s="39"/>
      <c r="EA284" s="39"/>
      <c r="EB284" s="39"/>
      <c r="EC284" s="39"/>
      <c r="ED284" s="39"/>
      <c r="EE284" s="39"/>
      <c r="EF284" s="39"/>
      <c r="EG284" s="39"/>
      <c r="EH284" s="39"/>
      <c r="EI284" s="39"/>
      <c r="EJ284" s="39"/>
      <c r="EK284" s="39"/>
      <c r="EL284" s="39"/>
      <c r="EM284" s="39"/>
      <c r="EN284" s="39"/>
      <c r="EO284" s="39"/>
      <c r="EP284" s="39"/>
      <c r="EQ284" s="39"/>
      <c r="ER284" s="39"/>
      <c r="ES284" s="39"/>
      <c r="ET284" s="39"/>
      <c r="EU284" s="39"/>
      <c r="EV284" s="39"/>
      <c r="EW284" s="39"/>
      <c r="EX284" s="39"/>
      <c r="EY284" s="39"/>
      <c r="EZ284" s="39"/>
      <c r="FA284" s="39"/>
      <c r="FB284" s="39"/>
      <c r="FC284" s="39"/>
      <c r="FD284" s="39"/>
      <c r="FE284" s="39"/>
      <c r="FF284" s="39"/>
      <c r="FG284" s="39"/>
      <c r="FH284" s="39"/>
      <c r="FI284" s="39"/>
      <c r="FJ284" s="39"/>
      <c r="FK284" s="39"/>
      <c r="FL284" s="39"/>
      <c r="FM284" s="39"/>
      <c r="FN284" s="39"/>
      <c r="FO284" s="39"/>
      <c r="FP284" s="39"/>
      <c r="FQ284" s="39"/>
      <c r="FR284" s="39"/>
      <c r="FS284" s="39"/>
      <c r="FT284" s="39"/>
      <c r="FU284" s="39"/>
      <c r="FV284" s="39"/>
      <c r="FW284" s="39"/>
      <c r="FX284" s="39"/>
      <c r="FY284" s="39"/>
      <c r="FZ284" s="39"/>
      <c r="GA284" s="39"/>
      <c r="GB284" s="39"/>
      <c r="GC284" s="39"/>
      <c r="GD284" s="39"/>
      <c r="GE284" s="39"/>
      <c r="GF284" s="39"/>
      <c r="GG284" s="39"/>
      <c r="GH284" s="39"/>
      <c r="GI284" s="39"/>
      <c r="GJ284" s="39"/>
      <c r="GK284" s="39"/>
      <c r="GL284" s="39"/>
      <c r="GM284" s="39"/>
      <c r="GN284" s="39"/>
      <c r="GO284" s="39"/>
      <c r="GP284" s="39"/>
      <c r="GQ284" s="39"/>
      <c r="GR284" s="39"/>
      <c r="GS284" s="39"/>
      <c r="GT284" s="39"/>
      <c r="GU284" s="39"/>
      <c r="GV284" s="39"/>
      <c r="GW284" s="39"/>
      <c r="GX284" s="39"/>
      <c r="GY284" s="39"/>
      <c r="GZ284" s="39"/>
      <c r="HA284" s="39"/>
      <c r="HB284" s="39"/>
      <c r="HC284" s="39"/>
      <c r="HD284" s="39"/>
      <c r="HE284" s="39"/>
      <c r="HF284" s="39"/>
      <c r="HG284" s="39"/>
      <c r="HH284" s="39"/>
      <c r="HI284" s="39"/>
      <c r="HJ284" s="39"/>
      <c r="HK284" s="39"/>
      <c r="HL284" s="39"/>
      <c r="HM284" s="39"/>
      <c r="HN284" s="39"/>
      <c r="HO284" s="39"/>
      <c r="HP284" s="39"/>
      <c r="HQ284" s="39"/>
      <c r="HR284" s="39"/>
      <c r="HS284" s="39"/>
      <c r="HT284" s="39"/>
      <c r="HU284" s="39"/>
      <c r="HV284" s="39"/>
      <c r="HW284" s="39"/>
      <c r="HX284" s="39"/>
    </row>
    <row r="285" spans="1:232" s="38" customFormat="1" ht="47.25" x14ac:dyDescent="0.25">
      <c r="A285" s="40">
        <v>3</v>
      </c>
      <c r="B285" s="62" t="s">
        <v>305</v>
      </c>
      <c r="C285" s="43">
        <f t="shared" si="65"/>
        <v>3004</v>
      </c>
      <c r="D285" s="43"/>
      <c r="E285" s="43">
        <v>3004</v>
      </c>
      <c r="F285" s="43"/>
      <c r="G285" s="43">
        <f t="shared" si="66"/>
        <v>0</v>
      </c>
      <c r="H285" s="43"/>
      <c r="I285" s="43"/>
      <c r="J285" s="43">
        <f t="shared" si="67"/>
        <v>2931</v>
      </c>
      <c r="K285" s="43">
        <v>2931</v>
      </c>
      <c r="L285" s="43"/>
      <c r="M285" s="43">
        <f t="shared" si="63"/>
        <v>0</v>
      </c>
      <c r="N285" s="43"/>
      <c r="O285" s="43"/>
      <c r="P285" s="43">
        <v>70</v>
      </c>
      <c r="Q285" s="43"/>
      <c r="R285" s="43"/>
      <c r="S285" s="43"/>
      <c r="V285" s="44"/>
      <c r="W285" s="44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  <c r="CZ285" s="39"/>
      <c r="DA285" s="39"/>
      <c r="DB285" s="39"/>
      <c r="DC285" s="39"/>
      <c r="DD285" s="39"/>
      <c r="DE285" s="39"/>
      <c r="DF285" s="39"/>
      <c r="DG285" s="39"/>
      <c r="DH285" s="39"/>
      <c r="DI285" s="39"/>
      <c r="DJ285" s="39"/>
      <c r="DK285" s="39"/>
      <c r="DL285" s="39"/>
      <c r="DM285" s="39"/>
      <c r="DN285" s="39"/>
      <c r="DO285" s="39"/>
      <c r="DP285" s="39"/>
      <c r="DQ285" s="39"/>
      <c r="DR285" s="39"/>
      <c r="DS285" s="39"/>
      <c r="DT285" s="39"/>
      <c r="DU285" s="39"/>
      <c r="DV285" s="39"/>
      <c r="DW285" s="39"/>
      <c r="DX285" s="39"/>
      <c r="DY285" s="39"/>
      <c r="DZ285" s="39"/>
      <c r="EA285" s="39"/>
      <c r="EB285" s="39"/>
      <c r="EC285" s="39"/>
      <c r="ED285" s="39"/>
      <c r="EE285" s="39"/>
      <c r="EF285" s="39"/>
      <c r="EG285" s="39"/>
      <c r="EH285" s="39"/>
      <c r="EI285" s="39"/>
      <c r="EJ285" s="39"/>
      <c r="EK285" s="39"/>
      <c r="EL285" s="39"/>
      <c r="EM285" s="39"/>
      <c r="EN285" s="39"/>
      <c r="EO285" s="39"/>
      <c r="EP285" s="39"/>
      <c r="EQ285" s="39"/>
      <c r="ER285" s="39"/>
      <c r="ES285" s="39"/>
      <c r="ET285" s="39"/>
      <c r="EU285" s="39"/>
      <c r="EV285" s="39"/>
      <c r="EW285" s="39"/>
      <c r="EX285" s="39"/>
      <c r="EY285" s="39"/>
      <c r="EZ285" s="39"/>
      <c r="FA285" s="39"/>
      <c r="FB285" s="39"/>
      <c r="FC285" s="39"/>
      <c r="FD285" s="39"/>
      <c r="FE285" s="39"/>
      <c r="FF285" s="39"/>
      <c r="FG285" s="39"/>
      <c r="FH285" s="39"/>
      <c r="FI285" s="39"/>
      <c r="FJ285" s="39"/>
      <c r="FK285" s="39"/>
      <c r="FL285" s="39"/>
      <c r="FM285" s="39"/>
      <c r="FN285" s="39"/>
      <c r="FO285" s="39"/>
      <c r="FP285" s="39"/>
      <c r="FQ285" s="39"/>
      <c r="FR285" s="39"/>
      <c r="FS285" s="39"/>
      <c r="FT285" s="39"/>
      <c r="FU285" s="39"/>
      <c r="FV285" s="39"/>
      <c r="FW285" s="39"/>
      <c r="FX285" s="39"/>
      <c r="FY285" s="39"/>
      <c r="FZ285" s="39"/>
      <c r="GA285" s="39"/>
      <c r="GB285" s="39"/>
      <c r="GC285" s="39"/>
      <c r="GD285" s="39"/>
      <c r="GE285" s="39"/>
      <c r="GF285" s="39"/>
      <c r="GG285" s="39"/>
      <c r="GH285" s="39"/>
      <c r="GI285" s="39"/>
      <c r="GJ285" s="39"/>
      <c r="GK285" s="39"/>
      <c r="GL285" s="39"/>
      <c r="GM285" s="39"/>
      <c r="GN285" s="39"/>
      <c r="GO285" s="39"/>
      <c r="GP285" s="39"/>
      <c r="GQ285" s="39"/>
      <c r="GR285" s="39"/>
      <c r="GS285" s="39"/>
      <c r="GT285" s="39"/>
      <c r="GU285" s="39"/>
      <c r="GV285" s="39"/>
      <c r="GW285" s="39"/>
      <c r="GX285" s="39"/>
      <c r="GY285" s="39"/>
      <c r="GZ285" s="39"/>
      <c r="HA285" s="39"/>
      <c r="HB285" s="39"/>
      <c r="HC285" s="39"/>
      <c r="HD285" s="39"/>
      <c r="HE285" s="39"/>
      <c r="HF285" s="39"/>
      <c r="HG285" s="39"/>
      <c r="HH285" s="39"/>
      <c r="HI285" s="39"/>
      <c r="HJ285" s="39"/>
      <c r="HK285" s="39"/>
      <c r="HL285" s="39"/>
      <c r="HM285" s="39"/>
      <c r="HN285" s="39"/>
      <c r="HO285" s="39"/>
      <c r="HP285" s="39"/>
      <c r="HQ285" s="39"/>
      <c r="HR285" s="39"/>
      <c r="HS285" s="39"/>
      <c r="HT285" s="39"/>
      <c r="HU285" s="39"/>
      <c r="HV285" s="39"/>
      <c r="HW285" s="39"/>
      <c r="HX285" s="39"/>
    </row>
    <row r="286" spans="1:232" s="39" customFormat="1" ht="31.5" x14ac:dyDescent="0.25">
      <c r="A286" s="40">
        <v>4</v>
      </c>
      <c r="B286" s="45" t="s">
        <v>306</v>
      </c>
      <c r="C286" s="43">
        <f t="shared" si="65"/>
        <v>2346</v>
      </c>
      <c r="D286" s="43"/>
      <c r="E286" s="43">
        <v>2346</v>
      </c>
      <c r="F286" s="43"/>
      <c r="G286" s="43">
        <f t="shared" si="66"/>
        <v>0</v>
      </c>
      <c r="H286" s="43"/>
      <c r="I286" s="43"/>
      <c r="J286" s="43">
        <f t="shared" si="67"/>
        <v>2346</v>
      </c>
      <c r="K286" s="43">
        <v>2346</v>
      </c>
      <c r="L286" s="43"/>
      <c r="M286" s="43">
        <f t="shared" si="63"/>
        <v>0</v>
      </c>
      <c r="N286" s="43"/>
      <c r="O286" s="43"/>
      <c r="P286" s="43"/>
      <c r="Q286" s="43"/>
      <c r="R286" s="43"/>
      <c r="S286" s="43"/>
      <c r="V286" s="44"/>
      <c r="W286" s="44"/>
    </row>
    <row r="287" spans="1:232" s="38" customFormat="1" x14ac:dyDescent="0.25">
      <c r="A287" s="40">
        <v>5</v>
      </c>
      <c r="B287" s="50" t="s">
        <v>307</v>
      </c>
      <c r="C287" s="43">
        <f t="shared" si="65"/>
        <v>450</v>
      </c>
      <c r="D287" s="43"/>
      <c r="E287" s="43">
        <v>450</v>
      </c>
      <c r="F287" s="43"/>
      <c r="G287" s="43">
        <f t="shared" si="66"/>
        <v>0</v>
      </c>
      <c r="H287" s="43"/>
      <c r="I287" s="43"/>
      <c r="J287" s="43">
        <f t="shared" si="67"/>
        <v>89</v>
      </c>
      <c r="K287" s="43">
        <v>89</v>
      </c>
      <c r="L287" s="43"/>
      <c r="M287" s="43">
        <f t="shared" si="63"/>
        <v>0</v>
      </c>
      <c r="N287" s="43"/>
      <c r="O287" s="43"/>
      <c r="P287" s="43"/>
      <c r="Q287" s="43"/>
      <c r="R287" s="43"/>
      <c r="S287" s="43"/>
      <c r="V287" s="44"/>
      <c r="W287" s="44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  <c r="DI287" s="39"/>
      <c r="DJ287" s="39"/>
      <c r="DK287" s="39"/>
      <c r="DL287" s="39"/>
      <c r="DM287" s="39"/>
      <c r="DN287" s="39"/>
      <c r="DO287" s="39"/>
      <c r="DP287" s="39"/>
      <c r="DQ287" s="39"/>
      <c r="DR287" s="39"/>
      <c r="DS287" s="39"/>
      <c r="DT287" s="39"/>
      <c r="DU287" s="39"/>
      <c r="DV287" s="39"/>
      <c r="DW287" s="39"/>
      <c r="DX287" s="39"/>
      <c r="DY287" s="39"/>
      <c r="DZ287" s="39"/>
      <c r="EA287" s="39"/>
      <c r="EB287" s="39"/>
      <c r="EC287" s="39"/>
      <c r="ED287" s="39"/>
      <c r="EE287" s="39"/>
      <c r="EF287" s="39"/>
      <c r="EG287" s="39"/>
      <c r="EH287" s="39"/>
      <c r="EI287" s="39"/>
      <c r="EJ287" s="39"/>
      <c r="EK287" s="39"/>
      <c r="EL287" s="39"/>
      <c r="EM287" s="39"/>
      <c r="EN287" s="39"/>
      <c r="EO287" s="39"/>
      <c r="EP287" s="39"/>
      <c r="EQ287" s="39"/>
      <c r="ER287" s="39"/>
      <c r="ES287" s="39"/>
      <c r="ET287" s="39"/>
      <c r="EU287" s="39"/>
      <c r="EV287" s="39"/>
      <c r="EW287" s="39"/>
      <c r="EX287" s="39"/>
      <c r="EY287" s="39"/>
      <c r="EZ287" s="39"/>
      <c r="FA287" s="39"/>
      <c r="FB287" s="39"/>
      <c r="FC287" s="39"/>
      <c r="FD287" s="39"/>
      <c r="FE287" s="39"/>
      <c r="FF287" s="39"/>
      <c r="FG287" s="39"/>
      <c r="FH287" s="39"/>
      <c r="FI287" s="39"/>
      <c r="FJ287" s="39"/>
      <c r="FK287" s="39"/>
      <c r="FL287" s="39"/>
      <c r="FM287" s="39"/>
      <c r="FN287" s="39"/>
      <c r="FO287" s="39"/>
      <c r="FP287" s="39"/>
      <c r="FQ287" s="39"/>
      <c r="FR287" s="39"/>
      <c r="FS287" s="39"/>
      <c r="FT287" s="39"/>
      <c r="FU287" s="39"/>
      <c r="FV287" s="39"/>
      <c r="FW287" s="39"/>
      <c r="FX287" s="39"/>
      <c r="FY287" s="39"/>
      <c r="FZ287" s="39"/>
      <c r="GA287" s="39"/>
      <c r="GB287" s="39"/>
      <c r="GC287" s="39"/>
      <c r="GD287" s="39"/>
      <c r="GE287" s="39"/>
      <c r="GF287" s="39"/>
      <c r="GG287" s="39"/>
      <c r="GH287" s="39"/>
      <c r="GI287" s="39"/>
      <c r="GJ287" s="39"/>
      <c r="GK287" s="39"/>
      <c r="GL287" s="39"/>
      <c r="GM287" s="39"/>
      <c r="GN287" s="39"/>
      <c r="GO287" s="39"/>
      <c r="GP287" s="39"/>
      <c r="GQ287" s="39"/>
      <c r="GR287" s="39"/>
      <c r="GS287" s="39"/>
      <c r="GT287" s="39"/>
      <c r="GU287" s="39"/>
      <c r="GV287" s="39"/>
      <c r="GW287" s="39"/>
      <c r="GX287" s="39"/>
      <c r="GY287" s="39"/>
      <c r="GZ287" s="39"/>
      <c r="HA287" s="39"/>
      <c r="HB287" s="39"/>
      <c r="HC287" s="39"/>
      <c r="HD287" s="39"/>
      <c r="HE287" s="39"/>
      <c r="HF287" s="39"/>
      <c r="HG287" s="39"/>
      <c r="HH287" s="39"/>
      <c r="HI287" s="39"/>
      <c r="HJ287" s="39"/>
      <c r="HK287" s="39"/>
      <c r="HL287" s="39"/>
      <c r="HM287" s="39"/>
      <c r="HN287" s="39"/>
      <c r="HO287" s="39"/>
      <c r="HP287" s="39"/>
      <c r="HQ287" s="39"/>
      <c r="HR287" s="39"/>
      <c r="HS287" s="39"/>
      <c r="HT287" s="39"/>
      <c r="HU287" s="39"/>
      <c r="HV287" s="39"/>
      <c r="HW287" s="39"/>
      <c r="HX287" s="39"/>
    </row>
    <row r="288" spans="1:232" s="38" customFormat="1" x14ac:dyDescent="0.25">
      <c r="A288" s="40">
        <v>6</v>
      </c>
      <c r="B288" s="50" t="s">
        <v>308</v>
      </c>
      <c r="C288" s="43">
        <f t="shared" si="65"/>
        <v>0</v>
      </c>
      <c r="D288" s="43"/>
      <c r="E288" s="43"/>
      <c r="F288" s="43"/>
      <c r="G288" s="43">
        <f t="shared" si="66"/>
        <v>0</v>
      </c>
      <c r="H288" s="43"/>
      <c r="I288" s="43"/>
      <c r="J288" s="43">
        <f t="shared" si="67"/>
        <v>0</v>
      </c>
      <c r="K288" s="43"/>
      <c r="L288" s="43"/>
      <c r="M288" s="43">
        <f t="shared" si="63"/>
        <v>0</v>
      </c>
      <c r="N288" s="43"/>
      <c r="O288" s="43"/>
      <c r="P288" s="43"/>
      <c r="Q288" s="43"/>
      <c r="R288" s="43"/>
      <c r="S288" s="43"/>
      <c r="V288" s="44"/>
      <c r="W288" s="44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  <c r="CZ288" s="39"/>
      <c r="DA288" s="39"/>
      <c r="DB288" s="39"/>
      <c r="DC288" s="39"/>
      <c r="DD288" s="39"/>
      <c r="DE288" s="39"/>
      <c r="DF288" s="39"/>
      <c r="DG288" s="39"/>
      <c r="DH288" s="39"/>
      <c r="DI288" s="39"/>
      <c r="DJ288" s="39"/>
      <c r="DK288" s="39"/>
      <c r="DL288" s="39"/>
      <c r="DM288" s="39"/>
      <c r="DN288" s="39"/>
      <c r="DO288" s="39"/>
      <c r="DP288" s="39"/>
      <c r="DQ288" s="39"/>
      <c r="DR288" s="39"/>
      <c r="DS288" s="39"/>
      <c r="DT288" s="39"/>
      <c r="DU288" s="39"/>
      <c r="DV288" s="39"/>
      <c r="DW288" s="39"/>
      <c r="DX288" s="39"/>
      <c r="DY288" s="39"/>
      <c r="DZ288" s="39"/>
      <c r="EA288" s="39"/>
      <c r="EB288" s="39"/>
      <c r="EC288" s="39"/>
      <c r="ED288" s="39"/>
      <c r="EE288" s="39"/>
      <c r="EF288" s="39"/>
      <c r="EG288" s="39"/>
      <c r="EH288" s="39"/>
      <c r="EI288" s="39"/>
      <c r="EJ288" s="39"/>
      <c r="EK288" s="39"/>
      <c r="EL288" s="39"/>
      <c r="EM288" s="39"/>
      <c r="EN288" s="39"/>
      <c r="EO288" s="39"/>
      <c r="EP288" s="39"/>
      <c r="EQ288" s="39"/>
      <c r="ER288" s="39"/>
      <c r="ES288" s="39"/>
      <c r="ET288" s="39"/>
      <c r="EU288" s="39"/>
      <c r="EV288" s="39"/>
      <c r="EW288" s="39"/>
      <c r="EX288" s="39"/>
      <c r="EY288" s="39"/>
      <c r="EZ288" s="39"/>
      <c r="FA288" s="39"/>
      <c r="FB288" s="39"/>
      <c r="FC288" s="39"/>
      <c r="FD288" s="39"/>
      <c r="FE288" s="39"/>
      <c r="FF288" s="39"/>
      <c r="FG288" s="39"/>
      <c r="FH288" s="39"/>
      <c r="FI288" s="39"/>
      <c r="FJ288" s="39"/>
      <c r="FK288" s="39"/>
      <c r="FL288" s="39"/>
      <c r="FM288" s="39"/>
      <c r="FN288" s="39"/>
      <c r="FO288" s="39"/>
      <c r="FP288" s="39"/>
      <c r="FQ288" s="39"/>
      <c r="FR288" s="39"/>
      <c r="FS288" s="39"/>
      <c r="FT288" s="39"/>
      <c r="FU288" s="39"/>
      <c r="FV288" s="39"/>
      <c r="FW288" s="39"/>
      <c r="FX288" s="39"/>
      <c r="FY288" s="39"/>
      <c r="FZ288" s="39"/>
      <c r="GA288" s="39"/>
      <c r="GB288" s="39"/>
      <c r="GC288" s="39"/>
      <c r="GD288" s="39"/>
      <c r="GE288" s="39"/>
      <c r="GF288" s="39"/>
      <c r="GG288" s="39"/>
      <c r="GH288" s="39"/>
      <c r="GI288" s="39"/>
      <c r="GJ288" s="39"/>
      <c r="GK288" s="39"/>
      <c r="GL288" s="39"/>
      <c r="GM288" s="39"/>
      <c r="GN288" s="39"/>
      <c r="GO288" s="39"/>
      <c r="GP288" s="39"/>
      <c r="GQ288" s="39"/>
      <c r="GR288" s="39"/>
      <c r="GS288" s="39"/>
      <c r="GT288" s="39"/>
      <c r="GU288" s="39"/>
      <c r="GV288" s="39"/>
      <c r="GW288" s="39"/>
      <c r="GX288" s="39"/>
      <c r="GY288" s="39"/>
      <c r="GZ288" s="39"/>
      <c r="HA288" s="39"/>
      <c r="HB288" s="39"/>
      <c r="HC288" s="39"/>
      <c r="HD288" s="39"/>
      <c r="HE288" s="39"/>
      <c r="HF288" s="39"/>
      <c r="HG288" s="39"/>
      <c r="HH288" s="39"/>
      <c r="HI288" s="39"/>
      <c r="HJ288" s="39"/>
      <c r="HK288" s="39"/>
      <c r="HL288" s="39"/>
      <c r="HM288" s="39"/>
      <c r="HN288" s="39"/>
      <c r="HO288" s="39"/>
      <c r="HP288" s="39"/>
      <c r="HQ288" s="39"/>
      <c r="HR288" s="39"/>
      <c r="HS288" s="39"/>
      <c r="HT288" s="39"/>
      <c r="HU288" s="39"/>
      <c r="HV288" s="39"/>
      <c r="HW288" s="39"/>
      <c r="HX288" s="39"/>
    </row>
    <row r="289" spans="1:232" s="38" customFormat="1" x14ac:dyDescent="0.25">
      <c r="A289" s="40">
        <v>7</v>
      </c>
      <c r="B289" s="50" t="s">
        <v>309</v>
      </c>
      <c r="C289" s="43">
        <f t="shared" si="65"/>
        <v>0</v>
      </c>
      <c r="D289" s="43"/>
      <c r="E289" s="43"/>
      <c r="F289" s="43"/>
      <c r="G289" s="43">
        <f t="shared" si="66"/>
        <v>0</v>
      </c>
      <c r="H289" s="43"/>
      <c r="I289" s="43"/>
      <c r="J289" s="43">
        <f t="shared" si="67"/>
        <v>0</v>
      </c>
      <c r="K289" s="43"/>
      <c r="L289" s="43"/>
      <c r="M289" s="43">
        <f t="shared" si="63"/>
        <v>0</v>
      </c>
      <c r="N289" s="43"/>
      <c r="O289" s="43"/>
      <c r="P289" s="43"/>
      <c r="Q289" s="43"/>
      <c r="R289" s="43"/>
      <c r="S289" s="43"/>
      <c r="V289" s="44"/>
      <c r="W289" s="44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  <c r="CZ289" s="39"/>
      <c r="DA289" s="39"/>
      <c r="DB289" s="39"/>
      <c r="DC289" s="39"/>
      <c r="DD289" s="39"/>
      <c r="DE289" s="39"/>
      <c r="DF289" s="39"/>
      <c r="DG289" s="39"/>
      <c r="DH289" s="39"/>
      <c r="DI289" s="39"/>
      <c r="DJ289" s="39"/>
      <c r="DK289" s="39"/>
      <c r="DL289" s="39"/>
      <c r="DM289" s="39"/>
      <c r="DN289" s="39"/>
      <c r="DO289" s="39"/>
      <c r="DP289" s="39"/>
      <c r="DQ289" s="39"/>
      <c r="DR289" s="39"/>
      <c r="DS289" s="39"/>
      <c r="DT289" s="39"/>
      <c r="DU289" s="39"/>
      <c r="DV289" s="39"/>
      <c r="DW289" s="39"/>
      <c r="DX289" s="39"/>
      <c r="DY289" s="39"/>
      <c r="DZ289" s="39"/>
      <c r="EA289" s="39"/>
      <c r="EB289" s="39"/>
      <c r="EC289" s="39"/>
      <c r="ED289" s="39"/>
      <c r="EE289" s="39"/>
      <c r="EF289" s="39"/>
      <c r="EG289" s="39"/>
      <c r="EH289" s="39"/>
      <c r="EI289" s="39"/>
      <c r="EJ289" s="39"/>
      <c r="EK289" s="39"/>
      <c r="EL289" s="39"/>
      <c r="EM289" s="39"/>
      <c r="EN289" s="39"/>
      <c r="EO289" s="39"/>
      <c r="EP289" s="39"/>
      <c r="EQ289" s="39"/>
      <c r="ER289" s="39"/>
      <c r="ES289" s="39"/>
      <c r="ET289" s="39"/>
      <c r="EU289" s="39"/>
      <c r="EV289" s="39"/>
      <c r="EW289" s="39"/>
      <c r="EX289" s="39"/>
      <c r="EY289" s="39"/>
      <c r="EZ289" s="39"/>
      <c r="FA289" s="39"/>
      <c r="FB289" s="39"/>
      <c r="FC289" s="39"/>
      <c r="FD289" s="39"/>
      <c r="FE289" s="39"/>
      <c r="FF289" s="39"/>
      <c r="FG289" s="39"/>
      <c r="FH289" s="39"/>
      <c r="FI289" s="39"/>
      <c r="FJ289" s="39"/>
      <c r="FK289" s="39"/>
      <c r="FL289" s="39"/>
      <c r="FM289" s="39"/>
      <c r="FN289" s="39"/>
      <c r="FO289" s="39"/>
      <c r="FP289" s="39"/>
      <c r="FQ289" s="39"/>
      <c r="FR289" s="39"/>
      <c r="FS289" s="39"/>
      <c r="FT289" s="39"/>
      <c r="FU289" s="39"/>
      <c r="FV289" s="39"/>
      <c r="FW289" s="39"/>
      <c r="FX289" s="39"/>
      <c r="FY289" s="39"/>
      <c r="FZ289" s="39"/>
      <c r="GA289" s="39"/>
      <c r="GB289" s="39"/>
      <c r="GC289" s="39"/>
      <c r="GD289" s="39"/>
      <c r="GE289" s="39"/>
      <c r="GF289" s="39"/>
      <c r="GG289" s="39"/>
      <c r="GH289" s="39"/>
      <c r="GI289" s="39"/>
      <c r="GJ289" s="39"/>
      <c r="GK289" s="39"/>
      <c r="GL289" s="39"/>
      <c r="GM289" s="39"/>
      <c r="GN289" s="39"/>
      <c r="GO289" s="39"/>
      <c r="GP289" s="39"/>
      <c r="GQ289" s="39"/>
      <c r="GR289" s="39"/>
      <c r="GS289" s="39"/>
      <c r="GT289" s="39"/>
      <c r="GU289" s="39"/>
      <c r="GV289" s="39"/>
      <c r="GW289" s="39"/>
      <c r="GX289" s="39"/>
      <c r="GY289" s="39"/>
      <c r="GZ289" s="39"/>
      <c r="HA289" s="39"/>
      <c r="HB289" s="39"/>
      <c r="HC289" s="39"/>
      <c r="HD289" s="39"/>
      <c r="HE289" s="39"/>
      <c r="HF289" s="39"/>
      <c r="HG289" s="39"/>
      <c r="HH289" s="39"/>
      <c r="HI289" s="39"/>
      <c r="HJ289" s="39"/>
      <c r="HK289" s="39"/>
      <c r="HL289" s="39"/>
      <c r="HM289" s="39"/>
      <c r="HN289" s="39"/>
      <c r="HO289" s="39"/>
      <c r="HP289" s="39"/>
      <c r="HQ289" s="39"/>
      <c r="HR289" s="39"/>
      <c r="HS289" s="39"/>
      <c r="HT289" s="39"/>
      <c r="HU289" s="39"/>
      <c r="HV289" s="39"/>
      <c r="HW289" s="39"/>
      <c r="HX289" s="39"/>
    </row>
    <row r="290" spans="1:232" s="38" customFormat="1" x14ac:dyDescent="0.25">
      <c r="A290" s="40">
        <v>8</v>
      </c>
      <c r="B290" s="50" t="s">
        <v>310</v>
      </c>
      <c r="C290" s="43">
        <f t="shared" si="65"/>
        <v>1514</v>
      </c>
      <c r="D290" s="43"/>
      <c r="E290" s="43">
        <v>1514</v>
      </c>
      <c r="F290" s="43"/>
      <c r="G290" s="43">
        <f t="shared" si="66"/>
        <v>0</v>
      </c>
      <c r="H290" s="43"/>
      <c r="I290" s="43"/>
      <c r="J290" s="43">
        <f t="shared" si="67"/>
        <v>1514</v>
      </c>
      <c r="K290" s="43">
        <v>1514</v>
      </c>
      <c r="L290" s="43"/>
      <c r="M290" s="43">
        <f t="shared" si="63"/>
        <v>0</v>
      </c>
      <c r="N290" s="43"/>
      <c r="O290" s="43"/>
      <c r="P290" s="43"/>
      <c r="Q290" s="43"/>
      <c r="R290" s="43"/>
      <c r="S290" s="43"/>
      <c r="V290" s="44"/>
      <c r="W290" s="44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  <c r="DC290" s="39"/>
      <c r="DD290" s="39"/>
      <c r="DE290" s="39"/>
      <c r="DF290" s="39"/>
      <c r="DG290" s="39"/>
      <c r="DH290" s="39"/>
      <c r="DI290" s="39"/>
      <c r="DJ290" s="39"/>
      <c r="DK290" s="39"/>
      <c r="DL290" s="39"/>
      <c r="DM290" s="39"/>
      <c r="DN290" s="39"/>
      <c r="DO290" s="39"/>
      <c r="DP290" s="39"/>
      <c r="DQ290" s="39"/>
      <c r="DR290" s="39"/>
      <c r="DS290" s="39"/>
      <c r="DT290" s="39"/>
      <c r="DU290" s="39"/>
      <c r="DV290" s="39"/>
      <c r="DW290" s="39"/>
      <c r="DX290" s="39"/>
      <c r="DY290" s="39"/>
      <c r="DZ290" s="39"/>
      <c r="EA290" s="39"/>
      <c r="EB290" s="39"/>
      <c r="EC290" s="39"/>
      <c r="ED290" s="39"/>
      <c r="EE290" s="39"/>
      <c r="EF290" s="39"/>
      <c r="EG290" s="39"/>
      <c r="EH290" s="39"/>
      <c r="EI290" s="39"/>
      <c r="EJ290" s="39"/>
      <c r="EK290" s="39"/>
      <c r="EL290" s="39"/>
      <c r="EM290" s="39"/>
      <c r="EN290" s="39"/>
      <c r="EO290" s="39"/>
      <c r="EP290" s="39"/>
      <c r="EQ290" s="39"/>
      <c r="ER290" s="39"/>
      <c r="ES290" s="39"/>
      <c r="ET290" s="39"/>
      <c r="EU290" s="39"/>
      <c r="EV290" s="39"/>
      <c r="EW290" s="39"/>
      <c r="EX290" s="39"/>
      <c r="EY290" s="39"/>
      <c r="EZ290" s="39"/>
      <c r="FA290" s="39"/>
      <c r="FB290" s="39"/>
      <c r="FC290" s="39"/>
      <c r="FD290" s="39"/>
      <c r="FE290" s="39"/>
      <c r="FF290" s="39"/>
      <c r="FG290" s="39"/>
      <c r="FH290" s="39"/>
      <c r="FI290" s="39"/>
      <c r="FJ290" s="39"/>
      <c r="FK290" s="39"/>
      <c r="FL290" s="39"/>
      <c r="FM290" s="39"/>
      <c r="FN290" s="39"/>
      <c r="FO290" s="39"/>
      <c r="FP290" s="39"/>
      <c r="FQ290" s="39"/>
      <c r="FR290" s="39"/>
      <c r="FS290" s="39"/>
      <c r="FT290" s="39"/>
      <c r="FU290" s="39"/>
      <c r="FV290" s="39"/>
      <c r="FW290" s="39"/>
      <c r="FX290" s="39"/>
      <c r="FY290" s="39"/>
      <c r="FZ290" s="39"/>
      <c r="GA290" s="39"/>
      <c r="GB290" s="39"/>
      <c r="GC290" s="39"/>
      <c r="GD290" s="39"/>
      <c r="GE290" s="39"/>
      <c r="GF290" s="39"/>
      <c r="GG290" s="39"/>
      <c r="GH290" s="39"/>
      <c r="GI290" s="39"/>
      <c r="GJ290" s="39"/>
      <c r="GK290" s="39"/>
      <c r="GL290" s="39"/>
      <c r="GM290" s="39"/>
      <c r="GN290" s="39"/>
      <c r="GO290" s="39"/>
      <c r="GP290" s="39"/>
      <c r="GQ290" s="39"/>
      <c r="GR290" s="39"/>
      <c r="GS290" s="39"/>
      <c r="GT290" s="39"/>
      <c r="GU290" s="39"/>
      <c r="GV290" s="39"/>
      <c r="GW290" s="39"/>
      <c r="GX290" s="39"/>
      <c r="GY290" s="39"/>
      <c r="GZ290" s="39"/>
      <c r="HA290" s="39"/>
      <c r="HB290" s="39"/>
      <c r="HC290" s="39"/>
      <c r="HD290" s="39"/>
      <c r="HE290" s="39"/>
      <c r="HF290" s="39"/>
      <c r="HG290" s="39"/>
      <c r="HH290" s="39"/>
      <c r="HI290" s="39"/>
      <c r="HJ290" s="39"/>
      <c r="HK290" s="39"/>
      <c r="HL290" s="39"/>
      <c r="HM290" s="39"/>
      <c r="HN290" s="39"/>
      <c r="HO290" s="39"/>
      <c r="HP290" s="39"/>
      <c r="HQ290" s="39"/>
      <c r="HR290" s="39"/>
      <c r="HS290" s="39"/>
      <c r="HT290" s="39"/>
      <c r="HU290" s="39"/>
      <c r="HV290" s="39"/>
      <c r="HW290" s="39"/>
      <c r="HX290" s="39"/>
    </row>
    <row r="291" spans="1:232" s="39" customFormat="1" ht="31.5" x14ac:dyDescent="0.25">
      <c r="A291" s="40">
        <v>9</v>
      </c>
      <c r="B291" s="45" t="s">
        <v>311</v>
      </c>
      <c r="C291" s="43">
        <f t="shared" si="65"/>
        <v>2836</v>
      </c>
      <c r="D291" s="43"/>
      <c r="E291" s="43">
        <v>2836</v>
      </c>
      <c r="F291" s="43"/>
      <c r="G291" s="43">
        <f t="shared" si="66"/>
        <v>0</v>
      </c>
      <c r="H291" s="43"/>
      <c r="I291" s="43"/>
      <c r="J291" s="43">
        <f t="shared" si="67"/>
        <v>1761</v>
      </c>
      <c r="K291" s="43">
        <v>1761</v>
      </c>
      <c r="L291" s="43"/>
      <c r="M291" s="43">
        <f t="shared" si="63"/>
        <v>0</v>
      </c>
      <c r="N291" s="43"/>
      <c r="O291" s="43"/>
      <c r="P291" s="43">
        <v>1070</v>
      </c>
      <c r="Q291" s="43"/>
      <c r="R291" s="43"/>
      <c r="S291" s="43"/>
      <c r="V291" s="44"/>
      <c r="W291" s="44"/>
    </row>
    <row r="292" spans="1:232" s="38" customFormat="1" x14ac:dyDescent="0.25">
      <c r="A292" s="33" t="s">
        <v>312</v>
      </c>
      <c r="B292" s="72" t="s">
        <v>313</v>
      </c>
      <c r="C292" s="74">
        <f t="shared" ref="C292:S292" si="68">SUBTOTAL(9,C293:C296)</f>
        <v>238</v>
      </c>
      <c r="D292" s="74">
        <f t="shared" si="68"/>
        <v>0</v>
      </c>
      <c r="E292" s="74">
        <f t="shared" si="68"/>
        <v>238</v>
      </c>
      <c r="F292" s="74">
        <f t="shared" si="68"/>
        <v>0</v>
      </c>
      <c r="G292" s="74">
        <f t="shared" si="68"/>
        <v>0</v>
      </c>
      <c r="H292" s="74">
        <f t="shared" si="68"/>
        <v>0</v>
      </c>
      <c r="I292" s="74">
        <f t="shared" si="68"/>
        <v>0</v>
      </c>
      <c r="J292" s="74">
        <f t="shared" si="68"/>
        <v>238</v>
      </c>
      <c r="K292" s="74">
        <f t="shared" si="68"/>
        <v>238</v>
      </c>
      <c r="L292" s="74">
        <f t="shared" si="68"/>
        <v>0</v>
      </c>
      <c r="M292" s="74">
        <f t="shared" si="68"/>
        <v>0</v>
      </c>
      <c r="N292" s="74">
        <f t="shared" si="68"/>
        <v>0</v>
      </c>
      <c r="O292" s="74">
        <f t="shared" si="68"/>
        <v>0</v>
      </c>
      <c r="P292" s="74">
        <f t="shared" si="68"/>
        <v>0</v>
      </c>
      <c r="Q292" s="74">
        <f t="shared" si="68"/>
        <v>0</v>
      </c>
      <c r="R292" s="74">
        <f t="shared" si="68"/>
        <v>0</v>
      </c>
      <c r="S292" s="74">
        <f t="shared" si="68"/>
        <v>0</v>
      </c>
      <c r="V292" s="44"/>
      <c r="W292" s="44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  <c r="CZ292" s="39"/>
      <c r="DA292" s="39"/>
      <c r="DB292" s="39"/>
      <c r="DC292" s="39"/>
      <c r="DD292" s="39"/>
      <c r="DE292" s="39"/>
      <c r="DF292" s="39"/>
      <c r="DG292" s="39"/>
      <c r="DH292" s="39"/>
      <c r="DI292" s="39"/>
      <c r="DJ292" s="39"/>
      <c r="DK292" s="39"/>
      <c r="DL292" s="39"/>
      <c r="DM292" s="39"/>
      <c r="DN292" s="39"/>
      <c r="DO292" s="39"/>
      <c r="DP292" s="39"/>
      <c r="DQ292" s="39"/>
      <c r="DR292" s="39"/>
      <c r="DS292" s="39"/>
      <c r="DT292" s="39"/>
      <c r="DU292" s="39"/>
      <c r="DV292" s="39"/>
      <c r="DW292" s="39"/>
      <c r="DX292" s="39"/>
      <c r="DY292" s="39"/>
      <c r="DZ292" s="39"/>
      <c r="EA292" s="39"/>
      <c r="EB292" s="39"/>
      <c r="EC292" s="39"/>
      <c r="ED292" s="39"/>
      <c r="EE292" s="39"/>
      <c r="EF292" s="39"/>
      <c r="EG292" s="39"/>
      <c r="EH292" s="39"/>
      <c r="EI292" s="39"/>
      <c r="EJ292" s="39"/>
      <c r="EK292" s="39"/>
      <c r="EL292" s="39"/>
      <c r="EM292" s="39"/>
      <c r="EN292" s="39"/>
      <c r="EO292" s="39"/>
      <c r="EP292" s="39"/>
      <c r="EQ292" s="39"/>
      <c r="ER292" s="39"/>
      <c r="ES292" s="39"/>
      <c r="ET292" s="39"/>
      <c r="EU292" s="39"/>
      <c r="EV292" s="39"/>
      <c r="EW292" s="39"/>
      <c r="EX292" s="39"/>
      <c r="EY292" s="39"/>
      <c r="EZ292" s="39"/>
      <c r="FA292" s="39"/>
      <c r="FB292" s="39"/>
      <c r="FC292" s="39"/>
      <c r="FD292" s="39"/>
      <c r="FE292" s="39"/>
      <c r="FF292" s="39"/>
      <c r="FG292" s="39"/>
      <c r="FH292" s="39"/>
      <c r="FI292" s="39"/>
      <c r="FJ292" s="39"/>
      <c r="FK292" s="39"/>
      <c r="FL292" s="39"/>
      <c r="FM292" s="39"/>
      <c r="FN292" s="39"/>
      <c r="FO292" s="39"/>
      <c r="FP292" s="39"/>
      <c r="FQ292" s="39"/>
      <c r="FR292" s="39"/>
      <c r="FS292" s="39"/>
      <c r="FT292" s="39"/>
      <c r="FU292" s="39"/>
      <c r="FV292" s="39"/>
      <c r="FW292" s="39"/>
      <c r="FX292" s="39"/>
      <c r="FY292" s="39"/>
      <c r="FZ292" s="39"/>
      <c r="GA292" s="39"/>
      <c r="GB292" s="39"/>
      <c r="GC292" s="39"/>
      <c r="GD292" s="39"/>
      <c r="GE292" s="39"/>
      <c r="GF292" s="39"/>
      <c r="GG292" s="39"/>
      <c r="GH292" s="39"/>
      <c r="GI292" s="39"/>
      <c r="GJ292" s="39"/>
      <c r="GK292" s="39"/>
      <c r="GL292" s="39"/>
      <c r="GM292" s="39"/>
      <c r="GN292" s="39"/>
      <c r="GO292" s="39"/>
      <c r="GP292" s="39"/>
      <c r="GQ292" s="39"/>
      <c r="GR292" s="39"/>
      <c r="GS292" s="39"/>
      <c r="GT292" s="39"/>
      <c r="GU292" s="39"/>
      <c r="GV292" s="39"/>
      <c r="GW292" s="39"/>
      <c r="GX292" s="39"/>
      <c r="GY292" s="39"/>
      <c r="GZ292" s="39"/>
      <c r="HA292" s="39"/>
      <c r="HB292" s="39"/>
      <c r="HC292" s="39"/>
      <c r="HD292" s="39"/>
      <c r="HE292" s="39"/>
      <c r="HF292" s="39"/>
      <c r="HG292" s="39"/>
      <c r="HH292" s="39"/>
      <c r="HI292" s="39"/>
      <c r="HJ292" s="39"/>
      <c r="HK292" s="39"/>
      <c r="HL292" s="39"/>
      <c r="HM292" s="39"/>
      <c r="HN292" s="39"/>
      <c r="HO292" s="39"/>
      <c r="HP292" s="39"/>
      <c r="HQ292" s="39"/>
      <c r="HR292" s="39"/>
      <c r="HS292" s="39"/>
      <c r="HT292" s="39"/>
      <c r="HU292" s="39"/>
      <c r="HV292" s="39"/>
      <c r="HW292" s="39"/>
      <c r="HX292" s="39"/>
    </row>
    <row r="293" spans="1:232" s="38" customFormat="1" x14ac:dyDescent="0.25">
      <c r="A293" s="40">
        <v>1</v>
      </c>
      <c r="B293" s="50" t="s">
        <v>314</v>
      </c>
      <c r="C293" s="43">
        <f>SUBTOTAL(9,C294:C295)</f>
        <v>0</v>
      </c>
      <c r="D293" s="43">
        <f>SUBTOTAL(9,D294:D295)</f>
        <v>0</v>
      </c>
      <c r="E293" s="43">
        <f>SUBTOTAL(9,E294:E295)</f>
        <v>0</v>
      </c>
      <c r="F293" s="43"/>
      <c r="G293" s="43">
        <f t="shared" ref="G293:L293" si="69">SUBTOTAL(9,G294:G295)</f>
        <v>0</v>
      </c>
      <c r="H293" s="43">
        <f t="shared" si="69"/>
        <v>0</v>
      </c>
      <c r="I293" s="43">
        <f t="shared" si="69"/>
        <v>0</v>
      </c>
      <c r="J293" s="43">
        <f t="shared" si="69"/>
        <v>0</v>
      </c>
      <c r="K293" s="43">
        <f t="shared" si="69"/>
        <v>0</v>
      </c>
      <c r="L293" s="43">
        <f t="shared" si="69"/>
        <v>0</v>
      </c>
      <c r="M293" s="43">
        <f>SUM(N293:O293)</f>
        <v>0</v>
      </c>
      <c r="N293" s="43">
        <f t="shared" ref="N293:S293" si="70">SUBTOTAL(9,N294:N295)</f>
        <v>0</v>
      </c>
      <c r="O293" s="43">
        <f t="shared" si="70"/>
        <v>0</v>
      </c>
      <c r="P293" s="43">
        <f t="shared" si="70"/>
        <v>0</v>
      </c>
      <c r="Q293" s="43">
        <f t="shared" si="70"/>
        <v>0</v>
      </c>
      <c r="R293" s="43">
        <f t="shared" si="70"/>
        <v>0</v>
      </c>
      <c r="S293" s="43">
        <f t="shared" si="70"/>
        <v>0</v>
      </c>
      <c r="V293" s="44"/>
      <c r="W293" s="44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  <c r="CZ293" s="39"/>
      <c r="DA293" s="39"/>
      <c r="DB293" s="39"/>
      <c r="DC293" s="39"/>
      <c r="DD293" s="39"/>
      <c r="DE293" s="39"/>
      <c r="DF293" s="39"/>
      <c r="DG293" s="39"/>
      <c r="DH293" s="39"/>
      <c r="DI293" s="39"/>
      <c r="DJ293" s="39"/>
      <c r="DK293" s="39"/>
      <c r="DL293" s="39"/>
      <c r="DM293" s="39"/>
      <c r="DN293" s="39"/>
      <c r="DO293" s="39"/>
      <c r="DP293" s="39"/>
      <c r="DQ293" s="39"/>
      <c r="DR293" s="39"/>
      <c r="DS293" s="39"/>
      <c r="DT293" s="39"/>
      <c r="DU293" s="39"/>
      <c r="DV293" s="39"/>
      <c r="DW293" s="39"/>
      <c r="DX293" s="39"/>
      <c r="DY293" s="39"/>
      <c r="DZ293" s="39"/>
      <c r="EA293" s="39"/>
      <c r="EB293" s="39"/>
      <c r="EC293" s="39"/>
      <c r="ED293" s="39"/>
      <c r="EE293" s="39"/>
      <c r="EF293" s="39"/>
      <c r="EG293" s="39"/>
      <c r="EH293" s="39"/>
      <c r="EI293" s="39"/>
      <c r="EJ293" s="39"/>
      <c r="EK293" s="39"/>
      <c r="EL293" s="39"/>
      <c r="EM293" s="39"/>
      <c r="EN293" s="39"/>
      <c r="EO293" s="39"/>
      <c r="EP293" s="39"/>
      <c r="EQ293" s="39"/>
      <c r="ER293" s="39"/>
      <c r="ES293" s="39"/>
      <c r="ET293" s="39"/>
      <c r="EU293" s="39"/>
      <c r="EV293" s="39"/>
      <c r="EW293" s="39"/>
      <c r="EX293" s="39"/>
      <c r="EY293" s="39"/>
      <c r="EZ293" s="39"/>
      <c r="FA293" s="39"/>
      <c r="FB293" s="39"/>
      <c r="FC293" s="39"/>
      <c r="FD293" s="39"/>
      <c r="FE293" s="39"/>
      <c r="FF293" s="39"/>
      <c r="FG293" s="39"/>
      <c r="FH293" s="39"/>
      <c r="FI293" s="39"/>
      <c r="FJ293" s="39"/>
      <c r="FK293" s="39"/>
      <c r="FL293" s="39"/>
      <c r="FM293" s="39"/>
      <c r="FN293" s="39"/>
      <c r="FO293" s="39"/>
      <c r="FP293" s="39"/>
      <c r="FQ293" s="39"/>
      <c r="FR293" s="39"/>
      <c r="FS293" s="39"/>
      <c r="FT293" s="39"/>
      <c r="FU293" s="39"/>
      <c r="FV293" s="39"/>
      <c r="FW293" s="39"/>
      <c r="FX293" s="39"/>
      <c r="FY293" s="39"/>
      <c r="FZ293" s="39"/>
      <c r="GA293" s="39"/>
      <c r="GB293" s="39"/>
      <c r="GC293" s="39"/>
      <c r="GD293" s="39"/>
      <c r="GE293" s="39"/>
      <c r="GF293" s="39"/>
      <c r="GG293" s="39"/>
      <c r="GH293" s="39"/>
      <c r="GI293" s="39"/>
      <c r="GJ293" s="39"/>
      <c r="GK293" s="39"/>
      <c r="GL293" s="39"/>
      <c r="GM293" s="39"/>
      <c r="GN293" s="39"/>
      <c r="GO293" s="39"/>
      <c r="GP293" s="39"/>
      <c r="GQ293" s="39"/>
      <c r="GR293" s="39"/>
      <c r="GS293" s="39"/>
      <c r="GT293" s="39"/>
      <c r="GU293" s="39"/>
      <c r="GV293" s="39"/>
      <c r="GW293" s="39"/>
      <c r="GX293" s="39"/>
      <c r="GY293" s="39"/>
      <c r="GZ293" s="39"/>
      <c r="HA293" s="39"/>
      <c r="HB293" s="39"/>
      <c r="HC293" s="39"/>
      <c r="HD293" s="39"/>
      <c r="HE293" s="39"/>
      <c r="HF293" s="39"/>
      <c r="HG293" s="39"/>
      <c r="HH293" s="39"/>
      <c r="HI293" s="39"/>
      <c r="HJ293" s="39"/>
      <c r="HK293" s="39"/>
      <c r="HL293" s="39"/>
      <c r="HM293" s="39"/>
      <c r="HN293" s="39"/>
      <c r="HO293" s="39"/>
      <c r="HP293" s="39"/>
      <c r="HQ293" s="39"/>
      <c r="HR293" s="39"/>
      <c r="HS293" s="39"/>
      <c r="HT293" s="39"/>
      <c r="HU293" s="39"/>
      <c r="HV293" s="39"/>
      <c r="HW293" s="39"/>
      <c r="HX293" s="39"/>
    </row>
    <row r="294" spans="1:232" s="38" customFormat="1" x14ac:dyDescent="0.25">
      <c r="A294" s="40"/>
      <c r="B294" s="73" t="s">
        <v>315</v>
      </c>
      <c r="C294" s="43">
        <f>SUM(D294:F294)+G294</f>
        <v>0</v>
      </c>
      <c r="D294" s="43"/>
      <c r="E294" s="43"/>
      <c r="F294" s="43"/>
      <c r="G294" s="43">
        <f>SUM(H294:I294)</f>
        <v>0</v>
      </c>
      <c r="H294" s="43"/>
      <c r="I294" s="43"/>
      <c r="J294" s="43">
        <f>SUM(K294:L294)+M294</f>
        <v>0</v>
      </c>
      <c r="K294" s="43"/>
      <c r="L294" s="43"/>
      <c r="M294" s="43">
        <f>SUM(N294:O294)</f>
        <v>0</v>
      </c>
      <c r="N294" s="43"/>
      <c r="O294" s="43"/>
      <c r="P294" s="43"/>
      <c r="Q294" s="43"/>
      <c r="R294" s="43"/>
      <c r="S294" s="43"/>
      <c r="V294" s="44"/>
      <c r="W294" s="44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  <c r="CZ294" s="39"/>
      <c r="DA294" s="39"/>
      <c r="DB294" s="39"/>
      <c r="DC294" s="39"/>
      <c r="DD294" s="39"/>
      <c r="DE294" s="39"/>
      <c r="DF294" s="39"/>
      <c r="DG294" s="39"/>
      <c r="DH294" s="39"/>
      <c r="DI294" s="39"/>
      <c r="DJ294" s="39"/>
      <c r="DK294" s="39"/>
      <c r="DL294" s="39"/>
      <c r="DM294" s="39"/>
      <c r="DN294" s="39"/>
      <c r="DO294" s="39"/>
      <c r="DP294" s="39"/>
      <c r="DQ294" s="39"/>
      <c r="DR294" s="39"/>
      <c r="DS294" s="39"/>
      <c r="DT294" s="39"/>
      <c r="DU294" s="39"/>
      <c r="DV294" s="39"/>
      <c r="DW294" s="39"/>
      <c r="DX294" s="39"/>
      <c r="DY294" s="39"/>
      <c r="DZ294" s="39"/>
      <c r="EA294" s="39"/>
      <c r="EB294" s="39"/>
      <c r="EC294" s="39"/>
      <c r="ED294" s="39"/>
      <c r="EE294" s="39"/>
      <c r="EF294" s="39"/>
      <c r="EG294" s="39"/>
      <c r="EH294" s="39"/>
      <c r="EI294" s="39"/>
      <c r="EJ294" s="39"/>
      <c r="EK294" s="39"/>
      <c r="EL294" s="39"/>
      <c r="EM294" s="39"/>
      <c r="EN294" s="39"/>
      <c r="EO294" s="39"/>
      <c r="EP294" s="39"/>
      <c r="EQ294" s="39"/>
      <c r="ER294" s="39"/>
      <c r="ES294" s="39"/>
      <c r="ET294" s="39"/>
      <c r="EU294" s="39"/>
      <c r="EV294" s="39"/>
      <c r="EW294" s="39"/>
      <c r="EX294" s="39"/>
      <c r="EY294" s="39"/>
      <c r="EZ294" s="39"/>
      <c r="FA294" s="39"/>
      <c r="FB294" s="39"/>
      <c r="FC294" s="39"/>
      <c r="FD294" s="39"/>
      <c r="FE294" s="39"/>
      <c r="FF294" s="39"/>
      <c r="FG294" s="39"/>
      <c r="FH294" s="39"/>
      <c r="FI294" s="39"/>
      <c r="FJ294" s="39"/>
      <c r="FK294" s="39"/>
      <c r="FL294" s="39"/>
      <c r="FM294" s="39"/>
      <c r="FN294" s="39"/>
      <c r="FO294" s="39"/>
      <c r="FP294" s="39"/>
      <c r="FQ294" s="39"/>
      <c r="FR294" s="39"/>
      <c r="FS294" s="39"/>
      <c r="FT294" s="39"/>
      <c r="FU294" s="39"/>
      <c r="FV294" s="39"/>
      <c r="FW294" s="39"/>
      <c r="FX294" s="39"/>
      <c r="FY294" s="39"/>
      <c r="FZ294" s="39"/>
      <c r="GA294" s="39"/>
      <c r="GB294" s="39"/>
      <c r="GC294" s="39"/>
      <c r="GD294" s="39"/>
      <c r="GE294" s="39"/>
      <c r="GF294" s="39"/>
      <c r="GG294" s="39"/>
      <c r="GH294" s="39"/>
      <c r="GI294" s="39"/>
      <c r="GJ294" s="39"/>
      <c r="GK294" s="39"/>
      <c r="GL294" s="39"/>
      <c r="GM294" s="39"/>
      <c r="GN294" s="39"/>
      <c r="GO294" s="39"/>
      <c r="GP294" s="39"/>
      <c r="GQ294" s="39"/>
      <c r="GR294" s="39"/>
      <c r="GS294" s="39"/>
      <c r="GT294" s="39"/>
      <c r="GU294" s="39"/>
      <c r="GV294" s="39"/>
      <c r="GW294" s="39"/>
      <c r="GX294" s="39"/>
      <c r="GY294" s="39"/>
      <c r="GZ294" s="39"/>
      <c r="HA294" s="39"/>
      <c r="HB294" s="39"/>
      <c r="HC294" s="39"/>
      <c r="HD294" s="39"/>
      <c r="HE294" s="39"/>
      <c r="HF294" s="39"/>
      <c r="HG294" s="39"/>
      <c r="HH294" s="39"/>
      <c r="HI294" s="39"/>
      <c r="HJ294" s="39"/>
      <c r="HK294" s="39"/>
      <c r="HL294" s="39"/>
      <c r="HM294" s="39"/>
      <c r="HN294" s="39"/>
      <c r="HO294" s="39"/>
      <c r="HP294" s="39"/>
      <c r="HQ294" s="39"/>
      <c r="HR294" s="39"/>
      <c r="HS294" s="39"/>
      <c r="HT294" s="39"/>
      <c r="HU294" s="39"/>
      <c r="HV294" s="39"/>
      <c r="HW294" s="39"/>
      <c r="HX294" s="39"/>
    </row>
    <row r="295" spans="1:232" s="38" customFormat="1" x14ac:dyDescent="0.25">
      <c r="A295" s="40"/>
      <c r="B295" s="73" t="s">
        <v>316</v>
      </c>
      <c r="C295" s="43">
        <f>SUM(D295:F295)+G295</f>
        <v>0</v>
      </c>
      <c r="D295" s="43"/>
      <c r="E295" s="43"/>
      <c r="F295" s="43"/>
      <c r="G295" s="43">
        <f>SUM(H295:I295)</f>
        <v>0</v>
      </c>
      <c r="H295" s="43"/>
      <c r="I295" s="43"/>
      <c r="J295" s="43">
        <f>SUM(K295:L295)+M295</f>
        <v>0</v>
      </c>
      <c r="K295" s="43"/>
      <c r="L295" s="43"/>
      <c r="M295" s="43">
        <f>SUM(N295:O295)</f>
        <v>0</v>
      </c>
      <c r="N295" s="43"/>
      <c r="O295" s="43"/>
      <c r="P295" s="43"/>
      <c r="Q295" s="43"/>
      <c r="R295" s="43"/>
      <c r="S295" s="43"/>
      <c r="V295" s="44"/>
      <c r="W295" s="44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  <c r="CZ295" s="39"/>
      <c r="DA295" s="39"/>
      <c r="DB295" s="39"/>
      <c r="DC295" s="39"/>
      <c r="DD295" s="39"/>
      <c r="DE295" s="39"/>
      <c r="DF295" s="39"/>
      <c r="DG295" s="39"/>
      <c r="DH295" s="39"/>
      <c r="DI295" s="39"/>
      <c r="DJ295" s="39"/>
      <c r="DK295" s="39"/>
      <c r="DL295" s="39"/>
      <c r="DM295" s="39"/>
      <c r="DN295" s="39"/>
      <c r="DO295" s="39"/>
      <c r="DP295" s="39"/>
      <c r="DQ295" s="39"/>
      <c r="DR295" s="39"/>
      <c r="DS295" s="39"/>
      <c r="DT295" s="39"/>
      <c r="DU295" s="39"/>
      <c r="DV295" s="39"/>
      <c r="DW295" s="39"/>
      <c r="DX295" s="39"/>
      <c r="DY295" s="39"/>
      <c r="DZ295" s="39"/>
      <c r="EA295" s="39"/>
      <c r="EB295" s="39"/>
      <c r="EC295" s="39"/>
      <c r="ED295" s="39"/>
      <c r="EE295" s="39"/>
      <c r="EF295" s="39"/>
      <c r="EG295" s="39"/>
      <c r="EH295" s="39"/>
      <c r="EI295" s="39"/>
      <c r="EJ295" s="39"/>
      <c r="EK295" s="39"/>
      <c r="EL295" s="39"/>
      <c r="EM295" s="39"/>
      <c r="EN295" s="39"/>
      <c r="EO295" s="39"/>
      <c r="EP295" s="39"/>
      <c r="EQ295" s="39"/>
      <c r="ER295" s="39"/>
      <c r="ES295" s="39"/>
      <c r="ET295" s="39"/>
      <c r="EU295" s="39"/>
      <c r="EV295" s="39"/>
      <c r="EW295" s="39"/>
      <c r="EX295" s="39"/>
      <c r="EY295" s="39"/>
      <c r="EZ295" s="39"/>
      <c r="FA295" s="39"/>
      <c r="FB295" s="39"/>
      <c r="FC295" s="39"/>
      <c r="FD295" s="39"/>
      <c r="FE295" s="39"/>
      <c r="FF295" s="39"/>
      <c r="FG295" s="39"/>
      <c r="FH295" s="39"/>
      <c r="FI295" s="39"/>
      <c r="FJ295" s="39"/>
      <c r="FK295" s="39"/>
      <c r="FL295" s="39"/>
      <c r="FM295" s="39"/>
      <c r="FN295" s="39"/>
      <c r="FO295" s="39"/>
      <c r="FP295" s="39"/>
      <c r="FQ295" s="39"/>
      <c r="FR295" s="39"/>
      <c r="FS295" s="39"/>
      <c r="FT295" s="39"/>
      <c r="FU295" s="39"/>
      <c r="FV295" s="39"/>
      <c r="FW295" s="39"/>
      <c r="FX295" s="39"/>
      <c r="FY295" s="39"/>
      <c r="FZ295" s="39"/>
      <c r="GA295" s="39"/>
      <c r="GB295" s="39"/>
      <c r="GC295" s="39"/>
      <c r="GD295" s="39"/>
      <c r="GE295" s="39"/>
      <c r="GF295" s="39"/>
      <c r="GG295" s="39"/>
      <c r="GH295" s="39"/>
      <c r="GI295" s="39"/>
      <c r="GJ295" s="39"/>
      <c r="GK295" s="39"/>
      <c r="GL295" s="39"/>
      <c r="GM295" s="39"/>
      <c r="GN295" s="39"/>
      <c r="GO295" s="39"/>
      <c r="GP295" s="39"/>
      <c r="GQ295" s="39"/>
      <c r="GR295" s="39"/>
      <c r="GS295" s="39"/>
      <c r="GT295" s="39"/>
      <c r="GU295" s="39"/>
      <c r="GV295" s="39"/>
      <c r="GW295" s="39"/>
      <c r="GX295" s="39"/>
      <c r="GY295" s="39"/>
      <c r="GZ295" s="39"/>
      <c r="HA295" s="39"/>
      <c r="HB295" s="39"/>
      <c r="HC295" s="39"/>
      <c r="HD295" s="39"/>
      <c r="HE295" s="39"/>
      <c r="HF295" s="39"/>
      <c r="HG295" s="39"/>
      <c r="HH295" s="39"/>
      <c r="HI295" s="39"/>
      <c r="HJ295" s="39"/>
      <c r="HK295" s="39"/>
      <c r="HL295" s="39"/>
      <c r="HM295" s="39"/>
      <c r="HN295" s="39"/>
      <c r="HO295" s="39"/>
      <c r="HP295" s="39"/>
      <c r="HQ295" s="39"/>
      <c r="HR295" s="39"/>
      <c r="HS295" s="39"/>
      <c r="HT295" s="39"/>
      <c r="HU295" s="39"/>
      <c r="HV295" s="39"/>
      <c r="HW295" s="39"/>
      <c r="HX295" s="39"/>
    </row>
    <row r="296" spans="1:232" s="38" customFormat="1" ht="31.5" x14ac:dyDescent="0.25">
      <c r="A296" s="75">
        <v>2</v>
      </c>
      <c r="B296" s="76" t="s">
        <v>317</v>
      </c>
      <c r="C296" s="77">
        <f>SUM(D296:F296)+G296</f>
        <v>238</v>
      </c>
      <c r="D296" s="77"/>
      <c r="E296" s="77">
        <v>238</v>
      </c>
      <c r="F296" s="77"/>
      <c r="G296" s="77">
        <f>SUM(H296:I296)</f>
        <v>0</v>
      </c>
      <c r="H296" s="77"/>
      <c r="I296" s="77"/>
      <c r="J296" s="77">
        <f>SUM(K296:L296)+M296</f>
        <v>238</v>
      </c>
      <c r="K296" s="77">
        <v>238</v>
      </c>
      <c r="L296" s="77"/>
      <c r="M296" s="77">
        <f>SUM(N296:O296)</f>
        <v>0</v>
      </c>
      <c r="N296" s="77"/>
      <c r="O296" s="77"/>
      <c r="P296" s="77"/>
      <c r="Q296" s="77"/>
      <c r="R296" s="77"/>
      <c r="S296" s="77"/>
      <c r="V296" s="44"/>
      <c r="W296" s="44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  <c r="CZ296" s="39"/>
      <c r="DA296" s="39"/>
      <c r="DB296" s="39"/>
      <c r="DC296" s="39"/>
      <c r="DD296" s="39"/>
      <c r="DE296" s="39"/>
      <c r="DF296" s="39"/>
      <c r="DG296" s="39"/>
      <c r="DH296" s="39"/>
      <c r="DI296" s="39"/>
      <c r="DJ296" s="39"/>
      <c r="DK296" s="39"/>
      <c r="DL296" s="39"/>
      <c r="DM296" s="39"/>
      <c r="DN296" s="39"/>
      <c r="DO296" s="39"/>
      <c r="DP296" s="39"/>
      <c r="DQ296" s="39"/>
      <c r="DR296" s="39"/>
      <c r="DS296" s="39"/>
      <c r="DT296" s="39"/>
      <c r="DU296" s="39"/>
      <c r="DV296" s="39"/>
      <c r="DW296" s="39"/>
      <c r="DX296" s="39"/>
      <c r="DY296" s="39"/>
      <c r="DZ296" s="39"/>
      <c r="EA296" s="39"/>
      <c r="EB296" s="39"/>
      <c r="EC296" s="39"/>
      <c r="ED296" s="39"/>
      <c r="EE296" s="39"/>
      <c r="EF296" s="39"/>
      <c r="EG296" s="39"/>
      <c r="EH296" s="39"/>
      <c r="EI296" s="39"/>
      <c r="EJ296" s="39"/>
      <c r="EK296" s="39"/>
      <c r="EL296" s="39"/>
      <c r="EM296" s="39"/>
      <c r="EN296" s="39"/>
      <c r="EO296" s="39"/>
      <c r="EP296" s="39"/>
      <c r="EQ296" s="39"/>
      <c r="ER296" s="39"/>
      <c r="ES296" s="39"/>
      <c r="ET296" s="39"/>
      <c r="EU296" s="39"/>
      <c r="EV296" s="39"/>
      <c r="EW296" s="39"/>
      <c r="EX296" s="39"/>
      <c r="EY296" s="39"/>
      <c r="EZ296" s="39"/>
      <c r="FA296" s="39"/>
      <c r="FB296" s="39"/>
      <c r="FC296" s="39"/>
      <c r="FD296" s="39"/>
      <c r="FE296" s="39"/>
      <c r="FF296" s="39"/>
      <c r="FG296" s="39"/>
      <c r="FH296" s="39"/>
      <c r="FI296" s="39"/>
      <c r="FJ296" s="39"/>
      <c r="FK296" s="39"/>
      <c r="FL296" s="39"/>
      <c r="FM296" s="39"/>
      <c r="FN296" s="39"/>
      <c r="FO296" s="39"/>
      <c r="FP296" s="39"/>
      <c r="FQ296" s="39"/>
      <c r="FR296" s="39"/>
      <c r="FS296" s="39"/>
      <c r="FT296" s="39"/>
      <c r="FU296" s="39"/>
      <c r="FV296" s="39"/>
      <c r="FW296" s="39"/>
      <c r="FX296" s="39"/>
      <c r="FY296" s="39"/>
      <c r="FZ296" s="39"/>
      <c r="GA296" s="39"/>
      <c r="GB296" s="39"/>
      <c r="GC296" s="39"/>
      <c r="GD296" s="39"/>
      <c r="GE296" s="39"/>
      <c r="GF296" s="39"/>
      <c r="GG296" s="39"/>
      <c r="GH296" s="39"/>
      <c r="GI296" s="39"/>
      <c r="GJ296" s="39"/>
      <c r="GK296" s="39"/>
      <c r="GL296" s="39"/>
      <c r="GM296" s="39"/>
      <c r="GN296" s="39"/>
      <c r="GO296" s="39"/>
      <c r="GP296" s="39"/>
      <c r="GQ296" s="39"/>
      <c r="GR296" s="39"/>
      <c r="GS296" s="39"/>
      <c r="GT296" s="39"/>
      <c r="GU296" s="39"/>
      <c r="GV296" s="39"/>
      <c r="GW296" s="39"/>
      <c r="GX296" s="39"/>
      <c r="GY296" s="39"/>
      <c r="GZ296" s="39"/>
      <c r="HA296" s="39"/>
      <c r="HB296" s="39"/>
      <c r="HC296" s="39"/>
      <c r="HD296" s="39"/>
      <c r="HE296" s="39"/>
      <c r="HF296" s="39"/>
      <c r="HG296" s="39"/>
      <c r="HH296" s="39"/>
      <c r="HI296" s="39"/>
      <c r="HJ296" s="39"/>
      <c r="HK296" s="39"/>
      <c r="HL296" s="39"/>
      <c r="HM296" s="39"/>
      <c r="HN296" s="39"/>
      <c r="HO296" s="39"/>
      <c r="HP296" s="39"/>
      <c r="HQ296" s="39"/>
      <c r="HR296" s="39"/>
      <c r="HS296" s="39"/>
      <c r="HT296" s="39"/>
      <c r="HU296" s="39"/>
      <c r="HV296" s="39"/>
      <c r="HW296" s="39"/>
      <c r="HX296" s="39"/>
    </row>
    <row r="298" spans="1:232" x14ac:dyDescent="0.25">
      <c r="B298" s="78"/>
      <c r="C298" s="78"/>
      <c r="D298" s="78"/>
      <c r="E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</row>
    <row r="307" ht="22.5" customHeight="1" x14ac:dyDescent="0.25"/>
  </sheetData>
  <mergeCells count="29">
    <mergeCell ref="O8:O10"/>
    <mergeCell ref="B298:E298"/>
    <mergeCell ref="J298:S298"/>
    <mergeCell ref="L7:L10"/>
    <mergeCell ref="M7:O7"/>
    <mergeCell ref="Q7:Q10"/>
    <mergeCell ref="R7:R10"/>
    <mergeCell ref="S7:S10"/>
    <mergeCell ref="G8:G10"/>
    <mergeCell ref="H8:H10"/>
    <mergeCell ref="I8:I10"/>
    <mergeCell ref="M8:M10"/>
    <mergeCell ref="N8:N10"/>
    <mergeCell ref="D7:D10"/>
    <mergeCell ref="E7:E10"/>
    <mergeCell ref="F7:F10"/>
    <mergeCell ref="G7:I7"/>
    <mergeCell ref="J7:J10"/>
    <mergeCell ref="K7:K10"/>
    <mergeCell ref="A2:S2"/>
    <mergeCell ref="A3:S3"/>
    <mergeCell ref="A4:S4"/>
    <mergeCell ref="A6:A10"/>
    <mergeCell ref="B6:B10"/>
    <mergeCell ref="C6:I6"/>
    <mergeCell ref="J6:O6"/>
    <mergeCell ref="P6:P10"/>
    <mergeCell ref="Q6:S6"/>
    <mergeCell ref="C7:C10"/>
  </mergeCells>
  <printOptions horizontalCentered="1"/>
  <pageMargins left="0.196850393700787" right="0.196850393700787" top="0.34" bottom="0.2" header="0.15748031496063" footer="0.15748031496063"/>
  <pageSetup paperSize="9" scale="65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B251108C330488A1A42BE8AE39165" ma:contentTypeVersion="1" ma:contentTypeDescription="Create a new document." ma:contentTypeScope="" ma:versionID="962f7dc7f0c6a03cdd1b43444bfab3f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EBFE0F-99A8-424C-8C7A-F6427BCF6AD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AAFFEA6-0582-4840-A8BB-99A9CA5355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5523F0-7DFF-4631-9960-324DB45A42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Bao cao</vt:lpstr>
      <vt:lpstr>'Bao cao'!Print_Area</vt:lpstr>
      <vt:lpstr>'Bao cao'!Print_Titles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AutoBVT</cp:lastModifiedBy>
  <cp:lastPrinted>2019-01-07T07:03:42Z</cp:lastPrinted>
  <dcterms:created xsi:type="dcterms:W3CDTF">2017-04-26T02:19:00Z</dcterms:created>
  <dcterms:modified xsi:type="dcterms:W3CDTF">2019-05-02T09:15:39Z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0x010100CDAB251108C330488A1A42BE8AE39165</vt:lpwstr>
  </property>
</Properties>
</file>