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worksheets/sheet2.xml" ContentType="application/vnd.openxmlformats-officedocument.spreadsheetml.worksheet+xml"/>
  <Override PartName="/xl/drawings/drawing4.xml" ContentType="application/vnd.openxmlformats-officedocument.drawing+xml"/>
  <Override PartName="/xl/worksheets/sheet1.xml" ContentType="application/vnd.openxmlformats-officedocument.spreadsheetml.worksheet+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1.xml" ContentType="application/vnd.openxmlformats-officedocument.drawing+xml"/>
  <Override PartName="/xl/drawings/drawing2.xml" ContentType="application/vnd.openxmlformats-officedocument.drawing+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QUYẾT TOÁN 2018\"/>
    </mc:Choice>
  </mc:AlternateContent>
  <bookViews>
    <workbookView xWindow="0" yWindow="0" windowWidth="20490" windowHeight="7755" firstSheet="4" activeTab="4"/>
  </bookViews>
  <sheets>
    <sheet name="QT-2018-N-B62-TT343-75" sheetId="2" r:id="rId1"/>
    <sheet name="QT-2018-N-B63-TT343-75" sheetId="3" r:id="rId2"/>
    <sheet name="QT-2018-N-B64-TT343-75" sheetId="4" r:id="rId3"/>
    <sheet name="QT-2018-N-B65-TT343-75" sheetId="5" r:id="rId4"/>
    <sheet name="QT-2018-N-B66-TT343-75" sheetId="6" r:id="rId5"/>
    <sheet name="QT-2018-N-B67-TT343-75" sheetId="7" r:id="rId6"/>
    <sheet name="QT-2018-N-B68-TT343-75" sheetId="8" r:id="rId7"/>
  </sheets>
  <externalReferences>
    <externalReference r:id="rId8"/>
  </externalReferences>
  <definedNames>
    <definedName name="_xlnm.Print_Titles" localSheetId="0">'QT-2018-N-B62-TT343-75'!$9:$9</definedName>
    <definedName name="_xlnm.Print_Titles" localSheetId="1">'QT-2018-N-B63-TT343-75'!$9:$11</definedName>
    <definedName name="_xlnm.Print_Titles" localSheetId="2">'QT-2018-N-B64-TT343-75'!$9:$11</definedName>
    <definedName name="_xlnm.Print_Titles" localSheetId="3">'QT-2018-N-B65-TT343-75'!$9:$10</definedName>
    <definedName name="_xlnm.Print_Titles" localSheetId="4">'QT-2018-N-B66-TT343-75'!$8:$11</definedName>
    <definedName name="_xlnm.Print_Titles" localSheetId="6">'QT-2018-N-B68-TT343-75'!$9:$14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5" i="6" l="1"/>
  <c r="AC15" i="6"/>
  <c r="AC16" i="6"/>
  <c r="AC17" i="6"/>
  <c r="AC18" i="6"/>
  <c r="AB21" i="6"/>
  <c r="AB22" i="6"/>
  <c r="AC22" i="6"/>
  <c r="AB23" i="6"/>
  <c r="AB24" i="6"/>
  <c r="AC24" i="6"/>
  <c r="AC25" i="6"/>
  <c r="AC26" i="6"/>
  <c r="AB27" i="6"/>
  <c r="AB28" i="6"/>
  <c r="AB29" i="6"/>
  <c r="AC30" i="6"/>
  <c r="AB31" i="6"/>
  <c r="AB32" i="6"/>
  <c r="AB33" i="6"/>
  <c r="AB34" i="6"/>
  <c r="AC34" i="6"/>
  <c r="AC35" i="6"/>
  <c r="AB36" i="6"/>
  <c r="AC36" i="6"/>
  <c r="AC37" i="6"/>
  <c r="AB38" i="6"/>
  <c r="AC38" i="6"/>
  <c r="AB39" i="6"/>
  <c r="AC40" i="6"/>
  <c r="AB41" i="6"/>
  <c r="AC41" i="6"/>
  <c r="AB43" i="6"/>
  <c r="AC44" i="6"/>
  <c r="AB45" i="6"/>
  <c r="AC45" i="6"/>
  <c r="AC46" i="6"/>
  <c r="AC47" i="6"/>
  <c r="AC48" i="6"/>
  <c r="AC49" i="6"/>
  <c r="AC50" i="6"/>
  <c r="AB51" i="6"/>
  <c r="AB52" i="6"/>
  <c r="AC53" i="6"/>
  <c r="AB54" i="6"/>
  <c r="AB56" i="6"/>
  <c r="AC57" i="6"/>
  <c r="AC58" i="6"/>
  <c r="AC59" i="6"/>
  <c r="AC60" i="6"/>
  <c r="AC61" i="6"/>
  <c r="AB62" i="6"/>
  <c r="AC62" i="6"/>
  <c r="AB63" i="6"/>
  <c r="AC63" i="6"/>
  <c r="AC64" i="6"/>
  <c r="AC65" i="6"/>
  <c r="AC66" i="6"/>
  <c r="AB67" i="6"/>
  <c r="AC67" i="6"/>
  <c r="AC68" i="6"/>
  <c r="AC69" i="6"/>
  <c r="AC70" i="6"/>
  <c r="AC71" i="6"/>
  <c r="AB72" i="6"/>
  <c r="AC72" i="6"/>
  <c r="AC74" i="6"/>
  <c r="AB75" i="6"/>
  <c r="AC75" i="6"/>
  <c r="AC76" i="6"/>
  <c r="AC77" i="6"/>
  <c r="AC78" i="6"/>
  <c r="AC79" i="6"/>
  <c r="AC80" i="6"/>
  <c r="AB81" i="6"/>
  <c r="AC82" i="6"/>
  <c r="AC83" i="6"/>
  <c r="AC84" i="6"/>
  <c r="AC85" i="6"/>
  <c r="AC86" i="6"/>
  <c r="AC87" i="6"/>
  <c r="AC88" i="6"/>
  <c r="AC89" i="6"/>
  <c r="AC90" i="6"/>
  <c r="AC91" i="6"/>
  <c r="AB92" i="6"/>
  <c r="AB93" i="6"/>
  <c r="AC94" i="6"/>
  <c r="AB95" i="6"/>
  <c r="AC95" i="6"/>
  <c r="AC96" i="6"/>
  <c r="AC97" i="6"/>
  <c r="AC99" i="6"/>
  <c r="AB100" i="6"/>
  <c r="AC100" i="6"/>
  <c r="AB102" i="6"/>
  <c r="AC102" i="6"/>
  <c r="AB103" i="6"/>
  <c r="AC103" i="6"/>
  <c r="AB104" i="6"/>
  <c r="AC104" i="6"/>
  <c r="AC105" i="6"/>
  <c r="AC106" i="6"/>
  <c r="AC107" i="6"/>
  <c r="AC108" i="6"/>
  <c r="AB109" i="6"/>
  <c r="AC110" i="6"/>
  <c r="AC111" i="6"/>
  <c r="AC112" i="6"/>
  <c r="AB113" i="6"/>
  <c r="AC113" i="6"/>
  <c r="AC114" i="6"/>
  <c r="AC115" i="6"/>
  <c r="AC116" i="6"/>
  <c r="AB118" i="6"/>
  <c r="AC118" i="6"/>
  <c r="AC119" i="6"/>
  <c r="AC120" i="6"/>
  <c r="AC121" i="6"/>
  <c r="AC122" i="6"/>
  <c r="AC123" i="6"/>
  <c r="AB125" i="6"/>
  <c r="AB127" i="6"/>
  <c r="AB128" i="6"/>
  <c r="AB129" i="6"/>
  <c r="AB130" i="6"/>
  <c r="AB131" i="6"/>
  <c r="AC132" i="6"/>
  <c r="AC133" i="6"/>
  <c r="AC134" i="6"/>
  <c r="AB135" i="6"/>
  <c r="AC135" i="6"/>
  <c r="AC136" i="6"/>
  <c r="AC137" i="6"/>
  <c r="AC138" i="6"/>
  <c r="AC139" i="6"/>
  <c r="AC141" i="6"/>
  <c r="AB142" i="6"/>
  <c r="AC142" i="6"/>
  <c r="AC143" i="6"/>
  <c r="AC144" i="6"/>
  <c r="AB145" i="6"/>
  <c r="AC145" i="6"/>
  <c r="AB146" i="6"/>
  <c r="AB147" i="6"/>
  <c r="AB149" i="6"/>
  <c r="AC149" i="6"/>
  <c r="AB150" i="6"/>
  <c r="AC150" i="6"/>
  <c r="AC151" i="6"/>
  <c r="AC152" i="6"/>
  <c r="AC153" i="6"/>
  <c r="AC154" i="6"/>
  <c r="AC155" i="6"/>
  <c r="AC156" i="6"/>
  <c r="AA16" i="6"/>
  <c r="AA56" i="6"/>
  <c r="AA60" i="6"/>
  <c r="AA64" i="6"/>
  <c r="AA68" i="6"/>
  <c r="AA72" i="6"/>
  <c r="AA77" i="6"/>
  <c r="AA85" i="6"/>
  <c r="AA93" i="6"/>
  <c r="AA120" i="6"/>
  <c r="AA125" i="6"/>
  <c r="AA152" i="6"/>
  <c r="Q13" i="6"/>
  <c r="AC13" i="6" s="1"/>
  <c r="U13" i="6"/>
  <c r="U12" i="6" s="1"/>
  <c r="Y13" i="6"/>
  <c r="Y12" i="6" s="1"/>
  <c r="U16" i="6"/>
  <c r="U17" i="6"/>
  <c r="U18" i="6"/>
  <c r="O18" i="6" s="1"/>
  <c r="U19" i="6"/>
  <c r="O19" i="6" s="1"/>
  <c r="U20" i="6"/>
  <c r="U21" i="6"/>
  <c r="U22" i="6"/>
  <c r="O22" i="6" s="1"/>
  <c r="AA22" i="6" s="1"/>
  <c r="U23" i="6"/>
  <c r="O23" i="6" s="1"/>
  <c r="AA23" i="6" s="1"/>
  <c r="U24" i="6"/>
  <c r="U25" i="6"/>
  <c r="U26" i="6"/>
  <c r="O26" i="6" s="1"/>
  <c r="AA26" i="6" s="1"/>
  <c r="U27" i="6"/>
  <c r="O27" i="6" s="1"/>
  <c r="AA27" i="6" s="1"/>
  <c r="U28" i="6"/>
  <c r="U29" i="6"/>
  <c r="U30" i="6"/>
  <c r="O30" i="6" s="1"/>
  <c r="AA30" i="6" s="1"/>
  <c r="U31" i="6"/>
  <c r="O31" i="6" s="1"/>
  <c r="AA31" i="6" s="1"/>
  <c r="U32" i="6"/>
  <c r="U33" i="6"/>
  <c r="U34" i="6"/>
  <c r="O34" i="6" s="1"/>
  <c r="AA34" i="6" s="1"/>
  <c r="U35" i="6"/>
  <c r="O35" i="6" s="1"/>
  <c r="AA35" i="6" s="1"/>
  <c r="U36" i="6"/>
  <c r="U37" i="6"/>
  <c r="U38" i="6"/>
  <c r="O38" i="6" s="1"/>
  <c r="AA38" i="6" s="1"/>
  <c r="U39" i="6"/>
  <c r="O39" i="6" s="1"/>
  <c r="AA39" i="6" s="1"/>
  <c r="U40" i="6"/>
  <c r="U41" i="6"/>
  <c r="U42" i="6"/>
  <c r="O42" i="6" s="1"/>
  <c r="U43" i="6"/>
  <c r="O43" i="6" s="1"/>
  <c r="U44" i="6"/>
  <c r="U45" i="6"/>
  <c r="U46" i="6"/>
  <c r="O46" i="6" s="1"/>
  <c r="AA46" i="6" s="1"/>
  <c r="U47" i="6"/>
  <c r="O47" i="6" s="1"/>
  <c r="U48" i="6"/>
  <c r="U49" i="6"/>
  <c r="U50" i="6"/>
  <c r="O50" i="6" s="1"/>
  <c r="AA50" i="6" s="1"/>
  <c r="U51" i="6"/>
  <c r="O51" i="6" s="1"/>
  <c r="U52" i="6"/>
  <c r="U53" i="6"/>
  <c r="U54" i="6"/>
  <c r="O54" i="6" s="1"/>
  <c r="AA54" i="6" s="1"/>
  <c r="U55" i="6"/>
  <c r="O55" i="6" s="1"/>
  <c r="U56" i="6"/>
  <c r="U57" i="6"/>
  <c r="U58" i="6"/>
  <c r="O58" i="6" s="1"/>
  <c r="AA58" i="6" s="1"/>
  <c r="U59" i="6"/>
  <c r="O59" i="6" s="1"/>
  <c r="AA59" i="6" s="1"/>
  <c r="U60" i="6"/>
  <c r="U61" i="6"/>
  <c r="U62" i="6"/>
  <c r="O62" i="6" s="1"/>
  <c r="AA62" i="6" s="1"/>
  <c r="U63" i="6"/>
  <c r="O63" i="6" s="1"/>
  <c r="AA63" i="6" s="1"/>
  <c r="U64" i="6"/>
  <c r="U65" i="6"/>
  <c r="U66" i="6"/>
  <c r="O66" i="6" s="1"/>
  <c r="AA66" i="6" s="1"/>
  <c r="U67" i="6"/>
  <c r="O67" i="6" s="1"/>
  <c r="AA67" i="6" s="1"/>
  <c r="U68" i="6"/>
  <c r="U69" i="6"/>
  <c r="U70" i="6"/>
  <c r="O70" i="6" s="1"/>
  <c r="AA70" i="6" s="1"/>
  <c r="U71" i="6"/>
  <c r="O71" i="6" s="1"/>
  <c r="AA71" i="6" s="1"/>
  <c r="U72" i="6"/>
  <c r="U73" i="6"/>
  <c r="U74" i="6"/>
  <c r="O74" i="6" s="1"/>
  <c r="AA74" i="6" s="1"/>
  <c r="U75" i="6"/>
  <c r="O75" i="6" s="1"/>
  <c r="AA75" i="6" s="1"/>
  <c r="U76" i="6"/>
  <c r="U77" i="6"/>
  <c r="U78" i="6"/>
  <c r="O78" i="6" s="1"/>
  <c r="AA78" i="6" s="1"/>
  <c r="U79" i="6"/>
  <c r="O79" i="6" s="1"/>
  <c r="AA79" i="6" s="1"/>
  <c r="U80" i="6"/>
  <c r="U81" i="6"/>
  <c r="U82" i="6"/>
  <c r="O82" i="6" s="1"/>
  <c r="AA82" i="6" s="1"/>
  <c r="U83" i="6"/>
  <c r="O83" i="6" s="1"/>
  <c r="AA83" i="6" s="1"/>
  <c r="U84" i="6"/>
  <c r="U85" i="6"/>
  <c r="U86" i="6"/>
  <c r="O86" i="6" s="1"/>
  <c r="AA86" i="6" s="1"/>
  <c r="U87" i="6"/>
  <c r="O87" i="6" s="1"/>
  <c r="AA87" i="6" s="1"/>
  <c r="U88" i="6"/>
  <c r="U89" i="6"/>
  <c r="U90" i="6"/>
  <c r="O90" i="6" s="1"/>
  <c r="AA90" i="6" s="1"/>
  <c r="U91" i="6"/>
  <c r="O91" i="6" s="1"/>
  <c r="AA91" i="6" s="1"/>
  <c r="U92" i="6"/>
  <c r="U93" i="6"/>
  <c r="U94" i="6"/>
  <c r="O94" i="6" s="1"/>
  <c r="AA94" i="6" s="1"/>
  <c r="U95" i="6"/>
  <c r="O95" i="6" s="1"/>
  <c r="AA95" i="6" s="1"/>
  <c r="U96" i="6"/>
  <c r="U97" i="6"/>
  <c r="U98" i="6"/>
  <c r="O98" i="6" s="1"/>
  <c r="U99" i="6"/>
  <c r="O99" i="6" s="1"/>
  <c r="AA99" i="6" s="1"/>
  <c r="U100" i="6"/>
  <c r="U101" i="6"/>
  <c r="U102" i="6"/>
  <c r="O102" i="6" s="1"/>
  <c r="AA102" i="6" s="1"/>
  <c r="U103" i="6"/>
  <c r="O103" i="6" s="1"/>
  <c r="U104" i="6"/>
  <c r="U105" i="6"/>
  <c r="U106" i="6"/>
  <c r="O106" i="6" s="1"/>
  <c r="AA106" i="6" s="1"/>
  <c r="U107" i="6"/>
  <c r="O107" i="6" s="1"/>
  <c r="U108" i="6"/>
  <c r="U109" i="6"/>
  <c r="U110" i="6"/>
  <c r="O110" i="6" s="1"/>
  <c r="AA110" i="6" s="1"/>
  <c r="U111" i="6"/>
  <c r="O111" i="6" s="1"/>
  <c r="U112" i="6"/>
  <c r="U113" i="6"/>
  <c r="U114" i="6"/>
  <c r="O114" i="6" s="1"/>
  <c r="AA114" i="6" s="1"/>
  <c r="U115" i="6"/>
  <c r="O115" i="6" s="1"/>
  <c r="U116" i="6"/>
  <c r="U117" i="6"/>
  <c r="U118" i="6"/>
  <c r="O118" i="6" s="1"/>
  <c r="AA118" i="6" s="1"/>
  <c r="U119" i="6"/>
  <c r="O119" i="6" s="1"/>
  <c r="AA119" i="6" s="1"/>
  <c r="U120" i="6"/>
  <c r="U121" i="6"/>
  <c r="U122" i="6"/>
  <c r="O122" i="6" s="1"/>
  <c r="AA122" i="6" s="1"/>
  <c r="U123" i="6"/>
  <c r="O123" i="6" s="1"/>
  <c r="AA123" i="6" s="1"/>
  <c r="U124" i="6"/>
  <c r="U125" i="6"/>
  <c r="U126" i="6"/>
  <c r="O126" i="6" s="1"/>
  <c r="U127" i="6"/>
  <c r="O127" i="6" s="1"/>
  <c r="AA127" i="6" s="1"/>
  <c r="U128" i="6"/>
  <c r="U129" i="6"/>
  <c r="U130" i="6"/>
  <c r="O130" i="6" s="1"/>
  <c r="AA130" i="6" s="1"/>
  <c r="U131" i="6"/>
  <c r="O131" i="6" s="1"/>
  <c r="AA131" i="6" s="1"/>
  <c r="U132" i="6"/>
  <c r="U133" i="6"/>
  <c r="U134" i="6"/>
  <c r="O134" i="6" s="1"/>
  <c r="AA134" i="6" s="1"/>
  <c r="U135" i="6"/>
  <c r="O135" i="6" s="1"/>
  <c r="AA135" i="6" s="1"/>
  <c r="U136" i="6"/>
  <c r="U137" i="6"/>
  <c r="U138" i="6"/>
  <c r="O138" i="6" s="1"/>
  <c r="AA138" i="6" s="1"/>
  <c r="U139" i="6"/>
  <c r="O139" i="6" s="1"/>
  <c r="AA139" i="6" s="1"/>
  <c r="U140" i="6"/>
  <c r="U141" i="6"/>
  <c r="U142" i="6"/>
  <c r="O142" i="6" s="1"/>
  <c r="AA142" i="6" s="1"/>
  <c r="U143" i="6"/>
  <c r="O143" i="6" s="1"/>
  <c r="U144" i="6"/>
  <c r="U145" i="6"/>
  <c r="U146" i="6"/>
  <c r="O146" i="6" s="1"/>
  <c r="AA146" i="6" s="1"/>
  <c r="U147" i="6"/>
  <c r="O147" i="6" s="1"/>
  <c r="U148" i="6"/>
  <c r="U149" i="6"/>
  <c r="U150" i="6"/>
  <c r="O150" i="6" s="1"/>
  <c r="AA150" i="6" s="1"/>
  <c r="U151" i="6"/>
  <c r="O151" i="6" s="1"/>
  <c r="AA151" i="6" s="1"/>
  <c r="U152" i="6"/>
  <c r="U153" i="6"/>
  <c r="U154" i="6"/>
  <c r="O154" i="6" s="1"/>
  <c r="AA154" i="6" s="1"/>
  <c r="U155" i="6"/>
  <c r="O155" i="6" s="1"/>
  <c r="AA155" i="6" s="1"/>
  <c r="U156" i="6"/>
  <c r="U157" i="6"/>
  <c r="U158" i="6"/>
  <c r="O158" i="6" s="1"/>
  <c r="U15" i="6"/>
  <c r="O15" i="6" s="1"/>
  <c r="AA15" i="6" s="1"/>
  <c r="O16" i="6"/>
  <c r="O17" i="6"/>
  <c r="AA17" i="6" s="1"/>
  <c r="O20" i="6"/>
  <c r="O21" i="6"/>
  <c r="AA21" i="6" s="1"/>
  <c r="O24" i="6"/>
  <c r="AA24" i="6" s="1"/>
  <c r="O25" i="6"/>
  <c r="AA25" i="6" s="1"/>
  <c r="O28" i="6"/>
  <c r="AA28" i="6" s="1"/>
  <c r="O29" i="6"/>
  <c r="AA29" i="6" s="1"/>
  <c r="O32" i="6"/>
  <c r="AA32" i="6" s="1"/>
  <c r="O33" i="6"/>
  <c r="AA33" i="6" s="1"/>
  <c r="O36" i="6"/>
  <c r="AA36" i="6" s="1"/>
  <c r="O37" i="6"/>
  <c r="AA37" i="6" s="1"/>
  <c r="O40" i="6"/>
  <c r="AA40" i="6" s="1"/>
  <c r="O41" i="6"/>
  <c r="AA41" i="6" s="1"/>
  <c r="O44" i="6"/>
  <c r="AA44" i="6" s="1"/>
  <c r="O45" i="6"/>
  <c r="AA45" i="6" s="1"/>
  <c r="O48" i="6"/>
  <c r="AA48" i="6" s="1"/>
  <c r="O49" i="6"/>
  <c r="AA49" i="6" s="1"/>
  <c r="O52" i="6"/>
  <c r="AA52" i="6" s="1"/>
  <c r="O53" i="6"/>
  <c r="AA53" i="6" s="1"/>
  <c r="O56" i="6"/>
  <c r="O57" i="6"/>
  <c r="AA57" i="6" s="1"/>
  <c r="O60" i="6"/>
  <c r="O61" i="6"/>
  <c r="AA61" i="6" s="1"/>
  <c r="O64" i="6"/>
  <c r="O65" i="6"/>
  <c r="AA65" i="6" s="1"/>
  <c r="O68" i="6"/>
  <c r="O69" i="6"/>
  <c r="AA69" i="6" s="1"/>
  <c r="O72" i="6"/>
  <c r="O73" i="6"/>
  <c r="O76" i="6"/>
  <c r="AA76" i="6" s="1"/>
  <c r="O77" i="6"/>
  <c r="O80" i="6"/>
  <c r="AA80" i="6" s="1"/>
  <c r="O81" i="6"/>
  <c r="AA81" i="6" s="1"/>
  <c r="O84" i="6"/>
  <c r="AA84" i="6" s="1"/>
  <c r="O85" i="6"/>
  <c r="O88" i="6"/>
  <c r="AA88" i="6" s="1"/>
  <c r="O89" i="6"/>
  <c r="AA89" i="6" s="1"/>
  <c r="O92" i="6"/>
  <c r="AA92" i="6" s="1"/>
  <c r="O93" i="6"/>
  <c r="O96" i="6"/>
  <c r="AA96" i="6" s="1"/>
  <c r="O97" i="6"/>
  <c r="AA97" i="6" s="1"/>
  <c r="O100" i="6"/>
  <c r="AA100" i="6" s="1"/>
  <c r="O101" i="6"/>
  <c r="O104" i="6"/>
  <c r="AA104" i="6" s="1"/>
  <c r="O105" i="6"/>
  <c r="AA105" i="6" s="1"/>
  <c r="O108" i="6"/>
  <c r="AA108" i="6" s="1"/>
  <c r="O109" i="6"/>
  <c r="AA109" i="6" s="1"/>
  <c r="O112" i="6"/>
  <c r="AA112" i="6" s="1"/>
  <c r="O113" i="6"/>
  <c r="AA113" i="6" s="1"/>
  <c r="O116" i="6"/>
  <c r="AA116" i="6" s="1"/>
  <c r="O117" i="6"/>
  <c r="O120" i="6"/>
  <c r="O121" i="6"/>
  <c r="AA121" i="6" s="1"/>
  <c r="O124" i="6"/>
  <c r="O125" i="6"/>
  <c r="O128" i="6"/>
  <c r="AA128" i="6" s="1"/>
  <c r="O129" i="6"/>
  <c r="AA129" i="6" s="1"/>
  <c r="O132" i="6"/>
  <c r="AA132" i="6" s="1"/>
  <c r="O133" i="6"/>
  <c r="AA133" i="6" s="1"/>
  <c r="O136" i="6"/>
  <c r="AA136" i="6" s="1"/>
  <c r="O137" i="6"/>
  <c r="AA137" i="6" s="1"/>
  <c r="O140" i="6"/>
  <c r="O141" i="6"/>
  <c r="AA141" i="6" s="1"/>
  <c r="O144" i="6"/>
  <c r="AA144" i="6" s="1"/>
  <c r="O145" i="6"/>
  <c r="AA145" i="6" s="1"/>
  <c r="O148" i="6"/>
  <c r="O149" i="6"/>
  <c r="AA149" i="6" s="1"/>
  <c r="O152" i="6"/>
  <c r="O153" i="6"/>
  <c r="AA153" i="6" s="1"/>
  <c r="O156" i="6"/>
  <c r="O157" i="6"/>
  <c r="Y165" i="6"/>
  <c r="Z166" i="6"/>
  <c r="S160" i="6"/>
  <c r="T162" i="6"/>
  <c r="R159" i="6"/>
  <c r="L16" i="6"/>
  <c r="C16" i="6" s="1"/>
  <c r="L17" i="6"/>
  <c r="C17" i="6" s="1"/>
  <c r="L18" i="6"/>
  <c r="L19" i="6"/>
  <c r="C19" i="6" s="1"/>
  <c r="L20" i="6"/>
  <c r="C20" i="6" s="1"/>
  <c r="L21" i="6"/>
  <c r="C21" i="6" s="1"/>
  <c r="L22" i="6"/>
  <c r="C22" i="6" s="1"/>
  <c r="L23" i="6"/>
  <c r="C23" i="6" s="1"/>
  <c r="L24" i="6"/>
  <c r="C24" i="6" s="1"/>
  <c r="L25" i="6"/>
  <c r="C25" i="6" s="1"/>
  <c r="L26" i="6"/>
  <c r="C26" i="6" s="1"/>
  <c r="L27" i="6"/>
  <c r="C27" i="6" s="1"/>
  <c r="L28" i="6"/>
  <c r="C28" i="6" s="1"/>
  <c r="L29" i="6"/>
  <c r="C29" i="6" s="1"/>
  <c r="L30" i="6"/>
  <c r="C30" i="6" s="1"/>
  <c r="L31" i="6"/>
  <c r="C31" i="6" s="1"/>
  <c r="L32" i="6"/>
  <c r="C32" i="6" s="1"/>
  <c r="L33" i="6"/>
  <c r="C33" i="6" s="1"/>
  <c r="L34" i="6"/>
  <c r="C34" i="6" s="1"/>
  <c r="L35" i="6"/>
  <c r="C35" i="6" s="1"/>
  <c r="L36" i="6"/>
  <c r="C36" i="6" s="1"/>
  <c r="L37" i="6"/>
  <c r="C37" i="6" s="1"/>
  <c r="L38" i="6"/>
  <c r="C38" i="6" s="1"/>
  <c r="L39" i="6"/>
  <c r="C39" i="6" s="1"/>
  <c r="L40" i="6"/>
  <c r="C40" i="6" s="1"/>
  <c r="L41" i="6"/>
  <c r="C41" i="6" s="1"/>
  <c r="L42" i="6"/>
  <c r="C42" i="6" s="1"/>
  <c r="L43" i="6"/>
  <c r="C43" i="6" s="1"/>
  <c r="AA43" i="6" s="1"/>
  <c r="L44" i="6"/>
  <c r="C44" i="6" s="1"/>
  <c r="L45" i="6"/>
  <c r="C45" i="6" s="1"/>
  <c r="L46" i="6"/>
  <c r="C46" i="6" s="1"/>
  <c r="L47" i="6"/>
  <c r="C47" i="6" s="1"/>
  <c r="AA47" i="6" s="1"/>
  <c r="L48" i="6"/>
  <c r="C48" i="6" s="1"/>
  <c r="L49" i="6"/>
  <c r="C49" i="6" s="1"/>
  <c r="L50" i="6"/>
  <c r="C50" i="6" s="1"/>
  <c r="L51" i="6"/>
  <c r="C51" i="6" s="1"/>
  <c r="AA51" i="6" s="1"/>
  <c r="L52" i="6"/>
  <c r="C52" i="6" s="1"/>
  <c r="L53" i="6"/>
  <c r="C53" i="6" s="1"/>
  <c r="L54" i="6"/>
  <c r="C54" i="6" s="1"/>
  <c r="L55" i="6"/>
  <c r="C55" i="6" s="1"/>
  <c r="L56" i="6"/>
  <c r="C56" i="6" s="1"/>
  <c r="L57" i="6"/>
  <c r="C57" i="6" s="1"/>
  <c r="L58" i="6"/>
  <c r="C58" i="6" s="1"/>
  <c r="L59" i="6"/>
  <c r="C59" i="6" s="1"/>
  <c r="L60" i="6"/>
  <c r="C60" i="6" s="1"/>
  <c r="L61" i="6"/>
  <c r="C61" i="6" s="1"/>
  <c r="L62" i="6"/>
  <c r="C62" i="6" s="1"/>
  <c r="L63" i="6"/>
  <c r="C63" i="6" s="1"/>
  <c r="L64" i="6"/>
  <c r="C64" i="6" s="1"/>
  <c r="L65" i="6"/>
  <c r="C65" i="6" s="1"/>
  <c r="L66" i="6"/>
  <c r="C66" i="6" s="1"/>
  <c r="L67" i="6"/>
  <c r="C67" i="6" s="1"/>
  <c r="L68" i="6"/>
  <c r="C68" i="6" s="1"/>
  <c r="L69" i="6"/>
  <c r="C69" i="6" s="1"/>
  <c r="L70" i="6"/>
  <c r="C70" i="6" s="1"/>
  <c r="L71" i="6"/>
  <c r="C71" i="6" s="1"/>
  <c r="L72" i="6"/>
  <c r="C72" i="6" s="1"/>
  <c r="L73" i="6"/>
  <c r="C73" i="6" s="1"/>
  <c r="L74" i="6"/>
  <c r="C74" i="6" s="1"/>
  <c r="L75" i="6"/>
  <c r="C75" i="6" s="1"/>
  <c r="L76" i="6"/>
  <c r="C76" i="6" s="1"/>
  <c r="L77" i="6"/>
  <c r="C77" i="6" s="1"/>
  <c r="L78" i="6"/>
  <c r="C78" i="6" s="1"/>
  <c r="L79" i="6"/>
  <c r="C79" i="6" s="1"/>
  <c r="L80" i="6"/>
  <c r="C80" i="6" s="1"/>
  <c r="L81" i="6"/>
  <c r="C81" i="6" s="1"/>
  <c r="L82" i="6"/>
  <c r="C82" i="6" s="1"/>
  <c r="L83" i="6"/>
  <c r="C83" i="6" s="1"/>
  <c r="L84" i="6"/>
  <c r="C84" i="6" s="1"/>
  <c r="L85" i="6"/>
  <c r="C85" i="6" s="1"/>
  <c r="L86" i="6"/>
  <c r="C86" i="6" s="1"/>
  <c r="L87" i="6"/>
  <c r="C87" i="6" s="1"/>
  <c r="L88" i="6"/>
  <c r="C88" i="6" s="1"/>
  <c r="L89" i="6"/>
  <c r="C89" i="6" s="1"/>
  <c r="L90" i="6"/>
  <c r="C90" i="6" s="1"/>
  <c r="L91" i="6"/>
  <c r="C91" i="6" s="1"/>
  <c r="L92" i="6"/>
  <c r="C92" i="6" s="1"/>
  <c r="L93" i="6"/>
  <c r="C93" i="6" s="1"/>
  <c r="L94" i="6"/>
  <c r="C94" i="6" s="1"/>
  <c r="L95" i="6"/>
  <c r="C95" i="6" s="1"/>
  <c r="L96" i="6"/>
  <c r="C96" i="6" s="1"/>
  <c r="L97" i="6"/>
  <c r="C97" i="6" s="1"/>
  <c r="L98" i="6"/>
  <c r="C98" i="6" s="1"/>
  <c r="L99" i="6"/>
  <c r="C99" i="6" s="1"/>
  <c r="L100" i="6"/>
  <c r="C100" i="6" s="1"/>
  <c r="L101" i="6"/>
  <c r="C101" i="6" s="1"/>
  <c r="L102" i="6"/>
  <c r="C102" i="6" s="1"/>
  <c r="L103" i="6"/>
  <c r="C103" i="6" s="1"/>
  <c r="AA103" i="6" s="1"/>
  <c r="L104" i="6"/>
  <c r="C104" i="6" s="1"/>
  <c r="L105" i="6"/>
  <c r="C105" i="6" s="1"/>
  <c r="L106" i="6"/>
  <c r="C106" i="6" s="1"/>
  <c r="L107" i="6"/>
  <c r="C107" i="6" s="1"/>
  <c r="AA107" i="6" s="1"/>
  <c r="L108" i="6"/>
  <c r="C108" i="6" s="1"/>
  <c r="L109" i="6"/>
  <c r="C109" i="6" s="1"/>
  <c r="L110" i="6"/>
  <c r="C110" i="6" s="1"/>
  <c r="L111" i="6"/>
  <c r="C111" i="6" s="1"/>
  <c r="AA111" i="6" s="1"/>
  <c r="L112" i="6"/>
  <c r="C112" i="6" s="1"/>
  <c r="L113" i="6"/>
  <c r="C113" i="6" s="1"/>
  <c r="L114" i="6"/>
  <c r="C114" i="6" s="1"/>
  <c r="L115" i="6"/>
  <c r="C115" i="6" s="1"/>
  <c r="AA115" i="6" s="1"/>
  <c r="L116" i="6"/>
  <c r="C116" i="6" s="1"/>
  <c r="L117" i="6"/>
  <c r="C117" i="6" s="1"/>
  <c r="L118" i="6"/>
  <c r="C118" i="6" s="1"/>
  <c r="L119" i="6"/>
  <c r="C119" i="6" s="1"/>
  <c r="L120" i="6"/>
  <c r="C120" i="6" s="1"/>
  <c r="L121" i="6"/>
  <c r="C121" i="6" s="1"/>
  <c r="L122" i="6"/>
  <c r="C122" i="6" s="1"/>
  <c r="L123" i="6"/>
  <c r="C123" i="6" s="1"/>
  <c r="L124" i="6"/>
  <c r="C124" i="6" s="1"/>
  <c r="L125" i="6"/>
  <c r="C125" i="6" s="1"/>
  <c r="L126" i="6"/>
  <c r="C126" i="6" s="1"/>
  <c r="L127" i="6"/>
  <c r="C127" i="6" s="1"/>
  <c r="L128" i="6"/>
  <c r="C128" i="6" s="1"/>
  <c r="L129" i="6"/>
  <c r="C129" i="6" s="1"/>
  <c r="L130" i="6"/>
  <c r="C130" i="6" s="1"/>
  <c r="L131" i="6"/>
  <c r="C131" i="6" s="1"/>
  <c r="L132" i="6"/>
  <c r="C132" i="6" s="1"/>
  <c r="L133" i="6"/>
  <c r="C133" i="6" s="1"/>
  <c r="L134" i="6"/>
  <c r="C134" i="6" s="1"/>
  <c r="L135" i="6"/>
  <c r="C135" i="6" s="1"/>
  <c r="L136" i="6"/>
  <c r="C136" i="6" s="1"/>
  <c r="L137" i="6"/>
  <c r="C137" i="6" s="1"/>
  <c r="L138" i="6"/>
  <c r="C138" i="6" s="1"/>
  <c r="L139" i="6"/>
  <c r="C139" i="6" s="1"/>
  <c r="L140" i="6"/>
  <c r="C140" i="6" s="1"/>
  <c r="L141" i="6"/>
  <c r="C141" i="6" s="1"/>
  <c r="L142" i="6"/>
  <c r="C142" i="6" s="1"/>
  <c r="L143" i="6"/>
  <c r="C143" i="6" s="1"/>
  <c r="AA143" i="6" s="1"/>
  <c r="L144" i="6"/>
  <c r="C144" i="6" s="1"/>
  <c r="L145" i="6"/>
  <c r="C145" i="6" s="1"/>
  <c r="L146" i="6"/>
  <c r="C146" i="6" s="1"/>
  <c r="L147" i="6"/>
  <c r="C147" i="6" s="1"/>
  <c r="AA147" i="6" s="1"/>
  <c r="L148" i="6"/>
  <c r="C148" i="6" s="1"/>
  <c r="L149" i="6"/>
  <c r="C149" i="6" s="1"/>
  <c r="L150" i="6"/>
  <c r="C150" i="6" s="1"/>
  <c r="L151" i="6"/>
  <c r="C151" i="6" s="1"/>
  <c r="L152" i="6"/>
  <c r="C152" i="6" s="1"/>
  <c r="L153" i="6"/>
  <c r="C153" i="6" s="1"/>
  <c r="L154" i="6"/>
  <c r="C154" i="6" s="1"/>
  <c r="L155" i="6"/>
  <c r="C155" i="6" s="1"/>
  <c r="L156" i="6"/>
  <c r="C156" i="6" s="1"/>
  <c r="L157" i="6"/>
  <c r="C157" i="6" s="1"/>
  <c r="L158" i="6"/>
  <c r="C158" i="6" s="1"/>
  <c r="L15" i="6"/>
  <c r="C15" i="6" s="1"/>
  <c r="I14" i="6"/>
  <c r="I13" i="6" s="1"/>
  <c r="J14" i="6"/>
  <c r="J13" i="6" s="1"/>
  <c r="K14" i="6"/>
  <c r="K13" i="6" s="1"/>
  <c r="M14" i="6"/>
  <c r="M13" i="6" s="1"/>
  <c r="M12" i="6" s="1"/>
  <c r="N14" i="6"/>
  <c r="N13" i="6" s="1"/>
  <c r="N12" i="6" s="1"/>
  <c r="H162" i="6"/>
  <c r="G160" i="6"/>
  <c r="F159" i="6"/>
  <c r="F12" i="6" s="1"/>
  <c r="E14" i="6"/>
  <c r="E13" i="6" s="1"/>
  <c r="E12" i="6" s="1"/>
  <c r="F14" i="6"/>
  <c r="F13" i="6" s="1"/>
  <c r="G14" i="6"/>
  <c r="G13" i="6" s="1"/>
  <c r="G12" i="6" s="1"/>
  <c r="H14" i="6"/>
  <c r="H13" i="6" s="1"/>
  <c r="H12" i="6" s="1"/>
  <c r="P14" i="6"/>
  <c r="AB14" i="6" s="1"/>
  <c r="Q14" i="6"/>
  <c r="AC14" i="6" s="1"/>
  <c r="R14" i="6"/>
  <c r="R13" i="6" s="1"/>
  <c r="R12" i="6" s="1"/>
  <c r="AD12" i="6" s="1"/>
  <c r="S14" i="6"/>
  <c r="S13" i="6" s="1"/>
  <c r="S12" i="6" s="1"/>
  <c r="T14" i="6"/>
  <c r="T13" i="6" s="1"/>
  <c r="T12" i="6" s="1"/>
  <c r="AF12" i="6" s="1"/>
  <c r="V14" i="6"/>
  <c r="V13" i="6" s="1"/>
  <c r="V12" i="6" s="1"/>
  <c r="W14" i="6"/>
  <c r="U14" i="6" s="1"/>
  <c r="X14" i="6"/>
  <c r="X13" i="6" s="1"/>
  <c r="X12" i="6" s="1"/>
  <c r="Z14" i="6"/>
  <c r="Z13" i="6" s="1"/>
  <c r="Z12" i="6" s="1"/>
  <c r="D14" i="6"/>
  <c r="P29" i="8"/>
  <c r="F29" i="8"/>
  <c r="I29" i="8"/>
  <c r="M27" i="8"/>
  <c r="P25" i="8"/>
  <c r="P24" i="8"/>
  <c r="O24" i="8" s="1"/>
  <c r="J24" i="8" s="1"/>
  <c r="P23" i="8"/>
  <c r="I17" i="8"/>
  <c r="I21" i="8"/>
  <c r="I25" i="8"/>
  <c r="I16" i="8"/>
  <c r="P21" i="8"/>
  <c r="O21" i="8" s="1"/>
  <c r="J21" i="8" s="1"/>
  <c r="M19" i="8"/>
  <c r="O19" i="8"/>
  <c r="J19" i="8" s="1"/>
  <c r="O23" i="8"/>
  <c r="J23" i="8" s="1"/>
  <c r="O27" i="8"/>
  <c r="J27" i="8" s="1"/>
  <c r="O29" i="8"/>
  <c r="J29" i="8" s="1"/>
  <c r="O31" i="8"/>
  <c r="J31" i="8" s="1"/>
  <c r="L19" i="8"/>
  <c r="K19" i="8" s="1"/>
  <c r="L21" i="8"/>
  <c r="L23" i="8"/>
  <c r="I23" i="8" s="1"/>
  <c r="L25" i="8"/>
  <c r="L27" i="8"/>
  <c r="I27" i="8" s="1"/>
  <c r="L31" i="8"/>
  <c r="K31" i="8" s="1"/>
  <c r="L17" i="8"/>
  <c r="O17" i="8"/>
  <c r="J17" i="8" s="1"/>
  <c r="P17" i="8"/>
  <c r="Q15" i="8"/>
  <c r="G30" i="8"/>
  <c r="H30" i="8"/>
  <c r="M30" i="8"/>
  <c r="L30" i="8" s="1"/>
  <c r="N30" i="8"/>
  <c r="P30" i="8"/>
  <c r="O30" i="8" s="1"/>
  <c r="J30" i="8" s="1"/>
  <c r="Q30" i="8"/>
  <c r="E30" i="8"/>
  <c r="F31" i="8"/>
  <c r="F30" i="8" s="1"/>
  <c r="F28" i="8"/>
  <c r="G28" i="8"/>
  <c r="H28" i="8"/>
  <c r="M28" i="8"/>
  <c r="N28" i="8"/>
  <c r="P28" i="8"/>
  <c r="O28" i="8" s="1"/>
  <c r="J28" i="8" s="1"/>
  <c r="Q28" i="8"/>
  <c r="E28" i="8"/>
  <c r="F26" i="8"/>
  <c r="G26" i="8"/>
  <c r="H26" i="8"/>
  <c r="M26" i="8"/>
  <c r="L26" i="8" s="1"/>
  <c r="N26" i="8"/>
  <c r="P26" i="8"/>
  <c r="O26" i="8" s="1"/>
  <c r="J26" i="8" s="1"/>
  <c r="Q26" i="8"/>
  <c r="E27" i="8"/>
  <c r="E26" i="8" s="1"/>
  <c r="D26" i="8" s="1"/>
  <c r="G24" i="8"/>
  <c r="H24" i="8"/>
  <c r="M24" i="8"/>
  <c r="L24" i="8" s="1"/>
  <c r="N24" i="8"/>
  <c r="Q24" i="8"/>
  <c r="E24" i="8"/>
  <c r="F25" i="8"/>
  <c r="F24" i="8" s="1"/>
  <c r="D24" i="8" s="1"/>
  <c r="G22" i="8"/>
  <c r="H22" i="8"/>
  <c r="M22" i="8"/>
  <c r="L22" i="8" s="1"/>
  <c r="N22" i="8"/>
  <c r="P22" i="8"/>
  <c r="O22" i="8" s="1"/>
  <c r="J22" i="8" s="1"/>
  <c r="Q22" i="8"/>
  <c r="E22" i="8"/>
  <c r="F23" i="8"/>
  <c r="F22" i="8" s="1"/>
  <c r="G20" i="8"/>
  <c r="H20" i="8"/>
  <c r="M20" i="8"/>
  <c r="L20" i="8" s="1"/>
  <c r="I20" i="8" s="1"/>
  <c r="N20" i="8"/>
  <c r="P20" i="8"/>
  <c r="Q20" i="8"/>
  <c r="F18" i="8"/>
  <c r="G18" i="8"/>
  <c r="H18" i="8"/>
  <c r="M18" i="8"/>
  <c r="L18" i="8" s="1"/>
  <c r="N18" i="8"/>
  <c r="P18" i="8"/>
  <c r="O18" i="8" s="1"/>
  <c r="J18" i="8" s="1"/>
  <c r="Q18" i="8"/>
  <c r="G16" i="8"/>
  <c r="H16" i="8"/>
  <c r="L16" i="8"/>
  <c r="M16" i="8"/>
  <c r="N16" i="8"/>
  <c r="N15" i="8" s="1"/>
  <c r="P16" i="8"/>
  <c r="Q16" i="8"/>
  <c r="E20" i="8"/>
  <c r="F21" i="8"/>
  <c r="D21" i="8" s="1"/>
  <c r="E16" i="8"/>
  <c r="E19" i="8"/>
  <c r="E18" i="8" s="1"/>
  <c r="D18" i="8" s="1"/>
  <c r="D25" i="8"/>
  <c r="D31" i="8"/>
  <c r="F17" i="8"/>
  <c r="F16" i="8" s="1"/>
  <c r="J24" i="7"/>
  <c r="J23" i="7"/>
  <c r="J22" i="7"/>
  <c r="J21" i="7"/>
  <c r="J20" i="7"/>
  <c r="J19" i="7"/>
  <c r="J18" i="7"/>
  <c r="J17" i="7"/>
  <c r="J16" i="7"/>
  <c r="J15" i="7"/>
  <c r="J14" i="7"/>
  <c r="I24" i="7"/>
  <c r="I23" i="7"/>
  <c r="I22" i="7"/>
  <c r="I21" i="7"/>
  <c r="I20" i="7"/>
  <c r="I19" i="7"/>
  <c r="I18" i="7"/>
  <c r="I17" i="7"/>
  <c r="I16" i="7"/>
  <c r="I15" i="7"/>
  <c r="I14" i="7"/>
  <c r="E24" i="7"/>
  <c r="E23" i="7"/>
  <c r="E22" i="7"/>
  <c r="E21" i="7"/>
  <c r="E20" i="7"/>
  <c r="E19" i="7"/>
  <c r="E18" i="7"/>
  <c r="E17" i="7"/>
  <c r="E16" i="7"/>
  <c r="E15" i="7"/>
  <c r="E14" i="7"/>
  <c r="D24" i="7"/>
  <c r="D23" i="7"/>
  <c r="D22" i="7"/>
  <c r="D21" i="7"/>
  <c r="D20" i="7"/>
  <c r="D19" i="7"/>
  <c r="D18" i="7"/>
  <c r="D17" i="7"/>
  <c r="D16" i="7"/>
  <c r="D15" i="7"/>
  <c r="D14" i="7"/>
  <c r="D61" i="5"/>
  <c r="D60" i="5"/>
  <c r="D56" i="5"/>
  <c r="D55" i="5"/>
  <c r="D54" i="5"/>
  <c r="D53" i="5"/>
  <c r="D52" i="5"/>
  <c r="D51" i="5"/>
  <c r="D50" i="5"/>
  <c r="D49" i="5"/>
  <c r="D48" i="5"/>
  <c r="D47" i="5"/>
  <c r="D46" i="5"/>
  <c r="D45" i="5"/>
  <c r="D43" i="5"/>
  <c r="D42" i="5"/>
  <c r="D34" i="5"/>
  <c r="D33" i="5"/>
  <c r="D32" i="5"/>
  <c r="D31" i="5"/>
  <c r="D30" i="5"/>
  <c r="D29" i="5"/>
  <c r="D28" i="5"/>
  <c r="D27" i="5"/>
  <c r="D26" i="5"/>
  <c r="D25" i="5"/>
  <c r="D24" i="5"/>
  <c r="D22" i="5"/>
  <c r="D20" i="5"/>
  <c r="D14" i="5"/>
  <c r="D13" i="5"/>
  <c r="C57" i="5"/>
  <c r="C56" i="5"/>
  <c r="C55" i="5"/>
  <c r="C54" i="5"/>
  <c r="C53" i="5"/>
  <c r="C52" i="5"/>
  <c r="C51" i="5"/>
  <c r="C50" i="5"/>
  <c r="C49" i="5"/>
  <c r="C48" i="5"/>
  <c r="C47" i="5"/>
  <c r="C46" i="5"/>
  <c r="C45" i="5"/>
  <c r="C43" i="5"/>
  <c r="C20" i="5"/>
  <c r="C18" i="5"/>
  <c r="C14" i="5"/>
  <c r="C13" i="5"/>
  <c r="H25" i="4"/>
  <c r="H26" i="4"/>
  <c r="H40" i="4"/>
  <c r="H19" i="4"/>
  <c r="H18" i="4"/>
  <c r="H17" i="4"/>
  <c r="H16" i="4"/>
  <c r="H15" i="4"/>
  <c r="H14" i="4"/>
  <c r="G25" i="4"/>
  <c r="G26" i="4"/>
  <c r="G40" i="4"/>
  <c r="G27" i="4"/>
  <c r="G22" i="4"/>
  <c r="G20" i="4"/>
  <c r="G19" i="4"/>
  <c r="G18" i="4"/>
  <c r="G17" i="4"/>
  <c r="G16" i="4"/>
  <c r="G15" i="4"/>
  <c r="G14" i="4"/>
  <c r="E24" i="4"/>
  <c r="E23" i="4"/>
  <c r="E19" i="4"/>
  <c r="E18" i="4"/>
  <c r="E17" i="4"/>
  <c r="E14" i="4"/>
  <c r="D20" i="4"/>
  <c r="D13" i="4"/>
  <c r="D27" i="4"/>
  <c r="D23" i="4"/>
  <c r="D22" i="4"/>
  <c r="D19" i="4"/>
  <c r="D18" i="4"/>
  <c r="D17" i="4"/>
  <c r="D14" i="4"/>
  <c r="H13" i="3"/>
  <c r="H14" i="3"/>
  <c r="G13" i="3"/>
  <c r="G14" i="3"/>
  <c r="F13" i="3"/>
  <c r="F12" i="3"/>
  <c r="F14" i="3"/>
  <c r="F116" i="3"/>
  <c r="F114" i="3"/>
  <c r="F112" i="3"/>
  <c r="F111" i="3"/>
  <c r="F110" i="3"/>
  <c r="F107" i="3"/>
  <c r="F106" i="3"/>
  <c r="F94" i="3"/>
  <c r="F93" i="3"/>
  <c r="F92" i="3"/>
  <c r="F91" i="3"/>
  <c r="F90" i="3"/>
  <c r="F89" i="3"/>
  <c r="F88" i="3"/>
  <c r="F87" i="3"/>
  <c r="F85" i="3"/>
  <c r="F84" i="3"/>
  <c r="F83" i="3"/>
  <c r="F82" i="3"/>
  <c r="F81" i="3"/>
  <c r="F80" i="3"/>
  <c r="F73" i="3"/>
  <c r="F71" i="3"/>
  <c r="F64" i="3"/>
  <c r="F61" i="3"/>
  <c r="F52" i="3"/>
  <c r="F50" i="3"/>
  <c r="F43" i="3"/>
  <c r="F40" i="3"/>
  <c r="F31" i="3"/>
  <c r="F29" i="3"/>
  <c r="F22" i="3"/>
  <c r="F19" i="3"/>
  <c r="E13" i="3"/>
  <c r="D13" i="3"/>
  <c r="C13" i="3"/>
  <c r="B13" i="3"/>
  <c r="E116" i="3"/>
  <c r="E114" i="3"/>
  <c r="E112" i="3"/>
  <c r="E110" i="3"/>
  <c r="E111" i="3"/>
  <c r="E107" i="3"/>
  <c r="E106" i="3"/>
  <c r="D97" i="3"/>
  <c r="F97" i="3"/>
  <c r="E105" i="3"/>
  <c r="E104" i="3"/>
  <c r="E101" i="3"/>
  <c r="E103" i="3"/>
  <c r="E102" i="3"/>
  <c r="E100" i="3"/>
  <c r="E99" i="3"/>
  <c r="E98" i="3"/>
  <c r="E94" i="3"/>
  <c r="E93" i="3"/>
  <c r="E92" i="3"/>
  <c r="E91" i="3"/>
  <c r="E90" i="3"/>
  <c r="E89" i="3"/>
  <c r="E88" i="3"/>
  <c r="E87" i="3"/>
  <c r="E85" i="3"/>
  <c r="E84" i="3"/>
  <c r="E83" i="3"/>
  <c r="E82" i="3"/>
  <c r="E81" i="3"/>
  <c r="E80" i="3"/>
  <c r="E73" i="3"/>
  <c r="E71" i="3"/>
  <c r="E64" i="3"/>
  <c r="E61" i="3"/>
  <c r="E52" i="3"/>
  <c r="E50" i="3"/>
  <c r="E43" i="3"/>
  <c r="E40" i="3"/>
  <c r="E31" i="3"/>
  <c r="E29" i="3"/>
  <c r="E22" i="3"/>
  <c r="E19" i="3"/>
  <c r="D94" i="3"/>
  <c r="D93" i="3"/>
  <c r="D92" i="3"/>
  <c r="D91" i="3"/>
  <c r="D90" i="3"/>
  <c r="D89" i="3"/>
  <c r="D88" i="3"/>
  <c r="D87" i="3"/>
  <c r="D85" i="3"/>
  <c r="D84" i="3"/>
  <c r="D83" i="3"/>
  <c r="D82" i="3"/>
  <c r="D81" i="3"/>
  <c r="D80" i="3"/>
  <c r="D73" i="3"/>
  <c r="D71" i="3"/>
  <c r="D64" i="3"/>
  <c r="D61" i="3"/>
  <c r="D52" i="3"/>
  <c r="D50" i="3"/>
  <c r="D43" i="3"/>
  <c r="D40" i="3"/>
  <c r="D31" i="3"/>
  <c r="D29" i="3"/>
  <c r="D22" i="3"/>
  <c r="AE12" i="6" l="1"/>
  <c r="O14" i="6"/>
  <c r="P13" i="6"/>
  <c r="W13" i="6"/>
  <c r="W12" i="6" s="1"/>
  <c r="Q12" i="6"/>
  <c r="AC12" i="6" s="1"/>
  <c r="L12" i="6"/>
  <c r="L14" i="6"/>
  <c r="L13" i="6" s="1"/>
  <c r="C18" i="6"/>
  <c r="AA18" i="6" s="1"/>
  <c r="D13" i="6"/>
  <c r="D12" i="6" s="1"/>
  <c r="D28" i="8"/>
  <c r="L28" i="8"/>
  <c r="I28" i="8" s="1"/>
  <c r="O25" i="8"/>
  <c r="J25" i="8" s="1"/>
  <c r="P15" i="8"/>
  <c r="I26" i="8"/>
  <c r="K26" i="8"/>
  <c r="K28" i="8"/>
  <c r="E15" i="8"/>
  <c r="I22" i="8"/>
  <c r="K22" i="8"/>
  <c r="K24" i="8"/>
  <c r="I24" i="8"/>
  <c r="I30" i="8"/>
  <c r="K30" i="8"/>
  <c r="K18" i="8"/>
  <c r="I18" i="8"/>
  <c r="D29" i="8"/>
  <c r="D23" i="8"/>
  <c r="K23" i="8"/>
  <c r="D17" i="8"/>
  <c r="M15" i="8"/>
  <c r="D30" i="8"/>
  <c r="K17" i="8"/>
  <c r="K16" i="8" s="1"/>
  <c r="K27" i="8"/>
  <c r="I31" i="8"/>
  <c r="I19" i="8"/>
  <c r="D16" i="8"/>
  <c r="D27" i="8"/>
  <c r="O20" i="8"/>
  <c r="O16" i="8"/>
  <c r="J16" i="8" s="1"/>
  <c r="L15" i="8"/>
  <c r="K29" i="8"/>
  <c r="K25" i="8"/>
  <c r="K21" i="8"/>
  <c r="D19" i="8"/>
  <c r="F20" i="8"/>
  <c r="D20" i="8" s="1"/>
  <c r="D22" i="8"/>
  <c r="E97" i="3"/>
  <c r="O13" i="6" l="1"/>
  <c r="AA13" i="6" s="1"/>
  <c r="P12" i="6"/>
  <c r="AB13" i="6"/>
  <c r="C13" i="6"/>
  <c r="C12" i="6"/>
  <c r="C14" i="6"/>
  <c r="AA14" i="6" s="1"/>
  <c r="I15" i="8"/>
  <c r="O15" i="8"/>
  <c r="K15" i="8" s="1"/>
  <c r="F15" i="8"/>
  <c r="D15" i="8" s="1"/>
  <c r="K20" i="8"/>
  <c r="J20" i="8"/>
  <c r="J15" i="8" s="1"/>
  <c r="H15" i="8" s="1"/>
  <c r="AB12" i="6" l="1"/>
  <c r="O12" i="6"/>
  <c r="AA12" i="6" s="1"/>
  <c r="D19" i="3" l="1"/>
  <c r="D18" i="3" s="1"/>
  <c r="C107" i="3"/>
  <c r="C106" i="3"/>
  <c r="C100" i="3"/>
  <c r="C99" i="3"/>
  <c r="C98" i="3"/>
  <c r="C102" i="3"/>
  <c r="C101" i="3"/>
  <c r="G95" i="3"/>
  <c r="H95" i="3"/>
  <c r="C94" i="3"/>
  <c r="C93" i="3"/>
  <c r="C92" i="3"/>
  <c r="C91" i="3"/>
  <c r="C90" i="3"/>
  <c r="C89" i="3"/>
  <c r="C88" i="3"/>
  <c r="C87" i="3"/>
  <c r="C85" i="3"/>
  <c r="C84" i="3"/>
  <c r="C83" i="3"/>
  <c r="C82" i="3"/>
  <c r="C81" i="3"/>
  <c r="C80" i="3"/>
  <c r="C73" i="3"/>
  <c r="C71" i="3"/>
  <c r="C64" i="3"/>
  <c r="C63" i="3" s="1"/>
  <c r="C61" i="3"/>
  <c r="C60" i="3" s="1"/>
  <c r="C52" i="3"/>
  <c r="C51" i="3"/>
  <c r="C50" i="3"/>
  <c r="C43" i="3"/>
  <c r="C42" i="3" s="1"/>
  <c r="C40" i="3"/>
  <c r="C39" i="3" s="1"/>
  <c r="C31" i="3"/>
  <c r="C29" i="3"/>
  <c r="C22" i="3"/>
  <c r="C21" i="3" s="1"/>
  <c r="C19" i="3"/>
  <c r="C18" i="3" s="1"/>
  <c r="D113" i="3"/>
  <c r="E113" i="3"/>
  <c r="F113" i="3"/>
  <c r="C113" i="3"/>
  <c r="D63" i="3"/>
  <c r="E63" i="3"/>
  <c r="F63" i="3"/>
  <c r="D60" i="3"/>
  <c r="E60" i="3"/>
  <c r="F60" i="3"/>
  <c r="D42" i="3"/>
  <c r="E42" i="3"/>
  <c r="F42" i="3"/>
  <c r="D39" i="3"/>
  <c r="E39" i="3"/>
  <c r="F39" i="3"/>
  <c r="D21" i="3"/>
  <c r="E21" i="3"/>
  <c r="F21" i="3"/>
  <c r="E18" i="3"/>
  <c r="F18" i="3"/>
  <c r="E45" i="2"/>
  <c r="E46" i="2"/>
  <c r="C55" i="2"/>
  <c r="D42" i="2"/>
  <c r="D58" i="2"/>
  <c r="E58" i="2" s="1"/>
  <c r="C58" i="2"/>
  <c r="D61" i="2"/>
  <c r="D59" i="2"/>
  <c r="C59" i="2"/>
  <c r="D56" i="2"/>
  <c r="D55" i="2" s="1"/>
  <c r="E55" i="2" s="1"/>
  <c r="C56" i="2"/>
  <c r="D47" i="2"/>
  <c r="E16" i="2"/>
  <c r="E17" i="2"/>
  <c r="E18" i="2"/>
  <c r="E38" i="2"/>
  <c r="C44" i="2"/>
  <c r="D39" i="2"/>
  <c r="E39" i="2" s="1"/>
  <c r="D38" i="2"/>
  <c r="D37" i="2"/>
  <c r="D36" i="2"/>
  <c r="E36" i="2" s="1"/>
  <c r="C41" i="2"/>
  <c r="C40" i="2"/>
  <c r="C39" i="2"/>
  <c r="C38" i="2"/>
  <c r="C37" i="2"/>
  <c r="E37" i="2" s="1"/>
  <c r="C36" i="2"/>
  <c r="D23" i="2"/>
  <c r="F59" i="3" l="1"/>
  <c r="F38" i="3"/>
  <c r="F17" i="3"/>
  <c r="C97" i="3"/>
  <c r="E59" i="3"/>
  <c r="E38" i="3"/>
  <c r="E17" i="3"/>
  <c r="D59" i="3"/>
  <c r="D17" i="3"/>
  <c r="E59" i="2"/>
  <c r="D38" i="3"/>
  <c r="C59" i="3"/>
  <c r="C38" i="3"/>
  <c r="C17" i="3"/>
  <c r="E56" i="2"/>
  <c r="D35" i="2"/>
  <c r="C35" i="2"/>
  <c r="F16" i="3" l="1"/>
  <c r="F15" i="3" s="1"/>
  <c r="D16" i="3"/>
  <c r="D15" i="3" s="1"/>
  <c r="E16" i="3"/>
  <c r="E15" i="3" s="1"/>
  <c r="E14" i="3" s="1"/>
  <c r="E12" i="3" s="1"/>
  <c r="C16" i="3"/>
  <c r="C15" i="3" s="1"/>
  <c r="C34" i="2"/>
  <c r="E35" i="2"/>
  <c r="D12" i="3" l="1"/>
  <c r="D14" i="3"/>
  <c r="C12" i="3"/>
  <c r="C14" i="3"/>
  <c r="D20" i="2"/>
  <c r="D21" i="2"/>
  <c r="D14" i="2"/>
  <c r="D13" i="2"/>
  <c r="C14" i="2"/>
  <c r="C13" i="2"/>
  <c r="D12" i="2" l="1"/>
  <c r="C12" i="2"/>
  <c r="G13" i="4" l="1"/>
  <c r="C14" i="4"/>
  <c r="F14" i="4"/>
  <c r="L24" i="7" l="1"/>
  <c r="H24" i="7"/>
  <c r="C24" i="7"/>
  <c r="L23" i="7"/>
  <c r="H23" i="7"/>
  <c r="C23" i="7"/>
  <c r="L22" i="7"/>
  <c r="H22" i="7"/>
  <c r="C22" i="7"/>
  <c r="L21" i="7"/>
  <c r="H21" i="7"/>
  <c r="C21" i="7"/>
  <c r="L20" i="7"/>
  <c r="H20" i="7"/>
  <c r="C20" i="7"/>
  <c r="L19" i="7"/>
  <c r="H19" i="7"/>
  <c r="C19" i="7"/>
  <c r="L18" i="7"/>
  <c r="H18" i="7"/>
  <c r="C18" i="7"/>
  <c r="L17" i="7"/>
  <c r="H17" i="7"/>
  <c r="G17" i="7" s="1"/>
  <c r="C17" i="7"/>
  <c r="L16" i="7"/>
  <c r="H16" i="7"/>
  <c r="C16" i="7"/>
  <c r="L15" i="7"/>
  <c r="H15" i="7"/>
  <c r="C15" i="7"/>
  <c r="L14" i="7"/>
  <c r="H14" i="7"/>
  <c r="C14" i="7"/>
  <c r="M13" i="7"/>
  <c r="L13" i="7" s="1"/>
  <c r="J13" i="7"/>
  <c r="I13" i="7"/>
  <c r="F13" i="7"/>
  <c r="E13" i="7"/>
  <c r="D13" i="7"/>
  <c r="G21" i="7" l="1"/>
  <c r="O21" i="7" s="1"/>
  <c r="G15" i="7"/>
  <c r="O15" i="7" s="1"/>
  <c r="G19" i="7"/>
  <c r="O19" i="7" s="1"/>
  <c r="G23" i="7"/>
  <c r="O23" i="7" s="1"/>
  <c r="G22" i="7"/>
  <c r="O22" i="7" s="1"/>
  <c r="C13" i="7"/>
  <c r="G14" i="7"/>
  <c r="O14" i="7" s="1"/>
  <c r="G18" i="7"/>
  <c r="O18" i="7" s="1"/>
  <c r="G16" i="7"/>
  <c r="O16" i="7" s="1"/>
  <c r="G20" i="7"/>
  <c r="O20" i="7" s="1"/>
  <c r="G24" i="7"/>
  <c r="O24" i="7" s="1"/>
  <c r="O17" i="7"/>
  <c r="H13" i="7"/>
  <c r="G13" i="7" s="1"/>
  <c r="O13" i="7" l="1"/>
  <c r="E56" i="5" l="1"/>
  <c r="E55" i="5"/>
  <c r="E53" i="5"/>
  <c r="E52" i="5"/>
  <c r="E51" i="5"/>
  <c r="E50" i="5"/>
  <c r="E48" i="5"/>
  <c r="E47" i="5"/>
  <c r="E46" i="5"/>
  <c r="E45" i="5"/>
  <c r="D18" i="5"/>
  <c r="E20" i="5"/>
  <c r="C12" i="5"/>
  <c r="D12" i="5" l="1"/>
  <c r="D11" i="5" s="1"/>
  <c r="C11" i="5"/>
  <c r="E43" i="5"/>
  <c r="E18" i="5" l="1"/>
  <c r="E11" i="5"/>
  <c r="F40" i="4" l="1"/>
  <c r="F39" i="4"/>
  <c r="C39" i="4"/>
  <c r="F38" i="4"/>
  <c r="C38" i="4"/>
  <c r="F37" i="4"/>
  <c r="C37" i="4"/>
  <c r="F36" i="4"/>
  <c r="C36" i="4"/>
  <c r="F35" i="4"/>
  <c r="C35" i="4"/>
  <c r="F34" i="4"/>
  <c r="C34" i="4"/>
  <c r="F33" i="4"/>
  <c r="C33" i="4"/>
  <c r="F32" i="4"/>
  <c r="C32" i="4"/>
  <c r="F31" i="4"/>
  <c r="C31" i="4"/>
  <c r="F30" i="4"/>
  <c r="C30" i="4"/>
  <c r="F29" i="4"/>
  <c r="C29" i="4"/>
  <c r="H28" i="4"/>
  <c r="G28" i="4"/>
  <c r="E28" i="4"/>
  <c r="E27" i="4" s="1"/>
  <c r="D28" i="4"/>
  <c r="H27" i="4"/>
  <c r="H13" i="4"/>
  <c r="F25" i="4"/>
  <c r="C24" i="4"/>
  <c r="C23" i="4"/>
  <c r="F22" i="4"/>
  <c r="C22" i="4"/>
  <c r="F21" i="4"/>
  <c r="F20" i="4"/>
  <c r="C20" i="4"/>
  <c r="J19" i="4"/>
  <c r="I19" i="4"/>
  <c r="J18" i="4"/>
  <c r="K18" i="4"/>
  <c r="I18" i="4"/>
  <c r="J17" i="4"/>
  <c r="K17" i="4"/>
  <c r="J14" i="4"/>
  <c r="E13" i="4"/>
  <c r="E12" i="4" s="1"/>
  <c r="C13" i="4" l="1"/>
  <c r="I22" i="4"/>
  <c r="I20" i="4"/>
  <c r="D12" i="4"/>
  <c r="C12" i="4" s="1"/>
  <c r="K13" i="4"/>
  <c r="H12" i="4"/>
  <c r="K12" i="4" s="1"/>
  <c r="C27" i="4"/>
  <c r="I14" i="4"/>
  <c r="F17" i="4"/>
  <c r="F28" i="4"/>
  <c r="K14" i="4"/>
  <c r="C17" i="4"/>
  <c r="J20" i="4"/>
  <c r="F26" i="4"/>
  <c r="C28" i="4"/>
  <c r="I17" i="4" l="1"/>
  <c r="F27" i="4"/>
  <c r="J13" i="4"/>
  <c r="F13" i="4"/>
  <c r="I13" i="4" s="1"/>
  <c r="G12" i="4"/>
  <c r="F12" i="4" l="1"/>
  <c r="J12" i="4"/>
  <c r="I12" i="4" l="1"/>
  <c r="H94" i="3"/>
  <c r="G94" i="3"/>
  <c r="H91" i="3"/>
  <c r="G91" i="3"/>
  <c r="H90" i="3"/>
  <c r="G90" i="3"/>
  <c r="G88" i="3"/>
  <c r="H87" i="3"/>
  <c r="G83" i="3"/>
  <c r="G80" i="3"/>
  <c r="H78" i="3"/>
  <c r="G78" i="3"/>
  <c r="H77" i="3"/>
  <c r="G77" i="3"/>
  <c r="H76" i="3"/>
  <c r="G76" i="3"/>
  <c r="H75" i="3"/>
  <c r="G75" i="3"/>
  <c r="G74" i="3"/>
  <c r="G73" i="3"/>
  <c r="H72" i="3"/>
  <c r="G72" i="3"/>
  <c r="G71" i="3"/>
  <c r="H71" i="3"/>
  <c r="H70" i="3"/>
  <c r="G70" i="3"/>
  <c r="H69" i="3"/>
  <c r="G69" i="3"/>
  <c r="H68" i="3"/>
  <c r="G68" i="3"/>
  <c r="H67" i="3"/>
  <c r="G67" i="3"/>
  <c r="H66" i="3"/>
  <c r="G66" i="3"/>
  <c r="H64" i="3"/>
  <c r="G61" i="3"/>
  <c r="H61" i="3"/>
  <c r="H57" i="3"/>
  <c r="G57" i="3"/>
  <c r="H56" i="3"/>
  <c r="G56" i="3"/>
  <c r="H55" i="3"/>
  <c r="G55" i="3"/>
  <c r="H54" i="3"/>
  <c r="G54" i="3"/>
  <c r="H53" i="3"/>
  <c r="G52" i="3"/>
  <c r="H52" i="3"/>
  <c r="H51" i="3"/>
  <c r="G50" i="3"/>
  <c r="H50" i="3"/>
  <c r="H49" i="3"/>
  <c r="G49" i="3"/>
  <c r="H48" i="3"/>
  <c r="G48" i="3"/>
  <c r="H47" i="3"/>
  <c r="G47" i="3"/>
  <c r="H46" i="3"/>
  <c r="G46" i="3"/>
  <c r="H45" i="3"/>
  <c r="G45" i="3"/>
  <c r="H37" i="3"/>
  <c r="G37" i="3"/>
  <c r="H36" i="3"/>
  <c r="G36" i="3"/>
  <c r="H35" i="3"/>
  <c r="G35" i="3"/>
  <c r="H34" i="3"/>
  <c r="G34" i="3"/>
  <c r="H33" i="3"/>
  <c r="G33" i="3"/>
  <c r="H31" i="3"/>
  <c r="H30" i="3"/>
  <c r="H28" i="3"/>
  <c r="G28" i="3"/>
  <c r="H27" i="3"/>
  <c r="G27" i="3"/>
  <c r="H26" i="3"/>
  <c r="G26" i="3"/>
  <c r="H25" i="3"/>
  <c r="G25" i="3"/>
  <c r="H24" i="3"/>
  <c r="G24" i="3"/>
  <c r="G19" i="3"/>
  <c r="G97" i="3" l="1"/>
  <c r="H82" i="3"/>
  <c r="G32" i="3"/>
  <c r="H22" i="3"/>
  <c r="G58" i="3"/>
  <c r="G64" i="3"/>
  <c r="H74" i="3"/>
  <c r="H81" i="3"/>
  <c r="H83" i="3"/>
  <c r="H88" i="3"/>
  <c r="H92" i="3"/>
  <c r="G102" i="3"/>
  <c r="H80" i="3"/>
  <c r="G22" i="3"/>
  <c r="G29" i="3"/>
  <c r="G30" i="3"/>
  <c r="H79" i="3"/>
  <c r="G82" i="3"/>
  <c r="H85" i="3"/>
  <c r="G92" i="3"/>
  <c r="G98" i="3"/>
  <c r="H18" i="3"/>
  <c r="H32" i="3"/>
  <c r="G39" i="3"/>
  <c r="G42" i="3"/>
  <c r="H19" i="3"/>
  <c r="G81" i="3"/>
  <c r="H29" i="3"/>
  <c r="G43" i="3"/>
  <c r="G51" i="3"/>
  <c r="G53" i="3"/>
  <c r="H73" i="3"/>
  <c r="H63" i="3"/>
  <c r="G31" i="3"/>
  <c r="G79" i="3"/>
  <c r="G85" i="3"/>
  <c r="G87" i="3"/>
  <c r="G40" i="3"/>
  <c r="G21" i="3"/>
  <c r="G63" i="3"/>
  <c r="G38" i="3" l="1"/>
  <c r="H21" i="3"/>
  <c r="H59" i="3"/>
  <c r="G18" i="3"/>
  <c r="H40" i="3"/>
  <c r="G60" i="3"/>
  <c r="G59" i="3"/>
  <c r="H39" i="3"/>
  <c r="H42" i="3"/>
  <c r="H43" i="3"/>
  <c r="H60" i="3"/>
  <c r="H38" i="3" l="1"/>
  <c r="H17" i="3"/>
  <c r="G17" i="3"/>
  <c r="H16" i="3" l="1"/>
  <c r="G16" i="3"/>
  <c r="H15" i="3" l="1"/>
  <c r="H12" i="3"/>
  <c r="G15" i="3"/>
  <c r="G12" i="3"/>
  <c r="E14" i="2" l="1"/>
  <c r="E13" i="2"/>
  <c r="E12" i="2" l="1"/>
  <c r="D44" i="2" l="1"/>
  <c r="D15" i="2"/>
  <c r="E15" i="2" s="1"/>
  <c r="C15" i="2"/>
  <c r="C11" i="2" s="1"/>
  <c r="D34" i="2" l="1"/>
  <c r="E44" i="2"/>
  <c r="D11" i="2"/>
  <c r="E11" i="2" s="1"/>
  <c r="D54" i="2"/>
</calcChain>
</file>

<file path=xl/comments1.xml><?xml version="1.0" encoding="utf-8"?>
<comments xmlns="http://schemas.openxmlformats.org/spreadsheetml/2006/main">
  <authors>
    <author>trantheson</author>
  </authors>
  <commentList>
    <comment ref="B38" authorId="0" shapeId="0">
      <text>
        <r>
          <rPr>
            <b/>
            <sz val="9"/>
            <color indexed="81"/>
            <rFont val="Tahoma"/>
            <family val="2"/>
          </rPr>
          <t>trantheson:</t>
        </r>
        <r>
          <rPr>
            <sz val="9"/>
            <color indexed="81"/>
            <rFont val="Tahoma"/>
            <family val="2"/>
          </rPr>
          <t xml:space="preserve">
Chi các dự án NTM
</t>
        </r>
      </text>
    </comment>
    <comment ref="B39" authorId="0" shapeId="0">
      <text>
        <r>
          <rPr>
            <b/>
            <sz val="9"/>
            <color indexed="81"/>
            <rFont val="Tahoma"/>
            <family val="2"/>
          </rPr>
          <t>trantheson:</t>
        </r>
        <r>
          <rPr>
            <sz val="9"/>
            <color indexed="81"/>
            <rFont val="Tahoma"/>
            <family val="2"/>
          </rPr>
          <t xml:space="preserve">
Chi các dự án NTM
</t>
        </r>
      </text>
    </comment>
  </commentList>
</comments>
</file>

<file path=xl/sharedStrings.xml><?xml version="1.0" encoding="utf-8"?>
<sst xmlns="http://schemas.openxmlformats.org/spreadsheetml/2006/main" count="781" uniqueCount="480">
  <si>
    <t>STT</t>
  </si>
  <si>
    <t>NỘI DUNG</t>
  </si>
  <si>
    <t xml:space="preserve">DỰ TOÁN </t>
  </si>
  <si>
    <t>QUYẾT TOÁN</t>
  </si>
  <si>
    <t>SO SÁNH (%)</t>
  </si>
  <si>
    <t>A</t>
  </si>
  <si>
    <t>B</t>
  </si>
  <si>
    <t>3=2/1</t>
  </si>
  <si>
    <t>TỔNG NGUỒN THU NSĐP</t>
  </si>
  <si>
    <t>Thu ngân sách địa phương được hưởng theo phân cấp</t>
  </si>
  <si>
    <t>-</t>
  </si>
  <si>
    <t>Thu NSĐP được hưởng 100%</t>
  </si>
  <si>
    <t xml:space="preserve">Thu NSĐP hưởng từ các khoản thu phân chia </t>
  </si>
  <si>
    <t>Thu bổ sung từ NSTW</t>
  </si>
  <si>
    <t>Thu bổ sung cân đối</t>
  </si>
  <si>
    <t>Thu bổ sung có mục tiêu</t>
  </si>
  <si>
    <t>Thu từ quỹ dự trữ tài chính</t>
  </si>
  <si>
    <t>Thu kết dư</t>
  </si>
  <si>
    <t>Thu chuyển nguồn từ năm trước chuyển sang</t>
  </si>
  <si>
    <t>TỔNG CHI NSĐP</t>
  </si>
  <si>
    <t> I</t>
  </si>
  <si>
    <t>Chi đầu tư phát triển</t>
  </si>
  <si>
    <t>Chi thường xuyên</t>
  </si>
  <si>
    <t>Chi bổ sung quỹ dự trữ tài chính</t>
  </si>
  <si>
    <t>Dự phòng ngân sách</t>
  </si>
  <si>
    <t>Chi tạo nguồn, điều chỉnh tiền lương</t>
  </si>
  <si>
    <t>II</t>
  </si>
  <si>
    <t>Chi các chương trình mục tiêu</t>
  </si>
  <si>
    <t>Chi các chương trình mục tiêu quốc gia</t>
  </si>
  <si>
    <t>Chi các chương trình mục tiêu, nhiệm vụ</t>
  </si>
  <si>
    <t>III</t>
  </si>
  <si>
    <t>Chi chuyển nguồn sang năm sau</t>
  </si>
  <si>
    <t>C</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</si>
  <si>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</si>
  <si>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</si>
  <si>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</si>
  <si>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</si>
  <si>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</si>
  <si>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</si>
  <si>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</si>
  <si>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trả nợ gốc</t>
  </si>
  <si>
    <t>E</t>
  </si>
  <si>
    <t>TỔNG MỨC DƯ NỢ VAY CUỐI NĂM CỦA NSĐP</t>
  </si>
  <si>
    <t>Biểu số 62/CK-NSNN</t>
  </si>
  <si>
    <t>ỦY BAN NHÂN DÂN</t>
  </si>
  <si>
    <t>TỈNH ĐỒNG NAI</t>
  </si>
  <si>
    <t>Bổ sung khác</t>
  </si>
  <si>
    <t>Thu bổ sung từ nguồn ngân sách địa phương</t>
  </si>
  <si>
    <t>Các khoản thu quản lý qua ngân sách</t>
  </si>
  <si>
    <t>Ghi thu học phí</t>
  </si>
  <si>
    <t>Các khoản huy động đóng góp XDCS hạ tầng</t>
  </si>
  <si>
    <t>Thu xổ số kiến thiết</t>
  </si>
  <si>
    <t>IV</t>
  </si>
  <si>
    <t>Các khoản chi quản lý qua ngân sách</t>
  </si>
  <si>
    <t>Chi trả tạm ứng kho bạc nhà nước</t>
  </si>
  <si>
    <t>Thu kết dư ngân sách năm trước</t>
  </si>
  <si>
    <t>Thu huy động đầu tư theo Khoản 3 Điều 8</t>
  </si>
  <si>
    <t>Thu viện trợ (không kể viện trợ về cho vay lại)</t>
  </si>
  <si>
    <t>Thu ngân sách cấp dưới nộp lên</t>
  </si>
  <si>
    <t>Ghi thu phí bảo trì đường bộ</t>
  </si>
  <si>
    <t>Các khoản huy động đóng góp khác</t>
  </si>
  <si>
    <t>Thu chuyển nguồn</t>
  </si>
  <si>
    <t>Chi nộp ngân sách cấp trên</t>
  </si>
  <si>
    <t>Chi bổ sung ngân sách cấp dưới</t>
  </si>
  <si>
    <t>Chi chuyển nguồn</t>
  </si>
  <si>
    <t>1</t>
  </si>
  <si>
    <t>2</t>
  </si>
  <si>
    <t>Chi NSĐP</t>
  </si>
  <si>
    <t>Chi trả nợ các khoản do chính quyền địa phương vay</t>
  </si>
  <si>
    <t>Biểu số 63/CK-NSNN</t>
  </si>
  <si>
    <t>DỰ TOÁN</t>
  </si>
  <si>
    <t>SO SÁNH</t>
  </si>
  <si>
    <t>Tổng thu NSNN</t>
  </si>
  <si>
    <t>Thu NSĐP</t>
  </si>
  <si>
    <t>4</t>
  </si>
  <si>
    <t>5=3/1</t>
  </si>
  <si>
    <t>6=4/2</t>
  </si>
  <si>
    <t>TỔNG CỘNG (A+B+C+D)</t>
  </si>
  <si>
    <t>I</t>
  </si>
  <si>
    <t>Thu nội địa</t>
  </si>
  <si>
    <t xml:space="preserve">Thu từ khu vực DNNN </t>
  </si>
  <si>
    <t>Thuế giá trị gia tăng</t>
  </si>
  <si>
    <t>+</t>
  </si>
  <si>
    <t>Thuế giá trị gia tăng hàng sản xuất - kinh doanh trong nước</t>
  </si>
  <si>
    <t>Thuế giá trị gia tăng hàng nhập khẩu</t>
  </si>
  <si>
    <t>Thuế tiêu thụ đặc biệt</t>
  </si>
  <si>
    <t>Thuế tiêu thụ đặc biệt hàng sản xuất trong nước</t>
  </si>
  <si>
    <t>Thuế tiêu thụ đặc biệt hàng nhập khẩu</t>
  </si>
  <si>
    <t>Thuế xuất khẩu, thuế nhập khẩu, thuế bảo vệ môi trường, thuế tiêu thụ đặc biệt từ lĩnh vực xuất khẩu</t>
  </si>
  <si>
    <t>Thuế nhập khẩu</t>
  </si>
  <si>
    <t>Thuế bổ sung đối với hàng hóa nhập khẩu vào Việt Nam</t>
  </si>
  <si>
    <t>Thuế bảo vệ môi trường do cơ quan Hải quan thực hiện</t>
  </si>
  <si>
    <t>Thu khác hải quan</t>
  </si>
  <si>
    <t>Thuế thu nhập doanh nghiệp</t>
  </si>
  <si>
    <t>Thu từ thu nhập sau thuế</t>
  </si>
  <si>
    <t>Thuế tài nguyên</t>
  </si>
  <si>
    <t>Thuế môn bài</t>
  </si>
  <si>
    <t>Thuế thu nhập cá nhân</t>
  </si>
  <si>
    <t>Thuế nhà đất - thuế sử dụng đất phi nông nghiệp</t>
  </si>
  <si>
    <t>Thuế sử dụng đất nông nghiệp</t>
  </si>
  <si>
    <t>Thuế chuyển quyền sử dụng đất</t>
  </si>
  <si>
    <t>Thu khác về thuế</t>
  </si>
  <si>
    <t>Thu từ  khu vực doanh nghiệp có vốn ĐTNN</t>
  </si>
  <si>
    <t>Thu tiền mặt đất, mặt nước, mặt biển</t>
  </si>
  <si>
    <t xml:space="preserve">Thu từ khu vực kinh tế ngoài quốc doanh </t>
  </si>
  <si>
    <t>Thuế BVMT do cơ quan thuế thực hiện</t>
  </si>
  <si>
    <t>Lệ phí trước bạ</t>
  </si>
  <si>
    <t>Thu phí, lệ phí</t>
  </si>
  <si>
    <t>Thuế sử dụng đất phi nông nghiệp</t>
  </si>
  <si>
    <t>Tiền cho thuê đất, thuê mặt nước (không kể thu từ khu vực đầu tư nước ngoài)</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</si>
  <si>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</si>
  <si>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</si>
  <si>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</si>
  <si>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</si>
  <si>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</si>
  <si>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</si>
  <si>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</si>
  <si>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tại xã</t>
  </si>
  <si>
    <t>Thu từ dầu thô</t>
  </si>
  <si>
    <t>Thu từ hoạt động xuất nhập khẩu</t>
  </si>
  <si>
    <t>Thuế bảo vệ môi trường thu từ hàng hóa nhập khẩu</t>
  </si>
  <si>
    <t xml:space="preserve">Thuế giá trị gia tăng thu từ hàng hóa nhập khẩu </t>
  </si>
  <si>
    <t>Thu viện trợ</t>
  </si>
  <si>
    <t>THU TỪ QUỸ DỰ TRỮ TÀI CHÍNH</t>
  </si>
  <si>
    <t>THU KẾT DƯ NĂM TRƯỚC</t>
  </si>
  <si>
    <t>THU CHUYỂN NGUỒN TỪ NĂM TRƯỚC CHUYỂN SANG</t>
  </si>
  <si>
    <t>Thu huy động đầu tư theo khoản 3 điều 8</t>
  </si>
  <si>
    <t>F</t>
  </si>
  <si>
    <t>Thu bổ sung từ các cấp ngân sách</t>
  </si>
  <si>
    <t>Thu bổ sung từ ngân sách Trung ương</t>
  </si>
  <si>
    <t>Thu bổ sung từ ngân sách địa phương</t>
  </si>
  <si>
    <t>Thu từ ngân sách cấp dưới nộp lên</t>
  </si>
  <si>
    <t>Biểu số 64/CK-NSNN</t>
  </si>
  <si>
    <t>BAO GỒM</t>
  </si>
  <si>
    <t>NGÂN SÁCH CẤP TỈNH</t>
  </si>
  <si>
    <t>NGÂN SÁCH HUYỆN</t>
  </si>
  <si>
    <t>NGÂN SÁCH  HUYỆN</t>
  </si>
  <si>
    <t>NSĐP</t>
  </si>
  <si>
    <t>NS CẤP TỈNH</t>
  </si>
  <si>
    <t>NS HUYỆN</t>
  </si>
  <si>
    <t>1=2+3</t>
  </si>
  <si>
    <t>3</t>
  </si>
  <si>
    <t>4=5+6</t>
  </si>
  <si>
    <t>5</t>
  </si>
  <si>
    <t>6</t>
  </si>
  <si>
    <t>7=4/1</t>
  </si>
  <si>
    <t>8=5/2</t>
  </si>
  <si>
    <t>9=6/3</t>
  </si>
  <si>
    <t>Tổng số chi ngân sách</t>
  </si>
  <si>
    <t>CHI CÂN ĐỐI NSĐP</t>
  </si>
  <si>
    <t>Chi đầu tư phát triển</t>
  </si>
  <si>
    <t>Trong đó: - Chi giáo dục đào tạo và dạy nghề</t>
  </si>
  <si>
    <t xml:space="preserve">                   - Chi khoa học và công nghệ</t>
  </si>
  <si>
    <t>Chi thường xuyên</t>
  </si>
  <si>
    <t>Chi trả nợ gốc và lãi các khỏan tiền huy động cho đầu tư theo khỏan 3 Điều 8 Luật NSNN</t>
  </si>
  <si>
    <t>Chi trả phí và vốn tạm ứng KBNN</t>
  </si>
  <si>
    <t>V</t>
  </si>
  <si>
    <t>Chi bổ sung quỹ dự trữ Tài chính</t>
  </si>
  <si>
    <t>VI</t>
  </si>
  <si>
    <t>Dự phòng</t>
  </si>
  <si>
    <t>VII</t>
  </si>
  <si>
    <t>Chi tạo nguồn cải cách tiền lương</t>
  </si>
  <si>
    <t>VIII</t>
  </si>
  <si>
    <t>IX</t>
  </si>
  <si>
    <t>Chi bổ sung cho ngân sách cấp dưới</t>
  </si>
  <si>
    <t>CHI CÁC CHƯƠNG TRÌNH MỤC TIÊU</t>
  </si>
  <si>
    <t>Chi chương trình mục tiêu quốc gia</t>
  </si>
  <si>
    <t>Chương trình MTQG y tế</t>
  </si>
  <si>
    <t>Chương trình MTQG việc làm và dạy nghề</t>
  </si>
  <si>
    <t>Chương trình DS và KH hóa gia đình</t>
  </si>
  <si>
    <t>Chương trình phòng chống một số bệnh xã hội, bệnh dịch nguy hiểm và HIV/AIDS</t>
  </si>
  <si>
    <t>Chương trình văn hóa</t>
  </si>
  <si>
    <t>Chương trình QG-PC ma túy</t>
  </si>
  <si>
    <t>Chương trình QG-PC tội phạm</t>
  </si>
  <si>
    <t>Chương trình vệ sinh an toàn thực phẩm</t>
  </si>
  <si>
    <t>Chương trình MTQG xây dựng nông thôn mới</t>
  </si>
  <si>
    <t>Chương trình 135</t>
  </si>
  <si>
    <t>Chương trình 134</t>
  </si>
  <si>
    <t>CHI CHUYỂN NGUỒN SANG NĂM SAU</t>
  </si>
  <si>
    <t>Biểu số 65/CK-NSNN</t>
  </si>
  <si>
    <t xml:space="preserve">CHI BỔ SUNG CHO NGÂN SÁCH HUYỆN </t>
  </si>
  <si>
    <t>Bổ sung cân đối</t>
  </si>
  <si>
    <t>Bổ sung có mục tiêu</t>
  </si>
  <si>
    <t>Tr.đó: + Bằng nguồn vốn trong nước</t>
  </si>
  <si>
    <t xml:space="preserve">           + Bằng nguồn vốn vay nợ nước ngoài</t>
  </si>
  <si>
    <t>Bổ sung khác</t>
  </si>
  <si>
    <t>CHI NGÂN SÁCH CẤP TỈNH THEO LĨNH VỰC</t>
  </si>
  <si>
    <t>Trong đó:</t>
  </si>
  <si>
    <t>Trong đó</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</si>
  <si>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</si>
  <si>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</si>
  <si>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</si>
  <si>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</si>
  <si>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</si>
  <si>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</si>
  <si>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</si>
  <si>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</si>
  <si>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</si>
  <si>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</si>
  <si>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</si>
  <si>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và hỗ trợ vốn cho doanh nghiệp cung cấp sản phẩm, dịch vụ công ích do Nhà nước đặt hàng, các tổ chức kinh tế, các tổ chức tài chính của địa phương theo quy định của pháp luật</t>
  </si>
  <si>
    <t>Chi từ nguồn thu tiền sử dụng đất</t>
  </si>
  <si>
    <t>Chi từ nguồn hỗ trợ có mục tiêu từ NSTW</t>
  </si>
  <si>
    <t>Chi đầu tư XDCB từ nguồn vốn vay ngân hàng Công Thương Việt Nam</t>
  </si>
  <si>
    <t>Chi đầu tư XDCB từ nguồn vốn vay ngân hàng TMCP Đầu tư Phát triển Việt Nam</t>
  </si>
  <si>
    <t>Chi đầu tư phát triển từ nguồn kết dư năm 2015</t>
  </si>
  <si>
    <t>Chi ĐTXDCB từ nguồn xổ số kiến thiết</t>
  </si>
  <si>
    <t>Chi đầu tư phát triển khác</t>
  </si>
  <si>
    <t>Chi văn hóa, thể thao, du lịch</t>
  </si>
  <si>
    <t xml:space="preserve">Chi trả nợ gốc, lãi huy động đầu tư  Khoản 3 Điều 8 Luật NSNN </t>
  </si>
  <si>
    <t>Chi phí trả tạm ứng KBNN</t>
  </si>
  <si>
    <t>CHI CHUYỂN NGUỒN</t>
  </si>
  <si>
    <t xml:space="preserve">ỦY BAN NHÂN DÂN </t>
  </si>
  <si>
    <t>Biểu số 66/CK-NSNN</t>
  </si>
  <si>
    <t>Tên đơn vị</t>
  </si>
  <si>
    <t>TỔNG SỐ</t>
  </si>
  <si>
    <t>CHI CHUYỂN NGUỒN SANG NGÂN SÁCH NĂM SAU</t>
  </si>
  <si>
    <t>Bảo hiểm Xã hội tỉnh Đồng Nai</t>
  </si>
  <si>
    <t>Cục Thống kê Đồng Nai</t>
  </si>
  <si>
    <t>Đoàn Đại biểu Quốc hội tỉnh Đồng Nai</t>
  </si>
  <si>
    <t>Hội Hỗ trợ gia đình liệt sĩ tỉnh Đồng Nai</t>
  </si>
  <si>
    <t>Kho bạc Nhà nước tỉnh Đồng Nai</t>
  </si>
  <si>
    <t>Ngân hàng Nhà nước Việt Nam - CN Đồng Nai</t>
  </si>
  <si>
    <t>Viện Pháp y tâm thần Trung ương Biên Hòa</t>
  </si>
  <si>
    <t>Quỹ Bảo vệ môi trường tỉnh Đồng Nai</t>
  </si>
  <si>
    <t>Quỹ Hỗ trợ nông dân tỉnh Đồng Nai</t>
  </si>
  <si>
    <t>Trường Cao đẳng Thống kê II</t>
  </si>
  <si>
    <t>Văn phòng Tỉnh ủy</t>
  </si>
  <si>
    <t>Vườn Quốc gia Cát Tiên</t>
  </si>
  <si>
    <t>CHI DỰ PHÒNG NGÂN SÁCH</t>
  </si>
  <si>
    <t xml:space="preserve">       ỦY BAN NHÂN DÂN</t>
  </si>
  <si>
    <t>Biểu số 67/CK-NSNN</t>
  </si>
  <si>
    <t xml:space="preserve">         TỈNH ĐỒNG NAI</t>
  </si>
  <si>
    <t>Dự toán</t>
  </si>
  <si>
    <t>Quyết toán</t>
  </si>
  <si>
    <t xml:space="preserve"> So sánh QT/DT</t>
  </si>
  <si>
    <t>Tổng số</t>
  </si>
  <si>
    <t>Bao gồm</t>
  </si>
  <si>
    <t>Trong cân đối</t>
  </si>
  <si>
    <t>Ngoài cân đối</t>
  </si>
  <si>
    <t>Bổ sung cân đối</t>
  </si>
  <si>
    <t>Bổ sung có mục tiêu</t>
  </si>
  <si>
    <t>1=2+3+4</t>
  </si>
  <si>
    <t>5=6+10</t>
  </si>
  <si>
    <t>6=7+8+9</t>
  </si>
  <si>
    <t>10=11+12</t>
  </si>
  <si>
    <t>13=5/1</t>
  </si>
  <si>
    <t>Thành phố Biên Hòa</t>
  </si>
  <si>
    <t>Huyện Trảng Bom</t>
  </si>
  <si>
    <t>Huyện Thống Nhất</t>
  </si>
  <si>
    <t>Huyện Định Quán</t>
  </si>
  <si>
    <t>Huyện Tân Phú</t>
  </si>
  <si>
    <t>Huyện Xuân Lộc</t>
  </si>
  <si>
    <t>Huyện Cẩm Mỹ</t>
  </si>
  <si>
    <t>Huyện Long Thành</t>
  </si>
  <si>
    <t>Huyện Nhơn Trạch</t>
  </si>
  <si>
    <t>Biểu số 68/CK-NSNN</t>
  </si>
  <si>
    <t>Nội dung chi</t>
  </si>
  <si>
    <t>Chia ra</t>
  </si>
  <si>
    <t>Hoàn thuế GTGT</t>
  </si>
  <si>
    <t>Thu các khoản huy động, đóng góp</t>
  </si>
  <si>
    <t>Thu từ các khoản cho vay của ngân sách</t>
  </si>
  <si>
    <t>Thu khác</t>
  </si>
  <si>
    <t>TỔNG CỘNG (A+B+C+D+)</t>
  </si>
  <si>
    <t>Đơn vị: Triệu đồng</t>
  </si>
  <si>
    <t>Đơn vị: triệu đồng</t>
  </si>
  <si>
    <t>1.10</t>
  </si>
  <si>
    <t>1.11</t>
  </si>
  <si>
    <t>Chi đầu tư khác</t>
  </si>
  <si>
    <t>Chi thường xuyên khác</t>
  </si>
  <si>
    <t>CHI NỘP NGÂN SÁCH CẤP TRÊN</t>
  </si>
  <si>
    <t>Dự án đổi mới và phát triển dạy nghề</t>
  </si>
  <si>
    <t>Năm trước chuyển sang (Vốn sự nghiệp)</t>
  </si>
  <si>
    <t>…</t>
  </si>
  <si>
    <t>Chương trình mục tiêu quốc gia ….</t>
  </si>
  <si>
    <t>Đầu tư phát triển</t>
  </si>
  <si>
    <t>Kinh phí sự nghiệp</t>
  </si>
  <si>
    <t>Vốn trong nước</t>
  </si>
  <si>
    <t>Vốn ngoài nước</t>
  </si>
  <si>
    <t>Đơn vị:  Đồng</t>
  </si>
  <si>
    <t xml:space="preserve">Dự toán </t>
  </si>
  <si>
    <t>So sánh (%)</t>
  </si>
  <si>
    <r>
      <t xml:space="preserve">Chi đầu tư phát triển </t>
    </r>
    <r>
      <rPr>
        <sz val="8"/>
        <rFont val="Times New Roman"/>
        <family val="1"/>
      </rPr>
      <t>(Không kể chương trình MTQG)</t>
    </r>
  </si>
  <si>
    <r>
      <t xml:space="preserve">Chi thường xuyên </t>
    </r>
    <r>
      <rPr>
        <sz val="8"/>
        <rFont val="Times New Roman"/>
        <family val="1"/>
      </rPr>
      <t>(Không kể chương trình MTQG)</t>
    </r>
  </si>
  <si>
    <t>Chi trả nợ chính quyền địa phương</t>
  </si>
  <si>
    <t xml:space="preserve">Chi bổ sung quỹ dự trữ tài chính </t>
  </si>
  <si>
    <t>Chi chương trình MTQG</t>
  </si>
  <si>
    <t xml:space="preserve">Chi trả nợ lãi do chính quyền địa phương vay </t>
  </si>
  <si>
    <t>Chi chuyển nguồn sang ngân sách năm sau</t>
  </si>
  <si>
    <t>Chi đầu tư phát triển (Không kể chương trình MTQG)</t>
  </si>
  <si>
    <t>Chi thường xuyên (Không kể chương trình MTQG)</t>
  </si>
  <si>
    <t>Chi bổ sung quỹ dự trữ tài chính (2)</t>
  </si>
  <si>
    <t>Lãi</t>
  </si>
  <si>
    <t>Gốc</t>
  </si>
  <si>
    <t>Bỗ sung cân đối</t>
  </si>
  <si>
    <t>Bỗ sung có mục tiêu</t>
  </si>
  <si>
    <t/>
  </si>
  <si>
    <t>CÁC CƠ QUAN TỎ CHỨC</t>
  </si>
  <si>
    <t>1.1</t>
  </si>
  <si>
    <t>Sở, Ban, ngành</t>
  </si>
  <si>
    <t>Bệnh viện Tâm thần Trung ương 2</t>
  </si>
  <si>
    <t>Lữ đoàn 75</t>
  </si>
  <si>
    <t>Nguyễn Sỹ Tuyên</t>
  </si>
  <si>
    <t>Phân hiệu Trường Đại học Lâm nghiệp tại tỉnh Đồng Nai</t>
  </si>
  <si>
    <t>Quỹ Bảo trì đường bộ tỉnh Đồng Nai</t>
  </si>
  <si>
    <t>Trại giam Xuân Lộc</t>
  </si>
  <si>
    <t>Trung tâm Xúc tiến thương mại</t>
  </si>
  <si>
    <t xml:space="preserve">CHI TRẢ NỢ LÃI CÁC KHOẢN DO CHÍNH QUYỀN ĐỊA PHƯƠNG VAY </t>
  </si>
  <si>
    <t>CHI HOÀN TRẢ TẠM ỨNG KBNN TRUNG ƯƠNG CÁC NĂM TRƯỚC</t>
  </si>
  <si>
    <t xml:space="preserve">CHI BỔ SUNG QUỸ DỰ TRỮ TÀI CHÍNH </t>
  </si>
  <si>
    <t>CHI TẠO NGUỒN, ĐIỀU CHỈNH TIỀN LƯƠNG</t>
  </si>
  <si>
    <t xml:space="preserve">CHI BỔ SUNG NGÂN SÁCH CẤP DƯỚI </t>
  </si>
  <si>
    <t>X</t>
  </si>
  <si>
    <r>
      <t>Chi thường xuyên</t>
    </r>
    <r>
      <rPr>
        <sz val="8"/>
        <rFont val="Times New Roman"/>
        <family val="1"/>
      </rPr>
      <t xml:space="preserve"> (Không kể chương trình MTQG)</t>
    </r>
  </si>
  <si>
    <t>Đơn vị; Triệu đồng</t>
  </si>
  <si>
    <t>Huyện Vĩnh Cửu</t>
  </si>
  <si>
    <t>Thị xã Long Khánh</t>
  </si>
  <si>
    <t>CÂN ĐỐI NGÂN SÁCH ĐỊA PHƯƠNG NĂM 2018</t>
  </si>
  <si>
    <t>(Đính kèm Quyết định số                   /QĐ -UBND ngày           /12/2019 của UBND tỉnh Đồng Nai)</t>
  </si>
  <si>
    <t>KẾT DƯ NSĐP</t>
  </si>
  <si>
    <t>Vay để đầu tư</t>
  </si>
  <si>
    <t>QUYẾT TOÁN THU NGÂN SÁCH NHÀ NƯỚC NĂM 2018</t>
  </si>
  <si>
    <t>(Đính kèm Quyết định số           /QĐ-UBND ngày           /12/2019 của UBND tỉnh Đồng Nai)</t>
  </si>
  <si>
    <t>Thuế xuất khẩu hàng nhập khẩu</t>
  </si>
  <si>
    <t>Thuế nhập khẩu hàng nhập khẩu</t>
  </si>
  <si>
    <t>Thuế TTĐB hàng nhập khẩu</t>
  </si>
  <si>
    <t>TỔNG THU NSNN (đã loại trừ hoàn thuế GTGT)</t>
  </si>
  <si>
    <t>THU NSNN</t>
  </si>
  <si>
    <t>QUYẾT TOÁN CHI NGÂN SÁCH ĐỊA PHƯƠNG, CHI NGÂN SÁCH CẤP TỈNH VÀ CHI NGÂN SÁCH HUYỆN THEO CƠ CẤU CHI NĂM 2018</t>
  </si>
  <si>
    <t>(Đính kèm Quyết định số          /QĐ-UBND ngày        /12/2019 của UBND tỉnh Đồng Nai)</t>
  </si>
  <si>
    <t>QUYẾT TOÁN CHI NGÂN SÁCH CẤP TỈNH THEO TỪNG LĨNH VỰC NĂM 2018</t>
  </si>
  <si>
    <t>(Đính kèm Quyết định số          /QĐ-UBND ngày      /12/2019 của UBND tỉnh Đồng Nai)</t>
  </si>
  <si>
    <t>QUYẾT TOÁN CHI NGÂN SÁCH CẤP TỈNH THEO CHO TỪNG CƠ QUAN, TỔ CHỨC NĂM 2018</t>
  </si>
  <si>
    <t xml:space="preserve">(Kèm theo Quyết định số           /QĐ-UBND ngày        /12/2019 của UBND tỉnh Đồng Nai) </t>
  </si>
  <si>
    <t>QUYẾT TOÁN CHI BỔ SUNG TỪ NGÂN SÁCH CẤP TỈNH CHO NGÂN SÁCH HUYỆN NĂM 2018</t>
  </si>
  <si>
    <t>QUYẾT TOÁN CHI CHƯƠNG TRÌNH MỤC TIÊU QUỐC GIA NGÂN SÁCH CẤP TỈNH VÀ NGÂN SÁCH HUYỆN NĂM 2018</t>
  </si>
  <si>
    <t>Chương trình mục tiêu y tế - dân số-0640</t>
  </si>
  <si>
    <t>00649</t>
  </si>
  <si>
    <t>Dự án, mục tiêu khác</t>
  </si>
  <si>
    <t>Chương trình mục tiêu đầu tư phát triển hệ thống y tế địa phương</t>
  </si>
  <si>
    <t>00659</t>
  </si>
  <si>
    <t>Chương trình mục tiêu đảm bảo trật tự an toàn giao thông, phòng cháy, chữa cháy, phòng chống tội phạm và ma túy-0660</t>
  </si>
  <si>
    <t>00669</t>
  </si>
  <si>
    <t>Chương trình mục tiêu giáo dục nghề nghiệp - Việc làm và an toàn lao động-070</t>
  </si>
  <si>
    <t>00709</t>
  </si>
  <si>
    <t>Chương trình mục tiêu phát triển hệ thống trợ giúp xã hội-0710</t>
  </si>
  <si>
    <t>00719</t>
  </si>
  <si>
    <t>Chương trình mục tiêu phát triển KTXH các vùng</t>
  </si>
  <si>
    <t>00759</t>
  </si>
  <si>
    <t>Chương trình mục tiêu phát triển văn hóa-0720</t>
  </si>
  <si>
    <t>00729</t>
  </si>
  <si>
    <t>Chương trình mục tiêu ứng phó biến đổi khí hậu và tăng trưởng xanh - 07049</t>
  </si>
  <si>
    <t>07049</t>
  </si>
  <si>
    <t>(Đính kèm Quyết định số              /QĐ-UBND ngày       /12/2019 của UBND tỉnh Đồng Nai)</t>
  </si>
  <si>
    <t>Ban Bảo Vệ - Chăm Sóc Sức Khỏe Cán Bộ</t>
  </si>
  <si>
    <t>Ban Đại Diện Hội Người Cao Tuổi Tỉnh Đồng Nai</t>
  </si>
  <si>
    <t>Ban Dân Tộc Tỉnh Đồng Nai</t>
  </si>
  <si>
    <t>Ban Liên Lạc Chiến Sỹ Cách Mạng Bị Địch Bắt Tù Đày Tỉnh Đồng Nai</t>
  </si>
  <si>
    <t>Ban QLDA chuyên ngành NN&amp;PTNT</t>
  </si>
  <si>
    <t xml:space="preserve">Ban QL rừng Long Thành </t>
  </si>
  <si>
    <t xml:space="preserve">Ban QLDA TP Biên Hòa </t>
  </si>
  <si>
    <t>Ban Quản Lý Các Khu Công Nghiệp Đồng Nai</t>
  </si>
  <si>
    <t>Ban Quản Lý Di Tích Và Danh Thắng</t>
  </si>
  <si>
    <t>Ban Quản Lý Dự Án Đầu Tư Xây Dựng Tỉnh Đồng Nai</t>
  </si>
  <si>
    <t>Ban Quản Lý Khu Công Nghệ Cao Sinh Học Tỉnh Đồng Nai</t>
  </si>
  <si>
    <t>Ban Quản Lý Khu Dự Trữ Sinh Quyển Đồng Nai</t>
  </si>
  <si>
    <t>Ban Quản Lý Rừng Phòng Hộ Long Thành</t>
  </si>
  <si>
    <t xml:space="preserve">Ban Tôn giáo tỉnh </t>
  </si>
  <si>
    <t xml:space="preserve">Báo Đồng Nai </t>
  </si>
  <si>
    <t>Bệnh Viện Đa Khoa Đồng Nai</t>
  </si>
  <si>
    <t>Bệnh Viện Đa Khoa Thống Nhất</t>
  </si>
  <si>
    <t>Bệnh Viện Nhi Đồng (Đồng Nai)</t>
  </si>
  <si>
    <t xml:space="preserve">Bệnh viện quân y 7B </t>
  </si>
  <si>
    <t>Bộ Chỉ Huy Quân Sự Tỉnh Đồng Nai</t>
  </si>
  <si>
    <t>Bộ Tư lệnh vùng cảnh sát biển 4</t>
  </si>
  <si>
    <t>Chi Cục Chăn Nuôi Và Thú Y Đồng Nai</t>
  </si>
  <si>
    <t>Chi Cục Kiểm Lâm Tỉnh Đồng Nai</t>
  </si>
  <si>
    <t>Chi Cục Quản Lý Chất Lượng Nông Lâm Và Thủy Sản</t>
  </si>
  <si>
    <t>Chi Cục Thủy Lợi Tỉnh Đồng Nai</t>
  </si>
  <si>
    <t xml:space="preserve">Chi cục văn thư lưu trữ </t>
  </si>
  <si>
    <t>Cơ Sở Điều Trị Nghiện Ma Túy Tỉnh Đồng Nai</t>
  </si>
  <si>
    <t>Cơ sở giáo dục Cồn Cát</t>
  </si>
  <si>
    <t>Công An Tỉnh Đồng Nai</t>
  </si>
  <si>
    <t>Cục Hải quan Đồng Nai</t>
  </si>
  <si>
    <t>Cục Thi hành án Dân sự tỉnh</t>
  </si>
  <si>
    <t>Cục thuế tỉnh Đồng Nai</t>
  </si>
  <si>
    <t>Đài Khí tượng Thủy văn Đồng Nai</t>
  </si>
  <si>
    <t xml:space="preserve">Đài phát thanh truyền hình Đồng Nai </t>
  </si>
  <si>
    <t xml:space="preserve">Đảng ủy khối doanh nghiệp </t>
  </si>
  <si>
    <t xml:space="preserve">Dự án sân bay Long Thành </t>
  </si>
  <si>
    <t>Hạt Kiểm Lâm Biên Hòa</t>
  </si>
  <si>
    <t>Hỗ trợ nhà ở cho người có công theo QD 22/qd-ttg</t>
  </si>
  <si>
    <t>Hội Chữ Thập Đỏ Tỉnh Đồng Nai</t>
  </si>
  <si>
    <t>Hội Cựu Chiến Binh Tỉnh Đồng Nai</t>
  </si>
  <si>
    <t>Hội Cựu Thanh Niên Xung Phong (Đồng Nai)</t>
  </si>
  <si>
    <t>Hội Khuyến Học Tỉnh Đồng Nai</t>
  </si>
  <si>
    <t>Hội Liên Hiệp Phụ Nữ Tỉnh Đồng Nai</t>
  </si>
  <si>
    <t>Hội Luật Gia Đồng Nai</t>
  </si>
  <si>
    <t>Hội Nạn Nhân Chất Độc Dacam/Dioxin Tỉnh Đồng Nai</t>
  </si>
  <si>
    <t>Hội Người Mù Tỉnh Đồng Nai</t>
  </si>
  <si>
    <t>Hội Nhà Báo Tỉnh Đồng Nai</t>
  </si>
  <si>
    <t>Hội Nông Dân Tỉnh Đồng Nai</t>
  </si>
  <si>
    <t>Hội Sinh Viên Tỉnh Đồng Nai</t>
  </si>
  <si>
    <t>Hội Văn Học Nghệ Thuật (Đồng Nai)</t>
  </si>
  <si>
    <t>Hợp tác xã Dịch vụ Vận tải Đoàn Kết</t>
  </si>
  <si>
    <t>Khu Bảo Tồn Thiên Nhiên - Văn Hoá Đồng Nai</t>
  </si>
  <si>
    <t xml:space="preserve">Khu quản lý đường bộ, đường thủy Đồng Nai </t>
  </si>
  <si>
    <t>Liên Đoàn lao động tỉnh</t>
  </si>
  <si>
    <t>Liên Hiệp Các Hội Khoa Học Kỹ Thuật Đồng Nai</t>
  </si>
  <si>
    <t>Liên Hiệp Các Tổ Chức Hữu Nghị Tỉnh Đồng Nai</t>
  </si>
  <si>
    <t>Liên Minh Hợp Tác Xã Đồng Nai</t>
  </si>
  <si>
    <t>Ngân hàng chính sách xã hội tỉnh Đồng Nai</t>
  </si>
  <si>
    <t xml:space="preserve">Nguồn vốn dự phòng thanh toán dự án cầu Hóa An </t>
  </si>
  <si>
    <t>Nguyễn Thiên Vương</t>
  </si>
  <si>
    <t>Nhà hát Tuổi trẻ</t>
  </si>
  <si>
    <t>Nhà Thiếu Nhi Đồng Nai</t>
  </si>
  <si>
    <t>Quỹ Đầu tư Phát triển tỉnh Đồng Nai</t>
  </si>
  <si>
    <t xml:space="preserve">Quỹ phát triển đất </t>
  </si>
  <si>
    <t xml:space="preserve">Quỹ phát triển nhà </t>
  </si>
  <si>
    <t>Sở Cảnh sát PCCC</t>
  </si>
  <si>
    <t xml:space="preserve">Sở Công thương Đồng Nai </t>
  </si>
  <si>
    <t>Sở Giáo Dục Và Đào Tạo</t>
  </si>
  <si>
    <t>Sở Giao Thông Vận Tải (Đồng Nai)</t>
  </si>
  <si>
    <t>Sở Giao thông vận tãi Đồng Nai</t>
  </si>
  <si>
    <t>Sở Kế Hoạch Và Đầu Tư</t>
  </si>
  <si>
    <t>Sở Khoa Học Và Công Nghệ</t>
  </si>
  <si>
    <t xml:space="preserve">Sở Khoa học và Công nghệ </t>
  </si>
  <si>
    <t xml:space="preserve">Sở Lao động - Thương binh và xã hội </t>
  </si>
  <si>
    <t xml:space="preserve">Sở ngoại vụ </t>
  </si>
  <si>
    <t xml:space="preserve">Sở Nội vụ </t>
  </si>
  <si>
    <t>Sở Nông Nghiệp Và Phát Triển Nông Thôn</t>
  </si>
  <si>
    <t>Sở Tài Chính (Đồng Nai)</t>
  </si>
  <si>
    <t>Sở Tài Nguyên Và Môi Trường (Đồng Nai)</t>
  </si>
  <si>
    <t>Sở Thông Tin Và Truyền Thông</t>
  </si>
  <si>
    <t xml:space="preserve">Sở Thông tin và Truyền thông </t>
  </si>
  <si>
    <t>Sở Tư Pháp Tỉnh Đồng Nai</t>
  </si>
  <si>
    <t>Sở Văn Hóa Thể Thao Và Du Lịch</t>
  </si>
  <si>
    <t>Sở Xây Dựng (Đồng Nai)</t>
  </si>
  <si>
    <t>Sở Y Tế (Đồng Nai)</t>
  </si>
  <si>
    <t>Sư đoàn 309 - Quân đoàn 4</t>
  </si>
  <si>
    <t>Sư đoàn 317 - Bộ Tư lệnh Quân khu 7</t>
  </si>
  <si>
    <t>Thanh Tra Tỉnh Đồng Nai</t>
  </si>
  <si>
    <t>Thư Viện Tỉnh Đồng Nai</t>
  </si>
  <si>
    <t>Tỉnh Đoàn Đồng Nai</t>
  </si>
  <si>
    <t>Tòa án Nhân dân tỉnh Đồng Nai</t>
  </si>
  <si>
    <t>Trung tâm Khuyến công</t>
  </si>
  <si>
    <t>Trung tâm Xúc tiến Du lịch</t>
  </si>
  <si>
    <t>Trung tâm Đào tạo và sát hạch lái xe loại I Total</t>
  </si>
  <si>
    <t xml:space="preserve">Trung tâm Giám định chất lượng xây dựng </t>
  </si>
  <si>
    <t>Trung Tâm Giới Thiệu Việc Làm Tỉnh Đồng Nai</t>
  </si>
  <si>
    <t xml:space="preserve">Trung tâm Huấn luyện và Thi đấu Thể dục Thể thao tỉnh Đồng Nai </t>
  </si>
  <si>
    <t>Trung Tâm Lâm Nghiệp Biên Hòa</t>
  </si>
  <si>
    <t>Trung Tâm Nước Sạch Và Vệ Sinh Môi Trường Nông Thôn</t>
  </si>
  <si>
    <t xml:space="preserve">Trung tâm phát triển quỹ đất thành phố Biên Hòa </t>
  </si>
  <si>
    <t>Trung Tâm Phát Triển Quỹ Đất tỉnh</t>
  </si>
  <si>
    <t>Trường Cao đẳng Kỹ thuật  Đồng Nai</t>
  </si>
  <si>
    <t>Trường Cao đẳng Mỹ thuật Trang trí  Đồng Nai</t>
  </si>
  <si>
    <t>Trường Cao đẳng Nghề Cơ giới và Thủy Lợi</t>
  </si>
  <si>
    <t>Trường Cao Đẳng Nghề Công Nghệ Cao Đồng Nai</t>
  </si>
  <si>
    <t>Trường Cao đẳng nghề LILAMA 2</t>
  </si>
  <si>
    <t>Trường Cao đẳng Nghề số 8</t>
  </si>
  <si>
    <t>Trường Cao Đẳng Y Tế</t>
  </si>
  <si>
    <t>Trường cao đẳng y tế Đồng Nai</t>
  </si>
  <si>
    <t>Trường Chính Trị Đồng Nai</t>
  </si>
  <si>
    <t>Trường Đại Học Đồng Nai</t>
  </si>
  <si>
    <t>Trường Đại Học Lạc Hồng</t>
  </si>
  <si>
    <t>Trường Giáo dưỡng số  4</t>
  </si>
  <si>
    <t>Trường Trung cấp Cơ điện Đông Nam Bộ</t>
  </si>
  <si>
    <t>Trường Trung Cấp Kinh Tế - Kỹ Thuật Đồng Nai</t>
  </si>
  <si>
    <t>Trường Trung Cấp Nghề Giao Thông Vận Tải</t>
  </si>
  <si>
    <t xml:space="preserve">TT Lâm nghiệp Biên Hoà </t>
  </si>
  <si>
    <t>Ủy Ban Mặt Trận Tổ Quốc Tỉnh Đồng Nai</t>
  </si>
  <si>
    <t>Văn Phòng Ủy Ban Nhân Dân Tỉnh (Đồng Nai)</t>
  </si>
  <si>
    <t>Văn Phòng Đoàn ĐBQH và HĐND Tỉnh (Đồng Nai)</t>
  </si>
  <si>
    <t xml:space="preserve">Viện kiểm sát nhân dân tỉnh Đồng Nai </t>
  </si>
  <si>
    <t>Vũ Xuân Sinh - Ban liên lạc cựu chiến binh Trung đoàn 9</t>
  </si>
  <si>
    <t>Nguồn thực hiện cải cách tiền lương</t>
  </si>
  <si>
    <t>Dự toán Bố trí vốn thanh toán cho các dự án đã quyết toán nhưng còn thiếu vốn kế hoạch</t>
  </si>
  <si>
    <t xml:space="preserve">CHI TRẢ NỢ GỐC CÁC KHOẢN DO CHÍNH QUYỀN ĐỊA PHƯƠNG VAY </t>
  </si>
  <si>
    <t>Chi chuyển giao ngân sách cấp dưới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</si>
</sst>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6" formatCode="_-* #,##0.00_-;\-* #,##0.00_-;_-* &quot;-&quot;??_-;_-@_-"/>
  </numFmts>
  <fonts count="42" x14ac:knownFonts="1">
    <font>
      <sz val="11"/>
      <color theme="1"/>
      <name val="Calibri"/>
      <family val="2"/>
      <scheme val="minor"/>
    </font>
    <font>
      <sz val="11"/>
      <color theme="1"/>
      <name val="Times New Roman"/>
      <family val="1"/>
    </font>
    <font>
      <i/>
      <sz val="11"/>
      <color rgb="FF000000"/>
      <name val="Times New Roman"/>
      <family val="1"/>
    </font>
    <font>
      <b/>
      <sz val="11"/>
      <name val="Times New Roman"/>
      <family val="1"/>
    </font>
    <font>
      <sz val="11"/>
      <name val="Times New Roman"/>
      <family val="1"/>
    </font>
    <font>
      <i/>
      <sz val="11"/>
      <color theme="1"/>
      <name val="Times New Roman"/>
      <family val="1"/>
    </font>
    <font>
      <b/>
      <sz val="11"/>
      <color theme="1"/>
      <name val="Times New Roman"/>
      <family val="1"/>
    </font>
    <font>
      <sz val="11"/>
      <color theme="1"/>
      <name val="Calibri"/>
      <family val="2"/>
      <scheme val="minor"/>
    </font>
    <font>
      <sz val="13"/>
      <name val=".VnTime"/>
      <family val="2"/>
    </font>
    <font>
      <sz val="12"/>
      <name val="Times New Roman"/>
      <family val="1"/>
    </font>
    <font>
      <b/>
      <sz val="14"/>
      <color rgb="FF000000"/>
      <name val="Times New Roman"/>
      <family val="1"/>
    </font>
    <font>
      <b/>
      <sz val="11"/>
      <color rgb="FF000000"/>
      <name val="Times New Roman"/>
      <family val="1"/>
    </font>
    <font>
      <i/>
      <sz val="11"/>
      <name val="Times New Roman"/>
      <family val="1"/>
    </font>
    <font>
      <b/>
      <i/>
      <sz val="11"/>
      <name val="Times New Roman"/>
      <family val="1"/>
    </font>
    <font>
      <sz val="10"/>
      <color theme="1"/>
      <name val="Times New Roman"/>
      <family val="1"/>
    </font>
    <font>
      <i/>
      <sz val="10"/>
      <color theme="1"/>
      <name val="Times New Roman"/>
      <family val="1"/>
    </font>
    <font>
      <b/>
      <sz val="13"/>
      <color rgb="FF000000"/>
      <name val="Times New Roman"/>
      <family val="1"/>
    </font>
    <font>
      <b/>
      <sz val="10"/>
      <name val="Times New Roman"/>
      <family val="1"/>
    </font>
    <font>
      <b/>
      <sz val="10"/>
      <color theme="1"/>
      <name val="Times New Roman"/>
      <family val="1"/>
    </font>
    <font>
      <sz val="10"/>
      <name val="Times New Roman"/>
      <family val="1"/>
    </font>
    <font>
      <sz val="10"/>
      <name val="Arial"/>
      <family val="2"/>
    </font>
    <font>
      <b/>
      <sz val="9"/>
      <name val="Times New Roman"/>
      <family val="1"/>
    </font>
    <font>
      <sz val="9"/>
      <name val="Times New Roman"/>
      <family val="1"/>
    </font>
    <font>
      <sz val="12"/>
      <name val=".VnTime"/>
      <family val="2"/>
    </font>
    <font>
      <b/>
      <sz val="9"/>
      <color indexed="81"/>
      <name val="Tahoma"/>
      <family val="2"/>
    </font>
    <font>
      <sz val="9"/>
      <color indexed="81"/>
      <name val="Tahoma"/>
      <family val="2"/>
    </font>
    <font>
      <b/>
      <sz val="12"/>
      <color theme="1"/>
      <name val="Times New Roman"/>
      <family val="1"/>
    </font>
    <font>
      <sz val="8"/>
      <color theme="1"/>
      <name val="Times New Roman"/>
      <family val="1"/>
    </font>
    <font>
      <b/>
      <sz val="8"/>
      <color theme="1"/>
      <name val="Times New Roman"/>
      <family val="1"/>
    </font>
    <font>
      <i/>
      <sz val="8"/>
      <color theme="1"/>
      <name val="Times New Roman"/>
      <family val="1"/>
    </font>
    <font>
      <i/>
      <sz val="10"/>
      <color rgb="FF000000"/>
      <name val="Times New Roman"/>
      <family val="1"/>
    </font>
    <font>
      <sz val="11"/>
      <color rgb="FF000000"/>
      <name val="Times New Roman"/>
      <family val="1"/>
    </font>
    <font>
      <b/>
      <sz val="8"/>
      <color rgb="FF000000"/>
      <name val="Times New Roman"/>
      <family val="1"/>
    </font>
    <font>
      <b/>
      <sz val="10"/>
      <color rgb="FF000000"/>
      <name val="Times New Roman"/>
      <family val="1"/>
    </font>
    <font>
      <sz val="12"/>
      <color theme="1"/>
      <name val="Times New Roman"/>
      <family val="1"/>
    </font>
    <font>
      <b/>
      <sz val="8"/>
      <name val="Times New Roman"/>
      <family val="1"/>
    </font>
    <font>
      <sz val="8"/>
      <name val="Times New Roman"/>
      <family val="1"/>
    </font>
    <font>
      <sz val="8"/>
      <color rgb="FF000000"/>
      <name val="Times New Roman"/>
      <family val="1"/>
    </font>
    <font>
      <i/>
      <sz val="12"/>
      <color rgb="FF000000"/>
      <name val="Times New Roman"/>
      <family val="1"/>
    </font>
    <font>
      <i/>
      <sz val="12"/>
      <color theme="1"/>
      <name val="Times New Roman"/>
      <family val="1"/>
    </font>
    <font>
      <b/>
      <sz val="11"/>
      <color theme="1"/>
      <name val="Calibri"/>
      <family val="2"/>
      <scheme val="minor"/>
    </font>
    <font>
      <b/>
      <sz val="10"/>
      <color rgb="FFFF0000"/>
      <name val="Times New Roman"/>
      <family val="1"/>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7" fillId="0" borderId="0" applyFont="0" applyFill="0" applyBorder="0" applyAlignment="0" applyProtection="0"/>
    <xf numFmtId="9" fontId="7" fillId="0" borderId="0" applyFont="0" applyFill="0" applyBorder="0" applyAlignment="0" applyProtection="0"/>
    <xf numFmtId="0" fontId="8" fillId="0" borderId="0"/>
    <xf numFmtId="0" fontId="20" fillId="0" borderId="0"/>
    <xf numFmtId="0" fontId="23" fillId="0" borderId="0"/>
    <xf numFmtId="9" fontId="23" fillId="0" borderId="0" applyFont="0" applyFill="0" applyBorder="0" applyAlignment="0" applyProtection="0"/>
    <xf numFmtId="166" fontId="23" fillId="0" borderId="0" applyFont="0" applyFill="0" applyBorder="0" applyAlignment="0" applyProtection="0"/>
  </cellStyleXfs>
  <cellXfs count="260">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1" fillId="0" borderId="0" xfId="0" applyFont="1" applyAlignment="1">
      <alignment vertical="top"/>
    </xf>
    <xf numFmtId="164" fontId="1" fillId="0" borderId="0" xfId="1" applyNumberFormat="1" applyFont="1"/>
    <xf numFmtId="164" fontId="1" fillId="0" borderId="0" xfId="1" applyNumberFormat="1" applyFont="1" applyAlignment="1">
      <alignment vertical="top"/>
    </xf>
    <xf numFmtId="164" fontId="4" fillId="0" borderId="1" xfId="1" applyNumberFormat="1" applyFont="1" applyBorder="1" applyAlignment="1">
      <alignment vertical="center" wrapText="1"/>
    </xf>
    <xf numFmtId="164" fontId="3" fillId="0" borderId="1" xfId="1" applyNumberFormat="1" applyFont="1" applyBorder="1" applyAlignment="1">
      <alignment horizontal="center" vertical="center" wrapText="1"/>
    </xf>
    <xf numFmtId="164" fontId="3" fillId="0" borderId="1" xfId="1" applyNumberFormat="1" applyFont="1" applyBorder="1" applyAlignment="1">
      <alignment vertical="center" wrapText="1"/>
    </xf>
    <xf numFmtId="3" fontId="3" fillId="0" borderId="1" xfId="3" applyNumberFormat="1" applyFont="1" applyFill="1" applyBorder="1" applyAlignment="1">
      <alignment vertical="center" wrapText="1"/>
    </xf>
    <xf numFmtId="3" fontId="4" fillId="0" borderId="1" xfId="3" applyNumberFormat="1" applyFont="1" applyFill="1" applyBorder="1" applyAlignment="1">
      <alignment horizontal="center" vertical="center" wrapText="1"/>
    </xf>
    <xf numFmtId="3" fontId="4" fillId="0" borderId="1" xfId="3" applyNumberFormat="1" applyFont="1" applyFill="1" applyBorder="1" applyAlignment="1">
      <alignment vertical="center" wrapText="1"/>
    </xf>
    <xf numFmtId="3" fontId="4" fillId="0" borderId="1" xfId="3" applyNumberFormat="1" applyFont="1" applyBorder="1" applyAlignment="1">
      <alignment vertical="center" wrapText="1"/>
    </xf>
    <xf numFmtId="9" fontId="1" fillId="0" borderId="0" xfId="2" applyFont="1" applyAlignment="1">
      <alignment vertical="top"/>
    </xf>
    <xf numFmtId="9" fontId="2" fillId="0" borderId="0" xfId="2" applyFont="1" applyAlignment="1">
      <alignment horizontal="right" vertical="center"/>
    </xf>
    <xf numFmtId="9" fontId="3" fillId="0" borderId="1" xfId="2" applyFont="1" applyBorder="1" applyAlignment="1">
      <alignment horizontal="center" vertical="center" wrapText="1"/>
    </xf>
    <xf numFmtId="9" fontId="4" fillId="0" borderId="1" xfId="2" applyFont="1" applyBorder="1" applyAlignment="1">
      <alignment horizontal="center" vertical="center" wrapText="1"/>
    </xf>
    <xf numFmtId="9" fontId="1" fillId="0" borderId="0" xfId="2" applyFont="1"/>
    <xf numFmtId="164" fontId="4" fillId="0" borderId="1" xfId="1" quotePrefix="1" applyNumberFormat="1" applyFont="1" applyBorder="1" applyAlignment="1">
      <alignment horizontal="center" vertical="center" wrapText="1"/>
    </xf>
    <xf numFmtId="164" fontId="1" fillId="0" borderId="0" xfId="0" applyNumberFormat="1" applyFont="1"/>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0" fontId="1" fillId="0" borderId="0" xfId="0" applyFont="1" applyFill="1"/>
    <xf numFmtId="164" fontId="1" fillId="0" borderId="0" xfId="0" applyNumberFormat="1" applyFont="1" applyFill="1"/>
    <xf numFmtId="0" fontId="9" fillId="0" borderId="1" xfId="3" applyFont="1" applyBorder="1" applyAlignment="1">
      <alignment vertical="center" wrapText="1"/>
    </xf>
    <xf numFmtId="9" fontId="1" fillId="0" borderId="0" xfId="2" applyFont="1" applyAlignment="1">
      <alignment horizontal="center" vertical="top"/>
    </xf>
    <xf numFmtId="9" fontId="4" fillId="0" borderId="1" xfId="2" applyFont="1" applyFill="1" applyBorder="1" applyAlignment="1">
      <alignment horizontal="center" vertical="center" wrapText="1"/>
    </xf>
    <xf numFmtId="9" fontId="1" fillId="0" borderId="0" xfId="2" applyFont="1" applyAlignment="1">
      <alignment horizontal="center"/>
    </xf>
    <xf numFmtId="164" fontId="1" fillId="0" borderId="0" xfId="1" applyNumberFormat="1" applyFont="1" applyAlignment="1"/>
    <xf numFmtId="164" fontId="4" fillId="0" borderId="1" xfId="1" quotePrefix="1" applyNumberFormat="1" applyFont="1" applyBorder="1" applyAlignment="1">
      <alignment vertical="center" wrapText="1"/>
    </xf>
    <xf numFmtId="0" fontId="2" fillId="0" borderId="0" xfId="0" applyFont="1" applyAlignment="1">
      <alignment horizontal="center" vertical="center"/>
    </xf>
    <xf numFmtId="0" fontId="6" fillId="0" borderId="0" xfId="0" applyFont="1" applyAlignment="1">
      <alignment horizontal="center" vertical="top"/>
    </xf>
    <xf numFmtId="0" fontId="6" fillId="0" borderId="0" xfId="0" applyFont="1" applyFill="1" applyAlignment="1">
      <alignment horizontal="center" vertical="center"/>
    </xf>
    <xf numFmtId="164" fontId="1" fillId="0" borderId="0" xfId="1" applyNumberFormat="1" applyFont="1" applyFill="1" applyAlignment="1">
      <alignment vertical="center"/>
    </xf>
    <xf numFmtId="0" fontId="1"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horizontal="right" vertical="center"/>
    </xf>
    <xf numFmtId="0" fontId="3" fillId="0" borderId="1" xfId="0" applyFont="1" applyFill="1" applyBorder="1" applyAlignment="1">
      <alignment horizontal="center" vertical="center" wrapText="1"/>
    </xf>
    <xf numFmtId="164" fontId="3" fillId="0" borderId="1" xfId="1" applyNumberFormat="1" applyFont="1" applyFill="1" applyBorder="1" applyAlignment="1">
      <alignment horizontal="center" vertical="center" wrapText="1"/>
    </xf>
    <xf numFmtId="164" fontId="4" fillId="0" borderId="1" xfId="1" quotePrefix="1" applyNumberFormat="1" applyFont="1" applyFill="1" applyBorder="1" applyAlignment="1">
      <alignment horizontal="center" vertical="center" wrapText="1"/>
    </xf>
    <xf numFmtId="0" fontId="4" fillId="0" borderId="1" xfId="0" quotePrefix="1" applyFont="1" applyFill="1" applyBorder="1" applyAlignment="1">
      <alignment horizontal="center" vertical="center" wrapText="1"/>
    </xf>
    <xf numFmtId="0" fontId="3" fillId="0" borderId="1" xfId="0" applyFont="1" applyFill="1" applyBorder="1" applyAlignment="1">
      <alignment vertical="center" wrapText="1"/>
    </xf>
    <xf numFmtId="9" fontId="3" fillId="0" borderId="1" xfId="2"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vertical="center" wrapText="1"/>
    </xf>
    <xf numFmtId="9" fontId="12" fillId="0" borderId="1" xfId="2" applyFont="1" applyFill="1" applyBorder="1" applyAlignment="1">
      <alignment horizontal="center" vertical="center" wrapText="1"/>
    </xf>
    <xf numFmtId="0" fontId="1" fillId="0" borderId="1" xfId="0" quotePrefix="1" applyFont="1" applyFill="1" applyBorder="1" applyAlignment="1">
      <alignment horizontal="center" vertical="center"/>
    </xf>
    <xf numFmtId="0" fontId="1" fillId="0" borderId="1" xfId="0" applyFont="1" applyFill="1" applyBorder="1" applyAlignment="1">
      <alignment vertical="center" wrapText="1"/>
    </xf>
    <xf numFmtId="0" fontId="5" fillId="0" borderId="1" xfId="0" quotePrefix="1" applyFont="1" applyFill="1" applyBorder="1" applyAlignment="1">
      <alignment horizontal="center" vertical="center"/>
    </xf>
    <xf numFmtId="0" fontId="5" fillId="0" borderId="1" xfId="0" applyFont="1" applyFill="1" applyBorder="1" applyAlignment="1">
      <alignment vertical="center" wrapText="1"/>
    </xf>
    <xf numFmtId="0" fontId="1" fillId="0" borderId="1" xfId="0" quotePrefix="1" applyFont="1" applyFill="1" applyBorder="1" applyAlignment="1">
      <alignment horizontal="left" vertical="center"/>
    </xf>
    <xf numFmtId="9" fontId="13" fillId="0" borderId="1" xfId="2" applyFont="1" applyFill="1" applyBorder="1" applyAlignment="1">
      <alignment horizontal="center" vertical="center" wrapText="1"/>
    </xf>
    <xf numFmtId="0" fontId="1" fillId="0" borderId="1" xfId="0" applyFont="1" applyBorder="1" applyAlignment="1">
      <alignment vertical="center" wrapText="1"/>
    </xf>
    <xf numFmtId="0" fontId="6" fillId="0" borderId="1" xfId="0" applyFont="1" applyBorder="1" applyAlignment="1">
      <alignment vertical="center" wrapText="1"/>
    </xf>
    <xf numFmtId="164" fontId="14" fillId="0" borderId="0" xfId="1" applyNumberFormat="1" applyFont="1"/>
    <xf numFmtId="164" fontId="14" fillId="0" borderId="0" xfId="1" applyNumberFormat="1" applyFont="1" applyAlignment="1">
      <alignment vertical="top"/>
    </xf>
    <xf numFmtId="9" fontId="14" fillId="0" borderId="0" xfId="2" applyFont="1" applyAlignment="1">
      <alignment vertical="top"/>
    </xf>
    <xf numFmtId="0" fontId="1" fillId="0" borderId="0" xfId="0" applyFont="1" applyAlignment="1">
      <alignment horizontal="center" vertical="center"/>
    </xf>
    <xf numFmtId="164" fontId="17" fillId="0" borderId="1" xfId="1" applyNumberFormat="1" applyFont="1" applyBorder="1" applyAlignment="1">
      <alignment horizontal="center" vertical="center" wrapText="1"/>
    </xf>
    <xf numFmtId="9" fontId="17" fillId="0" borderId="1" xfId="2" applyFont="1" applyBorder="1" applyAlignment="1">
      <alignment horizontal="center" vertical="center" wrapText="1"/>
    </xf>
    <xf numFmtId="9" fontId="18" fillId="0" borderId="1" xfId="2" applyFont="1" applyBorder="1" applyAlignment="1">
      <alignment horizontal="center" vertical="center" wrapText="1"/>
    </xf>
    <xf numFmtId="0" fontId="19" fillId="0" borderId="1" xfId="0" applyFont="1" applyBorder="1" applyAlignment="1">
      <alignment horizontal="center" vertical="center" wrapText="1"/>
    </xf>
    <xf numFmtId="164" fontId="19" fillId="0" borderId="1" xfId="1" quotePrefix="1" applyNumberFormat="1" applyFont="1" applyBorder="1" applyAlignment="1">
      <alignment horizontal="center" vertical="center" wrapText="1"/>
    </xf>
    <xf numFmtId="9" fontId="19" fillId="0" borderId="1" xfId="2" applyFont="1" applyBorder="1" applyAlignment="1">
      <alignment horizontal="center" vertical="center" wrapText="1"/>
    </xf>
    <xf numFmtId="9" fontId="14" fillId="0" borderId="1" xfId="2" quotePrefix="1" applyFont="1" applyBorder="1" applyAlignment="1">
      <alignment horizontal="center"/>
    </xf>
    <xf numFmtId="0" fontId="17" fillId="0" borderId="5" xfId="4" applyFont="1" applyBorder="1" applyAlignment="1">
      <alignment horizontal="center" vertical="center"/>
    </xf>
    <xf numFmtId="164" fontId="17" fillId="0" borderId="5" xfId="1" applyNumberFormat="1" applyFont="1" applyBorder="1" applyAlignment="1">
      <alignment horizontal="right" vertical="center"/>
    </xf>
    <xf numFmtId="9" fontId="17" fillId="0" borderId="5" xfId="2" applyFont="1" applyBorder="1" applyAlignment="1">
      <alignment horizontal="right" vertical="center"/>
    </xf>
    <xf numFmtId="0" fontId="17" fillId="0" borderId="6" xfId="4" applyFont="1" applyBorder="1" applyAlignment="1">
      <alignment horizontal="center" vertical="center"/>
    </xf>
    <xf numFmtId="164" fontId="17" fillId="0" borderId="6" xfId="1" applyNumberFormat="1" applyFont="1" applyBorder="1" applyAlignment="1">
      <alignment horizontal="right" vertical="center"/>
    </xf>
    <xf numFmtId="9" fontId="17" fillId="0" borderId="6" xfId="2" applyFont="1" applyBorder="1" applyAlignment="1">
      <alignment horizontal="right" vertical="center"/>
    </xf>
    <xf numFmtId="0" fontId="17" fillId="0" borderId="2" xfId="4" applyFont="1" applyBorder="1" applyAlignment="1">
      <alignment horizontal="center" vertical="center"/>
    </xf>
    <xf numFmtId="0" fontId="17" fillId="0" borderId="2" xfId="4" applyFont="1" applyBorder="1" applyAlignment="1">
      <alignment vertical="center"/>
    </xf>
    <xf numFmtId="164" fontId="17" fillId="0" borderId="2" xfId="1" applyNumberFormat="1" applyFont="1" applyBorder="1" applyAlignment="1">
      <alignment vertical="center"/>
    </xf>
    <xf numFmtId="164" fontId="17" fillId="0" borderId="2" xfId="1" applyNumberFormat="1" applyFont="1" applyFill="1" applyBorder="1" applyAlignment="1">
      <alignment vertical="center"/>
    </xf>
    <xf numFmtId="0" fontId="19" fillId="0" borderId="2" xfId="4" applyFont="1" applyBorder="1" applyAlignment="1">
      <alignment horizontal="center" vertical="center"/>
    </xf>
    <xf numFmtId="0" fontId="19" fillId="0" borderId="2" xfId="4" applyFont="1" applyBorder="1" applyAlignment="1">
      <alignment vertical="center" wrapText="1"/>
    </xf>
    <xf numFmtId="164" fontId="19" fillId="0" borderId="2" xfId="1" applyNumberFormat="1" applyFont="1" applyBorder="1" applyAlignment="1">
      <alignment vertical="center"/>
    </xf>
    <xf numFmtId="164" fontId="19" fillId="0" borderId="2" xfId="1" applyNumberFormat="1" applyFont="1" applyFill="1" applyBorder="1" applyAlignment="1">
      <alignment vertical="center"/>
    </xf>
    <xf numFmtId="9" fontId="19" fillId="0" borderId="6" xfId="2" applyFont="1" applyBorder="1" applyAlignment="1">
      <alignment horizontal="right" vertical="center"/>
    </xf>
    <xf numFmtId="0" fontId="19" fillId="0" borderId="2" xfId="4" applyFont="1" applyBorder="1" applyAlignment="1">
      <alignment vertical="center"/>
    </xf>
    <xf numFmtId="0" fontId="17" fillId="0" borderId="2" xfId="4" applyFont="1" applyBorder="1" applyAlignment="1">
      <alignment horizontal="center" vertical="center" wrapText="1"/>
    </xf>
    <xf numFmtId="0" fontId="17" fillId="0" borderId="2" xfId="4" applyFont="1" applyBorder="1" applyAlignment="1">
      <alignment vertical="center" wrapText="1"/>
    </xf>
    <xf numFmtId="164" fontId="17" fillId="0" borderId="2" xfId="1" applyNumberFormat="1" applyFont="1" applyFill="1" applyBorder="1" applyAlignment="1">
      <alignment vertical="center" wrapText="1"/>
    </xf>
    <xf numFmtId="164" fontId="17" fillId="0" borderId="2" xfId="1" applyNumberFormat="1" applyFont="1" applyBorder="1" applyAlignment="1">
      <alignment vertical="center" wrapText="1"/>
    </xf>
    <xf numFmtId="0" fontId="21" fillId="0" borderId="2" xfId="4" applyFont="1" applyBorder="1" applyAlignment="1">
      <alignment horizontal="center" vertical="center"/>
    </xf>
    <xf numFmtId="0" fontId="21" fillId="0" borderId="2" xfId="4" applyNumberFormat="1" applyFont="1" applyBorder="1" applyAlignment="1">
      <alignment vertical="center" wrapText="1"/>
    </xf>
    <xf numFmtId="0" fontId="22" fillId="0" borderId="2" xfId="4" applyFont="1" applyBorder="1" applyAlignment="1">
      <alignment horizontal="center" vertical="center"/>
    </xf>
    <xf numFmtId="0" fontId="22" fillId="0" borderId="2" xfId="4" applyNumberFormat="1" applyFont="1" applyBorder="1" applyAlignment="1">
      <alignment vertical="center" wrapText="1"/>
    </xf>
    <xf numFmtId="164" fontId="19" fillId="0" borderId="2" xfId="1" applyNumberFormat="1" applyFont="1" applyFill="1" applyBorder="1" applyAlignment="1">
      <alignment vertical="center" wrapText="1"/>
    </xf>
    <xf numFmtId="0" fontId="19" fillId="0" borderId="7" xfId="4" applyFont="1" applyBorder="1" applyAlignment="1">
      <alignment horizontal="center" vertical="center"/>
    </xf>
    <xf numFmtId="0" fontId="19" fillId="0" borderId="7" xfId="4" applyFont="1" applyBorder="1" applyAlignment="1">
      <alignment vertical="center"/>
    </xf>
    <xf numFmtId="164" fontId="19" fillId="0" borderId="7" xfId="1" applyNumberFormat="1" applyFont="1" applyBorder="1" applyAlignment="1">
      <alignment vertical="center"/>
    </xf>
    <xf numFmtId="9" fontId="19" fillId="0" borderId="7" xfId="2" applyFont="1" applyBorder="1" applyAlignment="1">
      <alignment vertical="center"/>
    </xf>
    <xf numFmtId="9" fontId="17" fillId="0" borderId="8" xfId="2" applyFont="1" applyBorder="1" applyAlignment="1">
      <alignment horizontal="right" vertical="center"/>
    </xf>
    <xf numFmtId="164" fontId="4" fillId="0" borderId="1" xfId="1" applyNumberFormat="1" applyFont="1" applyBorder="1" applyAlignment="1">
      <alignment horizontal="center" vertical="center" wrapText="1"/>
    </xf>
    <xf numFmtId="0" fontId="4" fillId="0" borderId="1" xfId="5" applyFont="1" applyFill="1" applyBorder="1" applyAlignment="1">
      <alignment horizontal="center" vertical="center"/>
    </xf>
    <xf numFmtId="0" fontId="4" fillId="0" borderId="1" xfId="5" applyFont="1" applyFill="1" applyBorder="1" applyAlignment="1">
      <alignment vertical="center"/>
    </xf>
    <xf numFmtId="164" fontId="1" fillId="0" borderId="1" xfId="1" applyNumberFormat="1" applyFont="1" applyBorder="1" applyAlignment="1">
      <alignment vertical="center"/>
    </xf>
    <xf numFmtId="0" fontId="12" fillId="0" borderId="1" xfId="0" applyFont="1" applyBorder="1" applyAlignment="1">
      <alignment vertical="center" wrapText="1"/>
    </xf>
    <xf numFmtId="49" fontId="4" fillId="0" borderId="1" xfId="0" applyNumberFormat="1" applyFont="1" applyFill="1" applyBorder="1" applyAlignment="1">
      <alignment vertical="center" wrapText="1"/>
    </xf>
    <xf numFmtId="3" fontId="4" fillId="0" borderId="1" xfId="0" applyNumberFormat="1" applyFont="1" applyFill="1" applyBorder="1" applyAlignment="1">
      <alignment vertical="center" wrapText="1"/>
    </xf>
    <xf numFmtId="0" fontId="6" fillId="0" borderId="0" xfId="0" applyFont="1" applyAlignment="1">
      <alignment vertical="top"/>
    </xf>
    <xf numFmtId="9" fontId="6" fillId="0" borderId="1" xfId="2" applyFont="1" applyBorder="1"/>
    <xf numFmtId="9" fontId="1" fillId="0" borderId="1" xfId="2" applyFont="1" applyBorder="1"/>
    <xf numFmtId="0" fontId="3" fillId="0" borderId="1" xfId="0" applyFont="1" applyFill="1" applyBorder="1" applyAlignment="1">
      <alignment horizontal="center" vertical="center" wrapText="1"/>
    </xf>
    <xf numFmtId="164" fontId="0" fillId="0" borderId="0" xfId="0" applyNumberFormat="1"/>
    <xf numFmtId="0" fontId="3" fillId="0" borderId="1" xfId="0" applyFont="1" applyFill="1" applyBorder="1" applyAlignment="1">
      <alignment horizontal="center" vertical="center" wrapText="1"/>
    </xf>
    <xf numFmtId="164" fontId="0" fillId="0" borderId="0" xfId="1" applyNumberFormat="1" applyFont="1"/>
    <xf numFmtId="164" fontId="6" fillId="0" borderId="1" xfId="1" applyNumberFormat="1" applyFont="1" applyBorder="1" applyAlignment="1">
      <alignment horizontal="center" vertical="center"/>
    </xf>
    <xf numFmtId="164" fontId="5" fillId="0" borderId="1" xfId="1" applyNumberFormat="1" applyFont="1" applyBorder="1" applyAlignment="1">
      <alignment horizontal="center" vertical="center"/>
    </xf>
    <xf numFmtId="164" fontId="1" fillId="0" borderId="1" xfId="1" applyNumberFormat="1" applyFont="1" applyBorder="1" applyAlignment="1">
      <alignment horizontal="center" vertical="center"/>
    </xf>
    <xf numFmtId="164" fontId="6" fillId="0" borderId="1" xfId="1" applyNumberFormat="1" applyFont="1" applyBorder="1" applyAlignment="1">
      <alignment vertical="center"/>
    </xf>
    <xf numFmtId="0" fontId="6" fillId="0" borderId="0" xfId="0" applyFont="1" applyAlignment="1">
      <alignment horizontal="center" vertical="top"/>
    </xf>
    <xf numFmtId="0" fontId="2" fillId="0" borderId="0" xfId="0" applyFont="1" applyAlignment="1">
      <alignment horizontal="center" vertical="center"/>
    </xf>
    <xf numFmtId="0" fontId="3" fillId="0" borderId="1" xfId="0" applyFont="1" applyFill="1" applyBorder="1" applyAlignment="1">
      <alignment horizontal="center" vertical="center" wrapText="1"/>
    </xf>
    <xf numFmtId="0" fontId="4" fillId="0" borderId="1" xfId="0" quotePrefix="1" applyFont="1" applyBorder="1" applyAlignment="1">
      <alignment horizontal="center" vertical="center" wrapText="1"/>
    </xf>
    <xf numFmtId="0" fontId="0" fillId="0" borderId="1" xfId="0" applyBorder="1"/>
    <xf numFmtId="0" fontId="1" fillId="0" borderId="0" xfId="0" applyFont="1" applyAlignment="1"/>
    <xf numFmtId="9" fontId="4" fillId="0" borderId="1" xfId="2" quotePrefix="1" applyFont="1" applyBorder="1" applyAlignment="1">
      <alignment horizontal="center" vertical="center" wrapText="1"/>
    </xf>
    <xf numFmtId="0" fontId="31" fillId="0" borderId="1" xfId="0" applyFont="1" applyBorder="1" applyAlignment="1">
      <alignment vertical="center" wrapText="1"/>
    </xf>
    <xf numFmtId="0" fontId="6" fillId="0" borderId="0" xfId="0" applyFont="1" applyAlignment="1">
      <alignment horizontal="center" vertical="top"/>
    </xf>
    <xf numFmtId="0" fontId="2" fillId="0" borderId="0" xfId="0" applyFont="1" applyAlignment="1">
      <alignment horizontal="center" vertical="center"/>
    </xf>
    <xf numFmtId="0" fontId="2" fillId="0" borderId="0" xfId="0" applyFont="1" applyFill="1" applyAlignment="1">
      <alignment horizontal="center" vertical="center"/>
    </xf>
    <xf numFmtId="164" fontId="14" fillId="0" borderId="0" xfId="1" applyNumberFormat="1" applyFont="1" applyFill="1"/>
    <xf numFmtId="164" fontId="1" fillId="0" borderId="0" xfId="1" applyNumberFormat="1" applyFont="1" applyFill="1"/>
    <xf numFmtId="164" fontId="3" fillId="0" borderId="1" xfId="1" applyNumberFormat="1" applyFont="1" applyBorder="1" applyAlignment="1">
      <alignment horizontal="center" vertical="center" wrapText="1"/>
    </xf>
    <xf numFmtId="164" fontId="6" fillId="0" borderId="1" xfId="1" applyNumberFormat="1" applyFont="1" applyBorder="1" applyAlignment="1">
      <alignment horizontal="center" vertical="center"/>
    </xf>
    <xf numFmtId="0" fontId="3" fillId="0" borderId="1" xfId="0" applyFont="1" applyFill="1" applyBorder="1" applyAlignment="1">
      <alignment horizontal="center" vertical="center" wrapText="1"/>
    </xf>
    <xf numFmtId="0" fontId="1" fillId="0" borderId="0" xfId="0" applyFont="1" applyFill="1" applyAlignment="1">
      <alignment horizontal="center" vertical="center"/>
    </xf>
    <xf numFmtId="0" fontId="6" fillId="0" borderId="0" xfId="0" applyFont="1" applyFill="1" applyAlignment="1">
      <alignment horizontal="center" vertical="top"/>
    </xf>
    <xf numFmtId="0" fontId="2" fillId="0" borderId="0" xfId="0" applyFont="1" applyFill="1" applyAlignment="1">
      <alignment horizontal="center" vertical="center"/>
    </xf>
    <xf numFmtId="164" fontId="6" fillId="0" borderId="1" xfId="1" applyNumberFormat="1" applyFont="1" applyBorder="1" applyAlignment="1">
      <alignment horizontal="center" vertical="center"/>
    </xf>
    <xf numFmtId="3" fontId="0" fillId="0" borderId="0" xfId="0" applyNumberFormat="1"/>
    <xf numFmtId="9" fontId="2" fillId="0" borderId="4" xfId="2" applyFont="1" applyBorder="1" applyAlignment="1">
      <alignment horizontal="center" vertical="center"/>
    </xf>
    <xf numFmtId="0" fontId="1"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vertical="top"/>
    </xf>
    <xf numFmtId="0" fontId="10" fillId="0" borderId="0" xfId="0" applyFont="1" applyAlignment="1">
      <alignment horizontal="center" vertical="center"/>
    </xf>
    <xf numFmtId="0" fontId="2" fillId="0" borderId="0" xfId="0" applyFont="1" applyAlignment="1">
      <alignment horizontal="center" vertical="center"/>
    </xf>
    <xf numFmtId="0" fontId="1"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center" vertical="top"/>
    </xf>
    <xf numFmtId="0" fontId="11" fillId="0" borderId="0" xfId="0" applyFont="1" applyFill="1" applyAlignment="1">
      <alignment horizontal="center" vertical="center"/>
    </xf>
    <xf numFmtId="0" fontId="2" fillId="0" borderId="0" xfId="0" applyFont="1" applyFill="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9" fontId="17" fillId="0" borderId="1" xfId="2" applyFont="1" applyBorder="1" applyAlignment="1">
      <alignment horizontal="center" vertical="center" wrapText="1"/>
    </xf>
    <xf numFmtId="0" fontId="17" fillId="0" borderId="1" xfId="0" applyFont="1" applyBorder="1" applyAlignment="1">
      <alignment horizontal="center" vertical="center" wrapText="1"/>
    </xf>
    <xf numFmtId="164" fontId="17" fillId="0" borderId="1" xfId="1" applyNumberFormat="1" applyFont="1" applyBorder="1" applyAlignment="1">
      <alignment horizontal="center" vertical="center" wrapText="1"/>
    </xf>
    <xf numFmtId="9" fontId="39" fillId="0" borderId="4" xfId="2" applyFont="1" applyBorder="1" applyAlignment="1">
      <alignment horizontal="center"/>
    </xf>
    <xf numFmtId="0" fontId="34" fillId="0" borderId="0" xfId="0" applyFont="1" applyAlignment="1">
      <alignment horizontal="center"/>
    </xf>
    <xf numFmtId="164" fontId="39" fillId="0" borderId="0" xfId="1" applyNumberFormat="1" applyFont="1" applyAlignment="1">
      <alignment horizontal="center"/>
    </xf>
    <xf numFmtId="0" fontId="26" fillId="0" borderId="0" xfId="0" applyFont="1" applyAlignment="1">
      <alignment horizontal="center" vertical="top"/>
    </xf>
    <xf numFmtId="0" fontId="10" fillId="0" borderId="0" xfId="0" applyFont="1" applyAlignment="1">
      <alignment horizontal="center" vertical="center" wrapText="1"/>
    </xf>
    <xf numFmtId="0" fontId="38" fillId="0" borderId="0" xfId="0" applyFont="1" applyAlignment="1">
      <alignment horizontal="center" vertical="center"/>
    </xf>
    <xf numFmtId="0" fontId="16" fillId="0" borderId="0" xfId="0" applyFont="1" applyAlignment="1">
      <alignment horizontal="center" vertical="center"/>
    </xf>
    <xf numFmtId="164" fontId="3" fillId="0" borderId="9" xfId="1" applyNumberFormat="1" applyFont="1" applyBorder="1" applyAlignment="1">
      <alignment horizontal="center" vertical="center" wrapText="1"/>
    </xf>
    <xf numFmtId="164" fontId="3" fillId="0" borderId="8" xfId="1" applyNumberFormat="1" applyFont="1" applyBorder="1" applyAlignment="1">
      <alignment horizontal="center" vertical="center" wrapText="1"/>
    </xf>
    <xf numFmtId="164" fontId="6" fillId="0" borderId="10" xfId="1" applyNumberFormat="1" applyFont="1" applyBorder="1" applyAlignment="1">
      <alignment horizontal="center" vertical="center"/>
    </xf>
    <xf numFmtId="164" fontId="6" fillId="0" borderId="11" xfId="1" applyNumberFormat="1" applyFont="1" applyBorder="1" applyAlignment="1">
      <alignment horizontal="center" vertical="center"/>
    </xf>
    <xf numFmtId="164" fontId="6" fillId="0" borderId="12" xfId="1" applyNumberFormat="1" applyFont="1" applyBorder="1" applyAlignment="1">
      <alignment horizontal="center" vertical="center"/>
    </xf>
    <xf numFmtId="164" fontId="3"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9" fontId="6" fillId="0" borderId="1" xfId="2" applyFont="1" applyBorder="1" applyAlignment="1">
      <alignment horizontal="center" vertical="center" wrapText="1"/>
    </xf>
    <xf numFmtId="164" fontId="6" fillId="0" borderId="1" xfId="1" applyNumberFormat="1" applyFont="1" applyBorder="1" applyAlignment="1">
      <alignment horizontal="center" vertical="center"/>
    </xf>
    <xf numFmtId="164" fontId="5" fillId="0" borderId="0" xfId="1" applyNumberFormat="1" applyFont="1" applyAlignment="1">
      <alignment horizontal="center"/>
    </xf>
    <xf numFmtId="164" fontId="30" fillId="0" borderId="4" xfId="1" applyNumberFormat="1" applyFont="1" applyBorder="1" applyAlignment="1">
      <alignment horizontal="center" vertical="center"/>
    </xf>
    <xf numFmtId="164" fontId="1" fillId="0" borderId="0" xfId="1" applyNumberFormat="1" applyFont="1" applyFill="1" applyAlignment="1">
      <alignment vertical="top"/>
    </xf>
    <xf numFmtId="164" fontId="4" fillId="0" borderId="1" xfId="1" applyNumberFormat="1" applyFont="1" applyFill="1" applyBorder="1" applyAlignment="1">
      <alignment horizontal="center" vertical="center" wrapText="1"/>
    </xf>
    <xf numFmtId="164" fontId="4" fillId="0" borderId="1" xfId="1" applyNumberFormat="1" applyFont="1" applyFill="1" applyBorder="1" applyAlignment="1">
      <alignment vertical="center" wrapText="1"/>
    </xf>
    <xf numFmtId="164" fontId="3" fillId="0" borderId="1" xfId="1" applyNumberFormat="1" applyFont="1" applyFill="1" applyBorder="1" applyAlignment="1">
      <alignment vertical="center" wrapText="1"/>
    </xf>
    <xf numFmtId="164" fontId="1" fillId="0" borderId="1" xfId="1" applyNumberFormat="1" applyFont="1" applyFill="1" applyBorder="1"/>
    <xf numFmtId="0" fontId="0" fillId="0" borderId="1" xfId="0" applyFill="1" applyBorder="1"/>
    <xf numFmtId="0" fontId="0" fillId="0" borderId="0" xfId="0" applyFill="1"/>
    <xf numFmtId="164" fontId="35" fillId="0" borderId="1" xfId="1" applyNumberFormat="1" applyFont="1" applyFill="1" applyBorder="1" applyAlignment="1">
      <alignment horizontal="center" vertical="center"/>
    </xf>
    <xf numFmtId="164" fontId="35" fillId="0" borderId="1" xfId="1" applyNumberFormat="1" applyFont="1" applyFill="1" applyBorder="1" applyAlignment="1">
      <alignment vertical="center" wrapText="1"/>
    </xf>
    <xf numFmtId="164" fontId="36" fillId="0" borderId="1" xfId="1" quotePrefix="1" applyNumberFormat="1" applyFont="1" applyFill="1" applyBorder="1" applyAlignment="1">
      <alignment horizontal="center" vertical="center"/>
    </xf>
    <xf numFmtId="164" fontId="36" fillId="0" borderId="1" xfId="1" quotePrefix="1" applyNumberFormat="1" applyFont="1" applyFill="1" applyBorder="1" applyAlignment="1">
      <alignment vertical="center" wrapText="1"/>
    </xf>
    <xf numFmtId="164" fontId="19" fillId="0" borderId="1" xfId="1" applyNumberFormat="1" applyFont="1" applyFill="1" applyBorder="1" applyAlignment="1">
      <alignment horizontal="center" vertical="center"/>
    </xf>
    <xf numFmtId="164" fontId="35" fillId="0" borderId="1" xfId="1" quotePrefix="1" applyNumberFormat="1" applyFont="1" applyFill="1" applyBorder="1" applyAlignment="1">
      <alignment horizontal="center" vertical="center"/>
    </xf>
    <xf numFmtId="164" fontId="35" fillId="0" borderId="1" xfId="1" quotePrefix="1" applyNumberFormat="1" applyFont="1" applyFill="1" applyBorder="1" applyAlignment="1">
      <alignment vertical="center" wrapText="1"/>
    </xf>
    <xf numFmtId="164" fontId="36" fillId="0" borderId="1" xfId="1" applyNumberFormat="1" applyFont="1" applyFill="1" applyBorder="1" applyAlignment="1">
      <alignment vertical="center" wrapText="1"/>
    </xf>
    <xf numFmtId="164" fontId="36" fillId="0" borderId="1" xfId="1" applyNumberFormat="1" applyFont="1" applyFill="1" applyBorder="1" applyAlignment="1">
      <alignment horizontal="center" vertical="center"/>
    </xf>
    <xf numFmtId="164" fontId="36" fillId="0" borderId="1" xfId="1" applyNumberFormat="1" applyFont="1" applyFill="1" applyBorder="1" applyAlignment="1">
      <alignment horizontal="justify" vertical="center" wrapText="1"/>
    </xf>
    <xf numFmtId="0" fontId="1" fillId="0" borderId="0" xfId="0" applyFont="1" applyFill="1" applyAlignment="1">
      <alignment horizontal="center"/>
    </xf>
    <xf numFmtId="0" fontId="5" fillId="0" borderId="0" xfId="0" applyFont="1" applyFill="1" applyAlignment="1">
      <alignment horizontal="center"/>
    </xf>
    <xf numFmtId="0" fontId="1" fillId="0" borderId="0" xfId="0" applyFont="1" applyFill="1" applyAlignment="1">
      <alignment vertical="top"/>
    </xf>
    <xf numFmtId="0" fontId="10" fillId="0" borderId="0" xfId="0" applyFont="1" applyFill="1" applyAlignment="1">
      <alignment horizontal="center" vertical="center" wrapText="1"/>
    </xf>
    <xf numFmtId="0" fontId="38" fillId="0" borderId="0" xfId="0" applyFont="1" applyFill="1" applyAlignment="1">
      <alignment horizontal="center" vertical="center"/>
    </xf>
    <xf numFmtId="0" fontId="14" fillId="0" borderId="0" xfId="0" applyFont="1" applyFill="1"/>
    <xf numFmtId="0" fontId="14" fillId="0" borderId="0" xfId="0" applyFont="1" applyFill="1" applyAlignment="1">
      <alignment horizontal="center" vertical="center"/>
    </xf>
    <xf numFmtId="0" fontId="30" fillId="0" borderId="0" xfId="0" applyFont="1" applyFill="1" applyAlignment="1">
      <alignment horizontal="center" vertical="center"/>
    </xf>
    <xf numFmtId="0" fontId="17" fillId="0" borderId="9" xfId="4" applyFont="1" applyFill="1" applyBorder="1" applyAlignment="1">
      <alignment horizontal="center" vertical="center"/>
    </xf>
    <xf numFmtId="0" fontId="17" fillId="0" borderId="9" xfId="4" applyNumberFormat="1" applyFont="1" applyFill="1" applyBorder="1" applyAlignment="1">
      <alignment horizontal="center" vertical="center"/>
    </xf>
    <xf numFmtId="3" fontId="33" fillId="0" borderId="9" xfId="0" applyNumberFormat="1" applyFont="1" applyFill="1" applyBorder="1" applyAlignment="1">
      <alignment horizontal="center" vertical="center" wrapText="1"/>
    </xf>
    <xf numFmtId="3" fontId="33" fillId="0" borderId="10" xfId="0" applyNumberFormat="1" applyFont="1" applyFill="1" applyBorder="1" applyAlignment="1">
      <alignment horizontal="center" vertical="center" wrapText="1"/>
    </xf>
    <xf numFmtId="3" fontId="33" fillId="0" borderId="11" xfId="0" applyNumberFormat="1" applyFont="1" applyFill="1" applyBorder="1" applyAlignment="1">
      <alignment horizontal="center" vertical="center" wrapText="1"/>
    </xf>
    <xf numFmtId="3" fontId="33" fillId="0" borderId="12" xfId="0" applyNumberFormat="1" applyFont="1" applyFill="1" applyBorder="1" applyAlignment="1">
      <alignment horizontal="center" vertical="center" wrapText="1"/>
    </xf>
    <xf numFmtId="0" fontId="17" fillId="0" borderId="3" xfId="4" applyFont="1" applyFill="1" applyBorder="1" applyAlignment="1">
      <alignment horizontal="center" vertical="center"/>
    </xf>
    <xf numFmtId="0" fontId="17" fillId="0" borderId="3" xfId="4" applyNumberFormat="1" applyFont="1" applyFill="1" applyBorder="1" applyAlignment="1">
      <alignment horizontal="center" vertical="center"/>
    </xf>
    <xf numFmtId="3" fontId="33" fillId="0" borderId="3" xfId="0" applyNumberFormat="1" applyFont="1" applyFill="1" applyBorder="1" applyAlignment="1">
      <alignment horizontal="center" vertical="center" wrapText="1"/>
    </xf>
    <xf numFmtId="0" fontId="17" fillId="0" borderId="8" xfId="4" applyFont="1" applyFill="1" applyBorder="1" applyAlignment="1">
      <alignment horizontal="center" vertical="center"/>
    </xf>
    <xf numFmtId="0" fontId="17" fillId="0" borderId="8" xfId="4" applyNumberFormat="1" applyFont="1" applyFill="1" applyBorder="1" applyAlignment="1">
      <alignment horizontal="center" vertical="center"/>
    </xf>
    <xf numFmtId="3" fontId="33" fillId="0" borderId="8" xfId="0" applyNumberFormat="1" applyFont="1" applyFill="1" applyBorder="1" applyAlignment="1">
      <alignment horizontal="center" vertical="center" wrapText="1"/>
    </xf>
    <xf numFmtId="3" fontId="33" fillId="0" borderId="1" xfId="0" applyNumberFormat="1" applyFont="1" applyFill="1" applyBorder="1" applyAlignment="1">
      <alignment horizontal="center" vertical="center" wrapText="1"/>
    </xf>
    <xf numFmtId="0" fontId="19" fillId="0" borderId="1" xfId="4" applyFont="1" applyFill="1" applyBorder="1" applyAlignment="1">
      <alignment horizontal="center" vertical="center"/>
    </xf>
    <xf numFmtId="0" fontId="17" fillId="0" borderId="1" xfId="4" applyFont="1" applyFill="1" applyBorder="1" applyAlignment="1">
      <alignment horizontal="center" vertical="center" wrapText="1"/>
    </xf>
    <xf numFmtId="164" fontId="17" fillId="0" borderId="1" xfId="1" applyNumberFormat="1" applyFont="1" applyFill="1" applyBorder="1" applyAlignment="1">
      <alignment horizontal="center" vertical="center"/>
    </xf>
    <xf numFmtId="164" fontId="18" fillId="0" borderId="1" xfId="1" applyNumberFormat="1" applyFont="1" applyFill="1" applyBorder="1"/>
    <xf numFmtId="0" fontId="18" fillId="0" borderId="0" xfId="0" applyFont="1" applyFill="1"/>
    <xf numFmtId="164" fontId="14" fillId="0" borderId="1" xfId="1" applyNumberFormat="1" applyFont="1" applyFill="1" applyBorder="1"/>
    <xf numFmtId="164" fontId="41" fillId="0" borderId="1" xfId="1" applyNumberFormat="1" applyFont="1" applyFill="1" applyBorder="1" applyAlignment="1">
      <alignment horizontal="center" vertical="center"/>
    </xf>
    <xf numFmtId="0" fontId="0" fillId="0" borderId="0" xfId="0" applyFont="1" applyFill="1"/>
    <xf numFmtId="164" fontId="6" fillId="0" borderId="1" xfId="1" applyNumberFormat="1" applyFont="1" applyFill="1" applyBorder="1"/>
    <xf numFmtId="0" fontId="40" fillId="0" borderId="0" xfId="0" applyFont="1" applyFill="1"/>
    <xf numFmtId="164" fontId="27" fillId="0" borderId="0" xfId="1" applyNumberFormat="1" applyFont="1" applyFill="1"/>
    <xf numFmtId="0" fontId="35" fillId="0" borderId="1" xfId="0" applyFont="1" applyFill="1" applyBorder="1" applyAlignment="1">
      <alignment horizontal="center" vertical="center" wrapText="1"/>
    </xf>
    <xf numFmtId="0" fontId="26" fillId="0" borderId="0" xfId="0" applyFont="1" applyFill="1" applyAlignment="1">
      <alignment horizontal="center"/>
    </xf>
    <xf numFmtId="0" fontId="35" fillId="0" borderId="1" xfId="0" applyFont="1" applyFill="1" applyBorder="1" applyAlignment="1">
      <alignment horizontal="center" vertical="center" wrapText="1"/>
    </xf>
    <xf numFmtId="164" fontId="28" fillId="0" borderId="0" xfId="1" applyNumberFormat="1" applyFont="1" applyFill="1"/>
    <xf numFmtId="43" fontId="35" fillId="0" borderId="1" xfId="1" applyFont="1" applyFill="1" applyBorder="1" applyAlignment="1">
      <alignment horizontal="center" vertical="center" wrapText="1"/>
    </xf>
    <xf numFmtId="164" fontId="30" fillId="0" borderId="0" xfId="1" applyNumberFormat="1" applyFont="1" applyFill="1" applyAlignment="1">
      <alignment horizontal="center" vertical="center"/>
    </xf>
    <xf numFmtId="164" fontId="35" fillId="0" borderId="1" xfId="1" applyNumberFormat="1" applyFont="1" applyFill="1" applyBorder="1" applyAlignment="1">
      <alignment horizontal="center" vertical="center" wrapText="1"/>
    </xf>
    <xf numFmtId="164" fontId="35" fillId="0" borderId="1" xfId="1" applyNumberFormat="1" applyFont="1" applyFill="1" applyBorder="1" applyAlignment="1">
      <alignment horizontal="center" vertical="center" wrapText="1"/>
    </xf>
    <xf numFmtId="164" fontId="0" fillId="0" borderId="0" xfId="1" applyNumberFormat="1" applyFont="1" applyFill="1"/>
    <xf numFmtId="164" fontId="34" fillId="0" borderId="0" xfId="1" applyNumberFormat="1" applyFont="1" applyFill="1" applyAlignment="1"/>
    <xf numFmtId="164" fontId="26" fillId="0" borderId="0" xfId="1" applyNumberFormat="1" applyFont="1" applyFill="1" applyAlignment="1"/>
    <xf numFmtId="164" fontId="26" fillId="0" borderId="0" xfId="1" applyNumberFormat="1" applyFont="1" applyFill="1" applyAlignment="1">
      <alignment horizontal="center"/>
    </xf>
    <xf numFmtId="0" fontId="27" fillId="0" borderId="0" xfId="0" applyFont="1" applyFill="1"/>
    <xf numFmtId="0" fontId="35" fillId="0" borderId="9" xfId="0" applyFont="1" applyFill="1" applyBorder="1" applyAlignment="1">
      <alignment horizontal="center" vertical="center" wrapText="1"/>
    </xf>
    <xf numFmtId="0" fontId="35" fillId="0" borderId="8" xfId="0" applyFont="1" applyFill="1" applyBorder="1" applyAlignment="1">
      <alignment horizontal="center" vertical="center" wrapText="1"/>
    </xf>
    <xf numFmtId="0" fontId="34" fillId="0" borderId="0" xfId="0" applyFont="1" applyFill="1" applyAlignment="1">
      <alignment horizontal="center"/>
    </xf>
    <xf numFmtId="0" fontId="29" fillId="0" borderId="0" xfId="0" applyFont="1" applyFill="1" applyAlignment="1">
      <alignment horizontal="center"/>
    </xf>
    <xf numFmtId="0" fontId="5" fillId="0" borderId="0" xfId="0" applyFont="1" applyFill="1"/>
    <xf numFmtId="0" fontId="26" fillId="0" borderId="0" xfId="0" applyFont="1" applyFill="1" applyAlignment="1">
      <alignment horizontal="center"/>
    </xf>
    <xf numFmtId="0" fontId="10" fillId="0" borderId="0" xfId="0" applyFont="1" applyFill="1" applyAlignment="1">
      <alignment horizontal="center" vertical="center"/>
    </xf>
    <xf numFmtId="164" fontId="30" fillId="0" borderId="0" xfId="0" applyNumberFormat="1" applyFont="1" applyFill="1" applyAlignment="1">
      <alignment horizontal="center" vertical="center"/>
    </xf>
    <xf numFmtId="0" fontId="15" fillId="0" borderId="4" xfId="0" applyFont="1" applyFill="1" applyBorder="1" applyAlignment="1">
      <alignment horizontal="center"/>
    </xf>
    <xf numFmtId="0" fontId="35" fillId="0" borderId="10" xfId="0" applyFont="1" applyFill="1" applyBorder="1" applyAlignment="1">
      <alignment horizontal="center" vertical="center" wrapText="1"/>
    </xf>
    <xf numFmtId="0" fontId="35" fillId="0" borderId="11" xfId="0" applyFont="1" applyFill="1" applyBorder="1" applyAlignment="1">
      <alignment horizontal="center" vertical="center" wrapText="1"/>
    </xf>
    <xf numFmtId="0" fontId="35" fillId="0" borderId="12" xfId="0" applyFont="1" applyFill="1" applyBorder="1" applyAlignment="1">
      <alignment horizontal="center" vertical="center" wrapText="1"/>
    </xf>
    <xf numFmtId="0" fontId="36" fillId="0" borderId="1" xfId="0" applyFont="1" applyFill="1" applyBorder="1" applyAlignment="1">
      <alignment horizontal="center" vertical="center" wrapText="1"/>
    </xf>
    <xf numFmtId="0" fontId="32" fillId="0" borderId="3" xfId="0" applyFont="1" applyFill="1" applyBorder="1" applyAlignment="1">
      <alignment vertical="center" wrapText="1"/>
    </xf>
    <xf numFmtId="0" fontId="32" fillId="0" borderId="3" xfId="0" applyFont="1" applyFill="1" applyBorder="1" applyAlignment="1">
      <alignment horizontal="center" vertical="center" wrapText="1"/>
    </xf>
    <xf numFmtId="164" fontId="32" fillId="0" borderId="3" xfId="1" applyNumberFormat="1" applyFont="1" applyFill="1" applyBorder="1" applyAlignment="1">
      <alignment horizontal="center" vertical="center" wrapText="1"/>
    </xf>
    <xf numFmtId="9" fontId="32" fillId="0" borderId="9" xfId="2" applyFont="1" applyFill="1" applyBorder="1" applyAlignment="1">
      <alignment horizontal="center" vertical="center" wrapText="1"/>
    </xf>
    <xf numFmtId="0" fontId="32" fillId="0" borderId="1" xfId="0" applyFont="1" applyFill="1" applyBorder="1" applyAlignment="1">
      <alignment horizontal="center" vertical="center" wrapText="1"/>
    </xf>
    <xf numFmtId="0" fontId="32" fillId="0" borderId="1" xfId="0" applyFont="1" applyFill="1" applyBorder="1" applyAlignment="1">
      <alignment vertical="center" wrapText="1"/>
    </xf>
    <xf numFmtId="164" fontId="32" fillId="0" borderId="1" xfId="1" applyNumberFormat="1" applyFont="1" applyFill="1" applyBorder="1" applyAlignment="1">
      <alignment horizontal="center" vertical="center" wrapText="1"/>
    </xf>
    <xf numFmtId="9" fontId="32" fillId="0" borderId="1" xfId="2"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0" applyFont="1" applyFill="1" applyBorder="1" applyAlignment="1">
      <alignment vertical="center" wrapText="1"/>
    </xf>
    <xf numFmtId="164" fontId="22" fillId="0" borderId="1" xfId="1" applyNumberFormat="1" applyFont="1" applyFill="1" applyBorder="1" applyAlignment="1">
      <alignment horizontal="center" vertical="center" wrapText="1"/>
    </xf>
    <xf numFmtId="164" fontId="36" fillId="0" borderId="1" xfId="1" applyNumberFormat="1" applyFont="1" applyFill="1" applyBorder="1" applyAlignment="1">
      <alignment horizontal="center" vertical="center" wrapText="1"/>
    </xf>
    <xf numFmtId="164" fontId="37" fillId="0" borderId="1" xfId="1" applyNumberFormat="1" applyFont="1" applyFill="1" applyBorder="1" applyAlignment="1">
      <alignment horizontal="center" vertical="center" wrapText="1"/>
    </xf>
    <xf numFmtId="9" fontId="37" fillId="0" borderId="1" xfId="2" applyFont="1" applyFill="1" applyBorder="1" applyAlignment="1">
      <alignment horizontal="center" vertical="center" wrapText="1"/>
    </xf>
  </cellXfs>
  <cellStyles count="8">
    <cellStyle name="Comma" xfId="1" builtinId="3"/>
    <cellStyle name="Comma 2" xfId="7"/>
    <cellStyle name="Normal" xfId="0" builtinId="0"/>
    <cellStyle name="Normal 2" xfId="4"/>
    <cellStyle name="Normal 3" xfId="5"/>
    <cellStyle name="Normal 4" xfId="3"/>
    <cellStyle name="Percent" xfId="2" builtin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790575</xdr:colOff>
      <xdr:row>1</xdr:row>
      <xdr:rowOff>209550</xdr:rowOff>
    </xdr:from>
    <xdr:to>
      <xdr:col>1</xdr:col>
      <xdr:colOff>1514475</xdr:colOff>
      <xdr:row>1</xdr:row>
      <xdr:rowOff>209550</xdr:rowOff>
    </xdr:to>
    <xdr:cxnSp macro="">
      <xdr:nvCxnSpPr>
        <xdr:cNvPr id="2" name="Straight Connector 1"/>
        <xdr:cNvCxnSpPr/>
      </xdr:nvCxnSpPr>
      <xdr:spPr>
        <a:xfrm>
          <a:off x="1123950" y="400050"/>
          <a:ext cx="7239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2</xdr:row>
      <xdr:rowOff>0</xdr:rowOff>
    </xdr:from>
    <xdr:to>
      <xdr:col>1</xdr:col>
      <xdr:colOff>1333500</xdr:colOff>
      <xdr:row>2</xdr:row>
      <xdr:rowOff>0</xdr:rowOff>
    </xdr:to>
    <xdr:cxnSp macro="">
      <xdr:nvCxnSpPr>
        <xdr:cNvPr id="3" name="Straight Connector 2"/>
        <xdr:cNvCxnSpPr/>
      </xdr:nvCxnSpPr>
      <xdr:spPr>
        <a:xfrm>
          <a:off x="914400" y="381000"/>
          <a:ext cx="7620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657225</xdr:colOff>
      <xdr:row>1</xdr:row>
      <xdr:rowOff>180975</xdr:rowOff>
    </xdr:from>
    <xdr:to>
      <xdr:col>1</xdr:col>
      <xdr:colOff>1304925</xdr:colOff>
      <xdr:row>1</xdr:row>
      <xdr:rowOff>180975</xdr:rowOff>
    </xdr:to>
    <xdr:cxnSp macro="">
      <xdr:nvCxnSpPr>
        <xdr:cNvPr id="2" name="Straight Connector 1"/>
        <xdr:cNvCxnSpPr/>
      </xdr:nvCxnSpPr>
      <xdr:spPr>
        <a:xfrm>
          <a:off x="971550" y="371475"/>
          <a:ext cx="6477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857250</xdr:colOff>
      <xdr:row>1</xdr:row>
      <xdr:rowOff>171450</xdr:rowOff>
    </xdr:from>
    <xdr:to>
      <xdr:col>1</xdr:col>
      <xdr:colOff>1504950</xdr:colOff>
      <xdr:row>1</xdr:row>
      <xdr:rowOff>171450</xdr:rowOff>
    </xdr:to>
    <xdr:cxnSp macro="">
      <xdr:nvCxnSpPr>
        <xdr:cNvPr id="2" name="Straight Connector 1"/>
        <xdr:cNvCxnSpPr/>
      </xdr:nvCxnSpPr>
      <xdr:spPr>
        <a:xfrm>
          <a:off x="1200150" y="361950"/>
          <a:ext cx="6477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476250</xdr:colOff>
      <xdr:row>2</xdr:row>
      <xdr:rowOff>9525</xdr:rowOff>
    </xdr:from>
    <xdr:to>
      <xdr:col>1</xdr:col>
      <xdr:colOff>1104900</xdr:colOff>
      <xdr:row>2</xdr:row>
      <xdr:rowOff>9525</xdr:rowOff>
    </xdr:to>
    <xdr:cxnSp macro="">
      <xdr:nvCxnSpPr>
        <xdr:cNvPr id="2" name="Straight Connector 1"/>
        <xdr:cNvCxnSpPr/>
      </xdr:nvCxnSpPr>
      <xdr:spPr>
        <a:xfrm>
          <a:off x="800100" y="409575"/>
          <a:ext cx="6286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419100</xdr:colOff>
      <xdr:row>1</xdr:row>
      <xdr:rowOff>190500</xdr:rowOff>
    </xdr:from>
    <xdr:to>
      <xdr:col>1</xdr:col>
      <xdr:colOff>1076325</xdr:colOff>
      <xdr:row>1</xdr:row>
      <xdr:rowOff>190500</xdr:rowOff>
    </xdr:to>
    <xdr:cxnSp macro="">
      <xdr:nvCxnSpPr>
        <xdr:cNvPr id="2" name="Straight Connector 1"/>
        <xdr:cNvCxnSpPr/>
      </xdr:nvCxnSpPr>
      <xdr:spPr>
        <a:xfrm>
          <a:off x="600075"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809625</xdr:colOff>
      <xdr:row>1</xdr:row>
      <xdr:rowOff>180975</xdr:rowOff>
    </xdr:from>
    <xdr:to>
      <xdr:col>1</xdr:col>
      <xdr:colOff>1476375</xdr:colOff>
      <xdr:row>1</xdr:row>
      <xdr:rowOff>180975</xdr:rowOff>
    </xdr:to>
    <xdr:cxnSp macro="">
      <xdr:nvCxnSpPr>
        <xdr:cNvPr id="2" name="Straight Connector 1"/>
        <xdr:cNvCxnSpPr/>
      </xdr:nvCxnSpPr>
      <xdr:spPr>
        <a:xfrm>
          <a:off x="1171575"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192;I%20LI&#7878;U/BIEU%20MAU%20TRINH%20HD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
      <sheetName val="51"/>
      <sheetName val="52"/>
      <sheetName val="50"/>
      <sheetName val="53"/>
      <sheetName val="54"/>
      <sheetName val="58"/>
      <sheetName val="59"/>
      <sheetName val="61"/>
    </sheetNames>
    <sheetDataSet>
      <sheetData sheetId="0">
        <row r="13">
          <cell r="C13">
            <v>6194000</v>
          </cell>
          <cell r="D13">
            <v>8823500.7220130004</v>
          </cell>
        </row>
        <row r="14">
          <cell r="C14">
            <v>14804193</v>
          </cell>
          <cell r="D14">
            <v>10979204.352738999</v>
          </cell>
        </row>
        <row r="15">
          <cell r="C15">
            <v>4731505</v>
          </cell>
          <cell r="D15">
            <v>4768915.8431869997</v>
          </cell>
        </row>
        <row r="19">
          <cell r="D19">
            <v>1499.4034220000001</v>
          </cell>
        </row>
        <row r="20">
          <cell r="D20">
            <v>141129.732475</v>
          </cell>
        </row>
        <row r="22">
          <cell r="D22">
            <v>164665.974136</v>
          </cell>
        </row>
        <row r="24">
          <cell r="D24">
            <v>2855248.8574939999</v>
          </cell>
        </row>
        <row r="25">
          <cell r="D25">
            <v>5703883.5691520004</v>
          </cell>
        </row>
        <row r="28">
          <cell r="C28">
            <v>13488759</v>
          </cell>
          <cell r="D28">
            <v>6316477.2221409995</v>
          </cell>
        </row>
        <row r="29">
          <cell r="C29">
            <v>12091859</v>
          </cell>
          <cell r="D29">
            <v>12140946.863852</v>
          </cell>
        </row>
        <row r="30">
          <cell r="C30">
            <v>119000</v>
          </cell>
          <cell r="D30">
            <v>75787.705755999996</v>
          </cell>
        </row>
        <row r="31">
          <cell r="C31">
            <v>2910</v>
          </cell>
          <cell r="D31">
            <v>2910</v>
          </cell>
        </row>
        <row r="32">
          <cell r="C32">
            <v>309960</v>
          </cell>
        </row>
        <row r="33">
          <cell r="C33">
            <v>535337</v>
          </cell>
        </row>
        <row r="37">
          <cell r="D37">
            <v>134.203</v>
          </cell>
        </row>
        <row r="38">
          <cell r="C38">
            <v>99039</v>
          </cell>
          <cell r="D38">
            <v>58236.343868000004</v>
          </cell>
        </row>
        <row r="47">
          <cell r="D47">
            <v>9730163.0272589996</v>
          </cell>
        </row>
        <row r="48">
          <cell r="D48">
            <v>4601829.898911003</v>
          </cell>
        </row>
        <row r="50">
          <cell r="C50">
            <v>173341</v>
          </cell>
          <cell r="D50">
            <v>511563.189831</v>
          </cell>
        </row>
        <row r="53">
          <cell r="C53">
            <v>298200</v>
          </cell>
          <cell r="D53">
            <v>13586.281776</v>
          </cell>
        </row>
        <row r="54">
          <cell r="D54">
            <v>895395.39063599985</v>
          </cell>
        </row>
      </sheetData>
      <sheetData sheetId="1"/>
      <sheetData sheetId="2">
        <row r="12">
          <cell r="D12">
            <v>4829239</v>
          </cell>
        </row>
        <row r="13">
          <cell r="D13">
            <v>1442647.3181</v>
          </cell>
        </row>
        <row r="14">
          <cell r="D14">
            <v>134.203</v>
          </cell>
        </row>
        <row r="15">
          <cell r="C15">
            <v>15120815</v>
          </cell>
        </row>
        <row r="16">
          <cell r="C16">
            <v>9812127</v>
          </cell>
          <cell r="D16">
            <v>3624498.2896860004</v>
          </cell>
        </row>
        <row r="17">
          <cell r="D17">
            <v>3464404.0976860006</v>
          </cell>
        </row>
        <row r="18">
          <cell r="D18">
            <v>750198.798939</v>
          </cell>
        </row>
        <row r="19">
          <cell r="D19">
            <v>21664.029559999999</v>
          </cell>
        </row>
        <row r="22">
          <cell r="D22">
            <v>295110.44717599999</v>
          </cell>
        </row>
        <row r="23">
          <cell r="D23">
            <v>18156.398000000001</v>
          </cell>
        </row>
        <row r="24">
          <cell r="D24">
            <v>49903.724999999999</v>
          </cell>
        </row>
        <row r="25">
          <cell r="D25">
            <v>35842.773000000001</v>
          </cell>
        </row>
        <row r="26">
          <cell r="D26">
            <v>45583.41835</v>
          </cell>
        </row>
        <row r="27">
          <cell r="D27">
            <v>1605960.218351</v>
          </cell>
        </row>
        <row r="28">
          <cell r="D28">
            <v>136265.69489000001</v>
          </cell>
        </row>
        <row r="29">
          <cell r="D29">
            <v>15968.933000000001</v>
          </cell>
        </row>
        <row r="31">
          <cell r="D31">
            <v>293099.99557899998</v>
          </cell>
        </row>
        <row r="33">
          <cell r="D33">
            <v>160094.19200000001</v>
          </cell>
        </row>
        <row r="34">
          <cell r="C34">
            <v>4903856</v>
          </cell>
          <cell r="D34">
            <v>4353076.824174</v>
          </cell>
        </row>
        <row r="38">
          <cell r="C38">
            <v>1273483</v>
          </cell>
          <cell r="D38">
            <v>1124901.9694769999</v>
          </cell>
        </row>
        <row r="39">
          <cell r="C39">
            <v>95162</v>
          </cell>
          <cell r="D39">
            <v>46370.261532999997</v>
          </cell>
        </row>
        <row r="40">
          <cell r="C40">
            <v>1034070</v>
          </cell>
          <cell r="D40">
            <v>909521.17955100001</v>
          </cell>
        </row>
        <row r="41">
          <cell r="C41">
            <v>101245</v>
          </cell>
          <cell r="D41">
            <v>79903.950358000002</v>
          </cell>
        </row>
        <row r="42">
          <cell r="C42">
            <v>0</v>
          </cell>
          <cell r="D42">
            <v>0</v>
          </cell>
        </row>
        <row r="43">
          <cell r="C43">
            <v>109286</v>
          </cell>
          <cell r="D43">
            <v>113107.805469</v>
          </cell>
        </row>
        <row r="44">
          <cell r="C44">
            <v>113991</v>
          </cell>
          <cell r="D44">
            <v>129388.92107</v>
          </cell>
        </row>
        <row r="45">
          <cell r="C45">
            <v>868686</v>
          </cell>
          <cell r="D45">
            <v>857981.923328</v>
          </cell>
        </row>
        <row r="46">
          <cell r="C46">
            <v>635960</v>
          </cell>
          <cell r="D46">
            <v>544971.85343799996</v>
          </cell>
        </row>
        <row r="47">
          <cell r="C47">
            <v>237290</v>
          </cell>
          <cell r="D47">
            <v>213665.97182000001</v>
          </cell>
        </row>
        <row r="48">
          <cell r="C48">
            <v>148105</v>
          </cell>
          <cell r="D48">
            <v>147655.31054499999</v>
          </cell>
        </row>
        <row r="49">
          <cell r="C49">
            <v>119000</v>
          </cell>
          <cell r="D49">
            <v>75787.705755999996</v>
          </cell>
        </row>
        <row r="50">
          <cell r="C50">
            <v>173341</v>
          </cell>
          <cell r="D50">
            <v>511563.189831</v>
          </cell>
        </row>
        <row r="51">
          <cell r="C51">
            <v>2910</v>
          </cell>
          <cell r="D51">
            <v>2910</v>
          </cell>
        </row>
        <row r="52">
          <cell r="C52">
            <v>109581</v>
          </cell>
        </row>
        <row r="54">
          <cell r="D54">
            <v>8106050.753757</v>
          </cell>
        </row>
      </sheetData>
      <sheetData sheetId="3">
        <row r="11">
          <cell r="B11" t="str">
            <v>TỔNG ĐÃ LOẠI TRỪ HOÀN THUẾ GTGT</v>
          </cell>
          <cell r="E11">
            <v>58600825.318555996</v>
          </cell>
          <cell r="G11">
            <v>41706457.734401993</v>
          </cell>
        </row>
        <row r="17">
          <cell r="C17">
            <v>1879500</v>
          </cell>
          <cell r="D17">
            <v>883365</v>
          </cell>
          <cell r="E17">
            <v>1229540.865978</v>
          </cell>
          <cell r="G17">
            <v>577884.20759300003</v>
          </cell>
        </row>
        <row r="18">
          <cell r="C18">
            <v>500</v>
          </cell>
          <cell r="D18">
            <v>235</v>
          </cell>
          <cell r="E18">
            <v>554.60959800000001</v>
          </cell>
          <cell r="G18">
            <v>260.66651999999999</v>
          </cell>
        </row>
        <row r="19">
          <cell r="C19">
            <v>880000</v>
          </cell>
          <cell r="D19">
            <v>413600</v>
          </cell>
          <cell r="E19">
            <v>624982.21372</v>
          </cell>
          <cell r="G19">
            <v>293741.64054599998</v>
          </cell>
        </row>
        <row r="20">
          <cell r="C20">
            <v>300000</v>
          </cell>
          <cell r="D20">
            <v>300000</v>
          </cell>
          <cell r="E20">
            <v>348366.964156</v>
          </cell>
          <cell r="G20">
            <v>348366.964156</v>
          </cell>
        </row>
        <row r="22">
          <cell r="C22">
            <v>1225000</v>
          </cell>
          <cell r="D22">
            <v>575750</v>
          </cell>
          <cell r="E22">
            <v>561218.25151800003</v>
          </cell>
          <cell r="G22">
            <v>263772.57890700002</v>
          </cell>
        </row>
        <row r="23">
          <cell r="C23">
            <v>1051000</v>
          </cell>
          <cell r="D23">
            <v>493970</v>
          </cell>
          <cell r="E23">
            <v>287199.75356400001</v>
          </cell>
          <cell r="G23">
            <v>134983.884177</v>
          </cell>
        </row>
        <row r="24">
          <cell r="C24">
            <v>810000</v>
          </cell>
          <cell r="D24">
            <v>380700</v>
          </cell>
          <cell r="E24">
            <v>457733.00118199998</v>
          </cell>
          <cell r="G24">
            <v>215134.51101300001</v>
          </cell>
        </row>
        <row r="25">
          <cell r="C25">
            <v>100000</v>
          </cell>
          <cell r="D25">
            <v>100000</v>
          </cell>
          <cell r="E25">
            <v>34166.713358000001</v>
          </cell>
          <cell r="G25">
            <v>34166.713358000001</v>
          </cell>
        </row>
        <row r="27">
          <cell r="C27">
            <v>4840000</v>
          </cell>
          <cell r="D27">
            <v>2274800</v>
          </cell>
          <cell r="E27">
            <v>3373170.5973680001</v>
          </cell>
          <cell r="G27">
            <v>1585390.1838809999</v>
          </cell>
        </row>
        <row r="28">
          <cell r="C28">
            <v>230000</v>
          </cell>
          <cell r="D28">
            <v>100110</v>
          </cell>
          <cell r="E28">
            <v>170690.823787</v>
          </cell>
          <cell r="G28">
            <v>69803.317945000003</v>
          </cell>
        </row>
        <row r="29">
          <cell r="C29">
            <v>10459000</v>
          </cell>
          <cell r="D29">
            <v>4915730</v>
          </cell>
          <cell r="E29">
            <v>7939261.8343409998</v>
          </cell>
          <cell r="G29">
            <v>3731453.0670269998</v>
          </cell>
        </row>
        <row r="30">
          <cell r="C30">
            <v>7000</v>
          </cell>
          <cell r="D30">
            <v>7000</v>
          </cell>
          <cell r="E30">
            <v>5439.1891599999999</v>
          </cell>
          <cell r="G30">
            <v>5439.1891599999999</v>
          </cell>
        </row>
        <row r="31">
          <cell r="C31">
            <v>0</v>
          </cell>
        </row>
        <row r="33">
          <cell r="C33">
            <v>3280000</v>
          </cell>
          <cell r="D33">
            <v>1541600</v>
          </cell>
          <cell r="E33">
            <v>2808409.7332430002</v>
          </cell>
          <cell r="G33">
            <v>1319952.5995130001</v>
          </cell>
        </row>
        <row r="34">
          <cell r="C34">
            <v>30000</v>
          </cell>
          <cell r="D34">
            <v>14100</v>
          </cell>
          <cell r="E34">
            <v>30799.224919</v>
          </cell>
          <cell r="G34">
            <v>14440.331346000001</v>
          </cell>
        </row>
        <row r="35">
          <cell r="C35">
            <v>1500000</v>
          </cell>
          <cell r="D35">
            <v>705000</v>
          </cell>
          <cell r="E35">
            <v>1320997.483737</v>
          </cell>
          <cell r="G35">
            <v>620868.82408199995</v>
          </cell>
        </row>
        <row r="36">
          <cell r="C36">
            <v>75000</v>
          </cell>
          <cell r="D36">
            <v>75000</v>
          </cell>
          <cell r="E36">
            <v>82241.245672999998</v>
          </cell>
          <cell r="G36">
            <v>82241.245672999998</v>
          </cell>
        </row>
        <row r="48">
          <cell r="C48">
            <v>1100000</v>
          </cell>
          <cell r="D48">
            <v>1100000</v>
          </cell>
          <cell r="E48">
            <v>1173117.9109209999</v>
          </cell>
          <cell r="G48">
            <v>1173117.9109209999</v>
          </cell>
        </row>
        <row r="49">
          <cell r="C49">
            <v>0</v>
          </cell>
          <cell r="D49">
            <v>0</v>
          </cell>
          <cell r="E49">
            <v>113.798902</v>
          </cell>
          <cell r="G49">
            <v>113.798902</v>
          </cell>
        </row>
        <row r="50">
          <cell r="C50">
            <v>55000</v>
          </cell>
          <cell r="D50">
            <v>55000</v>
          </cell>
          <cell r="E50">
            <v>61485.272553000003</v>
          </cell>
          <cell r="G50">
            <v>61485.272553000003</v>
          </cell>
        </row>
        <row r="51">
          <cell r="C51">
            <v>5190000</v>
          </cell>
          <cell r="D51">
            <v>2439300</v>
          </cell>
          <cell r="E51">
            <v>4458416.8683359995</v>
          </cell>
          <cell r="G51">
            <v>2095455.981657</v>
          </cell>
        </row>
        <row r="52">
          <cell r="C52">
            <v>360000</v>
          </cell>
          <cell r="D52">
            <v>62933</v>
          </cell>
          <cell r="E52">
            <v>307486.25686600001</v>
          </cell>
          <cell r="G52">
            <v>53901.995499999997</v>
          </cell>
        </row>
        <row r="55">
          <cell r="C55">
            <v>430000</v>
          </cell>
          <cell r="D55">
            <v>275000</v>
          </cell>
          <cell r="E55">
            <v>430928.77877999999</v>
          </cell>
          <cell r="G55">
            <v>293814.46086200001</v>
          </cell>
        </row>
        <row r="61">
          <cell r="C61">
            <v>1500000</v>
          </cell>
          <cell r="D61">
            <v>1500000</v>
          </cell>
          <cell r="E61">
            <v>2300272.5613330002</v>
          </cell>
          <cell r="G61">
            <v>2300272.5613330002</v>
          </cell>
        </row>
        <row r="63">
          <cell r="C63">
            <v>564000</v>
          </cell>
          <cell r="D63">
            <v>564000</v>
          </cell>
          <cell r="E63">
            <v>1408496.50477</v>
          </cell>
          <cell r="G63">
            <v>1408496.50477</v>
          </cell>
        </row>
        <row r="65">
          <cell r="C65">
            <v>3000</v>
          </cell>
          <cell r="D65">
            <v>3000</v>
          </cell>
          <cell r="E65">
            <v>20681.905505999999</v>
          </cell>
          <cell r="G65">
            <v>20681.905505999999</v>
          </cell>
        </row>
        <row r="66">
          <cell r="C66">
            <v>140000</v>
          </cell>
          <cell r="D66">
            <v>133000</v>
          </cell>
          <cell r="E66">
            <v>146952.50613299999</v>
          </cell>
          <cell r="G66">
            <v>141911.192392</v>
          </cell>
        </row>
        <row r="69">
          <cell r="C69">
            <v>16000</v>
          </cell>
          <cell r="D69">
            <v>16000</v>
          </cell>
          <cell r="E69">
            <v>1116.1293000000001</v>
          </cell>
          <cell r="G69">
            <v>1116.1293000000001</v>
          </cell>
        </row>
        <row r="70">
          <cell r="C70">
            <v>770000.00000000012</v>
          </cell>
          <cell r="D70">
            <v>515000</v>
          </cell>
          <cell r="E70">
            <v>857002.98466199997</v>
          </cell>
          <cell r="G70">
            <v>523374.70090900001</v>
          </cell>
        </row>
        <row r="82">
          <cell r="C82">
            <v>100000</v>
          </cell>
          <cell r="D82">
            <v>100000</v>
          </cell>
          <cell r="E82">
            <v>668893.62390100001</v>
          </cell>
          <cell r="G82">
            <v>668893.62390100001</v>
          </cell>
        </row>
        <row r="83">
          <cell r="C83">
            <v>1454000</v>
          </cell>
          <cell r="D83">
            <v>1454000</v>
          </cell>
          <cell r="E83">
            <v>1762169.1113489999</v>
          </cell>
          <cell r="G83">
            <v>1762169.1113489999</v>
          </cell>
        </row>
        <row r="92">
          <cell r="C92">
            <v>50000</v>
          </cell>
          <cell r="E92">
            <v>114346.280298</v>
          </cell>
        </row>
        <row r="93">
          <cell r="C93">
            <v>3447000</v>
          </cell>
          <cell r="E93">
            <v>2469255.0143280001</v>
          </cell>
        </row>
        <row r="94">
          <cell r="C94">
            <v>250000</v>
          </cell>
          <cell r="E94">
            <v>70696.745366999996</v>
          </cell>
        </row>
        <row r="95">
          <cell r="C95">
            <v>11700000</v>
          </cell>
          <cell r="E95">
            <v>14419222.283271</v>
          </cell>
        </row>
        <row r="96">
          <cell r="E96">
            <v>47407.907442999996</v>
          </cell>
        </row>
        <row r="97">
          <cell r="C97">
            <v>53000</v>
          </cell>
          <cell r="E97">
            <v>87565.655203000002</v>
          </cell>
        </row>
        <row r="98">
          <cell r="E98">
            <v>11391.547289</v>
          </cell>
        </row>
        <row r="99">
          <cell r="E99">
            <v>-13394719.492907001</v>
          </cell>
        </row>
        <row r="100">
          <cell r="C100">
            <v>0</v>
          </cell>
          <cell r="E100">
            <v>1499.4034220000001</v>
          </cell>
          <cell r="G100">
            <v>1499.4034220000001</v>
          </cell>
        </row>
        <row r="101">
          <cell r="C101">
            <v>0</v>
          </cell>
          <cell r="E101">
            <v>141129.732475</v>
          </cell>
          <cell r="G101">
            <v>141129.732475</v>
          </cell>
        </row>
        <row r="110">
          <cell r="E110">
            <v>164665.974136</v>
          </cell>
          <cell r="G110">
            <v>164665.974136</v>
          </cell>
        </row>
        <row r="114">
          <cell r="E114">
            <v>12673280.045305001</v>
          </cell>
          <cell r="G114">
            <v>12673280.045305001</v>
          </cell>
        </row>
        <row r="119">
          <cell r="E119">
            <v>364045.077666</v>
          </cell>
          <cell r="G119">
            <v>364045.077666</v>
          </cell>
        </row>
        <row r="121">
          <cell r="E121">
            <v>5703883.5691520004</v>
          </cell>
          <cell r="G121">
            <v>5703883.5691520004</v>
          </cell>
        </row>
        <row r="122">
          <cell r="E122">
            <v>2855248.8574939999</v>
          </cell>
          <cell r="G122">
            <v>2855248.8574939999</v>
          </cell>
        </row>
      </sheetData>
      <sheetData sheetId="4">
        <row r="10">
          <cell r="D10">
            <v>9759127</v>
          </cell>
          <cell r="E10">
            <v>4027832</v>
          </cell>
          <cell r="H10">
            <v>3585319.7434999999</v>
          </cell>
          <cell r="I10">
            <v>2731157.4786410001</v>
          </cell>
        </row>
        <row r="13">
          <cell r="H13">
            <v>750198.798939</v>
          </cell>
          <cell r="I13">
            <v>753169.50355599995</v>
          </cell>
        </row>
        <row r="14">
          <cell r="H14">
            <v>21664.029559999999</v>
          </cell>
          <cell r="I14">
            <v>0</v>
          </cell>
        </row>
        <row r="40">
          <cell r="D40">
            <v>4857817</v>
          </cell>
          <cell r="E40">
            <v>7234042</v>
          </cell>
          <cell r="H40">
            <v>4334019.0264920006</v>
          </cell>
          <cell r="I40">
            <v>7806927.8373600012</v>
          </cell>
        </row>
        <row r="45">
          <cell r="D45">
            <v>1264544</v>
          </cell>
          <cell r="E45">
            <v>3427214</v>
          </cell>
          <cell r="H45">
            <v>1117484.0729030001</v>
          </cell>
          <cell r="I45">
            <v>3558047.5236400003</v>
          </cell>
        </row>
        <row r="48">
          <cell r="D48">
            <v>95162</v>
          </cell>
          <cell r="E48">
            <v>0</v>
          </cell>
          <cell r="H48">
            <v>46370.261532999997</v>
          </cell>
          <cell r="I48">
            <v>815.71035099999995</v>
          </cell>
        </row>
        <row r="69">
          <cell r="D69">
            <v>119000</v>
          </cell>
          <cell r="H69">
            <v>75787.705755999996</v>
          </cell>
        </row>
        <row r="70">
          <cell r="D70">
            <v>173341</v>
          </cell>
          <cell r="H70">
            <v>511563.189831</v>
          </cell>
        </row>
        <row r="71">
          <cell r="D71">
            <v>2910</v>
          </cell>
          <cell r="H71">
            <v>2910</v>
          </cell>
        </row>
        <row r="72">
          <cell r="D72">
            <v>109581</v>
          </cell>
          <cell r="E72">
            <v>200379</v>
          </cell>
        </row>
        <row r="73">
          <cell r="E73">
            <v>535337</v>
          </cell>
        </row>
        <row r="74">
          <cell r="D74">
            <v>99039</v>
          </cell>
          <cell r="H74">
            <v>58236.343868000004</v>
          </cell>
        </row>
        <row r="177">
          <cell r="H177">
            <v>8106050.753757</v>
          </cell>
          <cell r="I177">
            <v>1624112.2735020001</v>
          </cell>
        </row>
        <row r="178">
          <cell r="H178">
            <v>6271886.3180999998</v>
          </cell>
          <cell r="I178">
            <v>1632477.8840180002</v>
          </cell>
        </row>
        <row r="183">
          <cell r="H183">
            <v>134.203</v>
          </cell>
          <cell r="I183">
            <v>364045.077666</v>
          </cell>
        </row>
      </sheetData>
      <sheetData sheetId="5">
        <row r="156">
          <cell r="U156">
            <v>6271886.1181000005</v>
          </cell>
        </row>
        <row r="208">
          <cell r="F208">
            <v>119000</v>
          </cell>
          <cell r="O208">
            <v>75787.705755999996</v>
          </cell>
        </row>
        <row r="209">
          <cell r="G209">
            <v>173341</v>
          </cell>
          <cell r="T209">
            <v>511563.189831</v>
          </cell>
        </row>
        <row r="210">
          <cell r="H210">
            <v>2910</v>
          </cell>
          <cell r="P210">
            <v>2910</v>
          </cell>
        </row>
        <row r="213">
          <cell r="U213">
            <v>134.203</v>
          </cell>
        </row>
      </sheetData>
      <sheetData sheetId="6"/>
      <sheetData sheetId="7">
        <row r="11">
          <cell r="E11">
            <v>703404</v>
          </cell>
          <cell r="M11">
            <v>230404</v>
          </cell>
        </row>
        <row r="12">
          <cell r="D12">
            <v>378992.4</v>
          </cell>
          <cell r="E12">
            <v>157337.21899999998</v>
          </cell>
          <cell r="L12">
            <v>378992.4</v>
          </cell>
          <cell r="M12">
            <v>154710.413</v>
          </cell>
        </row>
        <row r="13">
          <cell r="D13">
            <v>194170.4</v>
          </cell>
          <cell r="E13">
            <v>53637.639000000003</v>
          </cell>
          <cell r="L13">
            <v>194170.4</v>
          </cell>
          <cell r="M13">
            <v>53637.639000000003</v>
          </cell>
        </row>
        <row r="14">
          <cell r="D14">
            <v>457335.4</v>
          </cell>
          <cell r="E14">
            <v>120090.7855</v>
          </cell>
          <cell r="L14">
            <v>457335.4</v>
          </cell>
          <cell r="M14">
            <v>116521.66</v>
          </cell>
        </row>
        <row r="15">
          <cell r="D15">
            <v>740711.4</v>
          </cell>
          <cell r="E15">
            <v>217378.26620000001</v>
          </cell>
          <cell r="L15">
            <v>740711.4</v>
          </cell>
          <cell r="M15">
            <v>217378.26620000001</v>
          </cell>
        </row>
        <row r="16">
          <cell r="D16">
            <v>707904.4</v>
          </cell>
          <cell r="E16">
            <v>301524.36900000001</v>
          </cell>
          <cell r="L16">
            <v>707904.4</v>
          </cell>
          <cell r="M16">
            <v>294011</v>
          </cell>
        </row>
        <row r="17">
          <cell r="D17">
            <v>508709.4</v>
          </cell>
          <cell r="E17">
            <v>93368.8845</v>
          </cell>
          <cell r="L17">
            <v>508709.4</v>
          </cell>
          <cell r="M17">
            <v>70569.108699999997</v>
          </cell>
        </row>
        <row r="18">
          <cell r="D18">
            <v>656593.4</v>
          </cell>
          <cell r="E18">
            <v>93288.339000000007</v>
          </cell>
          <cell r="L18">
            <v>656593.4</v>
          </cell>
          <cell r="M18">
            <v>78112.964999999997</v>
          </cell>
        </row>
        <row r="19">
          <cell r="D19">
            <v>598998</v>
          </cell>
          <cell r="E19">
            <v>81635.778999999995</v>
          </cell>
          <cell r="L19">
            <v>598998</v>
          </cell>
          <cell r="M19">
            <v>81635.778999999995</v>
          </cell>
        </row>
        <row r="20">
          <cell r="D20">
            <v>279098</v>
          </cell>
          <cell r="E20">
            <v>89903.433799999999</v>
          </cell>
          <cell r="L20">
            <v>279098</v>
          </cell>
          <cell r="M20">
            <v>87111.867200000008</v>
          </cell>
        </row>
        <row r="21">
          <cell r="D21">
            <v>306726</v>
          </cell>
          <cell r="E21">
            <v>242711.17499999999</v>
          </cell>
          <cell r="L21">
            <v>306726</v>
          </cell>
          <cell r="M21">
            <v>58554.62</v>
          </cell>
        </row>
      </sheetData>
      <sheetData sheetId="8">
        <row r="13">
          <cell r="F13">
            <v>7606</v>
          </cell>
          <cell r="O13">
            <v>6507.0086080000001</v>
          </cell>
        </row>
        <row r="15">
          <cell r="E15">
            <v>15000</v>
          </cell>
          <cell r="L15">
            <v>15000</v>
          </cell>
        </row>
        <row r="17">
          <cell r="F17">
            <v>6740</v>
          </cell>
          <cell r="O17">
            <v>3057.375</v>
          </cell>
        </row>
        <row r="19">
          <cell r="F19">
            <v>8939</v>
          </cell>
          <cell r="O19">
            <v>7417.8965740000003</v>
          </cell>
        </row>
        <row r="22">
          <cell r="F22">
            <v>20254</v>
          </cell>
          <cell r="O22">
            <v>275.53039999999999</v>
          </cell>
        </row>
        <row r="24">
          <cell r="E24">
            <v>38000</v>
          </cell>
          <cell r="L24">
            <v>24178.546186</v>
          </cell>
        </row>
        <row r="26">
          <cell r="F26">
            <v>1800</v>
          </cell>
          <cell r="O26">
            <v>1799.9871000000001</v>
          </cell>
        </row>
        <row r="29">
          <cell r="F29">
            <v>700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selection activeCell="H9" sqref="H9"/>
    </sheetView>
  </sheetViews>
  <sheetFormatPr defaultRowHeight="15" x14ac:dyDescent="0.25"/>
  <cols>
    <col min="1" max="1" width="5" style="1" customWidth="1"/>
    <col min="2" max="2" width="40.5703125" style="1" customWidth="1"/>
    <col min="3" max="3" width="20.42578125" style="7" customWidth="1"/>
    <col min="4" max="4" width="21.28515625" style="31" customWidth="1"/>
    <col min="5" max="5" width="9.5703125" style="30" customWidth="1"/>
    <col min="6" max="6" width="9.140625" style="1"/>
    <col min="7" max="7" width="21" style="1" bestFit="1" customWidth="1"/>
    <col min="8" max="16384" width="9.140625" style="1"/>
  </cols>
  <sheetData>
    <row r="1" spans="1:7" x14ac:dyDescent="0.25">
      <c r="A1" s="138" t="s">
        <v>44</v>
      </c>
      <c r="B1" s="138"/>
      <c r="D1" s="139" t="s">
        <v>43</v>
      </c>
      <c r="E1" s="139"/>
    </row>
    <row r="2" spans="1:7" s="6" customFormat="1" ht="21" customHeight="1" x14ac:dyDescent="0.25">
      <c r="A2" s="140" t="s">
        <v>45</v>
      </c>
      <c r="B2" s="140"/>
      <c r="C2" s="8"/>
      <c r="D2" s="8"/>
      <c r="E2" s="28"/>
    </row>
    <row r="3" spans="1:7" s="6" customFormat="1" ht="21" customHeight="1" x14ac:dyDescent="0.25">
      <c r="A3" s="34"/>
      <c r="B3" s="34"/>
      <c r="C3" s="8"/>
      <c r="D3" s="8"/>
      <c r="E3" s="28"/>
    </row>
    <row r="4" spans="1:7" ht="24" customHeight="1" x14ac:dyDescent="0.25">
      <c r="A4" s="141" t="s">
        <v>317</v>
      </c>
      <c r="B4" s="141"/>
      <c r="C4" s="141"/>
      <c r="D4" s="141"/>
      <c r="E4" s="141"/>
    </row>
    <row r="5" spans="1:7" x14ac:dyDescent="0.25">
      <c r="A5" s="142" t="s">
        <v>318</v>
      </c>
      <c r="B5" s="142"/>
      <c r="C5" s="142"/>
      <c r="D5" s="142"/>
      <c r="E5" s="142"/>
    </row>
    <row r="6" spans="1:7" x14ac:dyDescent="0.25">
      <c r="A6" s="33"/>
      <c r="B6" s="33"/>
      <c r="C6" s="33"/>
      <c r="D6" s="33"/>
      <c r="E6" s="33"/>
    </row>
    <row r="7" spans="1:7" x14ac:dyDescent="0.25">
      <c r="A7" s="33"/>
      <c r="B7" s="33"/>
      <c r="C7" s="126"/>
      <c r="D7" s="33"/>
      <c r="E7" s="33"/>
    </row>
    <row r="8" spans="1:7" x14ac:dyDescent="0.25">
      <c r="D8" s="137" t="s">
        <v>264</v>
      </c>
      <c r="E8" s="137"/>
    </row>
    <row r="9" spans="1:7" ht="42.75" x14ac:dyDescent="0.25">
      <c r="A9" s="2" t="s">
        <v>0</v>
      </c>
      <c r="B9" s="2" t="s">
        <v>1</v>
      </c>
      <c r="C9" s="10" t="s">
        <v>2</v>
      </c>
      <c r="D9" s="129" t="s">
        <v>3</v>
      </c>
      <c r="E9" s="18" t="s">
        <v>4</v>
      </c>
    </row>
    <row r="10" spans="1:7" x14ac:dyDescent="0.25">
      <c r="A10" s="3" t="s">
        <v>5</v>
      </c>
      <c r="B10" s="3" t="s">
        <v>6</v>
      </c>
      <c r="C10" s="21" t="s">
        <v>65</v>
      </c>
      <c r="D10" s="32" t="s">
        <v>66</v>
      </c>
      <c r="E10" s="19" t="s">
        <v>7</v>
      </c>
    </row>
    <row r="11" spans="1:7" ht="19.5" customHeight="1" x14ac:dyDescent="0.25">
      <c r="A11" s="2" t="s">
        <v>5</v>
      </c>
      <c r="B11" s="4" t="s">
        <v>8</v>
      </c>
      <c r="C11" s="115">
        <f>+C12+C15+C19+C20+C21+C22+C23+C31+C32+C33</f>
        <v>25729698</v>
      </c>
      <c r="D11" s="115">
        <f>+D12+D15+D19+D20+D21+D22+D23+D31+D32+D33</f>
        <v>33438048.454618003</v>
      </c>
      <c r="E11" s="18">
        <f>+D11/C11</f>
        <v>1.2995896203141601</v>
      </c>
      <c r="G11" s="7"/>
    </row>
    <row r="12" spans="1:7" ht="36.75" customHeight="1" x14ac:dyDescent="0.25">
      <c r="A12" s="3">
        <v>1</v>
      </c>
      <c r="B12" s="5" t="s">
        <v>9</v>
      </c>
      <c r="C12" s="101">
        <f>+C13+C14</f>
        <v>20998193</v>
      </c>
      <c r="D12" s="101">
        <f>+D13+D14</f>
        <v>19802705.074751999</v>
      </c>
      <c r="E12" s="19">
        <f t="shared" ref="E12:E14" si="0">+D12/C12</f>
        <v>0.94306710461952603</v>
      </c>
    </row>
    <row r="13" spans="1:7" ht="20.25" customHeight="1" x14ac:dyDescent="0.25">
      <c r="A13" s="3" t="s">
        <v>10</v>
      </c>
      <c r="B13" s="5" t="s">
        <v>11</v>
      </c>
      <c r="C13" s="101">
        <f>+'[1]48'!$C$13</f>
        <v>6194000</v>
      </c>
      <c r="D13" s="101">
        <f>+'[1]48'!$D$13</f>
        <v>8823500.7220130004</v>
      </c>
      <c r="E13" s="19">
        <f t="shared" si="0"/>
        <v>1.4245238492110108</v>
      </c>
    </row>
    <row r="14" spans="1:7" ht="20.25" customHeight="1" x14ac:dyDescent="0.25">
      <c r="A14" s="3" t="s">
        <v>10</v>
      </c>
      <c r="B14" s="5" t="s">
        <v>12</v>
      </c>
      <c r="C14" s="101">
        <f>+'[1]48'!$C$14</f>
        <v>14804193</v>
      </c>
      <c r="D14" s="101">
        <f>+'[1]48'!$D$14</f>
        <v>10979204.352738999</v>
      </c>
      <c r="E14" s="19">
        <f t="shared" si="0"/>
        <v>0.74162802070595801</v>
      </c>
    </row>
    <row r="15" spans="1:7" ht="20.25" customHeight="1" x14ac:dyDescent="0.25">
      <c r="A15" s="3">
        <v>2</v>
      </c>
      <c r="B15" s="5" t="s">
        <v>13</v>
      </c>
      <c r="C15" s="101">
        <f>+'[1]48'!$C$15</f>
        <v>4731505</v>
      </c>
      <c r="D15" s="101">
        <f>+'[1]48'!$D$15</f>
        <v>4768915.8431869997</v>
      </c>
      <c r="E15" s="19">
        <f>+D15/C15</f>
        <v>1.0079067533875585</v>
      </c>
    </row>
    <row r="16" spans="1:7" ht="20.25" hidden="1" customHeight="1" x14ac:dyDescent="0.25">
      <c r="A16" s="3" t="s">
        <v>10</v>
      </c>
      <c r="B16" s="5" t="s">
        <v>14</v>
      </c>
      <c r="C16" s="101" t="e">
        <v>#REF!</v>
      </c>
      <c r="D16" s="101">
        <v>5214510.6531090001</v>
      </c>
      <c r="E16" s="19" t="e">
        <f t="shared" ref="E16:E59" si="1">+D16/C16</f>
        <v>#REF!</v>
      </c>
    </row>
    <row r="17" spans="1:5" ht="20.25" hidden="1" customHeight="1" x14ac:dyDescent="0.25">
      <c r="A17" s="3" t="s">
        <v>10</v>
      </c>
      <c r="B17" s="5" t="s">
        <v>15</v>
      </c>
      <c r="C17" s="101">
        <v>599403.36330600001</v>
      </c>
      <c r="D17" s="101">
        <v>2464532.6530459998</v>
      </c>
      <c r="E17" s="19">
        <f t="shared" si="1"/>
        <v>4.1116430169041891</v>
      </c>
    </row>
    <row r="18" spans="1:5" ht="20.25" hidden="1" customHeight="1" x14ac:dyDescent="0.25">
      <c r="A18" s="3" t="s">
        <v>10</v>
      </c>
      <c r="B18" s="5" t="s">
        <v>46</v>
      </c>
      <c r="C18" s="101">
        <v>20000</v>
      </c>
      <c r="D18" s="101">
        <v>215865.275173</v>
      </c>
      <c r="E18" s="19">
        <f t="shared" si="1"/>
        <v>10.793263758649999</v>
      </c>
    </row>
    <row r="19" spans="1:5" ht="20.25" customHeight="1" x14ac:dyDescent="0.25">
      <c r="A19" s="3">
        <v>3</v>
      </c>
      <c r="B19" s="5" t="s">
        <v>16</v>
      </c>
      <c r="C19" s="101">
        <v>0</v>
      </c>
      <c r="D19" s="101"/>
      <c r="E19" s="19"/>
    </row>
    <row r="20" spans="1:5" ht="20.25" customHeight="1" x14ac:dyDescent="0.25">
      <c r="A20" s="3">
        <v>4</v>
      </c>
      <c r="B20" s="5" t="s">
        <v>18</v>
      </c>
      <c r="C20" s="101">
        <v>0</v>
      </c>
      <c r="D20" s="101">
        <f>+'[1]48'!$D$25</f>
        <v>5703883.5691520004</v>
      </c>
      <c r="E20" s="19"/>
    </row>
    <row r="21" spans="1:5" ht="20.25" customHeight="1" x14ac:dyDescent="0.25">
      <c r="A21" s="3">
        <v>5</v>
      </c>
      <c r="B21" s="5" t="s">
        <v>17</v>
      </c>
      <c r="C21" s="101">
        <v>0</v>
      </c>
      <c r="D21" s="101">
        <f>+'[1]48'!$D$24</f>
        <v>2855248.8574939999</v>
      </c>
      <c r="E21" s="19"/>
    </row>
    <row r="22" spans="1:5" ht="20.25" customHeight="1" x14ac:dyDescent="0.25">
      <c r="A22" s="3">
        <v>6</v>
      </c>
      <c r="B22" s="5" t="s">
        <v>47</v>
      </c>
      <c r="C22" s="101">
        <v>0</v>
      </c>
      <c r="D22" s="101"/>
      <c r="E22" s="19"/>
    </row>
    <row r="23" spans="1:5" ht="20.25" customHeight="1" x14ac:dyDescent="0.25">
      <c r="A23" s="3">
        <v>7</v>
      </c>
      <c r="B23" s="5" t="s">
        <v>48</v>
      </c>
      <c r="C23" s="101">
        <v>0</v>
      </c>
      <c r="D23" s="101">
        <f>+'[1]48'!$D$19+'[1]48'!$D$20+'[1]48'!$D$22</f>
        <v>307295.110033</v>
      </c>
      <c r="E23" s="19"/>
    </row>
    <row r="24" spans="1:5" hidden="1" x14ac:dyDescent="0.25">
      <c r="A24" s="3">
        <v>4</v>
      </c>
      <c r="B24" s="5" t="s">
        <v>49</v>
      </c>
      <c r="C24" s="101">
        <v>70000</v>
      </c>
      <c r="D24" s="101"/>
      <c r="E24" s="19"/>
    </row>
    <row r="25" spans="1:5" hidden="1" x14ac:dyDescent="0.25">
      <c r="A25" s="3">
        <v>4</v>
      </c>
      <c r="B25" s="15" t="s">
        <v>51</v>
      </c>
      <c r="C25" s="101">
        <v>1300000</v>
      </c>
      <c r="D25" s="101"/>
      <c r="E25" s="19"/>
    </row>
    <row r="26" spans="1:5" hidden="1" x14ac:dyDescent="0.25">
      <c r="A26" s="3" t="s">
        <v>10</v>
      </c>
      <c r="B26" s="15" t="s">
        <v>59</v>
      </c>
      <c r="C26" s="101">
        <v>0</v>
      </c>
      <c r="D26" s="101"/>
      <c r="E26" s="19"/>
    </row>
    <row r="27" spans="1:5" ht="31.5" hidden="1" x14ac:dyDescent="0.25">
      <c r="A27" s="3" t="s">
        <v>10</v>
      </c>
      <c r="B27" s="27" t="s">
        <v>50</v>
      </c>
      <c r="C27" s="101">
        <v>0</v>
      </c>
      <c r="D27" s="101"/>
      <c r="E27" s="19"/>
    </row>
    <row r="28" spans="1:5" ht="15.75" hidden="1" x14ac:dyDescent="0.25">
      <c r="A28" s="3" t="s">
        <v>10</v>
      </c>
      <c r="B28" s="27" t="s">
        <v>60</v>
      </c>
      <c r="C28" s="101">
        <v>0</v>
      </c>
      <c r="D28" s="101"/>
      <c r="E28" s="19"/>
    </row>
    <row r="29" spans="1:5" ht="15.75" hidden="1" x14ac:dyDescent="0.25">
      <c r="A29" s="3">
        <v>5</v>
      </c>
      <c r="B29" s="27" t="s">
        <v>55</v>
      </c>
      <c r="C29" s="101">
        <v>0</v>
      </c>
      <c r="D29" s="101"/>
      <c r="E29" s="19"/>
    </row>
    <row r="30" spans="1:5" ht="15.75" hidden="1" x14ac:dyDescent="0.25">
      <c r="A30" s="3">
        <v>5</v>
      </c>
      <c r="B30" s="27" t="s">
        <v>61</v>
      </c>
      <c r="C30" s="101">
        <v>0</v>
      </c>
      <c r="D30" s="101"/>
      <c r="E30" s="19"/>
    </row>
    <row r="31" spans="1:5" ht="22.5" customHeight="1" x14ac:dyDescent="0.25">
      <c r="A31" s="3">
        <v>8</v>
      </c>
      <c r="B31" s="15" t="s">
        <v>56</v>
      </c>
      <c r="C31" s="101">
        <v>0</v>
      </c>
      <c r="D31" s="101"/>
      <c r="E31" s="19"/>
    </row>
    <row r="32" spans="1:5" ht="30" x14ac:dyDescent="0.25">
      <c r="A32" s="3">
        <v>9</v>
      </c>
      <c r="B32" s="15" t="s">
        <v>57</v>
      </c>
      <c r="C32" s="101">
        <v>0</v>
      </c>
      <c r="D32" s="101"/>
      <c r="E32" s="19"/>
    </row>
    <row r="33" spans="1:9" ht="22.5" customHeight="1" x14ac:dyDescent="0.25">
      <c r="A33" s="3">
        <v>10</v>
      </c>
      <c r="B33" s="15" t="s">
        <v>58</v>
      </c>
      <c r="C33" s="101">
        <v>0</v>
      </c>
      <c r="D33" s="101"/>
      <c r="E33" s="19"/>
    </row>
    <row r="34" spans="1:9" ht="21" customHeight="1" x14ac:dyDescent="0.25">
      <c r="A34" s="2" t="s">
        <v>6</v>
      </c>
      <c r="B34" s="4" t="s">
        <v>19</v>
      </c>
      <c r="C34" s="115">
        <f>+C35+C44+C47</f>
        <v>26646864</v>
      </c>
      <c r="D34" s="115">
        <f>+D35+D44+D47</f>
        <v>28324655.365876</v>
      </c>
      <c r="E34" s="19"/>
      <c r="G34" s="7"/>
      <c r="I34" s="22"/>
    </row>
    <row r="35" spans="1:9" ht="20.25" customHeight="1" x14ac:dyDescent="0.25">
      <c r="A35" s="2" t="s">
        <v>20</v>
      </c>
      <c r="B35" s="4" t="s">
        <v>67</v>
      </c>
      <c r="C35" s="115">
        <f>+C36+C37+C38+C39+C40+C41+C42+C43</f>
        <v>26547825</v>
      </c>
      <c r="D35" s="115">
        <f>+D36+D37+D38+D39+D40+D41+D42+D43</f>
        <v>18536255.994749002</v>
      </c>
      <c r="E35" s="18">
        <f t="shared" si="1"/>
        <v>0.69822126651614591</v>
      </c>
      <c r="G35" s="22"/>
    </row>
    <row r="36" spans="1:9" ht="21.75" customHeight="1" x14ac:dyDescent="0.25">
      <c r="A36" s="3">
        <v>1</v>
      </c>
      <c r="B36" s="5" t="s">
        <v>21</v>
      </c>
      <c r="C36" s="101">
        <f>+'[1]48'!$C$28</f>
        <v>13488759</v>
      </c>
      <c r="D36" s="101">
        <f>+'[1]48'!$D$28</f>
        <v>6316477.2221409995</v>
      </c>
      <c r="E36" s="19">
        <f t="shared" si="1"/>
        <v>0.46827712038898461</v>
      </c>
      <c r="G36" s="22"/>
    </row>
    <row r="37" spans="1:9" ht="20.25" customHeight="1" x14ac:dyDescent="0.25">
      <c r="A37" s="3">
        <v>2</v>
      </c>
      <c r="B37" s="5" t="s">
        <v>22</v>
      </c>
      <c r="C37" s="101">
        <f>+'[1]48'!$C$29</f>
        <v>12091859</v>
      </c>
      <c r="D37" s="101">
        <f>+'[1]48'!$D$29</f>
        <v>12140946.863852</v>
      </c>
      <c r="E37" s="19">
        <f t="shared" si="1"/>
        <v>1.0040595795776315</v>
      </c>
      <c r="G37" s="22"/>
    </row>
    <row r="38" spans="1:9" s="25" customFormat="1" ht="33" customHeight="1" x14ac:dyDescent="0.25">
      <c r="A38" s="23">
        <v>3</v>
      </c>
      <c r="B38" s="24" t="s">
        <v>68</v>
      </c>
      <c r="C38" s="101">
        <f>+'[1]48'!$C$30</f>
        <v>119000</v>
      </c>
      <c r="D38" s="101">
        <f>+'[1]48'!$D$30</f>
        <v>75787.705755999996</v>
      </c>
      <c r="E38" s="19">
        <f t="shared" si="1"/>
        <v>0.63687147694117641</v>
      </c>
      <c r="G38" s="26"/>
    </row>
    <row r="39" spans="1:9" ht="18" customHeight="1" x14ac:dyDescent="0.25">
      <c r="A39" s="3">
        <v>4</v>
      </c>
      <c r="B39" s="5" t="s">
        <v>23</v>
      </c>
      <c r="C39" s="101">
        <f>+'[1]48'!$C$31</f>
        <v>2910</v>
      </c>
      <c r="D39" s="101">
        <f>+'[1]48'!$D$31</f>
        <v>2910</v>
      </c>
      <c r="E39" s="19">
        <f t="shared" si="1"/>
        <v>1</v>
      </c>
    </row>
    <row r="40" spans="1:9" ht="21" customHeight="1" x14ac:dyDescent="0.25">
      <c r="A40" s="3">
        <v>5</v>
      </c>
      <c r="B40" s="5" t="s">
        <v>24</v>
      </c>
      <c r="C40" s="101">
        <f>+'[1]48'!$C$32</f>
        <v>309960</v>
      </c>
      <c r="D40" s="101"/>
      <c r="E40" s="19"/>
      <c r="G40" s="22"/>
    </row>
    <row r="41" spans="1:9" ht="18.75" customHeight="1" x14ac:dyDescent="0.25">
      <c r="A41" s="3">
        <v>6</v>
      </c>
      <c r="B41" s="5" t="s">
        <v>25</v>
      </c>
      <c r="C41" s="101">
        <f>+'[1]48'!$C$33</f>
        <v>535337</v>
      </c>
      <c r="D41" s="101"/>
      <c r="E41" s="19"/>
      <c r="G41" s="7"/>
    </row>
    <row r="42" spans="1:9" ht="23.25" customHeight="1" x14ac:dyDescent="0.25">
      <c r="A42" s="3">
        <v>9</v>
      </c>
      <c r="B42" s="14" t="s">
        <v>62</v>
      </c>
      <c r="C42" s="101">
        <v>0</v>
      </c>
      <c r="D42" s="101">
        <f>+'[1]48'!$D$37</f>
        <v>134.203</v>
      </c>
      <c r="E42" s="19"/>
      <c r="G42" s="7"/>
    </row>
    <row r="43" spans="1:9" ht="19.5" customHeight="1" x14ac:dyDescent="0.25">
      <c r="A43" s="3">
        <v>10</v>
      </c>
      <c r="B43" s="14" t="s">
        <v>63</v>
      </c>
      <c r="C43" s="101">
        <v>0</v>
      </c>
      <c r="D43" s="101"/>
      <c r="E43" s="19"/>
      <c r="G43" s="22"/>
    </row>
    <row r="44" spans="1:9" ht="18.75" customHeight="1" x14ac:dyDescent="0.25">
      <c r="A44" s="2" t="s">
        <v>26</v>
      </c>
      <c r="B44" s="4" t="s">
        <v>27</v>
      </c>
      <c r="C44" s="115">
        <f>+'[1]48'!$C$38</f>
        <v>99039</v>
      </c>
      <c r="D44" s="115">
        <f>+'[1]48'!$D$38</f>
        <v>58236.343868000004</v>
      </c>
      <c r="E44" s="18">
        <f t="shared" si="1"/>
        <v>0.58801425567705656</v>
      </c>
      <c r="G44" s="22"/>
    </row>
    <row r="45" spans="1:9" ht="18.75" hidden="1" customHeight="1" x14ac:dyDescent="0.25">
      <c r="A45" s="3">
        <v>1</v>
      </c>
      <c r="B45" s="5" t="s">
        <v>28</v>
      </c>
      <c r="C45" s="101">
        <v>0</v>
      </c>
      <c r="D45" s="101">
        <v>0</v>
      </c>
      <c r="E45" s="18" t="e">
        <f t="shared" si="1"/>
        <v>#DIV/0!</v>
      </c>
    </row>
    <row r="46" spans="1:9" ht="19.5" hidden="1" customHeight="1" x14ac:dyDescent="0.25">
      <c r="A46" s="3">
        <v>2</v>
      </c>
      <c r="B46" s="5" t="s">
        <v>29</v>
      </c>
      <c r="C46" s="101">
        <v>0</v>
      </c>
      <c r="D46" s="101">
        <v>0</v>
      </c>
      <c r="E46" s="18" t="e">
        <f t="shared" si="1"/>
        <v>#DIV/0!</v>
      </c>
    </row>
    <row r="47" spans="1:9" ht="20.25" customHeight="1" x14ac:dyDescent="0.25">
      <c r="A47" s="2" t="s">
        <v>30</v>
      </c>
      <c r="B47" s="4" t="s">
        <v>31</v>
      </c>
      <c r="C47" s="115">
        <v>0</v>
      </c>
      <c r="D47" s="115">
        <f>+'[1]48'!$D$47</f>
        <v>9730163.0272589996</v>
      </c>
      <c r="E47" s="18"/>
      <c r="G47" s="7"/>
    </row>
    <row r="48" spans="1:9" hidden="1" x14ac:dyDescent="0.25">
      <c r="A48" s="2" t="s">
        <v>52</v>
      </c>
      <c r="B48" s="12" t="s">
        <v>53</v>
      </c>
      <c r="C48" s="115">
        <v>0</v>
      </c>
      <c r="D48" s="115"/>
      <c r="E48" s="18"/>
    </row>
    <row r="49" spans="1:5" hidden="1" x14ac:dyDescent="0.25">
      <c r="A49" s="13" t="s">
        <v>10</v>
      </c>
      <c r="B49" s="14" t="s">
        <v>21</v>
      </c>
      <c r="C49" s="115">
        <v>0</v>
      </c>
      <c r="D49" s="115"/>
      <c r="E49" s="18"/>
    </row>
    <row r="50" spans="1:5" hidden="1" x14ac:dyDescent="0.25">
      <c r="A50" s="13" t="s">
        <v>10</v>
      </c>
      <c r="B50" s="14" t="s">
        <v>54</v>
      </c>
      <c r="C50" s="115">
        <v>0</v>
      </c>
      <c r="D50" s="115"/>
      <c r="E50" s="18"/>
    </row>
    <row r="51" spans="1:5" hidden="1" x14ac:dyDescent="0.25">
      <c r="A51" s="13" t="s">
        <v>10</v>
      </c>
      <c r="B51" s="14" t="s">
        <v>22</v>
      </c>
      <c r="C51" s="115">
        <v>0</v>
      </c>
      <c r="D51" s="115"/>
      <c r="E51" s="18"/>
    </row>
    <row r="52" spans="1:5" hidden="1" x14ac:dyDescent="0.25">
      <c r="A52" s="13" t="s">
        <v>10</v>
      </c>
      <c r="B52" s="14" t="s">
        <v>64</v>
      </c>
      <c r="C52" s="115">
        <v>0</v>
      </c>
      <c r="D52" s="115"/>
      <c r="E52" s="18"/>
    </row>
    <row r="53" spans="1:5" hidden="1" x14ac:dyDescent="0.25">
      <c r="A53" s="13" t="s">
        <v>10</v>
      </c>
      <c r="B53" s="14" t="s">
        <v>63</v>
      </c>
      <c r="C53" s="115">
        <v>0</v>
      </c>
      <c r="D53" s="115"/>
      <c r="E53" s="18"/>
    </row>
    <row r="54" spans="1:5" x14ac:dyDescent="0.25">
      <c r="A54" s="2" t="s">
        <v>32</v>
      </c>
      <c r="B54" s="4" t="s">
        <v>319</v>
      </c>
      <c r="C54" s="115">
        <v>0</v>
      </c>
      <c r="D54" s="115">
        <f>+'[1]48'!$D$48</f>
        <v>4601829.898911003</v>
      </c>
      <c r="E54" s="18"/>
    </row>
    <row r="55" spans="1:5" ht="21.75" customHeight="1" x14ac:dyDescent="0.25">
      <c r="A55" s="2" t="s">
        <v>33</v>
      </c>
      <c r="B55" s="4" t="s">
        <v>34</v>
      </c>
      <c r="C55" s="115">
        <f>+C56+C57</f>
        <v>173341</v>
      </c>
      <c r="D55" s="115">
        <f>+D56+D57</f>
        <v>511563.189831</v>
      </c>
      <c r="E55" s="18">
        <f t="shared" si="1"/>
        <v>2.9511955615290093</v>
      </c>
    </row>
    <row r="56" spans="1:5" ht="20.25" customHeight="1" x14ac:dyDescent="0.25">
      <c r="A56" s="3">
        <v>1</v>
      </c>
      <c r="B56" s="5" t="s">
        <v>35</v>
      </c>
      <c r="C56" s="101">
        <f>+'[1]48'!$C$50</f>
        <v>173341</v>
      </c>
      <c r="D56" s="101">
        <f>+'[1]48'!$D$50</f>
        <v>511563.189831</v>
      </c>
      <c r="E56" s="19">
        <f t="shared" si="1"/>
        <v>2.9511955615290093</v>
      </c>
    </row>
    <row r="57" spans="1:5" s="25" customFormat="1" ht="30" x14ac:dyDescent="0.25">
      <c r="A57" s="23" t="s">
        <v>36</v>
      </c>
      <c r="B57" s="24" t="s">
        <v>37</v>
      </c>
      <c r="C57" s="101">
        <v>0</v>
      </c>
      <c r="D57" s="101">
        <v>0</v>
      </c>
      <c r="E57" s="19"/>
    </row>
    <row r="58" spans="1:5" ht="21" customHeight="1" x14ac:dyDescent="0.25">
      <c r="A58" s="2" t="s">
        <v>38</v>
      </c>
      <c r="B58" s="4" t="s">
        <v>39</v>
      </c>
      <c r="C58" s="115">
        <f>+C59+C60</f>
        <v>298200</v>
      </c>
      <c r="D58" s="115">
        <f>+D59+D60</f>
        <v>13586.281776</v>
      </c>
      <c r="E58" s="18">
        <f t="shared" si="1"/>
        <v>4.556097175050302E-2</v>
      </c>
    </row>
    <row r="59" spans="1:5" ht="21.75" customHeight="1" x14ac:dyDescent="0.25">
      <c r="A59" s="3">
        <v>1</v>
      </c>
      <c r="B59" s="5" t="s">
        <v>320</v>
      </c>
      <c r="C59" s="101">
        <f>+'[1]48'!$C$53</f>
        <v>298200</v>
      </c>
      <c r="D59" s="101">
        <f>+'[1]48'!$D$53</f>
        <v>13586.281776</v>
      </c>
      <c r="E59" s="19">
        <f t="shared" si="1"/>
        <v>4.556097175050302E-2</v>
      </c>
    </row>
    <row r="60" spans="1:5" ht="19.5" customHeight="1" x14ac:dyDescent="0.25">
      <c r="A60" s="3">
        <v>2</v>
      </c>
      <c r="B60" s="5" t="s">
        <v>40</v>
      </c>
      <c r="C60" s="101">
        <v>0</v>
      </c>
      <c r="D60" s="101">
        <v>0</v>
      </c>
      <c r="E60" s="19"/>
    </row>
    <row r="61" spans="1:5" ht="31.5" customHeight="1" x14ac:dyDescent="0.25">
      <c r="A61" s="2" t="s">
        <v>41</v>
      </c>
      <c r="B61" s="4" t="s">
        <v>42</v>
      </c>
      <c r="C61" s="101">
        <v>0</v>
      </c>
      <c r="D61" s="115">
        <f>+'[1]48'!$D$54</f>
        <v>895395.39063599985</v>
      </c>
      <c r="E61" s="19"/>
    </row>
  </sheetData>
  <mergeCells count="6">
    <mergeCell ref="D8:E8"/>
    <mergeCell ref="A1:B1"/>
    <mergeCell ref="D1:E1"/>
    <mergeCell ref="A2:B2"/>
    <mergeCell ref="A4:E4"/>
    <mergeCell ref="A5:E5"/>
  </mergeCells>
  <printOptions horizontalCentered="1"/>
  <pageMargins left="0.2" right="0.2" top="0.75" bottom="0.5" header="0.3" footer="0.3"/>
  <pageSetup paperSize="9"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
  <sheetViews>
    <sheetView topLeftCell="A22" workbookViewId="0">
      <selection activeCell="J22" sqref="J22"/>
    </sheetView>
  </sheetViews>
  <sheetFormatPr defaultRowHeight="15" x14ac:dyDescent="0.25"/>
  <cols>
    <col min="1" max="1" width="5.140625" customWidth="1"/>
    <col min="2" max="2" width="34.42578125" customWidth="1"/>
    <col min="3" max="3" width="14.140625" customWidth="1"/>
    <col min="4" max="4" width="13.140625" customWidth="1"/>
    <col min="5" max="5" width="13.85546875" customWidth="1"/>
    <col min="6" max="6" width="14" customWidth="1"/>
    <col min="10" max="10" width="16.28515625" bestFit="1" customWidth="1"/>
  </cols>
  <sheetData>
    <row r="1" spans="1:10" x14ac:dyDescent="0.25">
      <c r="A1" s="143" t="s">
        <v>44</v>
      </c>
      <c r="B1" s="143"/>
      <c r="C1" s="36"/>
      <c r="D1" s="36"/>
      <c r="E1" s="37"/>
      <c r="F1" s="144" t="s">
        <v>69</v>
      </c>
      <c r="G1" s="144"/>
      <c r="H1" s="144"/>
    </row>
    <row r="2" spans="1:10" x14ac:dyDescent="0.25">
      <c r="A2" s="145" t="s">
        <v>45</v>
      </c>
      <c r="B2" s="145"/>
      <c r="C2" s="36"/>
      <c r="D2" s="36"/>
      <c r="E2" s="37"/>
      <c r="F2" s="36"/>
      <c r="G2" s="37"/>
      <c r="H2" s="37"/>
    </row>
    <row r="3" spans="1:10" x14ac:dyDescent="0.25">
      <c r="A3" s="35"/>
      <c r="B3" s="35"/>
      <c r="C3" s="36"/>
      <c r="D3" s="36"/>
      <c r="E3" s="37"/>
      <c r="F3" s="36"/>
      <c r="G3" s="37"/>
      <c r="H3" s="37"/>
    </row>
    <row r="4" spans="1:10" x14ac:dyDescent="0.25">
      <c r="A4" s="146" t="s">
        <v>321</v>
      </c>
      <c r="B4" s="146"/>
      <c r="C4" s="146"/>
      <c r="D4" s="146"/>
      <c r="E4" s="146"/>
      <c r="F4" s="146"/>
      <c r="G4" s="146"/>
      <c r="H4" s="146"/>
    </row>
    <row r="5" spans="1:10" x14ac:dyDescent="0.25">
      <c r="A5" s="147" t="s">
        <v>322</v>
      </c>
      <c r="B5" s="147"/>
      <c r="C5" s="147"/>
      <c r="D5" s="147"/>
      <c r="E5" s="147"/>
      <c r="F5" s="147"/>
      <c r="G5" s="147"/>
      <c r="H5" s="147"/>
    </row>
    <row r="6" spans="1:10" x14ac:dyDescent="0.25">
      <c r="A6" s="38"/>
      <c r="B6" s="38"/>
      <c r="C6" s="38"/>
      <c r="D6" s="38"/>
      <c r="E6" s="38"/>
      <c r="F6" s="38"/>
      <c r="G6" s="38"/>
      <c r="H6" s="38"/>
    </row>
    <row r="7" spans="1:10" x14ac:dyDescent="0.25">
      <c r="A7" s="38"/>
      <c r="B7" s="38"/>
      <c r="C7" s="38"/>
      <c r="D7" s="126"/>
      <c r="E7" s="38"/>
      <c r="F7" s="38"/>
      <c r="G7" s="38"/>
      <c r="H7" s="38"/>
    </row>
    <row r="8" spans="1:10" x14ac:dyDescent="0.25">
      <c r="A8" s="37"/>
      <c r="B8" s="37"/>
      <c r="C8" s="36"/>
      <c r="D8" s="36"/>
      <c r="E8" s="37"/>
      <c r="F8" s="36"/>
      <c r="G8" s="37"/>
      <c r="H8" s="39" t="s">
        <v>265</v>
      </c>
    </row>
    <row r="9" spans="1:10" x14ac:dyDescent="0.25">
      <c r="A9" s="148" t="s">
        <v>0</v>
      </c>
      <c r="B9" s="148" t="s">
        <v>1</v>
      </c>
      <c r="C9" s="149" t="s">
        <v>70</v>
      </c>
      <c r="D9" s="149"/>
      <c r="E9" s="148" t="s">
        <v>3</v>
      </c>
      <c r="F9" s="148"/>
      <c r="G9" s="148" t="s">
        <v>71</v>
      </c>
      <c r="H9" s="148"/>
    </row>
    <row r="10" spans="1:10" ht="42.75" x14ac:dyDescent="0.25">
      <c r="A10" s="148"/>
      <c r="B10" s="148"/>
      <c r="C10" s="41" t="s">
        <v>72</v>
      </c>
      <c r="D10" s="41" t="s">
        <v>73</v>
      </c>
      <c r="E10" s="110" t="s">
        <v>72</v>
      </c>
      <c r="F10" s="41" t="s">
        <v>73</v>
      </c>
      <c r="G10" s="110" t="s">
        <v>72</v>
      </c>
      <c r="H10" s="110" t="s">
        <v>73</v>
      </c>
    </row>
    <row r="11" spans="1:10" x14ac:dyDescent="0.25">
      <c r="A11" s="23" t="s">
        <v>5</v>
      </c>
      <c r="B11" s="23" t="s">
        <v>6</v>
      </c>
      <c r="C11" s="42" t="s">
        <v>65</v>
      </c>
      <c r="D11" s="42" t="s">
        <v>66</v>
      </c>
      <c r="E11" s="23">
        <v>3</v>
      </c>
      <c r="F11" s="42" t="s">
        <v>74</v>
      </c>
      <c r="G11" s="43" t="s">
        <v>75</v>
      </c>
      <c r="H11" s="43" t="s">
        <v>76</v>
      </c>
    </row>
    <row r="12" spans="1:10" x14ac:dyDescent="0.25">
      <c r="A12" s="23"/>
      <c r="B12" s="40" t="s">
        <v>263</v>
      </c>
      <c r="C12" s="112">
        <f>+C15+C109+C110+C111+C112+C113</f>
        <v>53849000</v>
      </c>
      <c r="D12" s="135">
        <f>+D15+D109+D110+D111+D112+D113</f>
        <v>20998193</v>
      </c>
      <c r="E12" s="135">
        <f>+E14+E109+E110+E111+E112+E113</f>
        <v>71995544.811462983</v>
      </c>
      <c r="F12" s="135">
        <f>+F14+F109+F110+F111+F112+F113</f>
        <v>41706457.734402001</v>
      </c>
      <c r="G12" s="45">
        <f>+E12/C12</f>
        <v>1.3369894484848925</v>
      </c>
      <c r="H12" s="45">
        <f>+F12/D12</f>
        <v>1.9861927040294372</v>
      </c>
      <c r="J12" s="111"/>
    </row>
    <row r="13" spans="1:10" ht="33" customHeight="1" x14ac:dyDescent="0.25">
      <c r="A13" s="23"/>
      <c r="B13" s="131" t="str">
        <f>+'[1]50'!$B$11</f>
        <v>TỔNG ĐÃ LOẠI TRỪ HOÀN THUẾ GTGT</v>
      </c>
      <c r="C13" s="135">
        <f>+C14</f>
        <v>53849000</v>
      </c>
      <c r="D13" s="135">
        <f>+D14</f>
        <v>20998193</v>
      </c>
      <c r="E13" s="135">
        <f>+'[1]50'!$E$11</f>
        <v>58600825.318555996</v>
      </c>
      <c r="F13" s="135">
        <f>+'[1]50'!$G$11</f>
        <v>41706457.734401993</v>
      </c>
      <c r="G13" s="45">
        <f t="shared" ref="G13:G14" si="0">+E13/C13</f>
        <v>1.0882435201871157</v>
      </c>
      <c r="H13" s="45">
        <f t="shared" ref="H13:H14" si="1">+F13/D13</f>
        <v>1.9861927040294369</v>
      </c>
      <c r="J13" s="111"/>
    </row>
    <row r="14" spans="1:10" ht="21" customHeight="1" x14ac:dyDescent="0.25">
      <c r="A14" s="131" t="s">
        <v>5</v>
      </c>
      <c r="B14" s="131" t="s">
        <v>327</v>
      </c>
      <c r="C14" s="135">
        <f>+C15</f>
        <v>53849000</v>
      </c>
      <c r="D14" s="135">
        <f>+D15</f>
        <v>20998193</v>
      </c>
      <c r="E14" s="135">
        <f>+E15-E105</f>
        <v>50234421.287709989</v>
      </c>
      <c r="F14" s="135">
        <f>+F15-F105</f>
        <v>19945334.210648999</v>
      </c>
      <c r="G14" s="45">
        <f t="shared" si="0"/>
        <v>0.93287565762985369</v>
      </c>
      <c r="H14" s="45">
        <f t="shared" si="1"/>
        <v>0.94985955270765432</v>
      </c>
      <c r="J14" s="111"/>
    </row>
    <row r="15" spans="1:10" ht="28.5" x14ac:dyDescent="0.25">
      <c r="A15" s="40"/>
      <c r="B15" s="44" t="s">
        <v>326</v>
      </c>
      <c r="C15" s="112">
        <f>+C16+C96+C97+C106+C107+C108</f>
        <v>53849000</v>
      </c>
      <c r="D15" s="135">
        <f t="shared" ref="D15:F15" si="2">+D16+D96+D97+D106+D107+D108</f>
        <v>20998193</v>
      </c>
      <c r="E15" s="135">
        <f>+E16+E96+E97+E106+E107+E108</f>
        <v>36839701.794802986</v>
      </c>
      <c r="F15" s="135">
        <f t="shared" si="2"/>
        <v>19945334.210648999</v>
      </c>
      <c r="G15" s="45">
        <f t="shared" ref="G15:H78" si="3">+E15/C15</f>
        <v>0.6841297293320765</v>
      </c>
      <c r="H15" s="45">
        <f t="shared" si="3"/>
        <v>0.94985955270765432</v>
      </c>
    </row>
    <row r="16" spans="1:10" x14ac:dyDescent="0.25">
      <c r="A16" s="40" t="s">
        <v>78</v>
      </c>
      <c r="B16" s="44" t="s">
        <v>79</v>
      </c>
      <c r="C16" s="112">
        <f>+C17+C38+C59+C80+C81+C82+C83+C84+C85+C86+C87+C88+C89+C90+C91+C92+C93+C94+C95</f>
        <v>38349000</v>
      </c>
      <c r="D16" s="130">
        <f>+D17+D38+D59+D80+D81+D82+D83+D84+D85+D86+D87+D88+D89+D90+D91+D92+D93+D94+D95</f>
        <v>20998193</v>
      </c>
      <c r="E16" s="130">
        <f>+E17+E38+E59+E80+E81+E82+E83+E84+E85+E86+E87+E88+E89+E90+E91+E92+E93+E94+E95</f>
        <v>32871906.718613997</v>
      </c>
      <c r="F16" s="130">
        <f>+F17+F38+F59+F80+F81+F82+F83+F84+F85+F86+F87+F88+F89+F90+F91+F92+F93+F94+F95</f>
        <v>19802705.074751996</v>
      </c>
      <c r="G16" s="45">
        <f t="shared" si="3"/>
        <v>0.85717767656559485</v>
      </c>
      <c r="H16" s="45">
        <f t="shared" si="3"/>
        <v>0.94306710461952581</v>
      </c>
      <c r="J16" s="136"/>
    </row>
    <row r="17" spans="1:10" x14ac:dyDescent="0.25">
      <c r="A17" s="46">
        <v>1</v>
      </c>
      <c r="B17" s="47" t="s">
        <v>80</v>
      </c>
      <c r="C17" s="113">
        <f>+C18+C21+C29+C31</f>
        <v>6246000</v>
      </c>
      <c r="D17" s="113">
        <f t="shared" ref="D17:F17" si="4">+D18+D21+D29+D31</f>
        <v>3147620</v>
      </c>
      <c r="E17" s="113">
        <f t="shared" si="4"/>
        <v>3543762.3730739998</v>
      </c>
      <c r="F17" s="113">
        <f t="shared" si="4"/>
        <v>1868311.1662699999</v>
      </c>
      <c r="G17" s="48">
        <f t="shared" si="3"/>
        <v>0.56736509335158503</v>
      </c>
      <c r="H17" s="48">
        <f t="shared" si="3"/>
        <v>0.59356312587605875</v>
      </c>
    </row>
    <row r="18" spans="1:10" x14ac:dyDescent="0.25">
      <c r="A18" s="49" t="s">
        <v>10</v>
      </c>
      <c r="B18" s="50" t="s">
        <v>81</v>
      </c>
      <c r="C18" s="114">
        <f>+C19+C20</f>
        <v>3104500</v>
      </c>
      <c r="D18" s="114">
        <f t="shared" ref="D18:F18" si="5">+D19+D20</f>
        <v>1459115</v>
      </c>
      <c r="E18" s="114">
        <f t="shared" si="5"/>
        <v>1790759.1174960001</v>
      </c>
      <c r="F18" s="114">
        <f t="shared" si="5"/>
        <v>841656.78650000005</v>
      </c>
      <c r="G18" s="29">
        <f t="shared" si="3"/>
        <v>0.5768269020763408</v>
      </c>
      <c r="H18" s="29">
        <f t="shared" si="3"/>
        <v>0.57682690295144667</v>
      </c>
      <c r="J18" s="109"/>
    </row>
    <row r="19" spans="1:10" ht="30" x14ac:dyDescent="0.25">
      <c r="A19" s="49" t="s">
        <v>82</v>
      </c>
      <c r="B19" s="50" t="s">
        <v>83</v>
      </c>
      <c r="C19" s="114">
        <f>+'[1]50'!$C$17+'[1]50'!$C$22</f>
        <v>3104500</v>
      </c>
      <c r="D19" s="114">
        <f>+'[1]50'!$D$17+'[1]50'!$D$22</f>
        <v>1459115</v>
      </c>
      <c r="E19" s="114">
        <f>+'[1]50'!$E$17+'[1]50'!$E$22</f>
        <v>1790759.1174960001</v>
      </c>
      <c r="F19" s="114">
        <f>+'[1]50'!$G$17+'[1]50'!$G$22</f>
        <v>841656.78650000005</v>
      </c>
      <c r="G19" s="29">
        <f t="shared" si="3"/>
        <v>0.5768269020763408</v>
      </c>
      <c r="H19" s="29">
        <f t="shared" si="3"/>
        <v>0.57682690295144667</v>
      </c>
      <c r="J19" s="109"/>
    </row>
    <row r="20" spans="1:10" x14ac:dyDescent="0.25">
      <c r="A20" s="49" t="s">
        <v>82</v>
      </c>
      <c r="B20" s="50" t="s">
        <v>84</v>
      </c>
      <c r="C20" s="114"/>
      <c r="D20" s="114"/>
      <c r="E20" s="114"/>
      <c r="F20" s="114"/>
      <c r="G20" s="29"/>
      <c r="H20" s="45"/>
      <c r="J20" s="109"/>
    </row>
    <row r="21" spans="1:10" x14ac:dyDescent="0.25">
      <c r="A21" s="49" t="s">
        <v>10</v>
      </c>
      <c r="B21" s="50" t="s">
        <v>85</v>
      </c>
      <c r="C21" s="114">
        <f>+C22+C23</f>
        <v>1051500</v>
      </c>
      <c r="D21" s="114">
        <f t="shared" ref="D21:F21" si="6">+D22+D23</f>
        <v>494205</v>
      </c>
      <c r="E21" s="114">
        <f t="shared" si="6"/>
        <v>287754.36316200002</v>
      </c>
      <c r="F21" s="114">
        <f t="shared" si="6"/>
        <v>135244.550697</v>
      </c>
      <c r="G21" s="29">
        <f t="shared" si="3"/>
        <v>0.27366083039657635</v>
      </c>
      <c r="H21" s="29">
        <f t="shared" si="3"/>
        <v>0.27366083041855099</v>
      </c>
      <c r="J21" s="109"/>
    </row>
    <row r="22" spans="1:10" ht="30" x14ac:dyDescent="0.25">
      <c r="A22" s="49" t="s">
        <v>82</v>
      </c>
      <c r="B22" s="50" t="s">
        <v>86</v>
      </c>
      <c r="C22" s="114">
        <f>+'[1]50'!$C$18+'[1]50'!$C$23</f>
        <v>1051500</v>
      </c>
      <c r="D22" s="114">
        <f>+'[1]50'!$D$18+'[1]50'!$D$23</f>
        <v>494205</v>
      </c>
      <c r="E22" s="114">
        <f>+'[1]50'!$E$18+'[1]50'!$E$23</f>
        <v>287754.36316200002</v>
      </c>
      <c r="F22" s="114">
        <f>+'[1]50'!$G$18+'[1]50'!$G$23</f>
        <v>135244.550697</v>
      </c>
      <c r="G22" s="29">
        <f t="shared" si="3"/>
        <v>0.27366083039657635</v>
      </c>
      <c r="H22" s="29">
        <f t="shared" si="3"/>
        <v>0.27366083041855099</v>
      </c>
    </row>
    <row r="23" spans="1:10" x14ac:dyDescent="0.25">
      <c r="A23" s="49" t="s">
        <v>82</v>
      </c>
      <c r="B23" s="50" t="s">
        <v>87</v>
      </c>
      <c r="C23" s="114"/>
      <c r="D23" s="114"/>
      <c r="E23" s="114"/>
      <c r="F23" s="114"/>
      <c r="G23" s="29"/>
      <c r="H23" s="45"/>
    </row>
    <row r="24" spans="1:10" ht="45" hidden="1" x14ac:dyDescent="0.25">
      <c r="A24" s="49" t="s">
        <v>10</v>
      </c>
      <c r="B24" s="50" t="s">
        <v>88</v>
      </c>
      <c r="C24" s="114">
        <v>0</v>
      </c>
      <c r="D24" s="114">
        <v>0</v>
      </c>
      <c r="E24" s="114">
        <v>0</v>
      </c>
      <c r="F24" s="114">
        <v>0</v>
      </c>
      <c r="G24" s="29" t="e">
        <f t="shared" si="3"/>
        <v>#DIV/0!</v>
      </c>
      <c r="H24" s="45" t="e">
        <f t="shared" si="3"/>
        <v>#DIV/0!</v>
      </c>
    </row>
    <row r="25" spans="1:10" hidden="1" x14ac:dyDescent="0.25">
      <c r="A25" s="49" t="s">
        <v>10</v>
      </c>
      <c r="B25" s="50" t="s">
        <v>89</v>
      </c>
      <c r="C25" s="114">
        <v>0</v>
      </c>
      <c r="D25" s="114">
        <v>0</v>
      </c>
      <c r="E25" s="114">
        <v>0</v>
      </c>
      <c r="F25" s="114">
        <v>0</v>
      </c>
      <c r="G25" s="29" t="e">
        <f t="shared" si="3"/>
        <v>#DIV/0!</v>
      </c>
      <c r="H25" s="45" t="e">
        <f t="shared" si="3"/>
        <v>#DIV/0!</v>
      </c>
    </row>
    <row r="26" spans="1:10" ht="30" hidden="1" x14ac:dyDescent="0.25">
      <c r="A26" s="49" t="s">
        <v>10</v>
      </c>
      <c r="B26" s="50" t="s">
        <v>90</v>
      </c>
      <c r="C26" s="114">
        <v>0</v>
      </c>
      <c r="D26" s="114">
        <v>0</v>
      </c>
      <c r="E26" s="114">
        <v>0</v>
      </c>
      <c r="F26" s="114">
        <v>0</v>
      </c>
      <c r="G26" s="29" t="e">
        <f t="shared" si="3"/>
        <v>#DIV/0!</v>
      </c>
      <c r="H26" s="45" t="e">
        <f t="shared" si="3"/>
        <v>#DIV/0!</v>
      </c>
    </row>
    <row r="27" spans="1:10" ht="30" hidden="1" x14ac:dyDescent="0.25">
      <c r="A27" s="49" t="s">
        <v>10</v>
      </c>
      <c r="B27" s="50" t="s">
        <v>91</v>
      </c>
      <c r="C27" s="114">
        <v>0</v>
      </c>
      <c r="D27" s="114">
        <v>0</v>
      </c>
      <c r="E27" s="114">
        <v>0</v>
      </c>
      <c r="F27" s="114">
        <v>0</v>
      </c>
      <c r="G27" s="29" t="e">
        <f t="shared" si="3"/>
        <v>#DIV/0!</v>
      </c>
      <c r="H27" s="45" t="e">
        <f t="shared" si="3"/>
        <v>#DIV/0!</v>
      </c>
    </row>
    <row r="28" spans="1:10" hidden="1" x14ac:dyDescent="0.25">
      <c r="A28" s="49" t="s">
        <v>10</v>
      </c>
      <c r="B28" s="50" t="s">
        <v>92</v>
      </c>
      <c r="C28" s="114">
        <v>0</v>
      </c>
      <c r="D28" s="114">
        <v>0</v>
      </c>
      <c r="E28" s="114">
        <v>0</v>
      </c>
      <c r="F28" s="114">
        <v>0</v>
      </c>
      <c r="G28" s="29" t="e">
        <f t="shared" si="3"/>
        <v>#DIV/0!</v>
      </c>
      <c r="H28" s="45" t="e">
        <f t="shared" si="3"/>
        <v>#DIV/0!</v>
      </c>
    </row>
    <row r="29" spans="1:10" x14ac:dyDescent="0.25">
      <c r="A29" s="49" t="s">
        <v>10</v>
      </c>
      <c r="B29" s="50" t="s">
        <v>93</v>
      </c>
      <c r="C29" s="114">
        <f>+'[1]50'!$C$19+'[1]50'!$C$24</f>
        <v>1690000</v>
      </c>
      <c r="D29" s="114">
        <f>+'[1]50'!$D$19+'[1]50'!$D$24</f>
        <v>794300</v>
      </c>
      <c r="E29" s="114">
        <f>+'[1]50'!$E$19+'[1]50'!$E$24</f>
        <v>1082715.214902</v>
      </c>
      <c r="F29" s="114">
        <f>+'[1]50'!$G$19+'[1]50'!$G$24</f>
        <v>508876.15155900002</v>
      </c>
      <c r="G29" s="29">
        <f t="shared" si="3"/>
        <v>0.64065989047455618</v>
      </c>
      <c r="H29" s="29">
        <f t="shared" si="3"/>
        <v>0.6406598911733602</v>
      </c>
    </row>
    <row r="30" spans="1:10" hidden="1" x14ac:dyDescent="0.25">
      <c r="A30" s="49" t="s">
        <v>10</v>
      </c>
      <c r="B30" s="50" t="s">
        <v>94</v>
      </c>
      <c r="C30" s="114"/>
      <c r="D30" s="114"/>
      <c r="E30" s="114"/>
      <c r="F30" s="114"/>
      <c r="G30" s="29" t="e">
        <f t="shared" si="3"/>
        <v>#DIV/0!</v>
      </c>
      <c r="H30" s="29" t="e">
        <f t="shared" si="3"/>
        <v>#DIV/0!</v>
      </c>
    </row>
    <row r="31" spans="1:10" x14ac:dyDescent="0.25">
      <c r="A31" s="49" t="s">
        <v>10</v>
      </c>
      <c r="B31" s="50" t="s">
        <v>95</v>
      </c>
      <c r="C31" s="114">
        <f>+'[1]50'!$C$20+'[1]50'!$C$25</f>
        <v>400000</v>
      </c>
      <c r="D31" s="114">
        <f>+'[1]50'!$D$20+'[1]50'!$D$25</f>
        <v>400000</v>
      </c>
      <c r="E31" s="114">
        <f>+'[1]50'!$E$20+'[1]50'!$E$25</f>
        <v>382533.67751399998</v>
      </c>
      <c r="F31" s="114">
        <f>+'[1]50'!$G$20+'[1]50'!$G$25</f>
        <v>382533.67751399998</v>
      </c>
      <c r="G31" s="29">
        <f t="shared" si="3"/>
        <v>0.95633419378499995</v>
      </c>
      <c r="H31" s="29">
        <f t="shared" si="3"/>
        <v>0.95633419378499995</v>
      </c>
    </row>
    <row r="32" spans="1:10" hidden="1" x14ac:dyDescent="0.25">
      <c r="A32" s="49" t="s">
        <v>10</v>
      </c>
      <c r="B32" s="50" t="s">
        <v>96</v>
      </c>
      <c r="C32" s="114">
        <v>0</v>
      </c>
      <c r="D32" s="114">
        <v>0</v>
      </c>
      <c r="E32" s="114">
        <v>0</v>
      </c>
      <c r="F32" s="114">
        <v>0</v>
      </c>
      <c r="G32" s="29" t="e">
        <f t="shared" si="3"/>
        <v>#DIV/0!</v>
      </c>
      <c r="H32" s="29" t="e">
        <f t="shared" si="3"/>
        <v>#DIV/0!</v>
      </c>
    </row>
    <row r="33" spans="1:10" hidden="1" x14ac:dyDescent="0.25">
      <c r="A33" s="49" t="s">
        <v>10</v>
      </c>
      <c r="B33" s="50" t="s">
        <v>97</v>
      </c>
      <c r="C33" s="114">
        <v>0</v>
      </c>
      <c r="D33" s="114">
        <v>0</v>
      </c>
      <c r="E33" s="114">
        <v>0</v>
      </c>
      <c r="F33" s="114">
        <v>0</v>
      </c>
      <c r="G33" s="29" t="e">
        <f t="shared" si="3"/>
        <v>#DIV/0!</v>
      </c>
      <c r="H33" s="29" t="e">
        <f t="shared" si="3"/>
        <v>#DIV/0!</v>
      </c>
    </row>
    <row r="34" spans="1:10" ht="30" hidden="1" x14ac:dyDescent="0.25">
      <c r="A34" s="49" t="s">
        <v>10</v>
      </c>
      <c r="B34" s="50" t="s">
        <v>98</v>
      </c>
      <c r="C34" s="114">
        <v>0</v>
      </c>
      <c r="D34" s="114">
        <v>0</v>
      </c>
      <c r="E34" s="114">
        <v>0</v>
      </c>
      <c r="F34" s="114">
        <v>0</v>
      </c>
      <c r="G34" s="29" t="e">
        <f t="shared" si="3"/>
        <v>#DIV/0!</v>
      </c>
      <c r="H34" s="29" t="e">
        <f t="shared" si="3"/>
        <v>#DIV/0!</v>
      </c>
    </row>
    <row r="35" spans="1:10" hidden="1" x14ac:dyDescent="0.25">
      <c r="A35" s="49" t="s">
        <v>10</v>
      </c>
      <c r="B35" s="50" t="s">
        <v>99</v>
      </c>
      <c r="C35" s="114">
        <v>0</v>
      </c>
      <c r="D35" s="114">
        <v>0</v>
      </c>
      <c r="E35" s="114">
        <v>0</v>
      </c>
      <c r="F35" s="114">
        <v>0</v>
      </c>
      <c r="G35" s="29" t="e">
        <f t="shared" si="3"/>
        <v>#DIV/0!</v>
      </c>
      <c r="H35" s="29" t="e">
        <f t="shared" si="3"/>
        <v>#DIV/0!</v>
      </c>
    </row>
    <row r="36" spans="1:10" hidden="1" x14ac:dyDescent="0.25">
      <c r="A36" s="49" t="s">
        <v>10</v>
      </c>
      <c r="B36" s="50" t="s">
        <v>100</v>
      </c>
      <c r="C36" s="114">
        <v>0</v>
      </c>
      <c r="D36" s="114">
        <v>0</v>
      </c>
      <c r="E36" s="114">
        <v>0</v>
      </c>
      <c r="F36" s="114">
        <v>0</v>
      </c>
      <c r="G36" s="29" t="e">
        <f t="shared" si="3"/>
        <v>#DIV/0!</v>
      </c>
      <c r="H36" s="29" t="e">
        <f t="shared" si="3"/>
        <v>#DIV/0!</v>
      </c>
    </row>
    <row r="37" spans="1:10" hidden="1" x14ac:dyDescent="0.25">
      <c r="A37" s="49" t="s">
        <v>10</v>
      </c>
      <c r="B37" s="50" t="s">
        <v>101</v>
      </c>
      <c r="C37" s="114">
        <v>0</v>
      </c>
      <c r="D37" s="114">
        <v>0</v>
      </c>
      <c r="E37" s="114">
        <v>0</v>
      </c>
      <c r="F37" s="114">
        <v>0</v>
      </c>
      <c r="G37" s="29" t="e">
        <f t="shared" si="3"/>
        <v>#DIV/0!</v>
      </c>
      <c r="H37" s="29" t="e">
        <f t="shared" si="3"/>
        <v>#DIV/0!</v>
      </c>
    </row>
    <row r="38" spans="1:10" ht="30" x14ac:dyDescent="0.25">
      <c r="A38" s="51">
        <v>2</v>
      </c>
      <c r="B38" s="52" t="s">
        <v>102</v>
      </c>
      <c r="C38" s="113">
        <f>+C39+C42+C50+C51+C52</f>
        <v>15536000</v>
      </c>
      <c r="D38" s="113">
        <f t="shared" ref="D38:F38" si="7">+D39+D42+D50+D51+D52</f>
        <v>7297640</v>
      </c>
      <c r="E38" s="113">
        <f t="shared" si="7"/>
        <v>11488562.444656</v>
      </c>
      <c r="F38" s="113">
        <f t="shared" si="7"/>
        <v>5392085.7580129998</v>
      </c>
      <c r="G38" s="48">
        <f t="shared" si="3"/>
        <v>0.73948007496498447</v>
      </c>
      <c r="H38" s="48">
        <f t="shared" si="3"/>
        <v>0.73888075569814349</v>
      </c>
    </row>
    <row r="39" spans="1:10" x14ac:dyDescent="0.25">
      <c r="A39" s="49" t="s">
        <v>10</v>
      </c>
      <c r="B39" s="50" t="s">
        <v>81</v>
      </c>
      <c r="C39" s="114">
        <f>+C40+C41</f>
        <v>4840000</v>
      </c>
      <c r="D39" s="114">
        <f t="shared" ref="D39:F39" si="8">+D40+D41</f>
        <v>2274800</v>
      </c>
      <c r="E39" s="114">
        <f t="shared" si="8"/>
        <v>3373170.5973680001</v>
      </c>
      <c r="F39" s="114">
        <f t="shared" si="8"/>
        <v>1585390.1838809999</v>
      </c>
      <c r="G39" s="29">
        <f t="shared" si="3"/>
        <v>0.69693607383636369</v>
      </c>
      <c r="H39" s="29">
        <f t="shared" si="3"/>
        <v>0.69693607520705114</v>
      </c>
    </row>
    <row r="40" spans="1:10" ht="30" x14ac:dyDescent="0.25">
      <c r="A40" s="49" t="s">
        <v>82</v>
      </c>
      <c r="B40" s="50" t="s">
        <v>83</v>
      </c>
      <c r="C40" s="114">
        <f>+'[1]50'!$C$27</f>
        <v>4840000</v>
      </c>
      <c r="D40" s="114">
        <f>+'[1]50'!$D$27</f>
        <v>2274800</v>
      </c>
      <c r="E40" s="114">
        <f>+'[1]50'!$E$27</f>
        <v>3373170.5973680001</v>
      </c>
      <c r="F40" s="114">
        <f>+'[1]50'!$G$27</f>
        <v>1585390.1838809999</v>
      </c>
      <c r="G40" s="29">
        <f t="shared" si="3"/>
        <v>0.69693607383636369</v>
      </c>
      <c r="H40" s="29">
        <f t="shared" si="3"/>
        <v>0.69693607520705114</v>
      </c>
      <c r="J40" s="109"/>
    </row>
    <row r="41" spans="1:10" x14ac:dyDescent="0.25">
      <c r="A41" s="49" t="s">
        <v>82</v>
      </c>
      <c r="B41" s="50" t="s">
        <v>84</v>
      </c>
      <c r="C41" s="114"/>
      <c r="D41" s="114"/>
      <c r="E41" s="114"/>
      <c r="F41" s="114"/>
      <c r="G41" s="29"/>
      <c r="H41" s="45"/>
      <c r="J41" s="109"/>
    </row>
    <row r="42" spans="1:10" x14ac:dyDescent="0.25">
      <c r="A42" s="49" t="s">
        <v>10</v>
      </c>
      <c r="B42" s="50" t="s">
        <v>85</v>
      </c>
      <c r="C42" s="114">
        <f>+C43+C44</f>
        <v>230000</v>
      </c>
      <c r="D42" s="114">
        <f t="shared" ref="D42:F42" si="9">+D43+D44</f>
        <v>100110</v>
      </c>
      <c r="E42" s="114">
        <f t="shared" si="9"/>
        <v>170690.823787</v>
      </c>
      <c r="F42" s="114">
        <f t="shared" si="9"/>
        <v>69803.317945000003</v>
      </c>
      <c r="G42" s="29">
        <f t="shared" si="3"/>
        <v>0.74213401646521737</v>
      </c>
      <c r="H42" s="29">
        <f t="shared" si="3"/>
        <v>0.69726618664469087</v>
      </c>
      <c r="J42" s="109"/>
    </row>
    <row r="43" spans="1:10" ht="30" x14ac:dyDescent="0.25">
      <c r="A43" s="49" t="s">
        <v>82</v>
      </c>
      <c r="B43" s="50" t="s">
        <v>86</v>
      </c>
      <c r="C43" s="114">
        <f>+'[1]50'!$C$28</f>
        <v>230000</v>
      </c>
      <c r="D43" s="114">
        <f>+'[1]50'!$D$28</f>
        <v>100110</v>
      </c>
      <c r="E43" s="114">
        <f>+'[1]50'!$E$28</f>
        <v>170690.823787</v>
      </c>
      <c r="F43" s="114">
        <f>+'[1]50'!$G$28</f>
        <v>69803.317945000003</v>
      </c>
      <c r="G43" s="29">
        <f t="shared" si="3"/>
        <v>0.74213401646521737</v>
      </c>
      <c r="H43" s="29">
        <f t="shared" si="3"/>
        <v>0.69726618664469087</v>
      </c>
      <c r="J43" s="109"/>
    </row>
    <row r="44" spans="1:10" x14ac:dyDescent="0.25">
      <c r="A44" s="49" t="s">
        <v>82</v>
      </c>
      <c r="B44" s="50" t="s">
        <v>87</v>
      </c>
      <c r="C44" s="114"/>
      <c r="D44" s="114"/>
      <c r="E44" s="114"/>
      <c r="F44" s="114"/>
      <c r="G44" s="29"/>
      <c r="H44" s="29"/>
    </row>
    <row r="45" spans="1:10" ht="45" hidden="1" x14ac:dyDescent="0.25">
      <c r="A45" s="49" t="s">
        <v>10</v>
      </c>
      <c r="B45" s="50" t="s">
        <v>88</v>
      </c>
      <c r="C45" s="114"/>
      <c r="D45" s="114"/>
      <c r="E45" s="114"/>
      <c r="F45" s="114"/>
      <c r="G45" s="29" t="e">
        <f t="shared" si="3"/>
        <v>#DIV/0!</v>
      </c>
      <c r="H45" s="29" t="e">
        <f t="shared" si="3"/>
        <v>#DIV/0!</v>
      </c>
    </row>
    <row r="46" spans="1:10" hidden="1" x14ac:dyDescent="0.25">
      <c r="A46" s="49" t="s">
        <v>10</v>
      </c>
      <c r="B46" s="50" t="s">
        <v>89</v>
      </c>
      <c r="C46" s="114"/>
      <c r="D46" s="114"/>
      <c r="E46" s="114"/>
      <c r="F46" s="114"/>
      <c r="G46" s="29" t="e">
        <f t="shared" si="3"/>
        <v>#DIV/0!</v>
      </c>
      <c r="H46" s="29" t="e">
        <f t="shared" si="3"/>
        <v>#DIV/0!</v>
      </c>
    </row>
    <row r="47" spans="1:10" ht="30" hidden="1" x14ac:dyDescent="0.25">
      <c r="A47" s="49" t="s">
        <v>10</v>
      </c>
      <c r="B47" s="50" t="s">
        <v>90</v>
      </c>
      <c r="C47" s="114"/>
      <c r="D47" s="114"/>
      <c r="E47" s="114"/>
      <c r="F47" s="114"/>
      <c r="G47" s="29" t="e">
        <f t="shared" si="3"/>
        <v>#DIV/0!</v>
      </c>
      <c r="H47" s="29" t="e">
        <f t="shared" si="3"/>
        <v>#DIV/0!</v>
      </c>
    </row>
    <row r="48" spans="1:10" ht="30" hidden="1" x14ac:dyDescent="0.25">
      <c r="A48" s="49" t="s">
        <v>10</v>
      </c>
      <c r="B48" s="50" t="s">
        <v>91</v>
      </c>
      <c r="C48" s="114"/>
      <c r="D48" s="114"/>
      <c r="E48" s="114"/>
      <c r="F48" s="114"/>
      <c r="G48" s="29" t="e">
        <f t="shared" si="3"/>
        <v>#DIV/0!</v>
      </c>
      <c r="H48" s="29" t="e">
        <f t="shared" si="3"/>
        <v>#DIV/0!</v>
      </c>
    </row>
    <row r="49" spans="1:8" hidden="1" x14ac:dyDescent="0.25">
      <c r="A49" s="49" t="s">
        <v>10</v>
      </c>
      <c r="B49" s="50" t="s">
        <v>92</v>
      </c>
      <c r="C49" s="114"/>
      <c r="D49" s="114"/>
      <c r="E49" s="114"/>
      <c r="F49" s="114"/>
      <c r="G49" s="29" t="e">
        <f t="shared" si="3"/>
        <v>#DIV/0!</v>
      </c>
      <c r="H49" s="29" t="e">
        <f t="shared" si="3"/>
        <v>#DIV/0!</v>
      </c>
    </row>
    <row r="50" spans="1:8" x14ac:dyDescent="0.25">
      <c r="A50" s="49" t="s">
        <v>10</v>
      </c>
      <c r="B50" s="50" t="s">
        <v>93</v>
      </c>
      <c r="C50" s="114">
        <f>+'[1]50'!$C$29</f>
        <v>10459000</v>
      </c>
      <c r="D50" s="114">
        <f>+'[1]50'!$D$29</f>
        <v>4915730</v>
      </c>
      <c r="E50" s="114">
        <f>+'[1]50'!$E$29</f>
        <v>7939261.8343409998</v>
      </c>
      <c r="F50" s="114">
        <f>+'[1]50'!$G$29</f>
        <v>3731453.0670269998</v>
      </c>
      <c r="G50" s="29">
        <f t="shared" si="3"/>
        <v>0.75908421783545266</v>
      </c>
      <c r="H50" s="29">
        <f t="shared" si="3"/>
        <v>0.75908421882955324</v>
      </c>
    </row>
    <row r="51" spans="1:8" x14ac:dyDescent="0.25">
      <c r="A51" s="49" t="s">
        <v>10</v>
      </c>
      <c r="B51" s="53" t="s">
        <v>103</v>
      </c>
      <c r="C51" s="114">
        <f>+'[1]50'!$C$31</f>
        <v>0</v>
      </c>
      <c r="D51" s="114"/>
      <c r="E51" s="114"/>
      <c r="F51" s="114"/>
      <c r="G51" s="29" t="e">
        <f t="shared" si="3"/>
        <v>#DIV/0!</v>
      </c>
      <c r="H51" s="29" t="e">
        <f t="shared" si="3"/>
        <v>#DIV/0!</v>
      </c>
    </row>
    <row r="52" spans="1:8" x14ac:dyDescent="0.25">
      <c r="A52" s="49" t="s">
        <v>10</v>
      </c>
      <c r="B52" s="50" t="s">
        <v>95</v>
      </c>
      <c r="C52" s="114">
        <f>+'[1]50'!$C$30</f>
        <v>7000</v>
      </c>
      <c r="D52" s="114">
        <f>+'[1]50'!$D$30</f>
        <v>7000</v>
      </c>
      <c r="E52" s="114">
        <f>+'[1]50'!$E$30</f>
        <v>5439.1891599999999</v>
      </c>
      <c r="F52" s="114">
        <f>+'[1]50'!$G$30</f>
        <v>5439.1891599999999</v>
      </c>
      <c r="G52" s="29">
        <f t="shared" si="3"/>
        <v>0.77702702285714287</v>
      </c>
      <c r="H52" s="29">
        <f t="shared" si="3"/>
        <v>0.77702702285714287</v>
      </c>
    </row>
    <row r="53" spans="1:8" hidden="1" x14ac:dyDescent="0.25">
      <c r="A53" s="49" t="s">
        <v>10</v>
      </c>
      <c r="B53" s="50" t="s">
        <v>96</v>
      </c>
      <c r="C53" s="114">
        <v>0</v>
      </c>
      <c r="D53" s="114">
        <v>0</v>
      </c>
      <c r="E53" s="114">
        <v>0</v>
      </c>
      <c r="F53" s="114">
        <v>0</v>
      </c>
      <c r="G53" s="29" t="e">
        <f t="shared" si="3"/>
        <v>#DIV/0!</v>
      </c>
      <c r="H53" s="29" t="e">
        <f t="shared" si="3"/>
        <v>#DIV/0!</v>
      </c>
    </row>
    <row r="54" spans="1:8" hidden="1" x14ac:dyDescent="0.25">
      <c r="A54" s="49" t="s">
        <v>10</v>
      </c>
      <c r="B54" s="50" t="s">
        <v>97</v>
      </c>
      <c r="C54" s="114">
        <v>0</v>
      </c>
      <c r="D54" s="114">
        <v>0</v>
      </c>
      <c r="E54" s="114">
        <v>0</v>
      </c>
      <c r="F54" s="114">
        <v>0</v>
      </c>
      <c r="G54" s="29" t="e">
        <f t="shared" si="3"/>
        <v>#DIV/0!</v>
      </c>
      <c r="H54" s="45" t="e">
        <f t="shared" si="3"/>
        <v>#DIV/0!</v>
      </c>
    </row>
    <row r="55" spans="1:8" ht="30" hidden="1" x14ac:dyDescent="0.25">
      <c r="A55" s="49" t="s">
        <v>10</v>
      </c>
      <c r="B55" s="50" t="s">
        <v>98</v>
      </c>
      <c r="C55" s="114">
        <v>0</v>
      </c>
      <c r="D55" s="114">
        <v>0</v>
      </c>
      <c r="E55" s="114">
        <v>0</v>
      </c>
      <c r="F55" s="114">
        <v>0</v>
      </c>
      <c r="G55" s="29" t="e">
        <f t="shared" si="3"/>
        <v>#DIV/0!</v>
      </c>
      <c r="H55" s="45" t="e">
        <f t="shared" si="3"/>
        <v>#DIV/0!</v>
      </c>
    </row>
    <row r="56" spans="1:8" hidden="1" x14ac:dyDescent="0.25">
      <c r="A56" s="49" t="s">
        <v>10</v>
      </c>
      <c r="B56" s="50" t="s">
        <v>99</v>
      </c>
      <c r="C56" s="114">
        <v>0</v>
      </c>
      <c r="D56" s="114">
        <v>0</v>
      </c>
      <c r="E56" s="114">
        <v>0</v>
      </c>
      <c r="F56" s="114">
        <v>0</v>
      </c>
      <c r="G56" s="29" t="e">
        <f t="shared" si="3"/>
        <v>#DIV/0!</v>
      </c>
      <c r="H56" s="45" t="e">
        <f t="shared" si="3"/>
        <v>#DIV/0!</v>
      </c>
    </row>
    <row r="57" spans="1:8" hidden="1" x14ac:dyDescent="0.25">
      <c r="A57" s="49" t="s">
        <v>10</v>
      </c>
      <c r="B57" s="50" t="s">
        <v>100</v>
      </c>
      <c r="C57" s="114">
        <v>0</v>
      </c>
      <c r="D57" s="114">
        <v>0</v>
      </c>
      <c r="E57" s="114">
        <v>0</v>
      </c>
      <c r="F57" s="114">
        <v>0</v>
      </c>
      <c r="G57" s="29" t="e">
        <f t="shared" si="3"/>
        <v>#DIV/0!</v>
      </c>
      <c r="H57" s="45" t="e">
        <f t="shared" si="3"/>
        <v>#DIV/0!</v>
      </c>
    </row>
    <row r="58" spans="1:8" hidden="1" x14ac:dyDescent="0.25">
      <c r="A58" s="49" t="s">
        <v>10</v>
      </c>
      <c r="B58" s="50" t="s">
        <v>101</v>
      </c>
      <c r="C58" s="114">
        <v>0</v>
      </c>
      <c r="D58" s="114">
        <v>0</v>
      </c>
      <c r="E58" s="114">
        <v>0</v>
      </c>
      <c r="F58" s="114">
        <v>0</v>
      </c>
      <c r="G58" s="29" t="e">
        <f t="shared" si="3"/>
        <v>#DIV/0!</v>
      </c>
      <c r="H58" s="45"/>
    </row>
    <row r="59" spans="1:8" ht="30" x14ac:dyDescent="0.25">
      <c r="A59" s="46">
        <v>3</v>
      </c>
      <c r="B59" s="47" t="s">
        <v>104</v>
      </c>
      <c r="C59" s="113">
        <f>+C60+C63+C71+C73</f>
        <v>4885000</v>
      </c>
      <c r="D59" s="113">
        <f t="shared" ref="D59:F59" si="10">+D60+D63+D71+D73</f>
        <v>2335700</v>
      </c>
      <c r="E59" s="113">
        <f t="shared" si="10"/>
        <v>4242447.6875720005</v>
      </c>
      <c r="F59" s="113">
        <f t="shared" si="10"/>
        <v>2037503.000614</v>
      </c>
      <c r="G59" s="48">
        <f t="shared" si="3"/>
        <v>0.86846421444667365</v>
      </c>
      <c r="H59" s="48">
        <f t="shared" si="3"/>
        <v>0.87233077904439782</v>
      </c>
    </row>
    <row r="60" spans="1:8" x14ac:dyDescent="0.25">
      <c r="A60" s="49" t="s">
        <v>10</v>
      </c>
      <c r="B60" s="50" t="s">
        <v>81</v>
      </c>
      <c r="C60" s="114">
        <f>+C61+C62</f>
        <v>3280000</v>
      </c>
      <c r="D60" s="114">
        <f t="shared" ref="D60:F60" si="11">+D61+D62</f>
        <v>1541600</v>
      </c>
      <c r="E60" s="114">
        <f t="shared" si="11"/>
        <v>2808409.7332430002</v>
      </c>
      <c r="F60" s="114">
        <f t="shared" si="11"/>
        <v>1319952.5995130001</v>
      </c>
      <c r="G60" s="29">
        <f t="shared" si="3"/>
        <v>0.85622247964725617</v>
      </c>
      <c r="H60" s="29">
        <f t="shared" si="3"/>
        <v>0.85622249579203435</v>
      </c>
    </row>
    <row r="61" spans="1:8" ht="30" x14ac:dyDescent="0.25">
      <c r="A61" s="49" t="s">
        <v>82</v>
      </c>
      <c r="B61" s="50" t="s">
        <v>83</v>
      </c>
      <c r="C61" s="114">
        <f>+'[1]50'!$C$33</f>
        <v>3280000</v>
      </c>
      <c r="D61" s="114">
        <f>+'[1]50'!$D$33</f>
        <v>1541600</v>
      </c>
      <c r="E61" s="114">
        <f>+'[1]50'!$E$33</f>
        <v>2808409.7332430002</v>
      </c>
      <c r="F61" s="114">
        <f>+'[1]50'!$G$33</f>
        <v>1319952.5995130001</v>
      </c>
      <c r="G61" s="29">
        <f t="shared" si="3"/>
        <v>0.85622247964725617</v>
      </c>
      <c r="H61" s="29">
        <f t="shared" si="3"/>
        <v>0.85622249579203435</v>
      </c>
    </row>
    <row r="62" spans="1:8" x14ac:dyDescent="0.25">
      <c r="A62" s="49" t="s">
        <v>82</v>
      </c>
      <c r="B62" s="50" t="s">
        <v>84</v>
      </c>
      <c r="C62" s="114"/>
      <c r="D62" s="114"/>
      <c r="E62" s="114"/>
      <c r="F62" s="114"/>
      <c r="G62" s="29"/>
      <c r="H62" s="45"/>
    </row>
    <row r="63" spans="1:8" x14ac:dyDescent="0.25">
      <c r="A63" s="49" t="s">
        <v>10</v>
      </c>
      <c r="B63" s="50" t="s">
        <v>85</v>
      </c>
      <c r="C63" s="114">
        <f>+C64+C65</f>
        <v>30000</v>
      </c>
      <c r="D63" s="114">
        <f t="shared" ref="D63:F63" si="12">+D64+D65</f>
        <v>14100</v>
      </c>
      <c r="E63" s="114">
        <f t="shared" si="12"/>
        <v>30799.224919</v>
      </c>
      <c r="F63" s="114">
        <f t="shared" si="12"/>
        <v>14440.331346000001</v>
      </c>
      <c r="G63" s="29">
        <f t="shared" si="3"/>
        <v>1.0266408306333334</v>
      </c>
      <c r="H63" s="29">
        <f t="shared" si="3"/>
        <v>1.0241369748936171</v>
      </c>
    </row>
    <row r="64" spans="1:8" ht="30" x14ac:dyDescent="0.25">
      <c r="A64" s="49" t="s">
        <v>82</v>
      </c>
      <c r="B64" s="50" t="s">
        <v>86</v>
      </c>
      <c r="C64" s="114">
        <f>+'[1]50'!$C$34</f>
        <v>30000</v>
      </c>
      <c r="D64" s="114">
        <f>+'[1]50'!$D$34</f>
        <v>14100</v>
      </c>
      <c r="E64" s="114">
        <f>+'[1]50'!$E$34</f>
        <v>30799.224919</v>
      </c>
      <c r="F64" s="114">
        <f>+'[1]50'!$G$34</f>
        <v>14440.331346000001</v>
      </c>
      <c r="G64" s="29">
        <f t="shared" si="3"/>
        <v>1.0266408306333334</v>
      </c>
      <c r="H64" s="29">
        <f t="shared" si="3"/>
        <v>1.0241369748936171</v>
      </c>
    </row>
    <row r="65" spans="1:8" x14ac:dyDescent="0.25">
      <c r="A65" s="49" t="s">
        <v>82</v>
      </c>
      <c r="B65" s="50" t="s">
        <v>87</v>
      </c>
      <c r="C65" s="114"/>
      <c r="D65" s="114"/>
      <c r="E65" s="114"/>
      <c r="F65" s="114"/>
      <c r="G65" s="29"/>
      <c r="H65" s="45"/>
    </row>
    <row r="66" spans="1:8" ht="45" hidden="1" x14ac:dyDescent="0.25">
      <c r="A66" s="49" t="s">
        <v>10</v>
      </c>
      <c r="B66" s="50" t="s">
        <v>88</v>
      </c>
      <c r="C66" s="114"/>
      <c r="D66" s="114"/>
      <c r="E66" s="114"/>
      <c r="F66" s="114"/>
      <c r="G66" s="29" t="e">
        <f t="shared" si="3"/>
        <v>#DIV/0!</v>
      </c>
      <c r="H66" s="45" t="e">
        <f t="shared" si="3"/>
        <v>#DIV/0!</v>
      </c>
    </row>
    <row r="67" spans="1:8" hidden="1" x14ac:dyDescent="0.25">
      <c r="A67" s="49" t="s">
        <v>10</v>
      </c>
      <c r="B67" s="50" t="s">
        <v>89</v>
      </c>
      <c r="C67" s="114"/>
      <c r="D67" s="114"/>
      <c r="E67" s="114"/>
      <c r="F67" s="114"/>
      <c r="G67" s="29" t="e">
        <f t="shared" si="3"/>
        <v>#DIV/0!</v>
      </c>
      <c r="H67" s="45" t="e">
        <f t="shared" si="3"/>
        <v>#DIV/0!</v>
      </c>
    </row>
    <row r="68" spans="1:8" ht="30" hidden="1" x14ac:dyDescent="0.25">
      <c r="A68" s="49" t="s">
        <v>10</v>
      </c>
      <c r="B68" s="50" t="s">
        <v>90</v>
      </c>
      <c r="C68" s="114"/>
      <c r="D68" s="114"/>
      <c r="E68" s="114"/>
      <c r="F68" s="114"/>
      <c r="G68" s="29" t="e">
        <f t="shared" si="3"/>
        <v>#DIV/0!</v>
      </c>
      <c r="H68" s="45" t="e">
        <f t="shared" si="3"/>
        <v>#DIV/0!</v>
      </c>
    </row>
    <row r="69" spans="1:8" ht="30" hidden="1" x14ac:dyDescent="0.25">
      <c r="A69" s="49" t="s">
        <v>10</v>
      </c>
      <c r="B69" s="50" t="s">
        <v>91</v>
      </c>
      <c r="C69" s="114"/>
      <c r="D69" s="114"/>
      <c r="E69" s="114"/>
      <c r="F69" s="114"/>
      <c r="G69" s="29" t="e">
        <f t="shared" si="3"/>
        <v>#DIV/0!</v>
      </c>
      <c r="H69" s="45" t="e">
        <f t="shared" si="3"/>
        <v>#DIV/0!</v>
      </c>
    </row>
    <row r="70" spans="1:8" hidden="1" x14ac:dyDescent="0.25">
      <c r="A70" s="49" t="s">
        <v>10</v>
      </c>
      <c r="B70" s="50" t="s">
        <v>92</v>
      </c>
      <c r="C70" s="114"/>
      <c r="D70" s="114"/>
      <c r="E70" s="114"/>
      <c r="F70" s="114"/>
      <c r="G70" s="29" t="e">
        <f t="shared" si="3"/>
        <v>#DIV/0!</v>
      </c>
      <c r="H70" s="45" t="e">
        <f t="shared" si="3"/>
        <v>#DIV/0!</v>
      </c>
    </row>
    <row r="71" spans="1:8" x14ac:dyDescent="0.25">
      <c r="A71" s="49" t="s">
        <v>10</v>
      </c>
      <c r="B71" s="50" t="s">
        <v>93</v>
      </c>
      <c r="C71" s="114">
        <f>+'[1]50'!$C$35</f>
        <v>1500000</v>
      </c>
      <c r="D71" s="114">
        <f>+'[1]50'!$D$35</f>
        <v>705000</v>
      </c>
      <c r="E71" s="114">
        <f>+'[1]50'!$E$35</f>
        <v>1320997.483737</v>
      </c>
      <c r="F71" s="114">
        <f>+'[1]50'!$G$35</f>
        <v>620868.82408199995</v>
      </c>
      <c r="G71" s="29">
        <f t="shared" si="3"/>
        <v>0.88066498915800007</v>
      </c>
      <c r="H71" s="29">
        <f t="shared" si="3"/>
        <v>0.88066499869787229</v>
      </c>
    </row>
    <row r="72" spans="1:8" hidden="1" x14ac:dyDescent="0.25">
      <c r="A72" s="49" t="s">
        <v>10</v>
      </c>
      <c r="B72" s="50" t="s">
        <v>94</v>
      </c>
      <c r="C72" s="114"/>
      <c r="D72" s="114"/>
      <c r="E72" s="114"/>
      <c r="F72" s="114"/>
      <c r="G72" s="29" t="e">
        <f t="shared" si="3"/>
        <v>#DIV/0!</v>
      </c>
      <c r="H72" s="29" t="e">
        <f t="shared" si="3"/>
        <v>#DIV/0!</v>
      </c>
    </row>
    <row r="73" spans="1:8" x14ac:dyDescent="0.25">
      <c r="A73" s="49" t="s">
        <v>10</v>
      </c>
      <c r="B73" s="50" t="s">
        <v>95</v>
      </c>
      <c r="C73" s="114">
        <f>+'[1]50'!$C$36</f>
        <v>75000</v>
      </c>
      <c r="D73" s="114">
        <f>+'[1]50'!$D$36</f>
        <v>75000</v>
      </c>
      <c r="E73" s="114">
        <f>+'[1]50'!$E$36</f>
        <v>82241.245672999998</v>
      </c>
      <c r="F73" s="114">
        <f>+'[1]50'!$G$36</f>
        <v>82241.245672999998</v>
      </c>
      <c r="G73" s="29">
        <f t="shared" si="3"/>
        <v>1.0965499423066667</v>
      </c>
      <c r="H73" s="29">
        <f t="shared" si="3"/>
        <v>1.0965499423066667</v>
      </c>
    </row>
    <row r="74" spans="1:8" hidden="1" x14ac:dyDescent="0.25">
      <c r="A74" s="49" t="s">
        <v>10</v>
      </c>
      <c r="B74" s="50" t="s">
        <v>96</v>
      </c>
      <c r="C74" s="114">
        <v>0</v>
      </c>
      <c r="D74" s="114">
        <v>0</v>
      </c>
      <c r="E74" s="114">
        <v>0</v>
      </c>
      <c r="F74" s="114">
        <v>0</v>
      </c>
      <c r="G74" s="29" t="e">
        <f t="shared" si="3"/>
        <v>#DIV/0!</v>
      </c>
      <c r="H74" s="29" t="e">
        <f t="shared" si="3"/>
        <v>#DIV/0!</v>
      </c>
    </row>
    <row r="75" spans="1:8" hidden="1" x14ac:dyDescent="0.25">
      <c r="A75" s="49" t="s">
        <v>10</v>
      </c>
      <c r="B75" s="50" t="s">
        <v>97</v>
      </c>
      <c r="C75" s="114">
        <v>0</v>
      </c>
      <c r="D75" s="114">
        <v>0</v>
      </c>
      <c r="E75" s="114">
        <v>0</v>
      </c>
      <c r="F75" s="114">
        <v>0</v>
      </c>
      <c r="G75" s="29" t="e">
        <f t="shared" si="3"/>
        <v>#DIV/0!</v>
      </c>
      <c r="H75" s="29" t="e">
        <f t="shared" si="3"/>
        <v>#DIV/0!</v>
      </c>
    </row>
    <row r="76" spans="1:8" ht="30" hidden="1" x14ac:dyDescent="0.25">
      <c r="A76" s="49" t="s">
        <v>10</v>
      </c>
      <c r="B76" s="50" t="s">
        <v>98</v>
      </c>
      <c r="C76" s="114">
        <v>0</v>
      </c>
      <c r="D76" s="114">
        <v>0</v>
      </c>
      <c r="E76" s="114">
        <v>0</v>
      </c>
      <c r="F76" s="114">
        <v>0</v>
      </c>
      <c r="G76" s="29" t="e">
        <f t="shared" si="3"/>
        <v>#DIV/0!</v>
      </c>
      <c r="H76" s="29" t="e">
        <f t="shared" si="3"/>
        <v>#DIV/0!</v>
      </c>
    </row>
    <row r="77" spans="1:8" hidden="1" x14ac:dyDescent="0.25">
      <c r="A77" s="49" t="s">
        <v>10</v>
      </c>
      <c r="B77" s="50" t="s">
        <v>99</v>
      </c>
      <c r="C77" s="114">
        <v>0</v>
      </c>
      <c r="D77" s="114">
        <v>0</v>
      </c>
      <c r="E77" s="114">
        <v>0</v>
      </c>
      <c r="F77" s="114">
        <v>0</v>
      </c>
      <c r="G77" s="29" t="e">
        <f t="shared" si="3"/>
        <v>#DIV/0!</v>
      </c>
      <c r="H77" s="29" t="e">
        <f t="shared" si="3"/>
        <v>#DIV/0!</v>
      </c>
    </row>
    <row r="78" spans="1:8" hidden="1" x14ac:dyDescent="0.25">
      <c r="A78" s="49" t="s">
        <v>10</v>
      </c>
      <c r="B78" s="50" t="s">
        <v>100</v>
      </c>
      <c r="C78" s="114">
        <v>0</v>
      </c>
      <c r="D78" s="114">
        <v>0</v>
      </c>
      <c r="E78" s="114">
        <v>0</v>
      </c>
      <c r="F78" s="114">
        <v>0</v>
      </c>
      <c r="G78" s="29" t="e">
        <f t="shared" si="3"/>
        <v>#DIV/0!</v>
      </c>
      <c r="H78" s="29" t="e">
        <f t="shared" si="3"/>
        <v>#DIV/0!</v>
      </c>
    </row>
    <row r="79" spans="1:8" hidden="1" x14ac:dyDescent="0.25">
      <c r="A79" s="49" t="s">
        <v>10</v>
      </c>
      <c r="B79" s="50" t="s">
        <v>101</v>
      </c>
      <c r="C79" s="114">
        <v>0</v>
      </c>
      <c r="D79" s="114">
        <v>0</v>
      </c>
      <c r="E79" s="114">
        <v>0</v>
      </c>
      <c r="F79" s="114">
        <v>0</v>
      </c>
      <c r="G79" s="29" t="e">
        <f t="shared" ref="G79:H102" si="13">+E79/C79</f>
        <v>#DIV/0!</v>
      </c>
      <c r="H79" s="29" t="e">
        <f t="shared" si="13"/>
        <v>#DIV/0!</v>
      </c>
    </row>
    <row r="80" spans="1:8" x14ac:dyDescent="0.25">
      <c r="A80" s="51">
        <v>4</v>
      </c>
      <c r="B80" s="52" t="s">
        <v>97</v>
      </c>
      <c r="C80" s="113">
        <f>+'[1]50'!$C$51</f>
        <v>5190000</v>
      </c>
      <c r="D80" s="113">
        <f>+'[1]50'!$D$51</f>
        <v>2439300</v>
      </c>
      <c r="E80" s="113">
        <f>+'[1]50'!$E$51</f>
        <v>4458416.8683359995</v>
      </c>
      <c r="F80" s="113">
        <f>+'[1]50'!$G$51</f>
        <v>2095455.981657</v>
      </c>
      <c r="G80" s="48">
        <f t="shared" si="13"/>
        <v>0.85903985902427737</v>
      </c>
      <c r="H80" s="48">
        <f t="shared" si="13"/>
        <v>0.85903988097282014</v>
      </c>
    </row>
    <row r="81" spans="1:8" ht="30" x14ac:dyDescent="0.25">
      <c r="A81" s="46">
        <v>5</v>
      </c>
      <c r="B81" s="47" t="s">
        <v>105</v>
      </c>
      <c r="C81" s="113">
        <f>+'[1]50'!$C$52</f>
        <v>360000</v>
      </c>
      <c r="D81" s="113">
        <f>+'[1]50'!$D$52</f>
        <v>62933</v>
      </c>
      <c r="E81" s="113">
        <f>+'[1]50'!$E$52</f>
        <v>307486.25686600001</v>
      </c>
      <c r="F81" s="113">
        <f>+'[1]50'!$G$52</f>
        <v>53901.995499999997</v>
      </c>
      <c r="G81" s="48">
        <f t="shared" si="13"/>
        <v>0.85412849129444446</v>
      </c>
      <c r="H81" s="48">
        <f t="shared" si="13"/>
        <v>0.85649810910015411</v>
      </c>
    </row>
    <row r="82" spans="1:8" x14ac:dyDescent="0.25">
      <c r="A82" s="51">
        <v>6</v>
      </c>
      <c r="B82" s="47" t="s">
        <v>106</v>
      </c>
      <c r="C82" s="113">
        <f>+'[1]50'!$C$48</f>
        <v>1100000</v>
      </c>
      <c r="D82" s="113">
        <f>+'[1]50'!$D$48</f>
        <v>1100000</v>
      </c>
      <c r="E82" s="113">
        <f>+'[1]50'!$E$48</f>
        <v>1173117.9109209999</v>
      </c>
      <c r="F82" s="113">
        <f>+'[1]50'!$G$48</f>
        <v>1173117.9109209999</v>
      </c>
      <c r="G82" s="48">
        <f t="shared" si="13"/>
        <v>1.0664708281099999</v>
      </c>
      <c r="H82" s="48">
        <f t="shared" si="13"/>
        <v>1.0664708281099999</v>
      </c>
    </row>
    <row r="83" spans="1:8" x14ac:dyDescent="0.25">
      <c r="A83" s="46">
        <v>7</v>
      </c>
      <c r="B83" s="47" t="s">
        <v>107</v>
      </c>
      <c r="C83" s="113">
        <f>+'[1]50'!$C$55</f>
        <v>430000</v>
      </c>
      <c r="D83" s="113">
        <f>+'[1]50'!$D$55</f>
        <v>275000</v>
      </c>
      <c r="E83" s="113">
        <f>+'[1]50'!$E$55</f>
        <v>430928.77877999999</v>
      </c>
      <c r="F83" s="113">
        <f>+'[1]50'!$G$55</f>
        <v>293814.46086200001</v>
      </c>
      <c r="G83" s="48">
        <f t="shared" si="13"/>
        <v>1.0021599506511627</v>
      </c>
      <c r="H83" s="48">
        <f t="shared" si="13"/>
        <v>1.0684162213163637</v>
      </c>
    </row>
    <row r="84" spans="1:8" x14ac:dyDescent="0.25">
      <c r="A84" s="51">
        <v>8</v>
      </c>
      <c r="B84" s="47" t="s">
        <v>99</v>
      </c>
      <c r="C84" s="113">
        <f>+'[1]50'!$C$49</f>
        <v>0</v>
      </c>
      <c r="D84" s="113">
        <f>+'[1]50'!$D$49</f>
        <v>0</v>
      </c>
      <c r="E84" s="113">
        <f>+'[1]50'!$E$49</f>
        <v>113.798902</v>
      </c>
      <c r="F84" s="113">
        <f>+'[1]50'!$G$49</f>
        <v>113.798902</v>
      </c>
      <c r="G84" s="48"/>
      <c r="H84" s="54"/>
    </row>
    <row r="85" spans="1:8" x14ac:dyDescent="0.25">
      <c r="A85" s="46">
        <v>9</v>
      </c>
      <c r="B85" s="47" t="s">
        <v>108</v>
      </c>
      <c r="C85" s="113">
        <f>+'[1]50'!$C$50</f>
        <v>55000</v>
      </c>
      <c r="D85" s="113">
        <f>+'[1]50'!$D$50</f>
        <v>55000</v>
      </c>
      <c r="E85" s="113">
        <f>+'[1]50'!$E$50</f>
        <v>61485.272553000003</v>
      </c>
      <c r="F85" s="113">
        <f>+'[1]50'!$G$50</f>
        <v>61485.272553000003</v>
      </c>
      <c r="G85" s="48">
        <f t="shared" si="13"/>
        <v>1.1179140464181818</v>
      </c>
      <c r="H85" s="48">
        <f t="shared" si="13"/>
        <v>1.1179140464181818</v>
      </c>
    </row>
    <row r="86" spans="1:8" hidden="1" x14ac:dyDescent="0.25">
      <c r="A86" s="46"/>
      <c r="B86" s="47" t="s">
        <v>100</v>
      </c>
      <c r="C86" s="113"/>
      <c r="D86" s="113"/>
      <c r="E86" s="113"/>
      <c r="F86" s="113"/>
      <c r="G86" s="48"/>
      <c r="H86" s="54"/>
    </row>
    <row r="87" spans="1:8" ht="45" x14ac:dyDescent="0.25">
      <c r="A87" s="51">
        <v>10</v>
      </c>
      <c r="B87" s="47" t="s">
        <v>109</v>
      </c>
      <c r="C87" s="113">
        <f>+'[1]50'!$C$63</f>
        <v>564000</v>
      </c>
      <c r="D87" s="113">
        <f>+'[1]50'!$D$63</f>
        <v>564000</v>
      </c>
      <c r="E87" s="113">
        <f>+'[1]50'!$E$63</f>
        <v>1408496.50477</v>
      </c>
      <c r="F87" s="113">
        <f>+'[1]50'!$G$63</f>
        <v>1408496.50477</v>
      </c>
      <c r="G87" s="48">
        <f t="shared" si="13"/>
        <v>2.4973342283156028</v>
      </c>
      <c r="H87" s="48">
        <f t="shared" si="13"/>
        <v>2.4973342283156028</v>
      </c>
    </row>
    <row r="88" spans="1:8" x14ac:dyDescent="0.25">
      <c r="A88" s="46">
        <v>11</v>
      </c>
      <c r="B88" s="47" t="s">
        <v>110</v>
      </c>
      <c r="C88" s="113">
        <f>+'[1]50'!$C$61</f>
        <v>1500000</v>
      </c>
      <c r="D88" s="113">
        <f>+'[1]50'!$D$61</f>
        <v>1500000</v>
      </c>
      <c r="E88" s="113">
        <f>+'[1]50'!$E$61</f>
        <v>2300272.5613330002</v>
      </c>
      <c r="F88" s="113">
        <f>+'[1]50'!$G$61</f>
        <v>2300272.5613330002</v>
      </c>
      <c r="G88" s="48">
        <f t="shared" si="13"/>
        <v>1.5335150408886669</v>
      </c>
      <c r="H88" s="48">
        <f t="shared" si="13"/>
        <v>1.5335150408886669</v>
      </c>
    </row>
    <row r="89" spans="1:8" ht="30" x14ac:dyDescent="0.25">
      <c r="A89" s="51">
        <v>12</v>
      </c>
      <c r="B89" s="47" t="s">
        <v>111</v>
      </c>
      <c r="C89" s="113">
        <f>+'[1]50'!$C$65</f>
        <v>3000</v>
      </c>
      <c r="D89" s="113">
        <f>+'[1]50'!$D$65</f>
        <v>3000</v>
      </c>
      <c r="E89" s="113">
        <f>+'[1]50'!$E$65</f>
        <v>20681.905505999999</v>
      </c>
      <c r="F89" s="113">
        <f>+'[1]50'!$G$65</f>
        <v>20681.905505999999</v>
      </c>
      <c r="G89" s="48"/>
      <c r="H89" s="48"/>
    </row>
    <row r="90" spans="1:8" x14ac:dyDescent="0.25">
      <c r="A90" s="46">
        <v>13</v>
      </c>
      <c r="B90" s="47" t="s">
        <v>112</v>
      </c>
      <c r="C90" s="113">
        <f>+'[1]50'!$C$83</f>
        <v>1454000</v>
      </c>
      <c r="D90" s="113">
        <f>+'[1]50'!$D$83</f>
        <v>1454000</v>
      </c>
      <c r="E90" s="113">
        <f>+'[1]50'!$E$83</f>
        <v>1762169.1113489999</v>
      </c>
      <c r="F90" s="113">
        <f>+'[1]50'!$G$83</f>
        <v>1762169.1113489999</v>
      </c>
      <c r="G90" s="48">
        <f t="shared" si="13"/>
        <v>1.2119457437063272</v>
      </c>
      <c r="H90" s="48">
        <f t="shared" si="13"/>
        <v>1.2119457437063272</v>
      </c>
    </row>
    <row r="91" spans="1:8" ht="30" x14ac:dyDescent="0.25">
      <c r="A91" s="51">
        <v>14</v>
      </c>
      <c r="B91" s="47" t="s">
        <v>113</v>
      </c>
      <c r="C91" s="113">
        <f>+'[1]50'!$C$66</f>
        <v>140000</v>
      </c>
      <c r="D91" s="113">
        <f>+'[1]50'!$D$66</f>
        <v>133000</v>
      </c>
      <c r="E91" s="113">
        <f>+'[1]50'!$E$66</f>
        <v>146952.50613299999</v>
      </c>
      <c r="F91" s="113">
        <f>+'[1]50'!$G$66</f>
        <v>141911.192392</v>
      </c>
      <c r="G91" s="48">
        <f t="shared" si="13"/>
        <v>1.049660758092857</v>
      </c>
      <c r="H91" s="48">
        <f t="shared" si="13"/>
        <v>1.0670014465563911</v>
      </c>
    </row>
    <row r="92" spans="1:8" x14ac:dyDescent="0.25">
      <c r="A92" s="46">
        <v>15</v>
      </c>
      <c r="B92" s="47" t="s">
        <v>114</v>
      </c>
      <c r="C92" s="113">
        <f>+'[1]50'!$C$70</f>
        <v>770000.00000000012</v>
      </c>
      <c r="D92" s="113">
        <f>+'[1]50'!$D$70</f>
        <v>515000</v>
      </c>
      <c r="E92" s="113">
        <f>+'[1]50'!$E$70</f>
        <v>857002.98466199997</v>
      </c>
      <c r="F92" s="113">
        <f>+'[1]50'!$G$70</f>
        <v>523374.70090900001</v>
      </c>
      <c r="G92" s="48">
        <f t="shared" si="13"/>
        <v>1.1129908891714284</v>
      </c>
      <c r="H92" s="48">
        <f t="shared" si="13"/>
        <v>1.0162615551631069</v>
      </c>
    </row>
    <row r="93" spans="1:8" ht="30" x14ac:dyDescent="0.25">
      <c r="A93" s="51">
        <v>16</v>
      </c>
      <c r="B93" s="47" t="s">
        <v>115</v>
      </c>
      <c r="C93" s="113">
        <f>+'[1]50'!$C$69</f>
        <v>16000</v>
      </c>
      <c r="D93" s="113">
        <f>+'[1]50'!$D$69</f>
        <v>16000</v>
      </c>
      <c r="E93" s="113">
        <f>+'[1]50'!$E$69</f>
        <v>1116.1293000000001</v>
      </c>
      <c r="F93" s="113">
        <f>+'[1]50'!$G$69</f>
        <v>1116.1293000000001</v>
      </c>
      <c r="G93" s="48"/>
      <c r="H93" s="54"/>
    </row>
    <row r="94" spans="1:8" ht="75" x14ac:dyDescent="0.25">
      <c r="A94" s="46">
        <v>17</v>
      </c>
      <c r="B94" s="47" t="s">
        <v>116</v>
      </c>
      <c r="C94" s="113">
        <f>+'[1]50'!$C$82</f>
        <v>100000</v>
      </c>
      <c r="D94" s="113">
        <f>+'[1]50'!$D$82</f>
        <v>100000</v>
      </c>
      <c r="E94" s="113">
        <f>+'[1]50'!$E$82</f>
        <v>668893.62390100001</v>
      </c>
      <c r="F94" s="113">
        <f>+'[1]50'!$G$82</f>
        <v>668893.62390100001</v>
      </c>
      <c r="G94" s="48">
        <f t="shared" si="13"/>
        <v>6.6889362390100002</v>
      </c>
      <c r="H94" s="54">
        <f t="shared" si="13"/>
        <v>6.6889362390100002</v>
      </c>
    </row>
    <row r="95" spans="1:8" hidden="1" x14ac:dyDescent="0.25">
      <c r="A95" s="51">
        <v>18</v>
      </c>
      <c r="B95" s="47" t="s">
        <v>117</v>
      </c>
      <c r="C95" s="114"/>
      <c r="D95" s="114"/>
      <c r="E95" s="114"/>
      <c r="F95" s="114"/>
      <c r="G95" s="48" t="e">
        <f t="shared" si="13"/>
        <v>#DIV/0!</v>
      </c>
      <c r="H95" s="48" t="e">
        <f t="shared" si="13"/>
        <v>#DIV/0!</v>
      </c>
    </row>
    <row r="96" spans="1:8" x14ac:dyDescent="0.25">
      <c r="A96" s="40" t="s">
        <v>26</v>
      </c>
      <c r="B96" s="44" t="s">
        <v>118</v>
      </c>
      <c r="C96" s="112">
        <v>0</v>
      </c>
      <c r="D96" s="112">
        <v>0</v>
      </c>
      <c r="E96" s="112">
        <v>0</v>
      </c>
      <c r="F96" s="112">
        <v>0</v>
      </c>
      <c r="G96" s="29"/>
      <c r="H96" s="45"/>
    </row>
    <row r="97" spans="1:8" x14ac:dyDescent="0.25">
      <c r="A97" s="40" t="s">
        <v>30</v>
      </c>
      <c r="B97" s="44" t="s">
        <v>119</v>
      </c>
      <c r="C97" s="112">
        <f>SUM(C98:C105)</f>
        <v>15500000</v>
      </c>
      <c r="D97" s="135">
        <f t="shared" ref="D97:F97" si="14">SUM(D98:D105)</f>
        <v>0</v>
      </c>
      <c r="E97" s="135">
        <f t="shared" si="14"/>
        <v>3825165.9402919952</v>
      </c>
      <c r="F97" s="135">
        <f t="shared" si="14"/>
        <v>0</v>
      </c>
      <c r="G97" s="45">
        <f t="shared" si="13"/>
        <v>0.24678489937367712</v>
      </c>
      <c r="H97" s="45"/>
    </row>
    <row r="98" spans="1:8" x14ac:dyDescent="0.25">
      <c r="A98" s="23">
        <v>1</v>
      </c>
      <c r="B98" s="24" t="s">
        <v>323</v>
      </c>
      <c r="C98" s="114">
        <f>+'[1]50'!$C$92</f>
        <v>50000</v>
      </c>
      <c r="D98" s="114"/>
      <c r="E98" s="114">
        <f>+'[1]50'!$E$92</f>
        <v>114346.280298</v>
      </c>
      <c r="F98" s="114"/>
      <c r="G98" s="29">
        <f t="shared" si="13"/>
        <v>2.2869256059600001</v>
      </c>
      <c r="H98" s="45"/>
    </row>
    <row r="99" spans="1:8" x14ac:dyDescent="0.25">
      <c r="A99" s="23">
        <v>2</v>
      </c>
      <c r="B99" s="24" t="s">
        <v>324</v>
      </c>
      <c r="C99" s="114">
        <f>+ '[1]50'!$C$93</f>
        <v>3447000</v>
      </c>
      <c r="D99" s="114"/>
      <c r="E99" s="114">
        <f>+'[1]50'!$E$93</f>
        <v>2469255.0143280001</v>
      </c>
      <c r="F99" s="114"/>
      <c r="G99" s="29"/>
      <c r="H99" s="45"/>
    </row>
    <row r="100" spans="1:8" x14ac:dyDescent="0.25">
      <c r="A100" s="23">
        <v>3</v>
      </c>
      <c r="B100" s="24" t="s">
        <v>325</v>
      </c>
      <c r="C100" s="114">
        <f>+'[1]50'!$C$94</f>
        <v>250000</v>
      </c>
      <c r="D100" s="114"/>
      <c r="E100" s="114">
        <f>+'[1]50'!$E$94</f>
        <v>70696.745366999996</v>
      </c>
      <c r="F100" s="114"/>
      <c r="G100" s="29"/>
      <c r="H100" s="45"/>
    </row>
    <row r="101" spans="1:8" ht="30" x14ac:dyDescent="0.25">
      <c r="A101" s="23">
        <v>4</v>
      </c>
      <c r="B101" s="24" t="s">
        <v>120</v>
      </c>
      <c r="C101" s="114">
        <f>+'[1]50'!$C$97</f>
        <v>53000</v>
      </c>
      <c r="D101" s="114"/>
      <c r="E101" s="114">
        <f>+'[1]50'!$E$97</f>
        <v>87565.655203000002</v>
      </c>
      <c r="F101" s="114"/>
      <c r="G101" s="29"/>
      <c r="H101" s="45"/>
    </row>
    <row r="102" spans="1:8" ht="30" x14ac:dyDescent="0.25">
      <c r="A102" s="23">
        <v>5</v>
      </c>
      <c r="B102" s="24" t="s">
        <v>121</v>
      </c>
      <c r="C102" s="114">
        <f>+'[1]50'!$C$95</f>
        <v>11700000</v>
      </c>
      <c r="D102" s="114"/>
      <c r="E102" s="114">
        <f>+'[1]50'!$E$95</f>
        <v>14419222.283271</v>
      </c>
      <c r="F102" s="114"/>
      <c r="G102" s="29">
        <f t="shared" si="13"/>
        <v>1.2324121609633334</v>
      </c>
      <c r="H102" s="45"/>
    </row>
    <row r="103" spans="1:8" ht="30" x14ac:dyDescent="0.25">
      <c r="A103" s="23">
        <v>6</v>
      </c>
      <c r="B103" s="55" t="s">
        <v>90</v>
      </c>
      <c r="C103" s="114"/>
      <c r="D103" s="114"/>
      <c r="E103" s="114">
        <f>+'[1]50'!$E$96</f>
        <v>47407.907442999996</v>
      </c>
      <c r="F103" s="114"/>
      <c r="G103" s="29"/>
      <c r="H103" s="45"/>
    </row>
    <row r="104" spans="1:8" x14ac:dyDescent="0.25">
      <c r="A104" s="23">
        <v>7</v>
      </c>
      <c r="B104" s="55" t="s">
        <v>262</v>
      </c>
      <c r="C104" s="114"/>
      <c r="D104" s="114"/>
      <c r="E104" s="114">
        <f>+'[1]50'!$E$98</f>
        <v>11391.547289</v>
      </c>
      <c r="F104" s="114"/>
      <c r="G104" s="29"/>
      <c r="H104" s="45"/>
    </row>
    <row r="105" spans="1:8" x14ac:dyDescent="0.25">
      <c r="A105" s="23">
        <v>8</v>
      </c>
      <c r="B105" s="55" t="s">
        <v>259</v>
      </c>
      <c r="C105" s="114"/>
      <c r="D105" s="114"/>
      <c r="E105" s="114">
        <f>+'[1]50'!$E$99</f>
        <v>-13394719.492907001</v>
      </c>
      <c r="F105" s="114"/>
      <c r="G105" s="29"/>
      <c r="H105" s="45"/>
    </row>
    <row r="106" spans="1:8" x14ac:dyDescent="0.25">
      <c r="A106" s="40" t="s">
        <v>52</v>
      </c>
      <c r="B106" s="44" t="s">
        <v>122</v>
      </c>
      <c r="C106" s="112">
        <f>+'[1]50'!$C$100</f>
        <v>0</v>
      </c>
      <c r="D106" s="112"/>
      <c r="E106" s="112">
        <f>+'[1]50'!$E$100</f>
        <v>1499.4034220000001</v>
      </c>
      <c r="F106" s="112">
        <f>+'[1]50'!$G$100</f>
        <v>1499.4034220000001</v>
      </c>
      <c r="G106" s="29"/>
      <c r="H106" s="45"/>
    </row>
    <row r="107" spans="1:8" x14ac:dyDescent="0.25">
      <c r="A107" s="108" t="s">
        <v>156</v>
      </c>
      <c r="B107" s="44" t="s">
        <v>260</v>
      </c>
      <c r="C107" s="112">
        <f>+'[1]50'!$C$101</f>
        <v>0</v>
      </c>
      <c r="D107" s="112"/>
      <c r="E107" s="112">
        <f>+'[1]50'!$E$101</f>
        <v>141129.732475</v>
      </c>
      <c r="F107" s="112">
        <f>+'[1]50'!$G$101</f>
        <v>141129.732475</v>
      </c>
      <c r="G107" s="29"/>
      <c r="H107" s="45"/>
    </row>
    <row r="108" spans="1:8" ht="28.5" x14ac:dyDescent="0.25">
      <c r="A108" s="108" t="s">
        <v>158</v>
      </c>
      <c r="B108" s="44" t="s">
        <v>261</v>
      </c>
      <c r="C108" s="112"/>
      <c r="D108" s="112"/>
      <c r="E108" s="112"/>
      <c r="F108" s="112"/>
      <c r="G108" s="29"/>
      <c r="H108" s="45"/>
    </row>
    <row r="109" spans="1:8" ht="28.5" x14ac:dyDescent="0.25">
      <c r="A109" s="40" t="s">
        <v>6</v>
      </c>
      <c r="B109" s="44" t="s">
        <v>123</v>
      </c>
      <c r="C109" s="112"/>
      <c r="D109" s="112"/>
      <c r="E109" s="112"/>
      <c r="F109" s="112"/>
      <c r="G109" s="29"/>
      <c r="H109" s="45"/>
    </row>
    <row r="110" spans="1:8" x14ac:dyDescent="0.25">
      <c r="A110" s="40" t="s">
        <v>32</v>
      </c>
      <c r="B110" s="44" t="s">
        <v>124</v>
      </c>
      <c r="C110" s="112"/>
      <c r="D110" s="112"/>
      <c r="E110" s="112">
        <f>+'[1]50'!$E$122</f>
        <v>2855248.8574939999</v>
      </c>
      <c r="F110" s="112">
        <f>+'[1]50'!$G$122</f>
        <v>2855248.8574939999</v>
      </c>
      <c r="G110" s="29"/>
      <c r="H110" s="45"/>
    </row>
    <row r="111" spans="1:8" ht="28.5" x14ac:dyDescent="0.25">
      <c r="A111" s="40" t="s">
        <v>33</v>
      </c>
      <c r="B111" s="44" t="s">
        <v>125</v>
      </c>
      <c r="C111" s="112"/>
      <c r="D111" s="112"/>
      <c r="E111" s="112">
        <f>+'[1]50'!$E$121</f>
        <v>5703883.5691520004</v>
      </c>
      <c r="F111" s="112">
        <f>+'[1]50'!$G$121</f>
        <v>5703883.5691520004</v>
      </c>
      <c r="G111" s="29"/>
      <c r="H111" s="45"/>
    </row>
    <row r="112" spans="1:8" ht="28.5" x14ac:dyDescent="0.25">
      <c r="A112" s="40" t="s">
        <v>41</v>
      </c>
      <c r="B112" s="56" t="s">
        <v>126</v>
      </c>
      <c r="C112" s="112"/>
      <c r="D112" s="112"/>
      <c r="E112" s="112">
        <f>+'[1]50'!$E$110</f>
        <v>164665.974136</v>
      </c>
      <c r="F112" s="112">
        <f>+'[1]50'!$G$110</f>
        <v>164665.974136</v>
      </c>
      <c r="G112" s="29"/>
      <c r="H112" s="45"/>
    </row>
    <row r="113" spans="1:8" x14ac:dyDescent="0.25">
      <c r="A113" s="40" t="s">
        <v>127</v>
      </c>
      <c r="B113" s="56" t="s">
        <v>128</v>
      </c>
      <c r="C113" s="112">
        <f>+C114+C115+C116</f>
        <v>0</v>
      </c>
      <c r="D113" s="130">
        <f t="shared" ref="D113:F113" si="15">+D114+D115+D116</f>
        <v>0</v>
      </c>
      <c r="E113" s="130">
        <f t="shared" si="15"/>
        <v>13037325.122971</v>
      </c>
      <c r="F113" s="130">
        <f t="shared" si="15"/>
        <v>13037325.122971</v>
      </c>
      <c r="G113" s="29"/>
      <c r="H113" s="45"/>
    </row>
    <row r="114" spans="1:8" x14ac:dyDescent="0.25">
      <c r="A114" s="23">
        <v>1</v>
      </c>
      <c r="B114" s="55" t="s">
        <v>129</v>
      </c>
      <c r="C114" s="114"/>
      <c r="D114" s="114"/>
      <c r="E114" s="114">
        <f>+'[1]50'!$E$114</f>
        <v>12673280.045305001</v>
      </c>
      <c r="F114" s="114">
        <f>+'[1]50'!$G$114</f>
        <v>12673280.045305001</v>
      </c>
      <c r="G114" s="29"/>
      <c r="H114" s="29"/>
    </row>
    <row r="115" spans="1:8" x14ac:dyDescent="0.25">
      <c r="A115" s="23">
        <v>2</v>
      </c>
      <c r="B115" s="55" t="s">
        <v>130</v>
      </c>
      <c r="C115" s="114"/>
      <c r="D115" s="114"/>
      <c r="E115" s="114"/>
      <c r="F115" s="114"/>
      <c r="G115" s="29"/>
      <c r="H115" s="29"/>
    </row>
    <row r="116" spans="1:8" x14ac:dyDescent="0.25">
      <c r="A116" s="23">
        <v>3</v>
      </c>
      <c r="B116" s="55" t="s">
        <v>131</v>
      </c>
      <c r="C116" s="114"/>
      <c r="D116" s="114"/>
      <c r="E116" s="114">
        <f>+'[1]50'!$E$119</f>
        <v>364045.077666</v>
      </c>
      <c r="F116" s="114">
        <f>+'[1]50'!$G$119</f>
        <v>364045.077666</v>
      </c>
      <c r="G116" s="29"/>
      <c r="H116" s="29"/>
    </row>
  </sheetData>
  <mergeCells count="10">
    <mergeCell ref="A9:A10"/>
    <mergeCell ref="B9:B10"/>
    <mergeCell ref="C9:D9"/>
    <mergeCell ref="E9:F9"/>
    <mergeCell ref="G9:H9"/>
    <mergeCell ref="A1:B1"/>
    <mergeCell ref="F1:H1"/>
    <mergeCell ref="A2:B2"/>
    <mergeCell ref="A4:H4"/>
    <mergeCell ref="A5:H5"/>
  </mergeCells>
  <printOptions horizontalCentered="1"/>
  <pageMargins left="0" right="0" top="0.75" bottom="0.5" header="0.3" footer="0.3"/>
  <pageSetup paperSize="9" scale="85" orientation="portrait" r:id="rId1"/>
  <headerFooter>
    <oddFoote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L12" sqref="L12"/>
    </sheetView>
  </sheetViews>
  <sheetFormatPr defaultRowHeight="15" x14ac:dyDescent="0.25"/>
  <cols>
    <col min="1" max="1" width="4.85546875" customWidth="1"/>
    <col min="2" max="2" width="32.85546875" customWidth="1"/>
    <col min="3" max="3" width="12.85546875" customWidth="1"/>
    <col min="4" max="4" width="13.140625" customWidth="1"/>
    <col min="5" max="5" width="12.42578125" bestFit="1" customWidth="1"/>
    <col min="6" max="6" width="13.7109375" customWidth="1"/>
    <col min="7" max="7" width="13.140625" customWidth="1"/>
    <col min="8" max="8" width="12.140625" customWidth="1"/>
    <col min="12" max="12" width="11.28515625" bestFit="1" customWidth="1"/>
  </cols>
  <sheetData>
    <row r="1" spans="1:12" ht="15.75" x14ac:dyDescent="0.25">
      <c r="A1" s="154" t="s">
        <v>44</v>
      </c>
      <c r="B1" s="154"/>
      <c r="C1" s="57"/>
      <c r="D1" s="57"/>
      <c r="E1" s="57"/>
      <c r="F1" s="57"/>
      <c r="G1" s="57"/>
      <c r="H1" s="155" t="s">
        <v>132</v>
      </c>
      <c r="I1" s="155"/>
      <c r="J1" s="20"/>
      <c r="K1" s="20"/>
    </row>
    <row r="2" spans="1:12" ht="15.75" x14ac:dyDescent="0.25">
      <c r="A2" s="156" t="s">
        <v>45</v>
      </c>
      <c r="B2" s="156"/>
      <c r="C2" s="58"/>
      <c r="D2" s="58"/>
      <c r="E2" s="58"/>
      <c r="F2" s="58"/>
      <c r="G2" s="58"/>
      <c r="H2" s="58"/>
      <c r="I2" s="59"/>
      <c r="J2" s="16"/>
      <c r="K2" s="16"/>
    </row>
    <row r="3" spans="1:12" x14ac:dyDescent="0.25">
      <c r="A3" s="124"/>
      <c r="B3" s="124"/>
      <c r="C3" s="58"/>
      <c r="D3" s="58"/>
      <c r="E3" s="58"/>
      <c r="F3" s="58"/>
      <c r="G3" s="58"/>
      <c r="H3" s="58"/>
      <c r="I3" s="59"/>
      <c r="J3" s="16"/>
      <c r="K3" s="16"/>
    </row>
    <row r="4" spans="1:12" ht="54.75" customHeight="1" x14ac:dyDescent="0.25">
      <c r="A4" s="157" t="s">
        <v>328</v>
      </c>
      <c r="B4" s="157"/>
      <c r="C4" s="157"/>
      <c r="D4" s="157"/>
      <c r="E4" s="157"/>
      <c r="F4" s="157"/>
      <c r="G4" s="157"/>
      <c r="H4" s="157"/>
      <c r="I4" s="157"/>
      <c r="J4" s="157"/>
      <c r="K4" s="157"/>
    </row>
    <row r="5" spans="1:12" ht="15.75" x14ac:dyDescent="0.25">
      <c r="A5" s="158" t="s">
        <v>329</v>
      </c>
      <c r="B5" s="158"/>
      <c r="C5" s="158"/>
      <c r="D5" s="158"/>
      <c r="E5" s="158"/>
      <c r="F5" s="158"/>
      <c r="G5" s="158"/>
      <c r="H5" s="158"/>
      <c r="I5" s="158"/>
      <c r="J5" s="158"/>
      <c r="K5" s="158"/>
    </row>
    <row r="6" spans="1:12" x14ac:dyDescent="0.25">
      <c r="A6" s="125"/>
      <c r="B6" s="125"/>
      <c r="C6" s="125"/>
      <c r="D6" s="125"/>
      <c r="E6" s="125"/>
      <c r="F6" s="125"/>
      <c r="G6" s="125"/>
      <c r="H6" s="125"/>
      <c r="I6" s="125"/>
      <c r="J6" s="125"/>
      <c r="K6" s="125"/>
    </row>
    <row r="7" spans="1:12" x14ac:dyDescent="0.25">
      <c r="A7" s="125"/>
      <c r="B7" s="125"/>
      <c r="C7" s="125"/>
      <c r="D7" s="125"/>
      <c r="E7" s="125"/>
      <c r="F7" s="125"/>
      <c r="G7" s="125"/>
      <c r="H7" s="125"/>
      <c r="I7" s="125"/>
      <c r="J7" s="125"/>
      <c r="K7" s="125"/>
    </row>
    <row r="8" spans="1:12" ht="15.75" x14ac:dyDescent="0.25">
      <c r="A8" s="60"/>
      <c r="B8" s="1"/>
      <c r="C8" s="57"/>
      <c r="D8" s="127"/>
      <c r="E8" s="57"/>
      <c r="F8" s="57"/>
      <c r="G8" s="57"/>
      <c r="H8" s="57"/>
      <c r="I8" s="153" t="s">
        <v>264</v>
      </c>
      <c r="J8" s="153"/>
      <c r="K8" s="153"/>
    </row>
    <row r="9" spans="1:12" x14ac:dyDescent="0.25">
      <c r="A9" s="151" t="s">
        <v>0</v>
      </c>
      <c r="B9" s="151" t="s">
        <v>1</v>
      </c>
      <c r="C9" s="152" t="s">
        <v>70</v>
      </c>
      <c r="D9" s="152" t="s">
        <v>133</v>
      </c>
      <c r="E9" s="152"/>
      <c r="F9" s="152" t="s">
        <v>3</v>
      </c>
      <c r="G9" s="152" t="s">
        <v>133</v>
      </c>
      <c r="H9" s="152"/>
      <c r="I9" s="150" t="s">
        <v>4</v>
      </c>
      <c r="J9" s="150"/>
      <c r="K9" s="150"/>
    </row>
    <row r="10" spans="1:12" ht="38.25" x14ac:dyDescent="0.25">
      <c r="A10" s="151"/>
      <c r="B10" s="151"/>
      <c r="C10" s="152"/>
      <c r="D10" s="61" t="s">
        <v>134</v>
      </c>
      <c r="E10" s="61" t="s">
        <v>135</v>
      </c>
      <c r="F10" s="152"/>
      <c r="G10" s="61" t="s">
        <v>134</v>
      </c>
      <c r="H10" s="61" t="s">
        <v>136</v>
      </c>
      <c r="I10" s="62" t="s">
        <v>137</v>
      </c>
      <c r="J10" s="63" t="s">
        <v>138</v>
      </c>
      <c r="K10" s="63" t="s">
        <v>139</v>
      </c>
    </row>
    <row r="11" spans="1:12" x14ac:dyDescent="0.25">
      <c r="A11" s="64" t="s">
        <v>5</v>
      </c>
      <c r="B11" s="64" t="s">
        <v>6</v>
      </c>
      <c r="C11" s="65" t="s">
        <v>140</v>
      </c>
      <c r="D11" s="65" t="s">
        <v>66</v>
      </c>
      <c r="E11" s="65" t="s">
        <v>141</v>
      </c>
      <c r="F11" s="65" t="s">
        <v>142</v>
      </c>
      <c r="G11" s="65" t="s">
        <v>143</v>
      </c>
      <c r="H11" s="65" t="s">
        <v>144</v>
      </c>
      <c r="I11" s="66" t="s">
        <v>145</v>
      </c>
      <c r="J11" s="67" t="s">
        <v>146</v>
      </c>
      <c r="K11" s="67" t="s">
        <v>147</v>
      </c>
    </row>
    <row r="12" spans="1:12" x14ac:dyDescent="0.25">
      <c r="A12" s="68"/>
      <c r="B12" s="68" t="s">
        <v>148</v>
      </c>
      <c r="C12" s="69">
        <f>+D12+E12</f>
        <v>27118405</v>
      </c>
      <c r="D12" s="69">
        <f>+D13+D27+D40</f>
        <v>15120815</v>
      </c>
      <c r="E12" s="69">
        <f>+E13+E27+E40</f>
        <v>11997590</v>
      </c>
      <c r="F12" s="69">
        <f t="shared" ref="F12:F17" si="0">+G12+H12</f>
        <v>37104627.835491002</v>
      </c>
      <c r="G12" s="69">
        <f>+G13+G27+G40</f>
        <v>22945907.284304</v>
      </c>
      <c r="H12" s="69">
        <f>+H13+H27+H40</f>
        <v>14158720.551187001</v>
      </c>
      <c r="I12" s="70">
        <f>+F12/C12</f>
        <v>1.3682452133704397</v>
      </c>
      <c r="J12" s="70">
        <f>+G12/D12</f>
        <v>1.5175046638890828</v>
      </c>
      <c r="K12" s="70">
        <f>+H12/E12</f>
        <v>1.1801303887853312</v>
      </c>
      <c r="L12" s="109"/>
    </row>
    <row r="13" spans="1:12" x14ac:dyDescent="0.25">
      <c r="A13" s="71" t="s">
        <v>5</v>
      </c>
      <c r="B13" s="71" t="s">
        <v>149</v>
      </c>
      <c r="C13" s="72">
        <f>+D13+E13</f>
        <v>27019366</v>
      </c>
      <c r="D13" s="72">
        <f>+D14+D17+D20+D21+D22+D23+D24+D25</f>
        <v>15021776</v>
      </c>
      <c r="E13" s="72">
        <f>+E14+E17+E20+E21+E22+E23+E24+E25</f>
        <v>11997590</v>
      </c>
      <c r="F13" s="72">
        <f t="shared" si="0"/>
        <v>27316228.464364</v>
      </c>
      <c r="G13" s="72">
        <f>+G14+G17+G20+G21+G23+G22+G24+G25+G26</f>
        <v>14781620.186679</v>
      </c>
      <c r="H13" s="72">
        <f>+H14+H17+H20+H21+H23+H22+H24+H25+H26</f>
        <v>12534608.277685001</v>
      </c>
      <c r="I13" s="73">
        <f t="shared" ref="I13:K22" si="1">+F13/C13</f>
        <v>1.0109870255417539</v>
      </c>
      <c r="J13" s="73">
        <f t="shared" si="1"/>
        <v>0.9840128215651065</v>
      </c>
      <c r="K13" s="73">
        <f t="shared" si="1"/>
        <v>1.0447605125433526</v>
      </c>
      <c r="L13" s="109"/>
    </row>
    <row r="14" spans="1:12" x14ac:dyDescent="0.25">
      <c r="A14" s="74" t="s">
        <v>78</v>
      </c>
      <c r="B14" s="75" t="s">
        <v>150</v>
      </c>
      <c r="C14" s="76">
        <f>+D14+E14</f>
        <v>13786959</v>
      </c>
      <c r="D14" s="77">
        <f>+'[1]53'!$D$10</f>
        <v>9759127</v>
      </c>
      <c r="E14" s="77">
        <f>+'[1]53'!$E$10</f>
        <v>4027832</v>
      </c>
      <c r="F14" s="77">
        <f t="shared" si="0"/>
        <v>6316477.2221409995</v>
      </c>
      <c r="G14" s="77">
        <f>+'[1]53'!$H$10</f>
        <v>3585319.7434999999</v>
      </c>
      <c r="H14" s="76">
        <f>+'[1]53'!$I$10</f>
        <v>2731157.4786410001</v>
      </c>
      <c r="I14" s="73">
        <f t="shared" si="1"/>
        <v>0.45814869124808449</v>
      </c>
      <c r="J14" s="73">
        <f t="shared" si="1"/>
        <v>0.36738119541840164</v>
      </c>
      <c r="K14" s="73">
        <f t="shared" si="1"/>
        <v>0.67807134921242995</v>
      </c>
      <c r="L14" s="109"/>
    </row>
    <row r="15" spans="1:12" ht="25.5" x14ac:dyDescent="0.25">
      <c r="A15" s="78"/>
      <c r="B15" s="79" t="s">
        <v>151</v>
      </c>
      <c r="C15" s="80"/>
      <c r="D15" s="81"/>
      <c r="E15" s="81"/>
      <c r="F15" s="81"/>
      <c r="G15" s="81">
        <f>+'[1]53'!$H$13</f>
        <v>750198.798939</v>
      </c>
      <c r="H15" s="80">
        <f>+'[1]53'!$I$13</f>
        <v>753169.50355599995</v>
      </c>
      <c r="I15" s="82"/>
      <c r="J15" s="82"/>
      <c r="K15" s="82"/>
      <c r="L15" s="109"/>
    </row>
    <row r="16" spans="1:12" x14ac:dyDescent="0.25">
      <c r="A16" s="78"/>
      <c r="B16" s="83" t="s">
        <v>152</v>
      </c>
      <c r="C16" s="80"/>
      <c r="D16" s="81"/>
      <c r="E16" s="81"/>
      <c r="F16" s="81"/>
      <c r="G16" s="81">
        <f>+'[1]53'!$H$14</f>
        <v>21664.029559999999</v>
      </c>
      <c r="H16" s="80">
        <f>+'[1]53'!$I$14</f>
        <v>0</v>
      </c>
      <c r="I16" s="82"/>
      <c r="J16" s="82"/>
      <c r="K16" s="82"/>
    </row>
    <row r="17" spans="1:11" x14ac:dyDescent="0.25">
      <c r="A17" s="74" t="s">
        <v>26</v>
      </c>
      <c r="B17" s="75" t="s">
        <v>153</v>
      </c>
      <c r="C17" s="76">
        <f>+D17+E17</f>
        <v>12091859</v>
      </c>
      <c r="D17" s="77">
        <f>+'[1]53'!$D$40</f>
        <v>4857817</v>
      </c>
      <c r="E17" s="77">
        <f>+'[1]53'!$E$40</f>
        <v>7234042</v>
      </c>
      <c r="F17" s="77">
        <f t="shared" si="0"/>
        <v>12140946.863852002</v>
      </c>
      <c r="G17" s="77">
        <f>+'[1]53'!$H$40</f>
        <v>4334019.0264920006</v>
      </c>
      <c r="H17" s="76">
        <f>+'[1]53'!$I$40</f>
        <v>7806927.8373600012</v>
      </c>
      <c r="I17" s="73">
        <f t="shared" si="1"/>
        <v>1.0040595795776317</v>
      </c>
      <c r="J17" s="73">
        <f t="shared" si="1"/>
        <v>0.89217420633424449</v>
      </c>
      <c r="K17" s="73">
        <f t="shared" si="1"/>
        <v>1.0791930482792333</v>
      </c>
    </row>
    <row r="18" spans="1:11" ht="25.5" x14ac:dyDescent="0.25">
      <c r="A18" s="78"/>
      <c r="B18" s="79" t="s">
        <v>151</v>
      </c>
      <c r="C18" s="80"/>
      <c r="D18" s="81">
        <f>+'[1]53'!$D$45</f>
        <v>1264544</v>
      </c>
      <c r="E18" s="81">
        <f>+'[1]53'!$E$45</f>
        <v>3427214</v>
      </c>
      <c r="F18" s="81"/>
      <c r="G18" s="81">
        <f>+'[1]53'!$H$45</f>
        <v>1117484.0729030001</v>
      </c>
      <c r="H18" s="80">
        <f>+'[1]53'!$I$45</f>
        <v>3558047.5236400003</v>
      </c>
      <c r="I18" s="82" t="e">
        <f t="shared" si="1"/>
        <v>#DIV/0!</v>
      </c>
      <c r="J18" s="82">
        <f t="shared" si="1"/>
        <v>0.88370517190623654</v>
      </c>
      <c r="K18" s="82">
        <f t="shared" si="1"/>
        <v>1.0381748918042468</v>
      </c>
    </row>
    <row r="19" spans="1:11" x14ac:dyDescent="0.25">
      <c r="A19" s="78"/>
      <c r="B19" s="83" t="s">
        <v>152</v>
      </c>
      <c r="C19" s="80"/>
      <c r="D19" s="81">
        <f>+'[1]53'!$D$48</f>
        <v>95162</v>
      </c>
      <c r="E19" s="81">
        <f>+'[1]53'!$E$48</f>
        <v>0</v>
      </c>
      <c r="F19" s="81"/>
      <c r="G19" s="81">
        <f>+'[1]53'!$H$48</f>
        <v>46370.261532999997</v>
      </c>
      <c r="H19" s="80">
        <f>+'[1]53'!$I$48</f>
        <v>815.71035099999995</v>
      </c>
      <c r="I19" s="82" t="e">
        <f t="shared" si="1"/>
        <v>#DIV/0!</v>
      </c>
      <c r="J19" s="82">
        <f t="shared" si="1"/>
        <v>0.48727708048380652</v>
      </c>
      <c r="K19" s="82"/>
    </row>
    <row r="20" spans="1:11" ht="38.25" x14ac:dyDescent="0.25">
      <c r="A20" s="84" t="s">
        <v>30</v>
      </c>
      <c r="B20" s="85" t="s">
        <v>154</v>
      </c>
      <c r="C20" s="76">
        <f>+D20+E20</f>
        <v>292341</v>
      </c>
      <c r="D20" s="86">
        <f>+'[1]53'!$D$69+'[1]53'!$D$70</f>
        <v>292341</v>
      </c>
      <c r="E20" s="86"/>
      <c r="F20" s="86">
        <f>+H20+G20</f>
        <v>587350.89558699995</v>
      </c>
      <c r="G20" s="86">
        <f>+'[1]53'!$H$69+'[1]53'!$H$70</f>
        <v>587350.89558699995</v>
      </c>
      <c r="H20" s="87"/>
      <c r="I20" s="73">
        <f t="shared" si="1"/>
        <v>2.0091293920011219</v>
      </c>
      <c r="J20" s="73">
        <f t="shared" si="1"/>
        <v>2.0091293920011219</v>
      </c>
      <c r="K20" s="73"/>
    </row>
    <row r="21" spans="1:11" x14ac:dyDescent="0.25">
      <c r="A21" s="84" t="s">
        <v>52</v>
      </c>
      <c r="B21" s="85" t="s">
        <v>155</v>
      </c>
      <c r="C21" s="76"/>
      <c r="D21" s="86"/>
      <c r="E21" s="86"/>
      <c r="F21" s="86">
        <f>+G21+H21</f>
        <v>0</v>
      </c>
      <c r="G21" s="86"/>
      <c r="H21" s="87"/>
      <c r="I21" s="73"/>
      <c r="J21" s="73"/>
      <c r="K21" s="73"/>
    </row>
    <row r="22" spans="1:11" x14ac:dyDescent="0.25">
      <c r="A22" s="74" t="s">
        <v>156</v>
      </c>
      <c r="B22" s="75" t="s">
        <v>157</v>
      </c>
      <c r="C22" s="76">
        <f>+D22+E22</f>
        <v>2910</v>
      </c>
      <c r="D22" s="86">
        <f>+'[1]53'!$D$71</f>
        <v>2910</v>
      </c>
      <c r="E22" s="86"/>
      <c r="F22" s="86">
        <f>+G22+H22</f>
        <v>2910</v>
      </c>
      <c r="G22" s="86">
        <f>+'[1]53'!$H$71</f>
        <v>2910</v>
      </c>
      <c r="H22" s="76"/>
      <c r="I22" s="73">
        <f t="shared" si="1"/>
        <v>1</v>
      </c>
      <c r="J22" s="73"/>
      <c r="K22" s="73"/>
    </row>
    <row r="23" spans="1:11" x14ac:dyDescent="0.25">
      <c r="A23" s="74" t="s">
        <v>158</v>
      </c>
      <c r="B23" s="75" t="s">
        <v>159</v>
      </c>
      <c r="C23" s="76">
        <f>+D23+E23</f>
        <v>309960</v>
      </c>
      <c r="D23" s="86">
        <f>+'[1]53'!$D$72</f>
        <v>109581</v>
      </c>
      <c r="E23" s="86">
        <f>+'[1]53'!$E$72</f>
        <v>200379</v>
      </c>
      <c r="F23" s="86">
        <v>0</v>
      </c>
      <c r="G23" s="86">
        <v>0</v>
      </c>
      <c r="H23" s="76"/>
      <c r="I23" s="73"/>
      <c r="J23" s="73"/>
      <c r="K23" s="73"/>
    </row>
    <row r="24" spans="1:11" x14ac:dyDescent="0.25">
      <c r="A24" s="74" t="s">
        <v>160</v>
      </c>
      <c r="B24" s="75" t="s">
        <v>161</v>
      </c>
      <c r="C24" s="76">
        <f>+D24+E24</f>
        <v>535337</v>
      </c>
      <c r="D24" s="86"/>
      <c r="E24" s="86">
        <f>+'[1]53'!$E$73</f>
        <v>535337</v>
      </c>
      <c r="F24" s="86">
        <v>0</v>
      </c>
      <c r="G24" s="86">
        <v>0</v>
      </c>
      <c r="H24" s="76"/>
      <c r="I24" s="73"/>
      <c r="J24" s="73"/>
      <c r="K24" s="73"/>
    </row>
    <row r="25" spans="1:11" x14ac:dyDescent="0.25">
      <c r="A25" s="74" t="s">
        <v>162</v>
      </c>
      <c r="B25" s="75" t="s">
        <v>62</v>
      </c>
      <c r="C25" s="76">
        <v>0</v>
      </c>
      <c r="D25" s="86">
        <v>0</v>
      </c>
      <c r="E25" s="86">
        <v>0</v>
      </c>
      <c r="F25" s="86">
        <f>+G25+H25</f>
        <v>364179.28066599998</v>
      </c>
      <c r="G25" s="86">
        <f>+'[1]53'!$H$183</f>
        <v>134.203</v>
      </c>
      <c r="H25" s="76">
        <f>+'[1]53'!$I$183</f>
        <v>364045.077666</v>
      </c>
      <c r="I25" s="73"/>
      <c r="J25" s="73"/>
      <c r="K25" s="73"/>
    </row>
    <row r="26" spans="1:11" x14ac:dyDescent="0.25">
      <c r="A26" s="74" t="s">
        <v>163</v>
      </c>
      <c r="B26" s="75" t="s">
        <v>164</v>
      </c>
      <c r="C26" s="76"/>
      <c r="D26" s="86"/>
      <c r="E26" s="86"/>
      <c r="F26" s="86">
        <f>+G26+H26</f>
        <v>7904364.202118</v>
      </c>
      <c r="G26" s="86">
        <f>+'[1]53'!$H$178</f>
        <v>6271886.3180999998</v>
      </c>
      <c r="H26" s="76">
        <f>+'[1]53'!$I$178</f>
        <v>1632477.8840180002</v>
      </c>
      <c r="I26" s="73"/>
      <c r="J26" s="73"/>
      <c r="K26" s="73"/>
    </row>
    <row r="27" spans="1:11" x14ac:dyDescent="0.25">
      <c r="A27" s="74" t="s">
        <v>6</v>
      </c>
      <c r="B27" s="75" t="s">
        <v>165</v>
      </c>
      <c r="C27" s="76">
        <f>+D27+E27</f>
        <v>99039</v>
      </c>
      <c r="D27" s="86">
        <f>+'[1]53'!$D$74</f>
        <v>99039</v>
      </c>
      <c r="E27" s="86">
        <f>+E28+E38+E39</f>
        <v>0</v>
      </c>
      <c r="F27" s="86">
        <f>+G27+H27</f>
        <v>58236.343868000004</v>
      </c>
      <c r="G27" s="86">
        <f>+'[1]53'!$H$74</f>
        <v>58236.343868000004</v>
      </c>
      <c r="H27" s="86">
        <f t="shared" ref="H27" si="2">+H28+H38+H39</f>
        <v>0</v>
      </c>
      <c r="I27" s="73"/>
      <c r="J27" s="73"/>
      <c r="K27" s="73"/>
    </row>
    <row r="28" spans="1:11" x14ac:dyDescent="0.25">
      <c r="A28" s="88" t="s">
        <v>78</v>
      </c>
      <c r="B28" s="89" t="s">
        <v>166</v>
      </c>
      <c r="C28" s="76">
        <f>+D28+E28</f>
        <v>0</v>
      </c>
      <c r="D28" s="86">
        <f>+SUM(D29:D37)</f>
        <v>0</v>
      </c>
      <c r="E28" s="86">
        <f>+SUM(E29:E37)</f>
        <v>0</v>
      </c>
      <c r="F28" s="86">
        <f>+G28+H28</f>
        <v>0</v>
      </c>
      <c r="G28" s="86">
        <f>+SUM(G29:G37)</f>
        <v>0</v>
      </c>
      <c r="H28" s="86">
        <f>+SUM(H29:H37)</f>
        <v>0</v>
      </c>
      <c r="I28" s="73"/>
      <c r="J28" s="73"/>
      <c r="K28" s="73"/>
    </row>
    <row r="29" spans="1:11" hidden="1" x14ac:dyDescent="0.25">
      <c r="A29" s="90">
        <v>1</v>
      </c>
      <c r="B29" s="91" t="s">
        <v>167</v>
      </c>
      <c r="C29" s="80">
        <f>+D29+E29</f>
        <v>0</v>
      </c>
      <c r="D29" s="92"/>
      <c r="E29" s="92"/>
      <c r="F29" s="92">
        <f t="shared" ref="F29:F37" si="3">+G29+H29</f>
        <v>0</v>
      </c>
      <c r="G29" s="92"/>
      <c r="H29" s="80"/>
      <c r="I29" s="82"/>
      <c r="J29" s="82"/>
      <c r="K29" s="82"/>
    </row>
    <row r="30" spans="1:11" hidden="1" x14ac:dyDescent="0.25">
      <c r="A30" s="90">
        <v>2</v>
      </c>
      <c r="B30" s="91" t="s">
        <v>168</v>
      </c>
      <c r="C30" s="80">
        <f t="shared" ref="C30:C37" si="4">+D30+E30</f>
        <v>0</v>
      </c>
      <c r="D30" s="92"/>
      <c r="E30" s="92"/>
      <c r="F30" s="92">
        <f t="shared" si="3"/>
        <v>0</v>
      </c>
      <c r="G30" s="92"/>
      <c r="H30" s="80"/>
      <c r="I30" s="82"/>
      <c r="J30" s="82"/>
      <c r="K30" s="82"/>
    </row>
    <row r="31" spans="1:11" hidden="1" x14ac:dyDescent="0.25">
      <c r="A31" s="90">
        <v>3</v>
      </c>
      <c r="B31" s="91" t="s">
        <v>169</v>
      </c>
      <c r="C31" s="80">
        <f t="shared" si="4"/>
        <v>0</v>
      </c>
      <c r="D31" s="92"/>
      <c r="E31" s="92"/>
      <c r="F31" s="92">
        <f t="shared" si="3"/>
        <v>0</v>
      </c>
      <c r="G31" s="92"/>
      <c r="H31" s="80"/>
      <c r="I31" s="82"/>
      <c r="J31" s="82"/>
      <c r="K31" s="82"/>
    </row>
    <row r="32" spans="1:11" ht="24" hidden="1" x14ac:dyDescent="0.25">
      <c r="A32" s="90">
        <v>4</v>
      </c>
      <c r="B32" s="91" t="s">
        <v>170</v>
      </c>
      <c r="C32" s="80">
        <f t="shared" si="4"/>
        <v>0</v>
      </c>
      <c r="D32" s="92"/>
      <c r="E32" s="92"/>
      <c r="F32" s="92">
        <f t="shared" si="3"/>
        <v>0</v>
      </c>
      <c r="G32" s="92"/>
      <c r="H32" s="80"/>
      <c r="I32" s="82"/>
      <c r="J32" s="82"/>
      <c r="K32" s="82"/>
    </row>
    <row r="33" spans="1:11" hidden="1" x14ac:dyDescent="0.25">
      <c r="A33" s="90">
        <v>5</v>
      </c>
      <c r="B33" s="91" t="s">
        <v>171</v>
      </c>
      <c r="C33" s="80">
        <f t="shared" si="4"/>
        <v>0</v>
      </c>
      <c r="D33" s="92"/>
      <c r="E33" s="92"/>
      <c r="F33" s="92">
        <f t="shared" si="3"/>
        <v>0</v>
      </c>
      <c r="G33" s="92"/>
      <c r="H33" s="80"/>
      <c r="I33" s="82"/>
      <c r="J33" s="82"/>
      <c r="K33" s="82"/>
    </row>
    <row r="34" spans="1:11" hidden="1" x14ac:dyDescent="0.25">
      <c r="A34" s="90">
        <v>6</v>
      </c>
      <c r="B34" s="91" t="s">
        <v>172</v>
      </c>
      <c r="C34" s="80">
        <f t="shared" si="4"/>
        <v>0</v>
      </c>
      <c r="D34" s="92"/>
      <c r="E34" s="92"/>
      <c r="F34" s="92">
        <f t="shared" si="3"/>
        <v>0</v>
      </c>
      <c r="G34" s="92"/>
      <c r="H34" s="80"/>
      <c r="I34" s="82"/>
      <c r="J34" s="82"/>
      <c r="K34" s="82"/>
    </row>
    <row r="35" spans="1:11" hidden="1" x14ac:dyDescent="0.25">
      <c r="A35" s="90">
        <v>7</v>
      </c>
      <c r="B35" s="91" t="s">
        <v>173</v>
      </c>
      <c r="C35" s="80">
        <f t="shared" si="4"/>
        <v>0</v>
      </c>
      <c r="D35" s="92"/>
      <c r="E35" s="92"/>
      <c r="F35" s="92">
        <f t="shared" si="3"/>
        <v>0</v>
      </c>
      <c r="G35" s="92"/>
      <c r="H35" s="80"/>
      <c r="I35" s="82"/>
      <c r="J35" s="82"/>
      <c r="K35" s="82"/>
    </row>
    <row r="36" spans="1:11" hidden="1" x14ac:dyDescent="0.25">
      <c r="A36" s="90">
        <v>8</v>
      </c>
      <c r="B36" s="91" t="s">
        <v>174</v>
      </c>
      <c r="C36" s="80">
        <f t="shared" si="4"/>
        <v>0</v>
      </c>
      <c r="D36" s="92"/>
      <c r="E36" s="92"/>
      <c r="F36" s="92">
        <f t="shared" si="3"/>
        <v>0</v>
      </c>
      <c r="G36" s="92"/>
      <c r="H36" s="80"/>
      <c r="I36" s="82"/>
      <c r="J36" s="82"/>
      <c r="K36" s="82"/>
    </row>
    <row r="37" spans="1:11" ht="24" hidden="1" x14ac:dyDescent="0.25">
      <c r="A37" s="90">
        <v>9</v>
      </c>
      <c r="B37" s="91" t="s">
        <v>175</v>
      </c>
      <c r="C37" s="80">
        <f t="shared" si="4"/>
        <v>0</v>
      </c>
      <c r="D37" s="92"/>
      <c r="E37" s="92"/>
      <c r="F37" s="92">
        <f t="shared" si="3"/>
        <v>0</v>
      </c>
      <c r="G37" s="92"/>
      <c r="H37" s="80"/>
      <c r="I37" s="82"/>
      <c r="J37" s="82"/>
      <c r="K37" s="82"/>
    </row>
    <row r="38" spans="1:11" x14ac:dyDescent="0.25">
      <c r="A38" s="88" t="s">
        <v>26</v>
      </c>
      <c r="B38" s="89" t="s">
        <v>176</v>
      </c>
      <c r="C38" s="76">
        <f>+D38+E38</f>
        <v>0</v>
      </c>
      <c r="D38" s="86"/>
      <c r="E38" s="86"/>
      <c r="F38" s="86">
        <f>+G38+H38</f>
        <v>0</v>
      </c>
      <c r="G38" s="86"/>
      <c r="H38" s="76"/>
      <c r="I38" s="73"/>
      <c r="J38" s="73"/>
      <c r="K38" s="73"/>
    </row>
    <row r="39" spans="1:11" x14ac:dyDescent="0.25">
      <c r="A39" s="88" t="s">
        <v>30</v>
      </c>
      <c r="B39" s="89" t="s">
        <v>177</v>
      </c>
      <c r="C39" s="76">
        <f>+D39+E39</f>
        <v>0</v>
      </c>
      <c r="D39" s="86"/>
      <c r="E39" s="86"/>
      <c r="F39" s="86">
        <f>+G39+H39</f>
        <v>0</v>
      </c>
      <c r="G39" s="86"/>
      <c r="H39" s="76"/>
      <c r="I39" s="73"/>
      <c r="J39" s="73"/>
      <c r="K39" s="73"/>
    </row>
    <row r="40" spans="1:11" x14ac:dyDescent="0.25">
      <c r="A40" s="74" t="s">
        <v>32</v>
      </c>
      <c r="B40" s="75" t="s">
        <v>178</v>
      </c>
      <c r="C40" s="76"/>
      <c r="D40" s="86">
        <v>0</v>
      </c>
      <c r="E40" s="86">
        <v>0</v>
      </c>
      <c r="F40" s="86">
        <f>+G40+H40</f>
        <v>9730163.0272589996</v>
      </c>
      <c r="G40" s="86">
        <f>+'[1]53'!$H$177</f>
        <v>8106050.753757</v>
      </c>
      <c r="H40" s="86">
        <f>+'[1]53'!$I$177</f>
        <v>1624112.2735020001</v>
      </c>
      <c r="I40" s="73"/>
      <c r="J40" s="73"/>
      <c r="K40" s="73"/>
    </row>
    <row r="41" spans="1:11" x14ac:dyDescent="0.25">
      <c r="A41" s="93"/>
      <c r="B41" s="94"/>
      <c r="C41" s="95"/>
      <c r="D41" s="95"/>
      <c r="E41" s="95"/>
      <c r="F41" s="95"/>
      <c r="G41" s="95"/>
      <c r="H41" s="95"/>
      <c r="I41" s="96"/>
      <c r="J41" s="97"/>
      <c r="K41" s="96"/>
    </row>
  </sheetData>
  <mergeCells count="13">
    <mergeCell ref="I8:K8"/>
    <mergeCell ref="A1:B1"/>
    <mergeCell ref="H1:I1"/>
    <mergeCell ref="A2:B2"/>
    <mergeCell ref="A4:K4"/>
    <mergeCell ref="A5:K5"/>
    <mergeCell ref="I9:K9"/>
    <mergeCell ref="A9:A10"/>
    <mergeCell ref="B9:B10"/>
    <mergeCell ref="C9:C10"/>
    <mergeCell ref="D9:E9"/>
    <mergeCell ref="F9:F10"/>
    <mergeCell ref="G9:H9"/>
  </mergeCells>
  <printOptions horizontalCentered="1"/>
  <pageMargins left="0.2" right="0.2" top="0.75" bottom="0.75" header="0.3" footer="0.3"/>
  <pageSetup paperSize="9" orientation="landscape" r:id="rId1"/>
  <headerFooter>
    <oddFooter>Page &amp;P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1"/>
  <sheetViews>
    <sheetView topLeftCell="A48" workbookViewId="0">
      <selection activeCell="D62" sqref="D62"/>
    </sheetView>
  </sheetViews>
  <sheetFormatPr defaultRowHeight="15" x14ac:dyDescent="0.25"/>
  <cols>
    <col min="1" max="1" width="5.85546875" customWidth="1"/>
    <col min="2" max="2" width="39.85546875" customWidth="1"/>
    <col min="3" max="3" width="21.140625" style="177" customWidth="1"/>
    <col min="4" max="4" width="23.28515625" customWidth="1"/>
  </cols>
  <sheetData>
    <row r="1" spans="1:5" x14ac:dyDescent="0.25">
      <c r="A1" s="138" t="s">
        <v>44</v>
      </c>
      <c r="B1" s="138"/>
      <c r="C1" s="128"/>
      <c r="D1" s="139" t="s">
        <v>179</v>
      </c>
      <c r="E1" s="139"/>
    </row>
    <row r="2" spans="1:5" x14ac:dyDescent="0.25">
      <c r="A2" s="140" t="s">
        <v>45</v>
      </c>
      <c r="B2" s="140"/>
      <c r="C2" s="171"/>
      <c r="D2" s="8"/>
      <c r="E2" s="16"/>
    </row>
    <row r="3" spans="1:5" x14ac:dyDescent="0.25">
      <c r="A3" s="116"/>
      <c r="B3" s="116"/>
      <c r="C3" s="171"/>
      <c r="D3" s="8"/>
      <c r="E3" s="16"/>
    </row>
    <row r="4" spans="1:5" ht="16.5" x14ac:dyDescent="0.25">
      <c r="A4" s="159" t="s">
        <v>330</v>
      </c>
      <c r="B4" s="159"/>
      <c r="C4" s="159"/>
      <c r="D4" s="159"/>
      <c r="E4" s="159"/>
    </row>
    <row r="5" spans="1:5" x14ac:dyDescent="0.25">
      <c r="A5" s="142" t="s">
        <v>331</v>
      </c>
      <c r="B5" s="142"/>
      <c r="C5" s="142"/>
      <c r="D5" s="142"/>
      <c r="E5" s="142"/>
    </row>
    <row r="6" spans="1:5" x14ac:dyDescent="0.25">
      <c r="A6" s="117"/>
      <c r="B6" s="117"/>
      <c r="C6" s="134"/>
      <c r="D6" s="117"/>
      <c r="E6" s="117"/>
    </row>
    <row r="7" spans="1:5" x14ac:dyDescent="0.25">
      <c r="A7" s="117"/>
      <c r="B7" s="117"/>
      <c r="C7" s="134"/>
      <c r="D7" s="117"/>
      <c r="E7" s="117"/>
    </row>
    <row r="8" spans="1:5" x14ac:dyDescent="0.25">
      <c r="A8" s="1"/>
      <c r="B8" s="1"/>
      <c r="C8" s="128"/>
      <c r="D8" s="7"/>
      <c r="E8" s="17" t="s">
        <v>264</v>
      </c>
    </row>
    <row r="9" spans="1:5" ht="42.75" x14ac:dyDescent="0.25">
      <c r="A9" s="2" t="s">
        <v>0</v>
      </c>
      <c r="B9" s="2" t="s">
        <v>1</v>
      </c>
      <c r="C9" s="41" t="s">
        <v>70</v>
      </c>
      <c r="D9" s="10" t="s">
        <v>3</v>
      </c>
      <c r="E9" s="18" t="s">
        <v>4</v>
      </c>
    </row>
    <row r="10" spans="1:5" x14ac:dyDescent="0.25">
      <c r="A10" s="3" t="s">
        <v>5</v>
      </c>
      <c r="B10" s="3" t="s">
        <v>6</v>
      </c>
      <c r="C10" s="172">
        <v>1</v>
      </c>
      <c r="D10" s="98">
        <v>2</v>
      </c>
      <c r="E10" s="19" t="s">
        <v>7</v>
      </c>
    </row>
    <row r="11" spans="1:5" x14ac:dyDescent="0.25">
      <c r="A11" s="2"/>
      <c r="B11" s="2" t="s">
        <v>77</v>
      </c>
      <c r="C11" s="41">
        <f>+C12+C18+C60+C61</f>
        <v>15120815</v>
      </c>
      <c r="D11" s="10">
        <f>+D12+D18+D60+D61</f>
        <v>22945907.284304</v>
      </c>
      <c r="E11" s="18">
        <f>+D11/C11</f>
        <v>1.5175046638890828</v>
      </c>
    </row>
    <row r="12" spans="1:5" ht="28.5" x14ac:dyDescent="0.25">
      <c r="A12" s="2" t="s">
        <v>5</v>
      </c>
      <c r="B12" s="4" t="s">
        <v>180</v>
      </c>
      <c r="C12" s="41">
        <f>+C13+C14</f>
        <v>0</v>
      </c>
      <c r="D12" s="10">
        <f>+D13+D14</f>
        <v>6271886.3180999998</v>
      </c>
      <c r="E12" s="18"/>
    </row>
    <row r="13" spans="1:5" x14ac:dyDescent="0.25">
      <c r="A13" s="99">
        <v>1</v>
      </c>
      <c r="B13" s="100" t="s">
        <v>181</v>
      </c>
      <c r="C13" s="172">
        <f>+'[1]52'!$C$12</f>
        <v>0</v>
      </c>
      <c r="D13" s="101">
        <f>+'[1]52'!$D$12</f>
        <v>4829239</v>
      </c>
      <c r="E13" s="19"/>
    </row>
    <row r="14" spans="1:5" x14ac:dyDescent="0.25">
      <c r="A14" s="99">
        <v>2</v>
      </c>
      <c r="B14" s="100" t="s">
        <v>182</v>
      </c>
      <c r="C14" s="172">
        <f>+'[1]52'!$C$13</f>
        <v>0</v>
      </c>
      <c r="D14" s="101">
        <f>+'[1]52'!$D$13</f>
        <v>1442647.3181</v>
      </c>
      <c r="E14" s="19"/>
    </row>
    <row r="15" spans="1:5" x14ac:dyDescent="0.25">
      <c r="A15" s="99"/>
      <c r="B15" s="100" t="s">
        <v>183</v>
      </c>
      <c r="C15" s="172"/>
      <c r="D15" s="101"/>
      <c r="E15" s="19"/>
    </row>
    <row r="16" spans="1:5" x14ac:dyDescent="0.25">
      <c r="A16" s="99"/>
      <c r="B16" s="100" t="s">
        <v>184</v>
      </c>
      <c r="C16" s="172"/>
      <c r="D16" s="101"/>
      <c r="E16" s="19"/>
    </row>
    <row r="17" spans="1:5" x14ac:dyDescent="0.25">
      <c r="A17" s="99">
        <v>3</v>
      </c>
      <c r="B17" s="100" t="s">
        <v>185</v>
      </c>
      <c r="C17" s="172"/>
      <c r="D17" s="101"/>
      <c r="E17" s="19"/>
    </row>
    <row r="18" spans="1:5" ht="28.5" x14ac:dyDescent="0.25">
      <c r="A18" s="2" t="s">
        <v>6</v>
      </c>
      <c r="B18" s="4" t="s">
        <v>186</v>
      </c>
      <c r="C18" s="41">
        <f>+'[1]52'!$C$15</f>
        <v>15120815</v>
      </c>
      <c r="D18" s="10">
        <f>+D20+D43+D55+D56+D57+D58</f>
        <v>8567836.0094469991</v>
      </c>
      <c r="E18" s="18">
        <f>+D18/C18</f>
        <v>0.56662527842890742</v>
      </c>
    </row>
    <row r="19" spans="1:5" x14ac:dyDescent="0.25">
      <c r="A19" s="3"/>
      <c r="B19" s="5" t="s">
        <v>187</v>
      </c>
      <c r="C19" s="172"/>
      <c r="D19" s="98"/>
      <c r="E19" s="18"/>
    </row>
    <row r="20" spans="1:5" x14ac:dyDescent="0.25">
      <c r="A20" s="2" t="s">
        <v>78</v>
      </c>
      <c r="B20" s="4" t="s">
        <v>21</v>
      </c>
      <c r="C20" s="41">
        <f>+'[1]52'!$C$16</f>
        <v>9812127</v>
      </c>
      <c r="D20" s="10">
        <f>+'[1]52'!$D$16</f>
        <v>3624498.2896860004</v>
      </c>
      <c r="E20" s="18">
        <f t="shared" ref="E20:E56" si="0">+D20/C20</f>
        <v>0.36938966339163776</v>
      </c>
    </row>
    <row r="21" spans="1:5" x14ac:dyDescent="0.25">
      <c r="A21" s="2"/>
      <c r="B21" s="5" t="s">
        <v>188</v>
      </c>
      <c r="C21" s="41"/>
      <c r="D21" s="10"/>
      <c r="E21" s="18"/>
    </row>
    <row r="22" spans="1:5" x14ac:dyDescent="0.25">
      <c r="A22" s="3">
        <v>1</v>
      </c>
      <c r="B22" s="5" t="s">
        <v>189</v>
      </c>
      <c r="C22" s="172"/>
      <c r="D22" s="98">
        <f>+'[1]52'!$D$17</f>
        <v>3464404.0976860006</v>
      </c>
      <c r="E22" s="18"/>
    </row>
    <row r="23" spans="1:5" x14ac:dyDescent="0.25">
      <c r="A23" s="3"/>
      <c r="B23" s="102" t="s">
        <v>187</v>
      </c>
      <c r="C23" s="172"/>
      <c r="D23" s="98"/>
      <c r="E23" s="18"/>
    </row>
    <row r="24" spans="1:5" x14ac:dyDescent="0.25">
      <c r="A24" s="3">
        <v>1.1000000000000001</v>
      </c>
      <c r="B24" s="5" t="s">
        <v>190</v>
      </c>
      <c r="C24" s="172"/>
      <c r="D24" s="98">
        <f>+'[1]52'!$D$18</f>
        <v>750198.798939</v>
      </c>
      <c r="E24" s="18"/>
    </row>
    <row r="25" spans="1:5" x14ac:dyDescent="0.25">
      <c r="A25" s="3">
        <v>1.2</v>
      </c>
      <c r="B25" s="5" t="s">
        <v>191</v>
      </c>
      <c r="C25" s="172"/>
      <c r="D25" s="98">
        <f>+'[1]52'!$D$19</f>
        <v>21664.029559999999</v>
      </c>
      <c r="E25" s="18"/>
    </row>
    <row r="26" spans="1:5" x14ac:dyDescent="0.25">
      <c r="A26" s="3">
        <v>1.3</v>
      </c>
      <c r="B26" s="5" t="s">
        <v>192</v>
      </c>
      <c r="C26" s="172"/>
      <c r="D26" s="98">
        <f>+'[1]52'!$D$22</f>
        <v>295110.44717599999</v>
      </c>
      <c r="E26" s="18"/>
    </row>
    <row r="27" spans="1:5" x14ac:dyDescent="0.25">
      <c r="A27" s="3">
        <v>1.4</v>
      </c>
      <c r="B27" s="5" t="s">
        <v>193</v>
      </c>
      <c r="C27" s="172"/>
      <c r="D27" s="98">
        <f>+'[1]52'!$D$23</f>
        <v>18156.398000000001</v>
      </c>
      <c r="E27" s="18"/>
    </row>
    <row r="28" spans="1:5" x14ac:dyDescent="0.25">
      <c r="A28" s="3">
        <v>1.5</v>
      </c>
      <c r="B28" s="5" t="s">
        <v>194</v>
      </c>
      <c r="C28" s="172"/>
      <c r="D28" s="98">
        <f>+'[1]52'!$D$24</f>
        <v>49903.724999999999</v>
      </c>
      <c r="E28" s="18"/>
    </row>
    <row r="29" spans="1:5" x14ac:dyDescent="0.25">
      <c r="A29" s="3">
        <v>1.6</v>
      </c>
      <c r="B29" s="5" t="s">
        <v>195</v>
      </c>
      <c r="C29" s="172"/>
      <c r="D29" s="98">
        <f>+'[1]52'!$D$25</f>
        <v>35842.773000000001</v>
      </c>
      <c r="E29" s="18"/>
    </row>
    <row r="30" spans="1:5" x14ac:dyDescent="0.25">
      <c r="A30" s="3">
        <v>1.7</v>
      </c>
      <c r="B30" s="5" t="s">
        <v>196</v>
      </c>
      <c r="C30" s="172"/>
      <c r="D30" s="98">
        <f>+'[1]52'!$D$26</f>
        <v>45583.41835</v>
      </c>
      <c r="E30" s="18"/>
    </row>
    <row r="31" spans="1:5" x14ac:dyDescent="0.25">
      <c r="A31" s="3">
        <v>1.8</v>
      </c>
      <c r="B31" s="5" t="s">
        <v>197</v>
      </c>
      <c r="C31" s="172"/>
      <c r="D31" s="98">
        <f>+'[1]52'!$D$27</f>
        <v>1605960.218351</v>
      </c>
      <c r="E31" s="18"/>
    </row>
    <row r="32" spans="1:5" ht="30" x14ac:dyDescent="0.25">
      <c r="A32" s="3">
        <v>1.9</v>
      </c>
      <c r="B32" s="5" t="s">
        <v>198</v>
      </c>
      <c r="C32" s="172"/>
      <c r="D32" s="98">
        <f>+'[1]52'!$D$28</f>
        <v>136265.69489000001</v>
      </c>
      <c r="E32" s="18"/>
    </row>
    <row r="33" spans="1:5" x14ac:dyDescent="0.25">
      <c r="A33" s="119" t="s">
        <v>266</v>
      </c>
      <c r="B33" s="5" t="s">
        <v>199</v>
      </c>
      <c r="C33" s="172"/>
      <c r="D33" s="98">
        <f>+'[1]52'!$D$29</f>
        <v>15968.933000000001</v>
      </c>
      <c r="E33" s="18"/>
    </row>
    <row r="34" spans="1:5" x14ac:dyDescent="0.25">
      <c r="A34" s="119" t="s">
        <v>267</v>
      </c>
      <c r="B34" s="5" t="s">
        <v>268</v>
      </c>
      <c r="C34" s="172"/>
      <c r="D34" s="98">
        <f>+'[1]52'!$D$31</f>
        <v>293099.99557899998</v>
      </c>
      <c r="E34" s="18"/>
    </row>
    <row r="35" spans="1:5" ht="75" x14ac:dyDescent="0.25">
      <c r="A35" s="3">
        <v>2</v>
      </c>
      <c r="B35" s="5" t="s">
        <v>200</v>
      </c>
      <c r="C35" s="172"/>
      <c r="D35" s="98"/>
      <c r="E35" s="18"/>
    </row>
    <row r="36" spans="1:5" hidden="1" x14ac:dyDescent="0.25">
      <c r="A36" s="3">
        <v>3</v>
      </c>
      <c r="B36" s="103" t="s">
        <v>201</v>
      </c>
      <c r="C36" s="172"/>
      <c r="D36" s="98"/>
      <c r="E36" s="18"/>
    </row>
    <row r="37" spans="1:5" hidden="1" x14ac:dyDescent="0.25">
      <c r="A37" s="3">
        <v>4</v>
      </c>
      <c r="B37" s="103" t="s">
        <v>202</v>
      </c>
      <c r="C37" s="172"/>
      <c r="D37" s="98"/>
      <c r="E37" s="18"/>
    </row>
    <row r="38" spans="1:5" ht="30" hidden="1" x14ac:dyDescent="0.25">
      <c r="A38" s="3">
        <v>5</v>
      </c>
      <c r="B38" s="104" t="s">
        <v>203</v>
      </c>
      <c r="C38" s="172"/>
      <c r="D38" s="98"/>
      <c r="E38" s="18"/>
    </row>
    <row r="39" spans="1:5" ht="30" hidden="1" x14ac:dyDescent="0.25">
      <c r="A39" s="3">
        <v>6</v>
      </c>
      <c r="B39" s="104" t="s">
        <v>204</v>
      </c>
      <c r="C39" s="172"/>
      <c r="D39" s="98"/>
      <c r="E39" s="18"/>
    </row>
    <row r="40" spans="1:5" ht="30" hidden="1" x14ac:dyDescent="0.25">
      <c r="A40" s="3">
        <v>7</v>
      </c>
      <c r="B40" s="104" t="s">
        <v>205</v>
      </c>
      <c r="C40" s="172"/>
      <c r="D40" s="98"/>
      <c r="E40" s="18"/>
    </row>
    <row r="41" spans="1:5" hidden="1" x14ac:dyDescent="0.25">
      <c r="A41" s="3">
        <v>8</v>
      </c>
      <c r="B41" s="104" t="s">
        <v>206</v>
      </c>
      <c r="C41" s="172"/>
      <c r="D41" s="98"/>
      <c r="E41" s="18"/>
    </row>
    <row r="42" spans="1:5" x14ac:dyDescent="0.25">
      <c r="A42" s="3">
        <v>3</v>
      </c>
      <c r="B42" s="5" t="s">
        <v>207</v>
      </c>
      <c r="C42" s="172"/>
      <c r="D42" s="98">
        <f>+'[1]52'!$D$33</f>
        <v>160094.19200000001</v>
      </c>
      <c r="E42" s="18"/>
    </row>
    <row r="43" spans="1:5" x14ac:dyDescent="0.25">
      <c r="A43" s="2" t="s">
        <v>26</v>
      </c>
      <c r="B43" s="4" t="s">
        <v>22</v>
      </c>
      <c r="C43" s="41">
        <f>+'[1]52'!$C$34</f>
        <v>4903856</v>
      </c>
      <c r="D43" s="10">
        <f>+'[1]52'!$D$34</f>
        <v>4353076.824174</v>
      </c>
      <c r="E43" s="18">
        <f t="shared" si="0"/>
        <v>0.88768447201018952</v>
      </c>
    </row>
    <row r="44" spans="1:5" x14ac:dyDescent="0.25">
      <c r="A44" s="3"/>
      <c r="B44" s="102" t="s">
        <v>187</v>
      </c>
      <c r="C44" s="172"/>
      <c r="D44" s="98"/>
      <c r="E44" s="18"/>
    </row>
    <row r="45" spans="1:5" x14ac:dyDescent="0.25">
      <c r="A45" s="3">
        <v>1</v>
      </c>
      <c r="B45" s="5" t="s">
        <v>190</v>
      </c>
      <c r="C45" s="172">
        <f>+'[1]52'!$C$38</f>
        <v>1273483</v>
      </c>
      <c r="D45" s="98">
        <f>+'[1]52'!$D$38</f>
        <v>1124901.9694769999</v>
      </c>
      <c r="E45" s="19">
        <f t="shared" si="0"/>
        <v>0.88332704046854171</v>
      </c>
    </row>
    <row r="46" spans="1:5" x14ac:dyDescent="0.25">
      <c r="A46" s="3">
        <v>2</v>
      </c>
      <c r="B46" s="5" t="s">
        <v>191</v>
      </c>
      <c r="C46" s="172">
        <f>+'[1]52'!$C$39</f>
        <v>95162</v>
      </c>
      <c r="D46" s="98">
        <f>+'[1]52'!$D$39</f>
        <v>46370.261532999997</v>
      </c>
      <c r="E46" s="19">
        <f t="shared" si="0"/>
        <v>0.48727708048380652</v>
      </c>
    </row>
    <row r="47" spans="1:5" x14ac:dyDescent="0.25">
      <c r="A47" s="3">
        <v>3</v>
      </c>
      <c r="B47" s="5" t="s">
        <v>192</v>
      </c>
      <c r="C47" s="172">
        <f>+'[1]52'!$C$40</f>
        <v>1034070</v>
      </c>
      <c r="D47" s="98">
        <f>+'[1]52'!$D$40</f>
        <v>909521.17955100001</v>
      </c>
      <c r="E47" s="19">
        <f t="shared" si="0"/>
        <v>0.87955474924424848</v>
      </c>
    </row>
    <row r="48" spans="1:5" x14ac:dyDescent="0.25">
      <c r="A48" s="3">
        <v>4</v>
      </c>
      <c r="B48" s="5" t="s">
        <v>208</v>
      </c>
      <c r="C48" s="172">
        <f>+'[1]52'!$C$41+'[1]52'!$C$43</f>
        <v>210531</v>
      </c>
      <c r="D48" s="98">
        <f>+'[1]52'!$D$41+'[1]52'!$D$43</f>
        <v>193011.75582700002</v>
      </c>
      <c r="E48" s="19">
        <f t="shared" si="0"/>
        <v>0.91678544170217224</v>
      </c>
    </row>
    <row r="49" spans="1:5" x14ac:dyDescent="0.25">
      <c r="A49" s="3">
        <v>5</v>
      </c>
      <c r="B49" s="5" t="s">
        <v>194</v>
      </c>
      <c r="C49" s="172">
        <f>+'[1]52'!$C$42</f>
        <v>0</v>
      </c>
      <c r="D49" s="98">
        <f>+'[1]52'!$D$42</f>
        <v>0</v>
      </c>
      <c r="E49" s="18"/>
    </row>
    <row r="50" spans="1:5" x14ac:dyDescent="0.25">
      <c r="A50" s="3">
        <v>6</v>
      </c>
      <c r="B50" s="5" t="s">
        <v>196</v>
      </c>
      <c r="C50" s="173">
        <f>+'[1]52'!$C$44</f>
        <v>113991</v>
      </c>
      <c r="D50" s="9">
        <f>+'[1]52'!$D$44</f>
        <v>129388.92107</v>
      </c>
      <c r="E50" s="19">
        <f t="shared" si="0"/>
        <v>1.13508014729233</v>
      </c>
    </row>
    <row r="51" spans="1:5" x14ac:dyDescent="0.25">
      <c r="A51" s="3">
        <v>7</v>
      </c>
      <c r="B51" s="5" t="s">
        <v>197</v>
      </c>
      <c r="C51" s="173">
        <f>+'[1]52'!$C$45</f>
        <v>868686</v>
      </c>
      <c r="D51" s="9">
        <f>+'[1]52'!$D$45</f>
        <v>857981.923328</v>
      </c>
      <c r="E51" s="19">
        <f t="shared" si="0"/>
        <v>0.98767785290427157</v>
      </c>
    </row>
    <row r="52" spans="1:5" ht="30" x14ac:dyDescent="0.25">
      <c r="A52" s="3">
        <v>8</v>
      </c>
      <c r="B52" s="5" t="s">
        <v>198</v>
      </c>
      <c r="C52" s="173">
        <f>+'[1]52'!$C$46</f>
        <v>635960</v>
      </c>
      <c r="D52" s="9">
        <f>+'[1]52'!$D$46</f>
        <v>544971.85343799996</v>
      </c>
      <c r="E52" s="19">
        <f t="shared" si="0"/>
        <v>0.85692787822819039</v>
      </c>
    </row>
    <row r="53" spans="1:5" x14ac:dyDescent="0.25">
      <c r="A53" s="3">
        <v>9</v>
      </c>
      <c r="B53" s="5" t="s">
        <v>199</v>
      </c>
      <c r="C53" s="173">
        <f>+'[1]52'!$C$47</f>
        <v>237290</v>
      </c>
      <c r="D53" s="9">
        <f>+'[1]52'!$D$47</f>
        <v>213665.97182000001</v>
      </c>
      <c r="E53" s="19">
        <f t="shared" si="0"/>
        <v>0.90044237776560332</v>
      </c>
    </row>
    <row r="54" spans="1:5" x14ac:dyDescent="0.25">
      <c r="A54" s="3">
        <v>10</v>
      </c>
      <c r="B54" s="5" t="s">
        <v>269</v>
      </c>
      <c r="C54" s="173">
        <f>+'[1]52'!$C$48</f>
        <v>148105</v>
      </c>
      <c r="D54" s="9">
        <f>+'[1]52'!$D$48</f>
        <v>147655.31054499999</v>
      </c>
      <c r="E54" s="19"/>
    </row>
    <row r="55" spans="1:5" ht="28.5" x14ac:dyDescent="0.25">
      <c r="A55" s="2" t="s">
        <v>30</v>
      </c>
      <c r="B55" s="4" t="s">
        <v>209</v>
      </c>
      <c r="C55" s="174">
        <f>+'[1]52'!$C$49+'[1]52'!$C$50</f>
        <v>292341</v>
      </c>
      <c r="D55" s="11">
        <f>+'[1]52'!$D$49+'[1]52'!$D$50</f>
        <v>587350.89558699995</v>
      </c>
      <c r="E55" s="18">
        <f t="shared" si="0"/>
        <v>2.0091293920011219</v>
      </c>
    </row>
    <row r="56" spans="1:5" x14ac:dyDescent="0.25">
      <c r="A56" s="2" t="s">
        <v>52</v>
      </c>
      <c r="B56" s="4" t="s">
        <v>23</v>
      </c>
      <c r="C56" s="174">
        <f>+'[1]52'!$C$51</f>
        <v>2910</v>
      </c>
      <c r="D56" s="11">
        <f>+'[1]52'!$D$51</f>
        <v>2910</v>
      </c>
      <c r="E56" s="18">
        <f t="shared" si="0"/>
        <v>1</v>
      </c>
    </row>
    <row r="57" spans="1:5" x14ac:dyDescent="0.25">
      <c r="A57" s="2" t="s">
        <v>156</v>
      </c>
      <c r="B57" s="4" t="s">
        <v>24</v>
      </c>
      <c r="C57" s="174">
        <f>+'[1]52'!$C$52</f>
        <v>109581</v>
      </c>
      <c r="D57" s="11"/>
      <c r="E57" s="18"/>
    </row>
    <row r="58" spans="1:5" x14ac:dyDescent="0.25">
      <c r="A58" s="2" t="s">
        <v>158</v>
      </c>
      <c r="B58" s="4" t="s">
        <v>25</v>
      </c>
      <c r="C58" s="174"/>
      <c r="D58" s="11"/>
      <c r="E58" s="18"/>
    </row>
    <row r="59" spans="1:5" x14ac:dyDescent="0.25">
      <c r="A59" s="2" t="s">
        <v>160</v>
      </c>
      <c r="B59" s="4" t="s">
        <v>210</v>
      </c>
      <c r="C59" s="175"/>
      <c r="D59" s="11"/>
      <c r="E59" s="18"/>
    </row>
    <row r="60" spans="1:5" x14ac:dyDescent="0.25">
      <c r="A60" s="2" t="s">
        <v>32</v>
      </c>
      <c r="B60" s="4" t="s">
        <v>211</v>
      </c>
      <c r="C60" s="175"/>
      <c r="D60" s="11">
        <f>+'[1]52'!$D$54</f>
        <v>8106050.753757</v>
      </c>
      <c r="E60" s="18"/>
    </row>
    <row r="61" spans="1:5" x14ac:dyDescent="0.25">
      <c r="A61" s="118" t="s">
        <v>33</v>
      </c>
      <c r="B61" s="44" t="s">
        <v>270</v>
      </c>
      <c r="C61" s="176"/>
      <c r="D61" s="11">
        <f>+'[1]52'!$D$14</f>
        <v>134.203</v>
      </c>
      <c r="E61" s="120"/>
    </row>
  </sheetData>
  <mergeCells count="5">
    <mergeCell ref="A1:B1"/>
    <mergeCell ref="D1:E1"/>
    <mergeCell ref="A2:B2"/>
    <mergeCell ref="A4:E4"/>
    <mergeCell ref="A5:E5"/>
  </mergeCells>
  <printOptions horizontalCentered="1"/>
  <pageMargins left="0.2" right="0.2" top="0.75" bottom="0.75" header="0.3" footer="0.3"/>
  <pageSetup paperSize="9" orientation="portrait" r:id="rId1"/>
  <headerFooter>
    <oddFooter>Page &amp;P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7"/>
  <sheetViews>
    <sheetView tabSelected="1" topLeftCell="G164" zoomScaleNormal="100" workbookViewId="0">
      <selection activeCell="Y177" sqref="Y177"/>
    </sheetView>
  </sheetViews>
  <sheetFormatPr defaultRowHeight="15" x14ac:dyDescent="0.25"/>
  <cols>
    <col min="1" max="1" width="4.140625" style="177" customWidth="1"/>
    <col min="2" max="2" width="21" style="177" customWidth="1"/>
    <col min="3" max="3" width="11.5703125" style="177" customWidth="1"/>
    <col min="4" max="4" width="9.28515625" style="228" customWidth="1"/>
    <col min="5" max="5" width="9" style="228" customWidth="1"/>
    <col min="6" max="6" width="8" style="177" customWidth="1"/>
    <col min="7" max="7" width="7.42578125" style="177" customWidth="1"/>
    <col min="8" max="8" width="5.85546875" style="177" customWidth="1"/>
    <col min="9" max="9" width="7.5703125" style="177" hidden="1" customWidth="1"/>
    <col min="10" max="10" width="7.42578125" style="177" hidden="1" customWidth="1"/>
    <col min="11" max="11" width="6.5703125" style="177" hidden="1" customWidth="1"/>
    <col min="12" max="12" width="6.5703125" style="177" customWidth="1"/>
    <col min="13" max="13" width="9.140625" style="177" customWidth="1"/>
    <col min="14" max="14" width="8.7109375" style="177" customWidth="1"/>
    <col min="15" max="15" width="9.5703125" style="177" customWidth="1"/>
    <col min="16" max="16" width="8.85546875" style="177" customWidth="1"/>
    <col min="17" max="17" width="9" style="177" customWidth="1"/>
    <col min="18" max="18" width="6.7109375" style="177" customWidth="1"/>
    <col min="19" max="19" width="7.5703125" style="177" customWidth="1"/>
    <col min="20" max="20" width="6.28515625" style="177" customWidth="1"/>
    <col min="21" max="21" width="7.5703125" style="177" customWidth="1"/>
    <col min="22" max="22" width="6.42578125" style="177" customWidth="1"/>
    <col min="23" max="23" width="7.42578125" style="177" customWidth="1"/>
    <col min="24" max="25" width="9.42578125" style="177" customWidth="1"/>
    <col min="26" max="26" width="6" style="177" customWidth="1"/>
    <col min="27" max="27" width="8.5703125" style="177" customWidth="1"/>
    <col min="28" max="28" width="6.42578125" style="177" customWidth="1"/>
    <col min="29" max="29" width="7" style="177" customWidth="1"/>
    <col min="30" max="30" width="6" style="177" customWidth="1"/>
    <col min="31" max="31" width="6.7109375" style="177" customWidth="1"/>
    <col min="32" max="32" width="7.42578125" style="177" customWidth="1"/>
    <col min="33" max="33" width="7.28515625" style="177" hidden="1" customWidth="1"/>
    <col min="34" max="34" width="6.140625" style="177" hidden="1" customWidth="1"/>
    <col min="35" max="35" width="7.5703125" style="177" hidden="1" customWidth="1"/>
    <col min="36" max="36" width="5.28515625" style="177" customWidth="1"/>
    <col min="37" max="37" width="5.5703125" style="177" customWidth="1"/>
    <col min="38" max="16384" width="9.140625" style="177"/>
  </cols>
  <sheetData>
    <row r="1" spans="1:37" ht="15.75" x14ac:dyDescent="0.25">
      <c r="A1" s="235" t="s">
        <v>212</v>
      </c>
      <c r="B1" s="235"/>
      <c r="C1" s="235"/>
      <c r="D1" s="229"/>
      <c r="E1" s="219"/>
      <c r="F1" s="219"/>
      <c r="G1" s="219"/>
      <c r="H1" s="223"/>
      <c r="I1" s="219"/>
      <c r="K1" s="219"/>
      <c r="L1" s="219"/>
      <c r="M1" s="219"/>
      <c r="N1" s="219"/>
      <c r="O1" s="219"/>
      <c r="P1" s="219"/>
      <c r="Q1" s="219"/>
      <c r="R1" s="219"/>
      <c r="S1" s="219"/>
      <c r="T1" s="236"/>
      <c r="U1" s="236"/>
      <c r="V1" s="236"/>
      <c r="W1" s="236"/>
      <c r="AC1" s="237" t="s">
        <v>213</v>
      </c>
    </row>
    <row r="2" spans="1:37" ht="15.75" x14ac:dyDescent="0.25">
      <c r="A2" s="238" t="s">
        <v>45</v>
      </c>
      <c r="B2" s="238"/>
      <c r="C2" s="238"/>
      <c r="D2" s="230"/>
      <c r="E2" s="219"/>
      <c r="F2" s="219"/>
      <c r="G2" s="219"/>
      <c r="H2" s="223"/>
      <c r="I2" s="219"/>
      <c r="J2" s="219"/>
      <c r="K2" s="219"/>
      <c r="L2" s="219"/>
      <c r="M2" s="219"/>
      <c r="N2" s="219"/>
      <c r="O2" s="219"/>
      <c r="P2" s="219"/>
      <c r="Q2" s="219"/>
      <c r="R2" s="219"/>
      <c r="S2" s="219"/>
      <c r="T2" s="232"/>
      <c r="U2" s="232"/>
      <c r="V2" s="232"/>
      <c r="W2" s="232"/>
    </row>
    <row r="3" spans="1:37" ht="15.75" x14ac:dyDescent="0.25">
      <c r="A3" s="221"/>
      <c r="B3" s="221"/>
      <c r="C3" s="221"/>
      <c r="D3" s="231"/>
      <c r="E3" s="219"/>
      <c r="F3" s="219"/>
      <c r="G3" s="219"/>
      <c r="H3" s="223"/>
      <c r="I3" s="219"/>
      <c r="J3" s="219"/>
      <c r="K3" s="219"/>
      <c r="L3" s="219"/>
      <c r="M3" s="219"/>
      <c r="N3" s="219"/>
      <c r="O3" s="219"/>
      <c r="P3" s="219"/>
      <c r="Q3" s="219"/>
      <c r="R3" s="219"/>
      <c r="S3" s="219"/>
      <c r="T3" s="232"/>
      <c r="U3" s="232"/>
      <c r="V3" s="232"/>
      <c r="W3" s="232"/>
    </row>
    <row r="4" spans="1:37" ht="18.75" x14ac:dyDescent="0.25">
      <c r="A4" s="239" t="s">
        <v>332</v>
      </c>
      <c r="B4" s="239"/>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row>
    <row r="5" spans="1:37" x14ac:dyDescent="0.25">
      <c r="A5" s="147" t="s">
        <v>333</v>
      </c>
      <c r="B5" s="147"/>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row>
    <row r="6" spans="1:37" x14ac:dyDescent="0.25">
      <c r="A6" s="195"/>
      <c r="B6" s="195"/>
      <c r="C6" s="240"/>
      <c r="D6" s="225"/>
      <c r="E6" s="225"/>
      <c r="F6" s="195"/>
      <c r="G6" s="195"/>
      <c r="H6" s="195"/>
      <c r="I6" s="195"/>
      <c r="J6" s="195"/>
      <c r="K6" s="195"/>
      <c r="L6" s="195"/>
      <c r="M6" s="195"/>
      <c r="N6" s="195"/>
      <c r="O6" s="195"/>
      <c r="P6" s="195"/>
      <c r="Q6" s="195"/>
      <c r="R6" s="195"/>
      <c r="S6" s="195"/>
      <c r="T6" s="195"/>
      <c r="U6" s="195"/>
      <c r="V6" s="195"/>
      <c r="W6" s="195"/>
    </row>
    <row r="7" spans="1:37" x14ac:dyDescent="0.25">
      <c r="A7" s="195"/>
      <c r="B7" s="195"/>
      <c r="C7" s="195"/>
      <c r="D7" s="225"/>
      <c r="E7" s="225"/>
      <c r="F7" s="195"/>
      <c r="G7" s="195"/>
      <c r="H7" s="195"/>
      <c r="I7" s="195"/>
      <c r="J7" s="195"/>
      <c r="K7" s="195"/>
      <c r="L7" s="195"/>
      <c r="M7" s="195"/>
      <c r="N7" s="195"/>
      <c r="O7" s="195"/>
      <c r="P7" s="195"/>
      <c r="Q7" s="195"/>
      <c r="R7" s="195"/>
      <c r="S7" s="195"/>
      <c r="T7" s="195"/>
      <c r="U7" s="195"/>
      <c r="V7" s="195"/>
      <c r="W7" s="195"/>
      <c r="AC7" s="241" t="s">
        <v>314</v>
      </c>
      <c r="AD7" s="241"/>
      <c r="AE7" s="241"/>
      <c r="AF7" s="241"/>
      <c r="AH7" s="241"/>
      <c r="AI7" s="241"/>
      <c r="AJ7" s="241"/>
    </row>
    <row r="8" spans="1:37" x14ac:dyDescent="0.25">
      <c r="A8" s="222" t="s">
        <v>0</v>
      </c>
      <c r="B8" s="222" t="s">
        <v>214</v>
      </c>
      <c r="C8" s="242" t="s">
        <v>280</v>
      </c>
      <c r="D8" s="243"/>
      <c r="E8" s="243"/>
      <c r="F8" s="243"/>
      <c r="G8" s="243"/>
      <c r="H8" s="243"/>
      <c r="I8" s="243"/>
      <c r="J8" s="243"/>
      <c r="K8" s="243"/>
      <c r="L8" s="243"/>
      <c r="M8" s="243"/>
      <c r="N8" s="244"/>
      <c r="O8" s="242" t="s">
        <v>234</v>
      </c>
      <c r="P8" s="243"/>
      <c r="Q8" s="243"/>
      <c r="R8" s="243"/>
      <c r="S8" s="243"/>
      <c r="T8" s="243"/>
      <c r="U8" s="243"/>
      <c r="V8" s="243"/>
      <c r="W8" s="243"/>
      <c r="X8" s="243"/>
      <c r="Y8" s="243"/>
      <c r="Z8" s="244"/>
      <c r="AA8" s="245" t="s">
        <v>281</v>
      </c>
      <c r="AB8" s="245"/>
      <c r="AC8" s="245"/>
      <c r="AD8" s="245"/>
      <c r="AE8" s="245"/>
      <c r="AF8" s="245"/>
      <c r="AG8" s="245"/>
      <c r="AH8" s="245"/>
      <c r="AI8" s="245"/>
      <c r="AJ8" s="245"/>
      <c r="AK8" s="245"/>
    </row>
    <row r="9" spans="1:37" ht="37.5" customHeight="1" x14ac:dyDescent="0.25">
      <c r="A9" s="222"/>
      <c r="B9" s="222"/>
      <c r="C9" s="222" t="s">
        <v>236</v>
      </c>
      <c r="D9" s="226" t="s">
        <v>282</v>
      </c>
      <c r="E9" s="226" t="s">
        <v>283</v>
      </c>
      <c r="F9" s="242" t="s">
        <v>284</v>
      </c>
      <c r="G9" s="244"/>
      <c r="H9" s="222" t="s">
        <v>285</v>
      </c>
      <c r="I9" s="222" t="s">
        <v>286</v>
      </c>
      <c r="J9" s="222"/>
      <c r="K9" s="222"/>
      <c r="L9" s="242" t="s">
        <v>286</v>
      </c>
      <c r="M9" s="243"/>
      <c r="N9" s="244"/>
      <c r="O9" s="222" t="s">
        <v>236</v>
      </c>
      <c r="P9" s="222" t="s">
        <v>282</v>
      </c>
      <c r="Q9" s="224" t="s">
        <v>313</v>
      </c>
      <c r="R9" s="242" t="s">
        <v>287</v>
      </c>
      <c r="S9" s="244"/>
      <c r="T9" s="222" t="s">
        <v>285</v>
      </c>
      <c r="U9" s="222" t="s">
        <v>286</v>
      </c>
      <c r="V9" s="222"/>
      <c r="W9" s="222"/>
      <c r="X9" s="233" t="s">
        <v>288</v>
      </c>
      <c r="Y9" s="233" t="s">
        <v>479</v>
      </c>
      <c r="Z9" s="233" t="s">
        <v>62</v>
      </c>
      <c r="AA9" s="222" t="s">
        <v>236</v>
      </c>
      <c r="AB9" s="222" t="s">
        <v>289</v>
      </c>
      <c r="AC9" s="222" t="s">
        <v>290</v>
      </c>
      <c r="AD9" s="242" t="s">
        <v>287</v>
      </c>
      <c r="AE9" s="244"/>
      <c r="AF9" s="222" t="s">
        <v>291</v>
      </c>
      <c r="AG9" s="222" t="s">
        <v>286</v>
      </c>
      <c r="AH9" s="222"/>
      <c r="AI9" s="222"/>
      <c r="AJ9" s="222" t="s">
        <v>63</v>
      </c>
      <c r="AK9" s="222"/>
    </row>
    <row r="10" spans="1:37" ht="57.75" customHeight="1" x14ac:dyDescent="0.25">
      <c r="A10" s="222"/>
      <c r="B10" s="222"/>
      <c r="C10" s="222"/>
      <c r="D10" s="226"/>
      <c r="E10" s="226"/>
      <c r="F10" s="220" t="s">
        <v>292</v>
      </c>
      <c r="G10" s="220" t="s">
        <v>293</v>
      </c>
      <c r="H10" s="222"/>
      <c r="I10" s="220" t="s">
        <v>236</v>
      </c>
      <c r="J10" s="220" t="s">
        <v>21</v>
      </c>
      <c r="K10" s="220" t="s">
        <v>22</v>
      </c>
      <c r="L10" s="220" t="s">
        <v>236</v>
      </c>
      <c r="M10" s="220" t="s">
        <v>21</v>
      </c>
      <c r="N10" s="220" t="s">
        <v>22</v>
      </c>
      <c r="O10" s="222"/>
      <c r="P10" s="222"/>
      <c r="Q10" s="224"/>
      <c r="R10" s="220" t="s">
        <v>292</v>
      </c>
      <c r="S10" s="220" t="s">
        <v>293</v>
      </c>
      <c r="T10" s="222"/>
      <c r="U10" s="220" t="s">
        <v>236</v>
      </c>
      <c r="V10" s="220" t="s">
        <v>21</v>
      </c>
      <c r="W10" s="220" t="s">
        <v>22</v>
      </c>
      <c r="X10" s="234"/>
      <c r="Y10" s="234"/>
      <c r="Z10" s="234"/>
      <c r="AA10" s="222"/>
      <c r="AB10" s="222"/>
      <c r="AC10" s="222"/>
      <c r="AD10" s="220" t="s">
        <v>292</v>
      </c>
      <c r="AE10" s="220" t="s">
        <v>293</v>
      </c>
      <c r="AF10" s="222"/>
      <c r="AG10" s="220" t="s">
        <v>236</v>
      </c>
      <c r="AH10" s="220" t="s">
        <v>21</v>
      </c>
      <c r="AI10" s="220" t="s">
        <v>22</v>
      </c>
      <c r="AJ10" s="220" t="s">
        <v>294</v>
      </c>
      <c r="AK10" s="220" t="s">
        <v>295</v>
      </c>
    </row>
    <row r="11" spans="1:37" ht="35.25" customHeight="1" x14ac:dyDescent="0.25">
      <c r="A11" s="220" t="s">
        <v>5</v>
      </c>
      <c r="B11" s="220" t="s">
        <v>6</v>
      </c>
      <c r="C11" s="220"/>
      <c r="D11" s="227"/>
      <c r="E11" s="227"/>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row>
    <row r="12" spans="1:37" ht="17.25" customHeight="1" x14ac:dyDescent="0.25">
      <c r="A12" s="246"/>
      <c r="B12" s="247" t="s">
        <v>215</v>
      </c>
      <c r="C12" s="248">
        <f>+D12+E12+F12+G12+H12+L12</f>
        <v>13338507.701680999</v>
      </c>
      <c r="D12" s="248">
        <f>+D13+D159+D160+D161+D162+D163+D164+D165+D166+D167</f>
        <v>8216828.008498</v>
      </c>
      <c r="E12" s="248">
        <f t="shared" ref="E12:H12" si="0">+E13+E159+E160+E161+E162+E163+E164+E165+E166+E167</f>
        <v>4731659.6931829993</v>
      </c>
      <c r="F12" s="248">
        <f t="shared" si="0"/>
        <v>119000</v>
      </c>
      <c r="G12" s="248">
        <f t="shared" si="0"/>
        <v>173341</v>
      </c>
      <c r="H12" s="248">
        <f t="shared" si="0"/>
        <v>2910</v>
      </c>
      <c r="I12" s="248"/>
      <c r="J12" s="248"/>
      <c r="K12" s="248"/>
      <c r="L12" s="248">
        <f>+M12+N12</f>
        <v>94769</v>
      </c>
      <c r="M12" s="248">
        <f>+M13</f>
        <v>48730</v>
      </c>
      <c r="N12" s="248">
        <f>+N13</f>
        <v>46039</v>
      </c>
      <c r="O12" s="248">
        <f>+P12+Q12+R12+S12+U12+X12+Y12+Z12</f>
        <v>21633209.590658002</v>
      </c>
      <c r="P12" s="248">
        <f>+P13</f>
        <v>2617133.646112001</v>
      </c>
      <c r="Q12" s="248">
        <f>+Q13</f>
        <v>4195637.9503679993</v>
      </c>
      <c r="R12" s="248">
        <f>+SUM(R13:R167)</f>
        <v>75787.705755999996</v>
      </c>
      <c r="S12" s="248">
        <f t="shared" ref="S12:T12" si="1">+SUM(S13:S167)</f>
        <v>511563.189831</v>
      </c>
      <c r="T12" s="248">
        <f t="shared" si="1"/>
        <v>2910</v>
      </c>
      <c r="U12" s="248">
        <f>+U13</f>
        <v>54278.782682000005</v>
      </c>
      <c r="V12" s="248">
        <f t="shared" ref="V12:W12" si="2">+V13</f>
        <v>35220.985000000001</v>
      </c>
      <c r="W12" s="248">
        <f t="shared" si="2"/>
        <v>19057.797682</v>
      </c>
      <c r="X12" s="248">
        <f>+X13</f>
        <v>7906787.9948089961</v>
      </c>
      <c r="Y12" s="248">
        <f>SUM(Y13:Y167)</f>
        <v>6271886.1181000005</v>
      </c>
      <c r="Z12" s="248">
        <f>SUM(Z13:Z167)</f>
        <v>134.203</v>
      </c>
      <c r="AA12" s="249">
        <f>+O12/C12</f>
        <v>1.6218613112118723</v>
      </c>
      <c r="AB12" s="249">
        <f>+P12/D12</f>
        <v>0.31850899683007988</v>
      </c>
      <c r="AC12" s="249">
        <f t="shared" ref="AC12" si="3">+Q12/E12</f>
        <v>0.88671591416701889</v>
      </c>
      <c r="AD12" s="249">
        <f>+R12/F12</f>
        <v>0.63687147694117641</v>
      </c>
      <c r="AE12" s="249">
        <f>+S12/G12</f>
        <v>2.9511955615290093</v>
      </c>
      <c r="AF12" s="249">
        <f>+T12/H12</f>
        <v>1</v>
      </c>
      <c r="AG12" s="249"/>
      <c r="AH12" s="249"/>
      <c r="AI12" s="249"/>
      <c r="AJ12" s="249"/>
      <c r="AK12" s="249"/>
    </row>
    <row r="13" spans="1:37" ht="27" customHeight="1" x14ac:dyDescent="0.25">
      <c r="A13" s="250" t="s">
        <v>78</v>
      </c>
      <c r="B13" s="251" t="s">
        <v>297</v>
      </c>
      <c r="C13" s="252">
        <f>+D13+E13</f>
        <v>12948487.701680999</v>
      </c>
      <c r="D13" s="252">
        <f>+D14</f>
        <v>8216828.008498</v>
      </c>
      <c r="E13" s="252">
        <f>+E14</f>
        <v>4731659.6931829993</v>
      </c>
      <c r="F13" s="252">
        <f>+F14</f>
        <v>0</v>
      </c>
      <c r="G13" s="252">
        <f t="shared" ref="G13:N13" si="4">+G14</f>
        <v>0</v>
      </c>
      <c r="H13" s="252">
        <f t="shared" si="4"/>
        <v>0</v>
      </c>
      <c r="I13" s="252">
        <f t="shared" si="4"/>
        <v>0</v>
      </c>
      <c r="J13" s="252">
        <f t="shared" si="4"/>
        <v>0</v>
      </c>
      <c r="K13" s="252">
        <f t="shared" si="4"/>
        <v>0</v>
      </c>
      <c r="L13" s="252">
        <f t="shared" si="4"/>
        <v>94769</v>
      </c>
      <c r="M13" s="252">
        <f t="shared" si="4"/>
        <v>48730</v>
      </c>
      <c r="N13" s="252">
        <f t="shared" si="4"/>
        <v>46039</v>
      </c>
      <c r="O13" s="252">
        <f t="shared" ref="O13" si="5">+O14</f>
        <v>14773838.373970997</v>
      </c>
      <c r="P13" s="252">
        <f t="shared" ref="P13" si="6">+P14</f>
        <v>2617133.646112001</v>
      </c>
      <c r="Q13" s="252">
        <f t="shared" ref="Q13" si="7">+Q14</f>
        <v>4195637.9503679993</v>
      </c>
      <c r="R13" s="252">
        <f t="shared" ref="R13" si="8">+R14</f>
        <v>0</v>
      </c>
      <c r="S13" s="252">
        <f t="shared" ref="S13" si="9">+S14</f>
        <v>0</v>
      </c>
      <c r="T13" s="252">
        <f t="shared" ref="T13" si="10">+T14</f>
        <v>0</v>
      </c>
      <c r="U13" s="252">
        <f t="shared" ref="U13" si="11">+U14</f>
        <v>54278.782682000005</v>
      </c>
      <c r="V13" s="252">
        <f t="shared" ref="V13" si="12">+V14</f>
        <v>35220.985000000001</v>
      </c>
      <c r="W13" s="252">
        <f t="shared" ref="W13" si="13">+W14</f>
        <v>19057.797682</v>
      </c>
      <c r="X13" s="252">
        <f t="shared" ref="X13" si="14">+X14</f>
        <v>7906787.9948089961</v>
      </c>
      <c r="Y13" s="252">
        <f t="shared" ref="Y13" si="15">+Y14</f>
        <v>0</v>
      </c>
      <c r="Z13" s="252">
        <f t="shared" ref="Z13" si="16">+Z14</f>
        <v>0</v>
      </c>
      <c r="AA13" s="253">
        <f t="shared" ref="AA13:AA76" si="17">+O13/C13</f>
        <v>1.140970182336662</v>
      </c>
      <c r="AB13" s="253">
        <f t="shared" ref="AB13:AB75" si="18">+P13/D13</f>
        <v>0.31850899683007988</v>
      </c>
      <c r="AC13" s="253">
        <f t="shared" ref="AC13:AC76" si="19">+Q13/E13</f>
        <v>0.88671591416701889</v>
      </c>
      <c r="AD13" s="253"/>
      <c r="AE13" s="253"/>
      <c r="AF13" s="253"/>
      <c r="AG13" s="253"/>
      <c r="AH13" s="253"/>
      <c r="AI13" s="253"/>
      <c r="AJ13" s="253"/>
      <c r="AK13" s="253"/>
    </row>
    <row r="14" spans="1:37" ht="18.75" customHeight="1" x14ac:dyDescent="0.25">
      <c r="A14" s="250" t="s">
        <v>298</v>
      </c>
      <c r="B14" s="251" t="s">
        <v>299</v>
      </c>
      <c r="C14" s="252">
        <f>+D14+E14+F14+G14+H14+L14</f>
        <v>13043256.701680999</v>
      </c>
      <c r="D14" s="252">
        <f>SUM(D15:D158)</f>
        <v>8216828.008498</v>
      </c>
      <c r="E14" s="252">
        <f t="shared" ref="E14:Z14" si="20">SUM(E15:E158)</f>
        <v>4731659.6931829993</v>
      </c>
      <c r="F14" s="252">
        <f t="shared" si="20"/>
        <v>0</v>
      </c>
      <c r="G14" s="252">
        <f t="shared" si="20"/>
        <v>0</v>
      </c>
      <c r="H14" s="252">
        <f t="shared" si="20"/>
        <v>0</v>
      </c>
      <c r="I14" s="252">
        <f t="shared" ref="I14" si="21">SUM(I15:I158)</f>
        <v>0</v>
      </c>
      <c r="J14" s="252">
        <f t="shared" ref="J14" si="22">SUM(J15:J158)</f>
        <v>0</v>
      </c>
      <c r="K14" s="252">
        <f t="shared" ref="K14" si="23">SUM(K15:K158)</f>
        <v>0</v>
      </c>
      <c r="L14" s="252">
        <f>SUM(L15:L158)</f>
        <v>94769</v>
      </c>
      <c r="M14" s="252">
        <f t="shared" ref="M14" si="24">SUM(M15:M158)</f>
        <v>48730</v>
      </c>
      <c r="N14" s="252">
        <f t="shared" ref="N14" si="25">SUM(N15:N158)</f>
        <v>46039</v>
      </c>
      <c r="O14" s="252">
        <f>+P14+Q14+R14+S14+T14+U14+X14+Y14+Z14</f>
        <v>14773838.373970997</v>
      </c>
      <c r="P14" s="252">
        <f t="shared" si="20"/>
        <v>2617133.646112001</v>
      </c>
      <c r="Q14" s="252">
        <f t="shared" si="20"/>
        <v>4195637.9503679993</v>
      </c>
      <c r="R14" s="252">
        <f t="shared" si="20"/>
        <v>0</v>
      </c>
      <c r="S14" s="252">
        <f t="shared" si="20"/>
        <v>0</v>
      </c>
      <c r="T14" s="252">
        <f t="shared" si="20"/>
        <v>0</v>
      </c>
      <c r="U14" s="252">
        <f>+V14+W14</f>
        <v>54278.782682000005</v>
      </c>
      <c r="V14" s="252">
        <f t="shared" si="20"/>
        <v>35220.985000000001</v>
      </c>
      <c r="W14" s="252">
        <f t="shared" si="20"/>
        <v>19057.797682</v>
      </c>
      <c r="X14" s="252">
        <f t="shared" si="20"/>
        <v>7906787.9948089961</v>
      </c>
      <c r="Y14" s="252"/>
      <c r="Z14" s="252">
        <f t="shared" si="20"/>
        <v>0</v>
      </c>
      <c r="AA14" s="253">
        <f t="shared" si="17"/>
        <v>1.1326801819415977</v>
      </c>
      <c r="AB14" s="253">
        <f t="shared" si="18"/>
        <v>0.31850899683007988</v>
      </c>
      <c r="AC14" s="253">
        <f t="shared" si="19"/>
        <v>0.88671591416701889</v>
      </c>
      <c r="AD14" s="253"/>
      <c r="AE14" s="253"/>
      <c r="AF14" s="253"/>
      <c r="AG14" s="253"/>
      <c r="AH14" s="253"/>
      <c r="AI14" s="253"/>
      <c r="AJ14" s="253"/>
      <c r="AK14" s="253"/>
    </row>
    <row r="15" spans="1:37" ht="24" x14ac:dyDescent="0.25">
      <c r="A15" s="254">
        <v>1</v>
      </c>
      <c r="B15" s="255" t="s">
        <v>354</v>
      </c>
      <c r="C15" s="252">
        <f>+D15+E15+F15+G15+H15+L15+M15+N15</f>
        <v>60119</v>
      </c>
      <c r="D15" s="256">
        <v>30100</v>
      </c>
      <c r="E15" s="256">
        <v>30019</v>
      </c>
      <c r="F15" s="257">
        <v>0</v>
      </c>
      <c r="G15" s="257">
        <v>0</v>
      </c>
      <c r="H15" s="257">
        <v>0</v>
      </c>
      <c r="I15" s="258"/>
      <c r="J15" s="257"/>
      <c r="K15" s="257"/>
      <c r="L15" s="257">
        <f>+M15+N15</f>
        <v>0</v>
      </c>
      <c r="M15" s="256">
        <v>0</v>
      </c>
      <c r="N15" s="256">
        <v>0</v>
      </c>
      <c r="O15" s="252">
        <f t="shared" ref="O15:O78" si="26">+P15+Q15+R15+S15+T15+U15+X15+Y15+Z15</f>
        <v>60411.728202999999</v>
      </c>
      <c r="P15" s="256">
        <v>30411.735000000001</v>
      </c>
      <c r="Q15" s="256">
        <v>29300.878702999998</v>
      </c>
      <c r="R15" s="258">
        <v>0</v>
      </c>
      <c r="S15" s="258">
        <v>0</v>
      </c>
      <c r="T15" s="258">
        <v>0</v>
      </c>
      <c r="U15" s="258">
        <f>+V15+W15</f>
        <v>0</v>
      </c>
      <c r="V15" s="256">
        <v>0</v>
      </c>
      <c r="W15" s="256">
        <v>0</v>
      </c>
      <c r="X15" s="256">
        <v>699.11450000000002</v>
      </c>
      <c r="Y15" s="256"/>
      <c r="Z15" s="258">
        <v>0</v>
      </c>
      <c r="AA15" s="253">
        <f t="shared" si="17"/>
        <v>1.0048691462432842</v>
      </c>
      <c r="AB15" s="259">
        <f t="shared" si="18"/>
        <v>1.0103566445182723</v>
      </c>
      <c r="AC15" s="259">
        <f t="shared" si="19"/>
        <v>0.97607777417635488</v>
      </c>
      <c r="AD15" s="259"/>
      <c r="AE15" s="259"/>
      <c r="AF15" s="259"/>
      <c r="AG15" s="259"/>
      <c r="AH15" s="259"/>
      <c r="AI15" s="259"/>
      <c r="AJ15" s="259"/>
      <c r="AK15" s="259"/>
    </row>
    <row r="16" spans="1:37" ht="24" x14ac:dyDescent="0.25">
      <c r="A16" s="254">
        <v>2</v>
      </c>
      <c r="B16" s="255" t="s">
        <v>355</v>
      </c>
      <c r="C16" s="252">
        <f t="shared" ref="C16:C79" si="27">+D16+E16+F16+G16+H16+L16+M16+N16</f>
        <v>1262</v>
      </c>
      <c r="D16" s="256">
        <v>0</v>
      </c>
      <c r="E16" s="256">
        <v>1262</v>
      </c>
      <c r="F16" s="257">
        <v>0</v>
      </c>
      <c r="G16" s="257">
        <v>0</v>
      </c>
      <c r="H16" s="257">
        <v>0</v>
      </c>
      <c r="I16" s="258"/>
      <c r="J16" s="257"/>
      <c r="K16" s="257"/>
      <c r="L16" s="257">
        <f t="shared" ref="L16:L79" si="28">+M16+N16</f>
        <v>0</v>
      </c>
      <c r="M16" s="256">
        <v>0</v>
      </c>
      <c r="N16" s="256">
        <v>0</v>
      </c>
      <c r="O16" s="252">
        <f t="shared" si="26"/>
        <v>1123.620729</v>
      </c>
      <c r="P16" s="256">
        <v>0</v>
      </c>
      <c r="Q16" s="256">
        <v>1112.058276</v>
      </c>
      <c r="R16" s="258">
        <v>0</v>
      </c>
      <c r="S16" s="258">
        <v>0</v>
      </c>
      <c r="T16" s="258">
        <v>0</v>
      </c>
      <c r="U16" s="258">
        <f t="shared" ref="U16:U79" si="29">+V16+W16</f>
        <v>0</v>
      </c>
      <c r="V16" s="256">
        <v>0</v>
      </c>
      <c r="W16" s="256">
        <v>0</v>
      </c>
      <c r="X16" s="256">
        <v>11.562453</v>
      </c>
      <c r="Y16" s="256"/>
      <c r="Z16" s="258">
        <v>0</v>
      </c>
      <c r="AA16" s="253">
        <f t="shared" si="17"/>
        <v>0.89034923058637083</v>
      </c>
      <c r="AB16" s="259"/>
      <c r="AC16" s="259">
        <f t="shared" si="19"/>
        <v>0.88118722345483358</v>
      </c>
      <c r="AD16" s="259"/>
      <c r="AE16" s="259"/>
      <c r="AF16" s="259"/>
      <c r="AG16" s="259"/>
      <c r="AH16" s="259"/>
      <c r="AI16" s="259"/>
      <c r="AJ16" s="259"/>
      <c r="AK16" s="259"/>
    </row>
    <row r="17" spans="1:37" ht="24" x14ac:dyDescent="0.25">
      <c r="A17" s="254">
        <v>3</v>
      </c>
      <c r="B17" s="255" t="s">
        <v>356</v>
      </c>
      <c r="C17" s="252">
        <f t="shared" si="27"/>
        <v>20411</v>
      </c>
      <c r="D17" s="256">
        <v>0</v>
      </c>
      <c r="E17" s="256">
        <v>20411</v>
      </c>
      <c r="F17" s="257">
        <v>0</v>
      </c>
      <c r="G17" s="257">
        <v>0</v>
      </c>
      <c r="H17" s="257">
        <v>0</v>
      </c>
      <c r="I17" s="258"/>
      <c r="J17" s="257"/>
      <c r="K17" s="257"/>
      <c r="L17" s="257">
        <f t="shared" si="28"/>
        <v>0</v>
      </c>
      <c r="M17" s="256">
        <v>0</v>
      </c>
      <c r="N17" s="256">
        <v>0</v>
      </c>
      <c r="O17" s="252">
        <f t="shared" si="26"/>
        <v>10485.43195</v>
      </c>
      <c r="P17" s="256">
        <v>0</v>
      </c>
      <c r="Q17" s="256">
        <v>9831.4064749999998</v>
      </c>
      <c r="R17" s="258">
        <v>0</v>
      </c>
      <c r="S17" s="258">
        <v>0</v>
      </c>
      <c r="T17" s="258">
        <v>0</v>
      </c>
      <c r="U17" s="258">
        <f t="shared" si="29"/>
        <v>0</v>
      </c>
      <c r="V17" s="256">
        <v>0</v>
      </c>
      <c r="W17" s="256">
        <v>0</v>
      </c>
      <c r="X17" s="256">
        <v>654.02547500000003</v>
      </c>
      <c r="Y17" s="256"/>
      <c r="Z17" s="258">
        <v>0</v>
      </c>
      <c r="AA17" s="253">
        <f t="shared" si="17"/>
        <v>0.51371475919847143</v>
      </c>
      <c r="AB17" s="259"/>
      <c r="AC17" s="259">
        <f t="shared" si="19"/>
        <v>0.4816719648718828</v>
      </c>
      <c r="AD17" s="259"/>
      <c r="AE17" s="259"/>
      <c r="AF17" s="259"/>
      <c r="AG17" s="259"/>
      <c r="AH17" s="259"/>
      <c r="AI17" s="259"/>
      <c r="AJ17" s="259"/>
      <c r="AK17" s="259"/>
    </row>
    <row r="18" spans="1:37" ht="36" x14ac:dyDescent="0.25">
      <c r="A18" s="254">
        <v>4</v>
      </c>
      <c r="B18" s="255" t="s">
        <v>357</v>
      </c>
      <c r="C18" s="252">
        <f t="shared" si="27"/>
        <v>2152</v>
      </c>
      <c r="D18" s="256">
        <v>0</v>
      </c>
      <c r="E18" s="256">
        <v>2152</v>
      </c>
      <c r="F18" s="257">
        <v>0</v>
      </c>
      <c r="G18" s="257">
        <v>0</v>
      </c>
      <c r="H18" s="257">
        <v>0</v>
      </c>
      <c r="I18" s="258"/>
      <c r="J18" s="257"/>
      <c r="K18" s="257"/>
      <c r="L18" s="257">
        <f t="shared" si="28"/>
        <v>0</v>
      </c>
      <c r="M18" s="256">
        <v>0</v>
      </c>
      <c r="N18" s="256">
        <v>0</v>
      </c>
      <c r="O18" s="252">
        <f t="shared" si="26"/>
        <v>1447.0149999999999</v>
      </c>
      <c r="P18" s="256">
        <v>0</v>
      </c>
      <c r="Q18" s="256">
        <v>1312.4929999999999</v>
      </c>
      <c r="R18" s="258">
        <v>0</v>
      </c>
      <c r="S18" s="258">
        <v>0</v>
      </c>
      <c r="T18" s="258">
        <v>0</v>
      </c>
      <c r="U18" s="258">
        <f t="shared" si="29"/>
        <v>0</v>
      </c>
      <c r="V18" s="256">
        <v>0</v>
      </c>
      <c r="W18" s="256">
        <v>0</v>
      </c>
      <c r="X18" s="256">
        <v>134.52199999999999</v>
      </c>
      <c r="Y18" s="256"/>
      <c r="Z18" s="258">
        <v>0</v>
      </c>
      <c r="AA18" s="253">
        <f t="shared" si="17"/>
        <v>0.67240473977695159</v>
      </c>
      <c r="AB18" s="259"/>
      <c r="AC18" s="259">
        <f t="shared" si="19"/>
        <v>0.60989451672862449</v>
      </c>
      <c r="AD18" s="259"/>
      <c r="AE18" s="259"/>
      <c r="AF18" s="259"/>
      <c r="AG18" s="259"/>
      <c r="AH18" s="259"/>
      <c r="AI18" s="259"/>
      <c r="AJ18" s="259"/>
      <c r="AK18" s="259"/>
    </row>
    <row r="19" spans="1:37" ht="24" x14ac:dyDescent="0.25">
      <c r="A19" s="254">
        <v>5</v>
      </c>
      <c r="B19" s="255" t="s">
        <v>358</v>
      </c>
      <c r="C19" s="252">
        <f t="shared" si="27"/>
        <v>0</v>
      </c>
      <c r="D19" s="256">
        <v>0</v>
      </c>
      <c r="E19" s="256">
        <v>0</v>
      </c>
      <c r="F19" s="257">
        <v>0</v>
      </c>
      <c r="G19" s="257">
        <v>0</v>
      </c>
      <c r="H19" s="257">
        <v>0</v>
      </c>
      <c r="I19" s="258"/>
      <c r="J19" s="257"/>
      <c r="K19" s="257"/>
      <c r="L19" s="257">
        <f t="shared" si="28"/>
        <v>0</v>
      </c>
      <c r="M19" s="256">
        <v>0</v>
      </c>
      <c r="N19" s="256">
        <v>0</v>
      </c>
      <c r="O19" s="252">
        <f t="shared" si="26"/>
        <v>113.70820000000001</v>
      </c>
      <c r="P19" s="256">
        <v>0</v>
      </c>
      <c r="Q19" s="256">
        <v>0</v>
      </c>
      <c r="R19" s="258">
        <v>0</v>
      </c>
      <c r="S19" s="258">
        <v>0</v>
      </c>
      <c r="T19" s="258">
        <v>0</v>
      </c>
      <c r="U19" s="258">
        <f t="shared" si="29"/>
        <v>0</v>
      </c>
      <c r="V19" s="256">
        <v>0</v>
      </c>
      <c r="W19" s="256">
        <v>0</v>
      </c>
      <c r="X19" s="256">
        <v>113.70820000000001</v>
      </c>
      <c r="Y19" s="256"/>
      <c r="Z19" s="258">
        <v>0</v>
      </c>
      <c r="AA19" s="253"/>
      <c r="AB19" s="259"/>
      <c r="AC19" s="259"/>
      <c r="AD19" s="259"/>
      <c r="AE19" s="259"/>
      <c r="AF19" s="259"/>
      <c r="AG19" s="259"/>
      <c r="AH19" s="259"/>
      <c r="AI19" s="259"/>
      <c r="AJ19" s="259"/>
      <c r="AK19" s="259"/>
    </row>
    <row r="20" spans="1:37" x14ac:dyDescent="0.25">
      <c r="A20" s="254">
        <v>6</v>
      </c>
      <c r="B20" s="255" t="s">
        <v>359</v>
      </c>
      <c r="C20" s="252">
        <f t="shared" si="27"/>
        <v>0</v>
      </c>
      <c r="D20" s="256"/>
      <c r="E20" s="256">
        <v>0</v>
      </c>
      <c r="F20" s="257">
        <v>0</v>
      </c>
      <c r="G20" s="257">
        <v>0</v>
      </c>
      <c r="H20" s="257">
        <v>0</v>
      </c>
      <c r="I20" s="258"/>
      <c r="J20" s="257"/>
      <c r="K20" s="257"/>
      <c r="L20" s="257">
        <f t="shared" si="28"/>
        <v>0</v>
      </c>
      <c r="M20" s="256">
        <v>0</v>
      </c>
      <c r="N20" s="256">
        <v>0</v>
      </c>
      <c r="O20" s="252">
        <f t="shared" si="26"/>
        <v>33.090000000000003</v>
      </c>
      <c r="P20" s="256">
        <v>33.090000000000003</v>
      </c>
      <c r="Q20" s="256">
        <v>0</v>
      </c>
      <c r="R20" s="258">
        <v>0</v>
      </c>
      <c r="S20" s="258">
        <v>0</v>
      </c>
      <c r="T20" s="258">
        <v>0</v>
      </c>
      <c r="U20" s="258">
        <f t="shared" si="29"/>
        <v>0</v>
      </c>
      <c r="V20" s="256">
        <v>0</v>
      </c>
      <c r="W20" s="256">
        <v>0</v>
      </c>
      <c r="X20" s="256">
        <v>0</v>
      </c>
      <c r="Y20" s="256"/>
      <c r="Z20" s="258">
        <v>0</v>
      </c>
      <c r="AA20" s="253"/>
      <c r="AB20" s="259"/>
      <c r="AC20" s="259"/>
      <c r="AD20" s="259"/>
      <c r="AE20" s="259"/>
      <c r="AF20" s="259"/>
      <c r="AG20" s="259"/>
      <c r="AH20" s="259"/>
      <c r="AI20" s="259"/>
      <c r="AJ20" s="259"/>
      <c r="AK20" s="259"/>
    </row>
    <row r="21" spans="1:37" ht="26.25" customHeight="1" x14ac:dyDescent="0.25">
      <c r="A21" s="254">
        <v>7</v>
      </c>
      <c r="B21" s="255" t="s">
        <v>360</v>
      </c>
      <c r="C21" s="252">
        <f t="shared" si="27"/>
        <v>2243.6559999999999</v>
      </c>
      <c r="D21" s="256">
        <v>2243.6559999999999</v>
      </c>
      <c r="E21" s="256">
        <v>0</v>
      </c>
      <c r="F21" s="257">
        <v>0</v>
      </c>
      <c r="G21" s="257">
        <v>0</v>
      </c>
      <c r="H21" s="257">
        <v>0</v>
      </c>
      <c r="I21" s="258"/>
      <c r="J21" s="257"/>
      <c r="K21" s="257"/>
      <c r="L21" s="257">
        <f t="shared" si="28"/>
        <v>0</v>
      </c>
      <c r="M21" s="256">
        <v>0</v>
      </c>
      <c r="N21" s="256">
        <v>0</v>
      </c>
      <c r="O21" s="252">
        <f t="shared" si="26"/>
        <v>2243.6559999999999</v>
      </c>
      <c r="P21" s="256">
        <v>2243.6559999999999</v>
      </c>
      <c r="Q21" s="256">
        <v>0</v>
      </c>
      <c r="R21" s="258">
        <v>0</v>
      </c>
      <c r="S21" s="258">
        <v>0</v>
      </c>
      <c r="T21" s="258">
        <v>0</v>
      </c>
      <c r="U21" s="258">
        <f t="shared" si="29"/>
        <v>0</v>
      </c>
      <c r="V21" s="256">
        <v>0</v>
      </c>
      <c r="W21" s="256">
        <v>0</v>
      </c>
      <c r="X21" s="256">
        <v>0</v>
      </c>
      <c r="Y21" s="256"/>
      <c r="Z21" s="258">
        <v>0</v>
      </c>
      <c r="AA21" s="253">
        <f t="shared" si="17"/>
        <v>1</v>
      </c>
      <c r="AB21" s="259">
        <f t="shared" si="18"/>
        <v>1</v>
      </c>
      <c r="AC21" s="259"/>
      <c r="AD21" s="259"/>
      <c r="AE21" s="259"/>
      <c r="AF21" s="259"/>
      <c r="AG21" s="259"/>
      <c r="AH21" s="259"/>
      <c r="AI21" s="259"/>
      <c r="AJ21" s="259"/>
      <c r="AK21" s="259"/>
    </row>
    <row r="22" spans="1:37" ht="31.5" customHeight="1" x14ac:dyDescent="0.25">
      <c r="A22" s="254">
        <v>8</v>
      </c>
      <c r="B22" s="255" t="s">
        <v>361</v>
      </c>
      <c r="C22" s="252">
        <f t="shared" si="27"/>
        <v>21919.984</v>
      </c>
      <c r="D22" s="256">
        <v>144.98400000000001</v>
      </c>
      <c r="E22" s="256">
        <v>21775</v>
      </c>
      <c r="F22" s="257">
        <v>0</v>
      </c>
      <c r="G22" s="257">
        <v>0</v>
      </c>
      <c r="H22" s="257">
        <v>0</v>
      </c>
      <c r="I22" s="258"/>
      <c r="J22" s="257"/>
      <c r="K22" s="257"/>
      <c r="L22" s="257">
        <f t="shared" si="28"/>
        <v>0</v>
      </c>
      <c r="M22" s="256">
        <v>0</v>
      </c>
      <c r="N22" s="256">
        <v>0</v>
      </c>
      <c r="O22" s="252">
        <f t="shared" si="26"/>
        <v>19881.586051000002</v>
      </c>
      <c r="P22" s="256">
        <v>144.98400000000001</v>
      </c>
      <c r="Q22" s="256">
        <v>18637.053249000001</v>
      </c>
      <c r="R22" s="258">
        <v>0</v>
      </c>
      <c r="S22" s="258">
        <v>0</v>
      </c>
      <c r="T22" s="258">
        <v>0</v>
      </c>
      <c r="U22" s="258">
        <f t="shared" si="29"/>
        <v>0</v>
      </c>
      <c r="V22" s="256">
        <v>0</v>
      </c>
      <c r="W22" s="256">
        <v>0</v>
      </c>
      <c r="X22" s="256">
        <v>1099.548802</v>
      </c>
      <c r="Y22" s="256"/>
      <c r="Z22" s="258">
        <v>0</v>
      </c>
      <c r="AA22" s="253">
        <f t="shared" si="17"/>
        <v>0.90700732495972636</v>
      </c>
      <c r="AB22" s="259">
        <f t="shared" si="18"/>
        <v>1</v>
      </c>
      <c r="AC22" s="259">
        <f t="shared" si="19"/>
        <v>0.85589222727898973</v>
      </c>
      <c r="AD22" s="259"/>
      <c r="AE22" s="259"/>
      <c r="AF22" s="259"/>
      <c r="AG22" s="259"/>
      <c r="AH22" s="259"/>
      <c r="AI22" s="259"/>
      <c r="AJ22" s="259"/>
      <c r="AK22" s="259"/>
    </row>
    <row r="23" spans="1:37" ht="24" x14ac:dyDescent="0.25">
      <c r="A23" s="254">
        <v>9</v>
      </c>
      <c r="B23" s="255" t="s">
        <v>362</v>
      </c>
      <c r="C23" s="252">
        <f t="shared" si="27"/>
        <v>2000</v>
      </c>
      <c r="D23" s="256">
        <v>2000</v>
      </c>
      <c r="E23" s="256">
        <v>0</v>
      </c>
      <c r="F23" s="257">
        <v>0</v>
      </c>
      <c r="G23" s="257">
        <v>0</v>
      </c>
      <c r="H23" s="257">
        <v>0</v>
      </c>
      <c r="I23" s="258"/>
      <c r="J23" s="257"/>
      <c r="K23" s="257"/>
      <c r="L23" s="257">
        <f t="shared" si="28"/>
        <v>0</v>
      </c>
      <c r="M23" s="256">
        <v>0</v>
      </c>
      <c r="N23" s="256">
        <v>0</v>
      </c>
      <c r="O23" s="252">
        <f t="shared" si="26"/>
        <v>2000</v>
      </c>
      <c r="P23" s="256">
        <v>2000</v>
      </c>
      <c r="Q23" s="256">
        <v>0</v>
      </c>
      <c r="R23" s="258">
        <v>0</v>
      </c>
      <c r="S23" s="258">
        <v>0</v>
      </c>
      <c r="T23" s="258">
        <v>0</v>
      </c>
      <c r="U23" s="258">
        <f t="shared" si="29"/>
        <v>0</v>
      </c>
      <c r="V23" s="256">
        <v>0</v>
      </c>
      <c r="W23" s="256">
        <v>0</v>
      </c>
      <c r="X23" s="256">
        <v>0</v>
      </c>
      <c r="Y23" s="256"/>
      <c r="Z23" s="258">
        <v>0</v>
      </c>
      <c r="AA23" s="253">
        <f t="shared" si="17"/>
        <v>1</v>
      </c>
      <c r="AB23" s="259">
        <f t="shared" si="18"/>
        <v>1</v>
      </c>
      <c r="AC23" s="259"/>
      <c r="AD23" s="259"/>
      <c r="AE23" s="259"/>
      <c r="AF23" s="259"/>
      <c r="AG23" s="259"/>
      <c r="AH23" s="259"/>
      <c r="AI23" s="259"/>
      <c r="AJ23" s="259"/>
      <c r="AK23" s="259"/>
    </row>
    <row r="24" spans="1:37" ht="36" x14ac:dyDescent="0.25">
      <c r="A24" s="254">
        <v>10</v>
      </c>
      <c r="B24" s="255" t="s">
        <v>363</v>
      </c>
      <c r="C24" s="252">
        <f t="shared" si="27"/>
        <v>2099932.1749999998</v>
      </c>
      <c r="D24" s="256">
        <v>1959815.175</v>
      </c>
      <c r="E24" s="256">
        <v>72657</v>
      </c>
      <c r="F24" s="257">
        <v>0</v>
      </c>
      <c r="G24" s="257">
        <v>0</v>
      </c>
      <c r="H24" s="257">
        <v>0</v>
      </c>
      <c r="I24" s="258"/>
      <c r="J24" s="257"/>
      <c r="K24" s="257"/>
      <c r="L24" s="257">
        <f t="shared" si="28"/>
        <v>33730</v>
      </c>
      <c r="M24" s="256">
        <v>33730</v>
      </c>
      <c r="N24" s="256">
        <v>0</v>
      </c>
      <c r="O24" s="252">
        <f t="shared" si="26"/>
        <v>2583738.2113709999</v>
      </c>
      <c r="P24" s="256">
        <v>1654251.8146780001</v>
      </c>
      <c r="Q24" s="256">
        <v>106837.508109</v>
      </c>
      <c r="R24" s="258">
        <v>0</v>
      </c>
      <c r="S24" s="258">
        <v>0</v>
      </c>
      <c r="T24" s="258">
        <v>0</v>
      </c>
      <c r="U24" s="258">
        <f t="shared" si="29"/>
        <v>20220.985000000001</v>
      </c>
      <c r="V24" s="256">
        <v>20220.985000000001</v>
      </c>
      <c r="W24" s="256">
        <v>0</v>
      </c>
      <c r="X24" s="256">
        <v>802427.90358399996</v>
      </c>
      <c r="Y24" s="256"/>
      <c r="Z24" s="258">
        <v>0</v>
      </c>
      <c r="AA24" s="253">
        <f t="shared" si="17"/>
        <v>1.2303912679327369</v>
      </c>
      <c r="AB24" s="259">
        <f t="shared" si="18"/>
        <v>0.84408562387930286</v>
      </c>
      <c r="AC24" s="259">
        <f t="shared" si="19"/>
        <v>1.4704365458111401</v>
      </c>
      <c r="AD24" s="259"/>
      <c r="AE24" s="259"/>
      <c r="AF24" s="259"/>
      <c r="AG24" s="259"/>
      <c r="AH24" s="259"/>
      <c r="AI24" s="259"/>
      <c r="AJ24" s="259"/>
      <c r="AK24" s="259"/>
    </row>
    <row r="25" spans="1:37" ht="36" x14ac:dyDescent="0.25">
      <c r="A25" s="254">
        <v>11</v>
      </c>
      <c r="B25" s="255" t="s">
        <v>364</v>
      </c>
      <c r="C25" s="252">
        <f t="shared" si="27"/>
        <v>28879.755217000002</v>
      </c>
      <c r="D25" s="256">
        <v>0</v>
      </c>
      <c r="E25" s="256">
        <v>28879.755217000002</v>
      </c>
      <c r="F25" s="257">
        <v>0</v>
      </c>
      <c r="G25" s="257">
        <v>0</v>
      </c>
      <c r="H25" s="257">
        <v>0</v>
      </c>
      <c r="I25" s="258"/>
      <c r="J25" s="257"/>
      <c r="K25" s="257"/>
      <c r="L25" s="257">
        <f t="shared" si="28"/>
        <v>0</v>
      </c>
      <c r="M25" s="256">
        <v>0</v>
      </c>
      <c r="N25" s="256">
        <v>0</v>
      </c>
      <c r="O25" s="252">
        <f t="shared" si="26"/>
        <v>10247.105324</v>
      </c>
      <c r="P25" s="256">
        <v>0</v>
      </c>
      <c r="Q25" s="256">
        <v>10203.785744999999</v>
      </c>
      <c r="R25" s="258">
        <v>0</v>
      </c>
      <c r="S25" s="258">
        <v>0</v>
      </c>
      <c r="T25" s="258">
        <v>0</v>
      </c>
      <c r="U25" s="258">
        <f t="shared" si="29"/>
        <v>0</v>
      </c>
      <c r="V25" s="256">
        <v>0</v>
      </c>
      <c r="W25" s="256">
        <v>0</v>
      </c>
      <c r="X25" s="256">
        <v>43.319578999999997</v>
      </c>
      <c r="Y25" s="256"/>
      <c r="Z25" s="258">
        <v>0</v>
      </c>
      <c r="AA25" s="253">
        <f t="shared" si="17"/>
        <v>0.35481967374737527</v>
      </c>
      <c r="AB25" s="259"/>
      <c r="AC25" s="259">
        <f t="shared" si="19"/>
        <v>0.3533196756111549</v>
      </c>
      <c r="AD25" s="259"/>
      <c r="AE25" s="259"/>
      <c r="AF25" s="259"/>
      <c r="AG25" s="259"/>
      <c r="AH25" s="259"/>
      <c r="AI25" s="259"/>
      <c r="AJ25" s="259"/>
      <c r="AK25" s="259"/>
    </row>
    <row r="26" spans="1:37" ht="24" x14ac:dyDescent="0.25">
      <c r="A26" s="254">
        <v>12</v>
      </c>
      <c r="B26" s="255" t="s">
        <v>365</v>
      </c>
      <c r="C26" s="252">
        <f t="shared" si="27"/>
        <v>-1782</v>
      </c>
      <c r="D26" s="256">
        <v>0</v>
      </c>
      <c r="E26" s="256">
        <v>-1782</v>
      </c>
      <c r="F26" s="257">
        <v>0</v>
      </c>
      <c r="G26" s="257">
        <v>0</v>
      </c>
      <c r="H26" s="257">
        <v>0</v>
      </c>
      <c r="I26" s="258"/>
      <c r="J26" s="257"/>
      <c r="K26" s="257"/>
      <c r="L26" s="257">
        <f t="shared" si="28"/>
        <v>0</v>
      </c>
      <c r="M26" s="256">
        <v>0</v>
      </c>
      <c r="N26" s="256">
        <v>0</v>
      </c>
      <c r="O26" s="252">
        <f t="shared" si="26"/>
        <v>2059.2593489999999</v>
      </c>
      <c r="P26" s="256">
        <v>0</v>
      </c>
      <c r="Q26" s="256">
        <v>1870.659349</v>
      </c>
      <c r="R26" s="258">
        <v>0</v>
      </c>
      <c r="S26" s="258">
        <v>0</v>
      </c>
      <c r="T26" s="258">
        <v>0</v>
      </c>
      <c r="U26" s="258">
        <f t="shared" si="29"/>
        <v>0</v>
      </c>
      <c r="V26" s="256">
        <v>0</v>
      </c>
      <c r="W26" s="256">
        <v>0</v>
      </c>
      <c r="X26" s="256">
        <v>188.6</v>
      </c>
      <c r="Y26" s="256"/>
      <c r="Z26" s="258">
        <v>0</v>
      </c>
      <c r="AA26" s="253">
        <f t="shared" si="17"/>
        <v>-1.1555888602693603</v>
      </c>
      <c r="AB26" s="259"/>
      <c r="AC26" s="259">
        <f t="shared" si="19"/>
        <v>-1.0497527210998878</v>
      </c>
      <c r="AD26" s="259"/>
      <c r="AE26" s="259"/>
      <c r="AF26" s="259"/>
      <c r="AG26" s="259"/>
      <c r="AH26" s="259"/>
      <c r="AI26" s="259"/>
      <c r="AJ26" s="259"/>
      <c r="AK26" s="259"/>
    </row>
    <row r="27" spans="1:37" ht="24" x14ac:dyDescent="0.25">
      <c r="A27" s="254">
        <v>13</v>
      </c>
      <c r="B27" s="255" t="s">
        <v>366</v>
      </c>
      <c r="C27" s="252">
        <f t="shared" si="27"/>
        <v>33.090000000000003</v>
      </c>
      <c r="D27" s="256">
        <v>33.090000000000003</v>
      </c>
      <c r="E27" s="256">
        <v>0</v>
      </c>
      <c r="F27" s="257">
        <v>0</v>
      </c>
      <c r="G27" s="257">
        <v>0</v>
      </c>
      <c r="H27" s="257">
        <v>0</v>
      </c>
      <c r="I27" s="258"/>
      <c r="J27" s="257"/>
      <c r="K27" s="257"/>
      <c r="L27" s="257">
        <f t="shared" si="28"/>
        <v>0</v>
      </c>
      <c r="M27" s="256">
        <v>0</v>
      </c>
      <c r="N27" s="256">
        <v>0</v>
      </c>
      <c r="O27" s="252">
        <f t="shared" si="26"/>
        <v>0</v>
      </c>
      <c r="P27" s="256">
        <v>0</v>
      </c>
      <c r="Q27" s="256">
        <v>0</v>
      </c>
      <c r="R27" s="258">
        <v>0</v>
      </c>
      <c r="S27" s="258">
        <v>0</v>
      </c>
      <c r="T27" s="258">
        <v>0</v>
      </c>
      <c r="U27" s="258">
        <f t="shared" si="29"/>
        <v>0</v>
      </c>
      <c r="V27" s="256">
        <v>0</v>
      </c>
      <c r="W27" s="256">
        <v>0</v>
      </c>
      <c r="X27" s="256">
        <v>0</v>
      </c>
      <c r="Y27" s="256"/>
      <c r="Z27" s="258">
        <v>0</v>
      </c>
      <c r="AA27" s="253">
        <f t="shared" si="17"/>
        <v>0</v>
      </c>
      <c r="AB27" s="259">
        <f t="shared" si="18"/>
        <v>0</v>
      </c>
      <c r="AC27" s="259"/>
      <c r="AD27" s="259"/>
      <c r="AE27" s="259"/>
      <c r="AF27" s="259"/>
      <c r="AG27" s="259"/>
      <c r="AH27" s="259"/>
      <c r="AI27" s="259"/>
      <c r="AJ27" s="259"/>
      <c r="AK27" s="259"/>
    </row>
    <row r="28" spans="1:37" x14ac:dyDescent="0.25">
      <c r="A28" s="254">
        <v>14</v>
      </c>
      <c r="B28" s="255" t="s">
        <v>367</v>
      </c>
      <c r="C28" s="252">
        <f t="shared" si="27"/>
        <v>5000</v>
      </c>
      <c r="D28" s="256">
        <v>5000</v>
      </c>
      <c r="E28" s="256">
        <v>0</v>
      </c>
      <c r="F28" s="257">
        <v>0</v>
      </c>
      <c r="G28" s="257">
        <v>0</v>
      </c>
      <c r="H28" s="257">
        <v>0</v>
      </c>
      <c r="I28" s="258"/>
      <c r="J28" s="257"/>
      <c r="K28" s="257"/>
      <c r="L28" s="257">
        <f t="shared" si="28"/>
        <v>0</v>
      </c>
      <c r="M28" s="256">
        <v>0</v>
      </c>
      <c r="N28" s="256">
        <v>0</v>
      </c>
      <c r="O28" s="252">
        <f t="shared" si="26"/>
        <v>4974.0060000000003</v>
      </c>
      <c r="P28" s="256">
        <v>524.00599999999997</v>
      </c>
      <c r="Q28" s="256">
        <v>0</v>
      </c>
      <c r="R28" s="258">
        <v>0</v>
      </c>
      <c r="S28" s="258">
        <v>0</v>
      </c>
      <c r="T28" s="258">
        <v>0</v>
      </c>
      <c r="U28" s="258">
        <f t="shared" si="29"/>
        <v>0</v>
      </c>
      <c r="V28" s="256">
        <v>0</v>
      </c>
      <c r="W28" s="256">
        <v>0</v>
      </c>
      <c r="X28" s="256">
        <v>4450</v>
      </c>
      <c r="Y28" s="256"/>
      <c r="Z28" s="258">
        <v>0</v>
      </c>
      <c r="AA28" s="253">
        <f t="shared" si="17"/>
        <v>0.99480120000000005</v>
      </c>
      <c r="AB28" s="259">
        <f t="shared" si="18"/>
        <v>0.1048012</v>
      </c>
      <c r="AC28" s="259"/>
      <c r="AD28" s="259"/>
      <c r="AE28" s="259"/>
      <c r="AF28" s="259"/>
      <c r="AG28" s="259"/>
      <c r="AH28" s="259"/>
      <c r="AI28" s="259"/>
      <c r="AJ28" s="259"/>
      <c r="AK28" s="259"/>
    </row>
    <row r="29" spans="1:37" x14ac:dyDescent="0.25">
      <c r="A29" s="254">
        <v>15</v>
      </c>
      <c r="B29" s="255" t="s">
        <v>368</v>
      </c>
      <c r="C29" s="252">
        <f t="shared" si="27"/>
        <v>9600</v>
      </c>
      <c r="D29" s="256">
        <v>9600</v>
      </c>
      <c r="E29" s="256">
        <v>0</v>
      </c>
      <c r="F29" s="257">
        <v>0</v>
      </c>
      <c r="G29" s="257">
        <v>0</v>
      </c>
      <c r="H29" s="257">
        <v>0</v>
      </c>
      <c r="I29" s="258"/>
      <c r="J29" s="257"/>
      <c r="K29" s="257"/>
      <c r="L29" s="257">
        <f t="shared" si="28"/>
        <v>0</v>
      </c>
      <c r="M29" s="256">
        <v>0</v>
      </c>
      <c r="N29" s="256">
        <v>0</v>
      </c>
      <c r="O29" s="252">
        <f t="shared" si="26"/>
        <v>0.68193499999999996</v>
      </c>
      <c r="P29" s="256">
        <v>0</v>
      </c>
      <c r="Q29" s="256">
        <v>0</v>
      </c>
      <c r="R29" s="258">
        <v>0</v>
      </c>
      <c r="S29" s="258">
        <v>0</v>
      </c>
      <c r="T29" s="258">
        <v>0</v>
      </c>
      <c r="U29" s="258">
        <f t="shared" si="29"/>
        <v>0</v>
      </c>
      <c r="V29" s="256">
        <v>0</v>
      </c>
      <c r="W29" s="256">
        <v>0</v>
      </c>
      <c r="X29" s="256">
        <v>0.68193499999999996</v>
      </c>
      <c r="Y29" s="256"/>
      <c r="Z29" s="258">
        <v>0</v>
      </c>
      <c r="AA29" s="253">
        <f t="shared" si="17"/>
        <v>7.1034895833333334E-5</v>
      </c>
      <c r="AB29" s="259">
        <f t="shared" si="18"/>
        <v>0</v>
      </c>
      <c r="AC29" s="259"/>
      <c r="AD29" s="259"/>
      <c r="AE29" s="259"/>
      <c r="AF29" s="259"/>
      <c r="AG29" s="259"/>
      <c r="AH29" s="259"/>
      <c r="AI29" s="259"/>
      <c r="AJ29" s="259"/>
      <c r="AK29" s="259"/>
    </row>
    <row r="30" spans="1:37" ht="24" x14ac:dyDescent="0.25">
      <c r="A30" s="254">
        <v>16</v>
      </c>
      <c r="B30" s="255" t="s">
        <v>217</v>
      </c>
      <c r="C30" s="252">
        <f t="shared" si="27"/>
        <v>291183</v>
      </c>
      <c r="D30" s="256">
        <v>0</v>
      </c>
      <c r="E30" s="256">
        <v>291183</v>
      </c>
      <c r="F30" s="257">
        <v>0</v>
      </c>
      <c r="G30" s="257">
        <v>0</v>
      </c>
      <c r="H30" s="257">
        <v>0</v>
      </c>
      <c r="I30" s="258"/>
      <c r="J30" s="257"/>
      <c r="K30" s="257"/>
      <c r="L30" s="257">
        <f t="shared" si="28"/>
        <v>0</v>
      </c>
      <c r="M30" s="256">
        <v>0</v>
      </c>
      <c r="N30" s="256">
        <v>0</v>
      </c>
      <c r="O30" s="252">
        <f t="shared" si="26"/>
        <v>275423.27624199999</v>
      </c>
      <c r="P30" s="256">
        <v>0</v>
      </c>
      <c r="Q30" s="256">
        <v>275423.27624199999</v>
      </c>
      <c r="R30" s="258">
        <v>0</v>
      </c>
      <c r="S30" s="258">
        <v>0</v>
      </c>
      <c r="T30" s="258">
        <v>0</v>
      </c>
      <c r="U30" s="258">
        <f t="shared" si="29"/>
        <v>0</v>
      </c>
      <c r="V30" s="256">
        <v>0</v>
      </c>
      <c r="W30" s="256">
        <v>0</v>
      </c>
      <c r="X30" s="256">
        <v>0</v>
      </c>
      <c r="Y30" s="256"/>
      <c r="Z30" s="258">
        <v>0</v>
      </c>
      <c r="AA30" s="253">
        <f t="shared" si="17"/>
        <v>0.94587690985394057</v>
      </c>
      <c r="AB30" s="259"/>
      <c r="AC30" s="259">
        <f t="shared" si="19"/>
        <v>0.94587690985394057</v>
      </c>
      <c r="AD30" s="259"/>
      <c r="AE30" s="259"/>
      <c r="AF30" s="259"/>
      <c r="AG30" s="259"/>
      <c r="AH30" s="259"/>
      <c r="AI30" s="259"/>
      <c r="AJ30" s="259"/>
      <c r="AK30" s="259"/>
    </row>
    <row r="31" spans="1:37" ht="24" x14ac:dyDescent="0.25">
      <c r="A31" s="254">
        <v>17</v>
      </c>
      <c r="B31" s="255" t="s">
        <v>369</v>
      </c>
      <c r="C31" s="252">
        <f t="shared" si="27"/>
        <v>10847.965</v>
      </c>
      <c r="D31" s="256">
        <v>10847.965</v>
      </c>
      <c r="E31" s="256">
        <v>0</v>
      </c>
      <c r="F31" s="257">
        <v>0</v>
      </c>
      <c r="G31" s="257">
        <v>0</v>
      </c>
      <c r="H31" s="257">
        <v>0</v>
      </c>
      <c r="I31" s="258"/>
      <c r="J31" s="257"/>
      <c r="K31" s="257"/>
      <c r="L31" s="257">
        <f t="shared" si="28"/>
        <v>0</v>
      </c>
      <c r="M31" s="256">
        <v>0</v>
      </c>
      <c r="N31" s="256">
        <v>0</v>
      </c>
      <c r="O31" s="252">
        <f t="shared" si="26"/>
        <v>13229.844999999999</v>
      </c>
      <c r="P31" s="256">
        <v>13176.965</v>
      </c>
      <c r="Q31" s="256">
        <v>0</v>
      </c>
      <c r="R31" s="258">
        <v>0</v>
      </c>
      <c r="S31" s="258">
        <v>0</v>
      </c>
      <c r="T31" s="258">
        <v>0</v>
      </c>
      <c r="U31" s="258">
        <f t="shared" si="29"/>
        <v>0</v>
      </c>
      <c r="V31" s="256">
        <v>0</v>
      </c>
      <c r="W31" s="256">
        <v>0</v>
      </c>
      <c r="X31" s="256">
        <v>52.88</v>
      </c>
      <c r="Y31" s="256"/>
      <c r="Z31" s="258">
        <v>0</v>
      </c>
      <c r="AA31" s="253">
        <f t="shared" si="17"/>
        <v>1.2195692924894208</v>
      </c>
      <c r="AB31" s="259">
        <f t="shared" si="18"/>
        <v>1.2146946454934173</v>
      </c>
      <c r="AC31" s="259"/>
      <c r="AD31" s="259"/>
      <c r="AE31" s="259"/>
      <c r="AF31" s="259"/>
      <c r="AG31" s="259"/>
      <c r="AH31" s="259"/>
      <c r="AI31" s="259"/>
      <c r="AJ31" s="259"/>
      <c r="AK31" s="259"/>
    </row>
    <row r="32" spans="1:37" ht="24" x14ac:dyDescent="0.25">
      <c r="A32" s="254">
        <v>18</v>
      </c>
      <c r="B32" s="255" t="s">
        <v>370</v>
      </c>
      <c r="C32" s="252">
        <f t="shared" si="27"/>
        <v>116800</v>
      </c>
      <c r="D32" s="256">
        <v>116800</v>
      </c>
      <c r="E32" s="256">
        <v>0</v>
      </c>
      <c r="F32" s="257">
        <v>0</v>
      </c>
      <c r="G32" s="257">
        <v>0</v>
      </c>
      <c r="H32" s="257">
        <v>0</v>
      </c>
      <c r="I32" s="258"/>
      <c r="J32" s="257"/>
      <c r="K32" s="257"/>
      <c r="L32" s="257">
        <f t="shared" si="28"/>
        <v>0</v>
      </c>
      <c r="M32" s="256">
        <v>0</v>
      </c>
      <c r="N32" s="256">
        <v>0</v>
      </c>
      <c r="O32" s="252">
        <f t="shared" si="26"/>
        <v>117748.470176</v>
      </c>
      <c r="P32" s="256">
        <v>25490.209176</v>
      </c>
      <c r="Q32" s="256">
        <v>0</v>
      </c>
      <c r="R32" s="258">
        <v>0</v>
      </c>
      <c r="S32" s="258">
        <v>0</v>
      </c>
      <c r="T32" s="258">
        <v>0</v>
      </c>
      <c r="U32" s="258">
        <f t="shared" si="29"/>
        <v>0</v>
      </c>
      <c r="V32" s="256">
        <v>0</v>
      </c>
      <c r="W32" s="256">
        <v>0</v>
      </c>
      <c r="X32" s="256">
        <v>92258.260999999999</v>
      </c>
      <c r="Y32" s="256"/>
      <c r="Z32" s="258">
        <v>0</v>
      </c>
      <c r="AA32" s="253">
        <f t="shared" si="17"/>
        <v>1.0081204638356165</v>
      </c>
      <c r="AB32" s="259">
        <f t="shared" si="18"/>
        <v>0.21823809226027396</v>
      </c>
      <c r="AC32" s="259"/>
      <c r="AD32" s="259"/>
      <c r="AE32" s="259"/>
      <c r="AF32" s="259"/>
      <c r="AG32" s="259"/>
      <c r="AH32" s="259"/>
      <c r="AI32" s="259"/>
      <c r="AJ32" s="259"/>
      <c r="AK32" s="259"/>
    </row>
    <row r="33" spans="1:37" ht="24" x14ac:dyDescent="0.25">
      <c r="A33" s="254">
        <v>19</v>
      </c>
      <c r="B33" s="255" t="s">
        <v>371</v>
      </c>
      <c r="C33" s="252">
        <f t="shared" si="27"/>
        <v>55000</v>
      </c>
      <c r="D33" s="256">
        <v>25000</v>
      </c>
      <c r="E33" s="256">
        <v>0</v>
      </c>
      <c r="F33" s="257">
        <v>0</v>
      </c>
      <c r="G33" s="257">
        <v>0</v>
      </c>
      <c r="H33" s="257">
        <v>0</v>
      </c>
      <c r="I33" s="258"/>
      <c r="J33" s="257"/>
      <c r="K33" s="257"/>
      <c r="L33" s="257">
        <f t="shared" si="28"/>
        <v>15000</v>
      </c>
      <c r="M33" s="256">
        <v>15000</v>
      </c>
      <c r="N33" s="256">
        <v>0</v>
      </c>
      <c r="O33" s="252">
        <f t="shared" si="26"/>
        <v>39088.653999999995</v>
      </c>
      <c r="P33" s="256">
        <v>24088.653999999999</v>
      </c>
      <c r="Q33" s="256">
        <v>0</v>
      </c>
      <c r="R33" s="258">
        <v>0</v>
      </c>
      <c r="S33" s="258">
        <v>0</v>
      </c>
      <c r="T33" s="258">
        <v>0</v>
      </c>
      <c r="U33" s="258">
        <f t="shared" si="29"/>
        <v>15000</v>
      </c>
      <c r="V33" s="256">
        <v>15000</v>
      </c>
      <c r="W33" s="256">
        <v>0</v>
      </c>
      <c r="X33" s="256">
        <v>0</v>
      </c>
      <c r="Y33" s="256"/>
      <c r="Z33" s="258">
        <v>0</v>
      </c>
      <c r="AA33" s="253">
        <f t="shared" si="17"/>
        <v>0.71070279999999986</v>
      </c>
      <c r="AB33" s="259">
        <f t="shared" si="18"/>
        <v>0.96354615999999993</v>
      </c>
      <c r="AC33" s="259"/>
      <c r="AD33" s="259"/>
      <c r="AE33" s="259"/>
      <c r="AF33" s="259"/>
      <c r="AG33" s="259"/>
      <c r="AH33" s="259"/>
      <c r="AI33" s="259"/>
      <c r="AJ33" s="259"/>
      <c r="AK33" s="259"/>
    </row>
    <row r="34" spans="1:37" x14ac:dyDescent="0.25">
      <c r="A34" s="254">
        <v>20</v>
      </c>
      <c r="B34" s="255" t="s">
        <v>372</v>
      </c>
      <c r="C34" s="252">
        <f t="shared" si="27"/>
        <v>9043.6</v>
      </c>
      <c r="D34" s="256">
        <v>8443</v>
      </c>
      <c r="E34" s="256">
        <v>600.6</v>
      </c>
      <c r="F34" s="257">
        <v>0</v>
      </c>
      <c r="G34" s="257">
        <v>0</v>
      </c>
      <c r="H34" s="257">
        <v>0</v>
      </c>
      <c r="I34" s="258"/>
      <c r="J34" s="257"/>
      <c r="K34" s="257"/>
      <c r="L34" s="257">
        <f t="shared" si="28"/>
        <v>0</v>
      </c>
      <c r="M34" s="256">
        <v>0</v>
      </c>
      <c r="N34" s="256">
        <v>0</v>
      </c>
      <c r="O34" s="252">
        <f t="shared" si="26"/>
        <v>8821.1090000000004</v>
      </c>
      <c r="P34" s="256">
        <v>7616.1040000000003</v>
      </c>
      <c r="Q34" s="256">
        <v>600.6</v>
      </c>
      <c r="R34" s="258">
        <v>0</v>
      </c>
      <c r="S34" s="258">
        <v>0</v>
      </c>
      <c r="T34" s="258">
        <v>0</v>
      </c>
      <c r="U34" s="258">
        <f t="shared" si="29"/>
        <v>0</v>
      </c>
      <c r="V34" s="256">
        <v>0</v>
      </c>
      <c r="W34" s="256">
        <v>0</v>
      </c>
      <c r="X34" s="256">
        <v>604.40499999999997</v>
      </c>
      <c r="Y34" s="256"/>
      <c r="Z34" s="258">
        <v>0</v>
      </c>
      <c r="AA34" s="253">
        <f t="shared" si="17"/>
        <v>0.97539796098898668</v>
      </c>
      <c r="AB34" s="259">
        <f t="shared" si="18"/>
        <v>0.90206135259978681</v>
      </c>
      <c r="AC34" s="259">
        <f t="shared" si="19"/>
        <v>1</v>
      </c>
      <c r="AD34" s="259"/>
      <c r="AE34" s="259"/>
      <c r="AF34" s="259"/>
      <c r="AG34" s="259"/>
      <c r="AH34" s="259"/>
      <c r="AI34" s="259"/>
      <c r="AJ34" s="259"/>
      <c r="AK34" s="259"/>
    </row>
    <row r="35" spans="1:37" ht="24" x14ac:dyDescent="0.25">
      <c r="A35" s="254">
        <v>21</v>
      </c>
      <c r="B35" s="255" t="s">
        <v>300</v>
      </c>
      <c r="C35" s="252">
        <f t="shared" si="27"/>
        <v>1295.8</v>
      </c>
      <c r="D35" s="256">
        <v>0</v>
      </c>
      <c r="E35" s="256">
        <v>1295.8</v>
      </c>
      <c r="F35" s="257">
        <v>0</v>
      </c>
      <c r="G35" s="257">
        <v>0</v>
      </c>
      <c r="H35" s="257">
        <v>0</v>
      </c>
      <c r="I35" s="258"/>
      <c r="J35" s="257"/>
      <c r="K35" s="257"/>
      <c r="L35" s="257">
        <f t="shared" si="28"/>
        <v>0</v>
      </c>
      <c r="M35" s="256">
        <v>0</v>
      </c>
      <c r="N35" s="256">
        <v>0</v>
      </c>
      <c r="O35" s="252">
        <f t="shared" si="26"/>
        <v>1295.8</v>
      </c>
      <c r="P35" s="256">
        <v>0</v>
      </c>
      <c r="Q35" s="256">
        <v>1295.8</v>
      </c>
      <c r="R35" s="258">
        <v>0</v>
      </c>
      <c r="S35" s="258">
        <v>0</v>
      </c>
      <c r="T35" s="258">
        <v>0</v>
      </c>
      <c r="U35" s="258">
        <f t="shared" si="29"/>
        <v>0</v>
      </c>
      <c r="V35" s="256">
        <v>0</v>
      </c>
      <c r="W35" s="256">
        <v>0</v>
      </c>
      <c r="X35" s="256">
        <v>0</v>
      </c>
      <c r="Y35" s="256"/>
      <c r="Z35" s="258">
        <v>0</v>
      </c>
      <c r="AA35" s="253">
        <f t="shared" si="17"/>
        <v>1</v>
      </c>
      <c r="AB35" s="259"/>
      <c r="AC35" s="259">
        <f t="shared" si="19"/>
        <v>1</v>
      </c>
      <c r="AD35" s="259"/>
      <c r="AE35" s="259"/>
      <c r="AF35" s="259"/>
      <c r="AG35" s="259"/>
      <c r="AH35" s="259"/>
      <c r="AI35" s="259"/>
      <c r="AJ35" s="259"/>
      <c r="AK35" s="259"/>
    </row>
    <row r="36" spans="1:37" ht="24" x14ac:dyDescent="0.25">
      <c r="A36" s="254">
        <v>22</v>
      </c>
      <c r="B36" s="255" t="s">
        <v>373</v>
      </c>
      <c r="C36" s="252">
        <f t="shared" si="27"/>
        <v>321331</v>
      </c>
      <c r="D36" s="256">
        <v>188638</v>
      </c>
      <c r="E36" s="256">
        <v>132693</v>
      </c>
      <c r="F36" s="257">
        <v>0</v>
      </c>
      <c r="G36" s="257">
        <v>0</v>
      </c>
      <c r="H36" s="257">
        <v>0</v>
      </c>
      <c r="I36" s="258"/>
      <c r="J36" s="257"/>
      <c r="K36" s="257"/>
      <c r="L36" s="257">
        <f t="shared" si="28"/>
        <v>0</v>
      </c>
      <c r="M36" s="256">
        <v>0</v>
      </c>
      <c r="N36" s="256">
        <v>0</v>
      </c>
      <c r="O36" s="252">
        <f t="shared" si="26"/>
        <v>344377.832528</v>
      </c>
      <c r="P36" s="256">
        <v>135447.08236</v>
      </c>
      <c r="Q36" s="256">
        <v>126777.573168</v>
      </c>
      <c r="R36" s="258">
        <v>0</v>
      </c>
      <c r="S36" s="258">
        <v>0</v>
      </c>
      <c r="T36" s="258">
        <v>0</v>
      </c>
      <c r="U36" s="258">
        <f t="shared" si="29"/>
        <v>0</v>
      </c>
      <c r="V36" s="256">
        <v>0</v>
      </c>
      <c r="W36" s="256">
        <v>0</v>
      </c>
      <c r="X36" s="256">
        <v>82153.176999999996</v>
      </c>
      <c r="Y36" s="256"/>
      <c r="Z36" s="258">
        <v>0</v>
      </c>
      <c r="AA36" s="253">
        <f t="shared" si="17"/>
        <v>1.0717230286775941</v>
      </c>
      <c r="AB36" s="259">
        <f t="shared" si="18"/>
        <v>0.71802649710026611</v>
      </c>
      <c r="AC36" s="259">
        <f t="shared" si="19"/>
        <v>0.95542020429110808</v>
      </c>
      <c r="AD36" s="259"/>
      <c r="AE36" s="259"/>
      <c r="AF36" s="259"/>
      <c r="AG36" s="259"/>
      <c r="AH36" s="259"/>
      <c r="AI36" s="259"/>
      <c r="AJ36" s="259"/>
      <c r="AK36" s="259"/>
    </row>
    <row r="37" spans="1:37" ht="24" x14ac:dyDescent="0.25">
      <c r="A37" s="254">
        <v>23</v>
      </c>
      <c r="B37" s="255" t="s">
        <v>374</v>
      </c>
      <c r="C37" s="252">
        <f t="shared" si="27"/>
        <v>100</v>
      </c>
      <c r="D37" s="256">
        <v>0</v>
      </c>
      <c r="E37" s="256">
        <v>100</v>
      </c>
      <c r="F37" s="257">
        <v>0</v>
      </c>
      <c r="G37" s="257">
        <v>0</v>
      </c>
      <c r="H37" s="257">
        <v>0</v>
      </c>
      <c r="I37" s="258"/>
      <c r="J37" s="257"/>
      <c r="K37" s="257"/>
      <c r="L37" s="257">
        <f t="shared" si="28"/>
        <v>0</v>
      </c>
      <c r="M37" s="256">
        <v>0</v>
      </c>
      <c r="N37" s="256">
        <v>0</v>
      </c>
      <c r="O37" s="252">
        <f t="shared" si="26"/>
        <v>100</v>
      </c>
      <c r="P37" s="256">
        <v>0</v>
      </c>
      <c r="Q37" s="256">
        <v>100</v>
      </c>
      <c r="R37" s="258">
        <v>0</v>
      </c>
      <c r="S37" s="258">
        <v>0</v>
      </c>
      <c r="T37" s="258">
        <v>0</v>
      </c>
      <c r="U37" s="258">
        <f t="shared" si="29"/>
        <v>0</v>
      </c>
      <c r="V37" s="256">
        <v>0</v>
      </c>
      <c r="W37" s="256">
        <v>0</v>
      </c>
      <c r="X37" s="256">
        <v>0</v>
      </c>
      <c r="Y37" s="256"/>
      <c r="Z37" s="258">
        <v>0</v>
      </c>
      <c r="AA37" s="253">
        <f t="shared" si="17"/>
        <v>1</v>
      </c>
      <c r="AB37" s="259"/>
      <c r="AC37" s="259">
        <f t="shared" si="19"/>
        <v>1</v>
      </c>
      <c r="AD37" s="259"/>
      <c r="AE37" s="259"/>
      <c r="AF37" s="259"/>
      <c r="AG37" s="259"/>
      <c r="AH37" s="259"/>
      <c r="AI37" s="259"/>
      <c r="AJ37" s="259"/>
      <c r="AK37" s="259"/>
    </row>
    <row r="38" spans="1:37" ht="24" x14ac:dyDescent="0.25">
      <c r="A38" s="254">
        <v>24</v>
      </c>
      <c r="B38" s="255" t="s">
        <v>375</v>
      </c>
      <c r="C38" s="252">
        <f t="shared" si="27"/>
        <v>27973</v>
      </c>
      <c r="D38" s="256">
        <v>2973</v>
      </c>
      <c r="E38" s="256">
        <v>25000</v>
      </c>
      <c r="F38" s="257">
        <v>0</v>
      </c>
      <c r="G38" s="257">
        <v>0</v>
      </c>
      <c r="H38" s="257">
        <v>0</v>
      </c>
      <c r="I38" s="258"/>
      <c r="J38" s="257"/>
      <c r="K38" s="257"/>
      <c r="L38" s="257">
        <f t="shared" si="28"/>
        <v>0</v>
      </c>
      <c r="M38" s="256">
        <v>0</v>
      </c>
      <c r="N38" s="256">
        <v>0</v>
      </c>
      <c r="O38" s="252">
        <f t="shared" si="26"/>
        <v>3511.3820000000001</v>
      </c>
      <c r="P38" s="256">
        <v>3384.1970000000001</v>
      </c>
      <c r="Q38" s="256">
        <v>0</v>
      </c>
      <c r="R38" s="258">
        <v>0</v>
      </c>
      <c r="S38" s="258">
        <v>0</v>
      </c>
      <c r="T38" s="258">
        <v>0</v>
      </c>
      <c r="U38" s="258">
        <f t="shared" si="29"/>
        <v>0</v>
      </c>
      <c r="V38" s="256">
        <v>0</v>
      </c>
      <c r="W38" s="256">
        <v>0</v>
      </c>
      <c r="X38" s="256">
        <v>127.185</v>
      </c>
      <c r="Y38" s="256"/>
      <c r="Z38" s="258">
        <v>0</v>
      </c>
      <c r="AA38" s="253">
        <f t="shared" si="17"/>
        <v>0.12552754441783148</v>
      </c>
      <c r="AB38" s="259">
        <f t="shared" si="18"/>
        <v>1.1383104608139927</v>
      </c>
      <c r="AC38" s="259">
        <f t="shared" si="19"/>
        <v>0</v>
      </c>
      <c r="AD38" s="259"/>
      <c r="AE38" s="259"/>
      <c r="AF38" s="259"/>
      <c r="AG38" s="259"/>
      <c r="AH38" s="259"/>
      <c r="AI38" s="259"/>
      <c r="AJ38" s="259"/>
      <c r="AK38" s="259"/>
    </row>
    <row r="39" spans="1:37" ht="24" x14ac:dyDescent="0.25">
      <c r="A39" s="254">
        <v>25</v>
      </c>
      <c r="B39" s="255" t="s">
        <v>376</v>
      </c>
      <c r="C39" s="252">
        <f t="shared" si="27"/>
        <v>12239.312</v>
      </c>
      <c r="D39" s="256">
        <v>12239.312</v>
      </c>
      <c r="E39" s="256">
        <v>0</v>
      </c>
      <c r="F39" s="257">
        <v>0</v>
      </c>
      <c r="G39" s="257">
        <v>0</v>
      </c>
      <c r="H39" s="257">
        <v>0</v>
      </c>
      <c r="I39" s="258"/>
      <c r="J39" s="257"/>
      <c r="K39" s="257"/>
      <c r="L39" s="257">
        <f t="shared" si="28"/>
        <v>0</v>
      </c>
      <c r="M39" s="256">
        <v>0</v>
      </c>
      <c r="N39" s="256">
        <v>0</v>
      </c>
      <c r="O39" s="252">
        <f t="shared" si="26"/>
        <v>12816.19375</v>
      </c>
      <c r="P39" s="256">
        <v>11908.95775</v>
      </c>
      <c r="Q39" s="256">
        <v>0</v>
      </c>
      <c r="R39" s="258">
        <v>0</v>
      </c>
      <c r="S39" s="258">
        <v>0</v>
      </c>
      <c r="T39" s="258">
        <v>0</v>
      </c>
      <c r="U39" s="258">
        <f t="shared" si="29"/>
        <v>0</v>
      </c>
      <c r="V39" s="256">
        <v>0</v>
      </c>
      <c r="W39" s="256">
        <v>0</v>
      </c>
      <c r="X39" s="256">
        <v>907.23599999999999</v>
      </c>
      <c r="Y39" s="256"/>
      <c r="Z39" s="258">
        <v>0</v>
      </c>
      <c r="AA39" s="253">
        <f t="shared" si="17"/>
        <v>1.0471335112627247</v>
      </c>
      <c r="AB39" s="259">
        <f t="shared" si="18"/>
        <v>0.97300875653794916</v>
      </c>
      <c r="AC39" s="259"/>
      <c r="AD39" s="259"/>
      <c r="AE39" s="259"/>
      <c r="AF39" s="259"/>
      <c r="AG39" s="259"/>
      <c r="AH39" s="259"/>
      <c r="AI39" s="259"/>
      <c r="AJ39" s="259"/>
      <c r="AK39" s="259"/>
    </row>
    <row r="40" spans="1:37" ht="36" x14ac:dyDescent="0.25">
      <c r="A40" s="254">
        <v>26</v>
      </c>
      <c r="B40" s="255" t="s">
        <v>377</v>
      </c>
      <c r="C40" s="252">
        <f t="shared" si="27"/>
        <v>86</v>
      </c>
      <c r="D40" s="256">
        <v>0</v>
      </c>
      <c r="E40" s="256">
        <v>86</v>
      </c>
      <c r="F40" s="257">
        <v>0</v>
      </c>
      <c r="G40" s="257">
        <v>0</v>
      </c>
      <c r="H40" s="257">
        <v>0</v>
      </c>
      <c r="I40" s="258"/>
      <c r="J40" s="257"/>
      <c r="K40" s="257"/>
      <c r="L40" s="257">
        <f t="shared" si="28"/>
        <v>0</v>
      </c>
      <c r="M40" s="256">
        <v>0</v>
      </c>
      <c r="N40" s="256">
        <v>0</v>
      </c>
      <c r="O40" s="252">
        <f t="shared" si="26"/>
        <v>0</v>
      </c>
      <c r="P40" s="256">
        <v>0</v>
      </c>
      <c r="Q40" s="256">
        <v>0</v>
      </c>
      <c r="R40" s="258">
        <v>0</v>
      </c>
      <c r="S40" s="258">
        <v>0</v>
      </c>
      <c r="T40" s="258">
        <v>0</v>
      </c>
      <c r="U40" s="258">
        <f t="shared" si="29"/>
        <v>0</v>
      </c>
      <c r="V40" s="256">
        <v>0</v>
      </c>
      <c r="W40" s="256">
        <v>0</v>
      </c>
      <c r="X40" s="256">
        <v>0</v>
      </c>
      <c r="Y40" s="256"/>
      <c r="Z40" s="258">
        <v>0</v>
      </c>
      <c r="AA40" s="253">
        <f t="shared" si="17"/>
        <v>0</v>
      </c>
      <c r="AB40" s="259"/>
      <c r="AC40" s="259">
        <f t="shared" si="19"/>
        <v>0</v>
      </c>
      <c r="AD40" s="259"/>
      <c r="AE40" s="259"/>
      <c r="AF40" s="259"/>
      <c r="AG40" s="259"/>
      <c r="AH40" s="259"/>
      <c r="AI40" s="259"/>
      <c r="AJ40" s="259"/>
      <c r="AK40" s="259"/>
    </row>
    <row r="41" spans="1:37" ht="24" x14ac:dyDescent="0.25">
      <c r="A41" s="254">
        <v>27</v>
      </c>
      <c r="B41" s="255" t="s">
        <v>378</v>
      </c>
      <c r="C41" s="252">
        <f t="shared" si="27"/>
        <v>20805.71</v>
      </c>
      <c r="D41" s="256">
        <v>8775</v>
      </c>
      <c r="E41" s="256">
        <v>12030.71</v>
      </c>
      <c r="F41" s="257">
        <v>0</v>
      </c>
      <c r="G41" s="257">
        <v>0</v>
      </c>
      <c r="H41" s="257">
        <v>0</v>
      </c>
      <c r="I41" s="258"/>
      <c r="J41" s="257"/>
      <c r="K41" s="257"/>
      <c r="L41" s="257">
        <f t="shared" si="28"/>
        <v>0</v>
      </c>
      <c r="M41" s="256">
        <v>0</v>
      </c>
      <c r="N41" s="256">
        <v>0</v>
      </c>
      <c r="O41" s="252">
        <f t="shared" si="26"/>
        <v>1499.701</v>
      </c>
      <c r="P41" s="256">
        <v>1499.701</v>
      </c>
      <c r="Q41" s="256">
        <v>0</v>
      </c>
      <c r="R41" s="258">
        <v>0</v>
      </c>
      <c r="S41" s="258">
        <v>0</v>
      </c>
      <c r="T41" s="258">
        <v>0</v>
      </c>
      <c r="U41" s="258">
        <f t="shared" si="29"/>
        <v>0</v>
      </c>
      <c r="V41" s="256">
        <v>0</v>
      </c>
      <c r="W41" s="256">
        <v>0</v>
      </c>
      <c r="X41" s="256">
        <v>0</v>
      </c>
      <c r="Y41" s="256"/>
      <c r="Z41" s="258">
        <v>0</v>
      </c>
      <c r="AA41" s="253">
        <f t="shared" si="17"/>
        <v>7.2081221933786452E-2</v>
      </c>
      <c r="AB41" s="259">
        <f t="shared" si="18"/>
        <v>0.17090609686609687</v>
      </c>
      <c r="AC41" s="259">
        <f t="shared" si="19"/>
        <v>0</v>
      </c>
      <c r="AD41" s="259"/>
      <c r="AE41" s="259"/>
      <c r="AF41" s="259"/>
      <c r="AG41" s="259"/>
      <c r="AH41" s="259"/>
      <c r="AI41" s="259"/>
      <c r="AJ41" s="259"/>
      <c r="AK41" s="259"/>
    </row>
    <row r="42" spans="1:37" x14ac:dyDescent="0.25">
      <c r="A42" s="254">
        <v>28</v>
      </c>
      <c r="B42" s="255" t="s">
        <v>379</v>
      </c>
      <c r="C42" s="252">
        <f t="shared" si="27"/>
        <v>0</v>
      </c>
      <c r="D42" s="256">
        <v>0</v>
      </c>
      <c r="E42" s="256">
        <v>0</v>
      </c>
      <c r="F42" s="257">
        <v>0</v>
      </c>
      <c r="G42" s="257">
        <v>0</v>
      </c>
      <c r="H42" s="257">
        <v>0</v>
      </c>
      <c r="I42" s="258"/>
      <c r="J42" s="257"/>
      <c r="K42" s="257"/>
      <c r="L42" s="257">
        <f t="shared" si="28"/>
        <v>0</v>
      </c>
      <c r="M42" s="256">
        <v>0</v>
      </c>
      <c r="N42" s="256">
        <v>0</v>
      </c>
      <c r="O42" s="252">
        <f t="shared" si="26"/>
        <v>3694.0349999999999</v>
      </c>
      <c r="P42" s="256">
        <v>0</v>
      </c>
      <c r="Q42" s="256">
        <v>0</v>
      </c>
      <c r="R42" s="258">
        <v>0</v>
      </c>
      <c r="S42" s="258">
        <v>0</v>
      </c>
      <c r="T42" s="258">
        <v>0</v>
      </c>
      <c r="U42" s="258">
        <f t="shared" si="29"/>
        <v>0</v>
      </c>
      <c r="V42" s="256">
        <v>0</v>
      </c>
      <c r="W42" s="256">
        <v>0</v>
      </c>
      <c r="X42" s="256">
        <v>3694.0349999999999</v>
      </c>
      <c r="Y42" s="256"/>
      <c r="Z42" s="258">
        <v>0</v>
      </c>
      <c r="AA42" s="253"/>
      <c r="AB42" s="259"/>
      <c r="AC42" s="259"/>
      <c r="AD42" s="259"/>
      <c r="AE42" s="259"/>
      <c r="AF42" s="259"/>
      <c r="AG42" s="259"/>
      <c r="AH42" s="259"/>
      <c r="AI42" s="259"/>
      <c r="AJ42" s="259"/>
      <c r="AK42" s="259"/>
    </row>
    <row r="43" spans="1:37" ht="24" x14ac:dyDescent="0.25">
      <c r="A43" s="254">
        <v>29</v>
      </c>
      <c r="B43" s="255" t="s">
        <v>380</v>
      </c>
      <c r="C43" s="252">
        <f t="shared" si="27"/>
        <v>2407.9340000000002</v>
      </c>
      <c r="D43" s="256">
        <v>2407.9340000000002</v>
      </c>
      <c r="E43" s="256">
        <v>0</v>
      </c>
      <c r="F43" s="257">
        <v>0</v>
      </c>
      <c r="G43" s="257">
        <v>0</v>
      </c>
      <c r="H43" s="257">
        <v>0</v>
      </c>
      <c r="I43" s="258"/>
      <c r="J43" s="257"/>
      <c r="K43" s="257"/>
      <c r="L43" s="257">
        <f t="shared" si="28"/>
        <v>0</v>
      </c>
      <c r="M43" s="256">
        <v>0</v>
      </c>
      <c r="N43" s="256">
        <v>0</v>
      </c>
      <c r="O43" s="252">
        <f t="shared" si="26"/>
        <v>1990.373</v>
      </c>
      <c r="P43" s="256">
        <v>1990.373</v>
      </c>
      <c r="Q43" s="256">
        <v>0</v>
      </c>
      <c r="R43" s="258">
        <v>0</v>
      </c>
      <c r="S43" s="258">
        <v>0</v>
      </c>
      <c r="T43" s="258">
        <v>0</v>
      </c>
      <c r="U43" s="258">
        <f t="shared" si="29"/>
        <v>0</v>
      </c>
      <c r="V43" s="256">
        <v>0</v>
      </c>
      <c r="W43" s="256">
        <v>0</v>
      </c>
      <c r="X43" s="256">
        <v>0</v>
      </c>
      <c r="Y43" s="256"/>
      <c r="Z43" s="258">
        <v>0</v>
      </c>
      <c r="AA43" s="253">
        <f t="shared" si="17"/>
        <v>0.82658951615783482</v>
      </c>
      <c r="AB43" s="259">
        <f t="shared" si="18"/>
        <v>0.82658951615783482</v>
      </c>
      <c r="AC43" s="259"/>
      <c r="AD43" s="259"/>
      <c r="AE43" s="259"/>
      <c r="AF43" s="259"/>
      <c r="AG43" s="259"/>
      <c r="AH43" s="259"/>
      <c r="AI43" s="259"/>
      <c r="AJ43" s="259"/>
      <c r="AK43" s="259"/>
    </row>
    <row r="44" spans="1:37" x14ac:dyDescent="0.25">
      <c r="A44" s="254">
        <v>30</v>
      </c>
      <c r="B44" s="255" t="s">
        <v>381</v>
      </c>
      <c r="C44" s="252">
        <f t="shared" si="27"/>
        <v>10</v>
      </c>
      <c r="D44" s="256">
        <v>0</v>
      </c>
      <c r="E44" s="256">
        <v>10</v>
      </c>
      <c r="F44" s="257">
        <v>0</v>
      </c>
      <c r="G44" s="257">
        <v>0</v>
      </c>
      <c r="H44" s="257">
        <v>0</v>
      </c>
      <c r="I44" s="258"/>
      <c r="J44" s="257"/>
      <c r="K44" s="257"/>
      <c r="L44" s="257">
        <f t="shared" si="28"/>
        <v>0</v>
      </c>
      <c r="M44" s="256">
        <v>0</v>
      </c>
      <c r="N44" s="256">
        <v>0</v>
      </c>
      <c r="O44" s="252">
        <f t="shared" si="26"/>
        <v>10</v>
      </c>
      <c r="P44" s="256">
        <v>0</v>
      </c>
      <c r="Q44" s="256">
        <v>10</v>
      </c>
      <c r="R44" s="258">
        <v>0</v>
      </c>
      <c r="S44" s="258">
        <v>0</v>
      </c>
      <c r="T44" s="258">
        <v>0</v>
      </c>
      <c r="U44" s="258">
        <f t="shared" si="29"/>
        <v>0</v>
      </c>
      <c r="V44" s="256">
        <v>0</v>
      </c>
      <c r="W44" s="256">
        <v>0</v>
      </c>
      <c r="X44" s="256">
        <v>0</v>
      </c>
      <c r="Y44" s="256"/>
      <c r="Z44" s="258">
        <v>0</v>
      </c>
      <c r="AA44" s="253">
        <f t="shared" si="17"/>
        <v>1</v>
      </c>
      <c r="AB44" s="259"/>
      <c r="AC44" s="259">
        <f t="shared" si="19"/>
        <v>1</v>
      </c>
      <c r="AD44" s="259"/>
      <c r="AE44" s="259"/>
      <c r="AF44" s="259"/>
      <c r="AG44" s="259"/>
      <c r="AH44" s="259"/>
      <c r="AI44" s="259"/>
      <c r="AJ44" s="259"/>
      <c r="AK44" s="259"/>
    </row>
    <row r="45" spans="1:37" x14ac:dyDescent="0.25">
      <c r="A45" s="254">
        <v>31</v>
      </c>
      <c r="B45" s="255" t="s">
        <v>382</v>
      </c>
      <c r="C45" s="252">
        <f t="shared" si="27"/>
        <v>268971.11606600002</v>
      </c>
      <c r="D45" s="256">
        <v>113696.116066</v>
      </c>
      <c r="E45" s="256">
        <v>141795</v>
      </c>
      <c r="F45" s="257">
        <v>0</v>
      </c>
      <c r="G45" s="257">
        <v>0</v>
      </c>
      <c r="H45" s="257">
        <v>0</v>
      </c>
      <c r="I45" s="258"/>
      <c r="J45" s="257"/>
      <c r="K45" s="257"/>
      <c r="L45" s="257">
        <f t="shared" si="28"/>
        <v>6740</v>
      </c>
      <c r="M45" s="256">
        <v>0</v>
      </c>
      <c r="N45" s="256">
        <v>6740</v>
      </c>
      <c r="O45" s="252">
        <f t="shared" si="26"/>
        <v>162972.47771599999</v>
      </c>
      <c r="P45" s="256">
        <v>31090.573480999999</v>
      </c>
      <c r="Q45" s="256">
        <v>125301.202835</v>
      </c>
      <c r="R45" s="258">
        <v>0</v>
      </c>
      <c r="S45" s="258">
        <v>0</v>
      </c>
      <c r="T45" s="258">
        <v>0</v>
      </c>
      <c r="U45" s="258">
        <f t="shared" si="29"/>
        <v>3057.375</v>
      </c>
      <c r="V45" s="256">
        <v>0</v>
      </c>
      <c r="W45" s="256">
        <v>3057.375</v>
      </c>
      <c r="X45" s="256">
        <v>3523.3263999999999</v>
      </c>
      <c r="Y45" s="256"/>
      <c r="Z45" s="258">
        <v>0</v>
      </c>
      <c r="AA45" s="253">
        <f t="shared" si="17"/>
        <v>0.60591070186142171</v>
      </c>
      <c r="AB45" s="259">
        <f t="shared" si="18"/>
        <v>0.27345325906253548</v>
      </c>
      <c r="AC45" s="259">
        <f t="shared" si="19"/>
        <v>0.88367857001304706</v>
      </c>
      <c r="AD45" s="259"/>
      <c r="AE45" s="259"/>
      <c r="AF45" s="259"/>
      <c r="AG45" s="259"/>
      <c r="AH45" s="259"/>
      <c r="AI45" s="259"/>
      <c r="AJ45" s="259"/>
      <c r="AK45" s="259"/>
    </row>
    <row r="46" spans="1:37" x14ac:dyDescent="0.25">
      <c r="A46" s="254">
        <v>32</v>
      </c>
      <c r="B46" s="255" t="s">
        <v>383</v>
      </c>
      <c r="C46" s="252">
        <f t="shared" si="27"/>
        <v>532</v>
      </c>
      <c r="D46" s="256">
        <v>0</v>
      </c>
      <c r="E46" s="256">
        <v>532</v>
      </c>
      <c r="F46" s="257">
        <v>0</v>
      </c>
      <c r="G46" s="257">
        <v>0</v>
      </c>
      <c r="H46" s="257">
        <v>0</v>
      </c>
      <c r="I46" s="258"/>
      <c r="J46" s="257"/>
      <c r="K46" s="257"/>
      <c r="L46" s="257">
        <f t="shared" si="28"/>
        <v>0</v>
      </c>
      <c r="M46" s="256">
        <v>0</v>
      </c>
      <c r="N46" s="256">
        <v>0</v>
      </c>
      <c r="O46" s="252">
        <f t="shared" si="26"/>
        <v>532</v>
      </c>
      <c r="P46" s="256">
        <v>0</v>
      </c>
      <c r="Q46" s="256">
        <v>532</v>
      </c>
      <c r="R46" s="258">
        <v>0</v>
      </c>
      <c r="S46" s="258">
        <v>0</v>
      </c>
      <c r="T46" s="258">
        <v>0</v>
      </c>
      <c r="U46" s="258">
        <f t="shared" si="29"/>
        <v>0</v>
      </c>
      <c r="V46" s="256">
        <v>0</v>
      </c>
      <c r="W46" s="256">
        <v>0</v>
      </c>
      <c r="X46" s="256">
        <v>0</v>
      </c>
      <c r="Y46" s="256"/>
      <c r="Z46" s="258">
        <v>0</v>
      </c>
      <c r="AA46" s="253">
        <f t="shared" si="17"/>
        <v>1</v>
      </c>
      <c r="AB46" s="259"/>
      <c r="AC46" s="259">
        <f t="shared" si="19"/>
        <v>1</v>
      </c>
      <c r="AD46" s="259"/>
      <c r="AE46" s="259"/>
      <c r="AF46" s="259"/>
      <c r="AG46" s="259"/>
      <c r="AH46" s="259"/>
      <c r="AI46" s="259"/>
      <c r="AJ46" s="259"/>
      <c r="AK46" s="259"/>
    </row>
    <row r="47" spans="1:37" ht="24" x14ac:dyDescent="0.25">
      <c r="A47" s="254">
        <v>33</v>
      </c>
      <c r="B47" s="255" t="s">
        <v>384</v>
      </c>
      <c r="C47" s="252">
        <f t="shared" si="27"/>
        <v>654</v>
      </c>
      <c r="D47" s="256">
        <v>0</v>
      </c>
      <c r="E47" s="256">
        <v>654</v>
      </c>
      <c r="F47" s="257">
        <v>0</v>
      </c>
      <c r="G47" s="257">
        <v>0</v>
      </c>
      <c r="H47" s="257">
        <v>0</v>
      </c>
      <c r="I47" s="258"/>
      <c r="J47" s="257"/>
      <c r="K47" s="257"/>
      <c r="L47" s="257">
        <f t="shared" si="28"/>
        <v>0</v>
      </c>
      <c r="M47" s="256">
        <v>0</v>
      </c>
      <c r="N47" s="256">
        <v>0</v>
      </c>
      <c r="O47" s="252">
        <f t="shared" si="26"/>
        <v>654</v>
      </c>
      <c r="P47" s="256">
        <v>0</v>
      </c>
      <c r="Q47" s="256">
        <v>654</v>
      </c>
      <c r="R47" s="258">
        <v>0</v>
      </c>
      <c r="S47" s="258">
        <v>0</v>
      </c>
      <c r="T47" s="258">
        <v>0</v>
      </c>
      <c r="U47" s="258">
        <f t="shared" si="29"/>
        <v>0</v>
      </c>
      <c r="V47" s="256">
        <v>0</v>
      </c>
      <c r="W47" s="256">
        <v>0</v>
      </c>
      <c r="X47" s="256">
        <v>0</v>
      </c>
      <c r="Y47" s="256"/>
      <c r="Z47" s="258">
        <v>0</v>
      </c>
      <c r="AA47" s="253">
        <f t="shared" si="17"/>
        <v>1</v>
      </c>
      <c r="AB47" s="259"/>
      <c r="AC47" s="259">
        <f t="shared" si="19"/>
        <v>1</v>
      </c>
      <c r="AD47" s="259"/>
      <c r="AE47" s="259"/>
      <c r="AF47" s="259"/>
      <c r="AG47" s="259"/>
      <c r="AH47" s="259"/>
      <c r="AI47" s="259"/>
      <c r="AJ47" s="259"/>
      <c r="AK47" s="259"/>
    </row>
    <row r="48" spans="1:37" x14ac:dyDescent="0.25">
      <c r="A48" s="254">
        <v>34</v>
      </c>
      <c r="B48" s="255" t="s">
        <v>218</v>
      </c>
      <c r="C48" s="252">
        <f t="shared" si="27"/>
        <v>1515.1130439999999</v>
      </c>
      <c r="D48" s="256">
        <v>0</v>
      </c>
      <c r="E48" s="256">
        <v>1515.1130439999999</v>
      </c>
      <c r="F48" s="257">
        <v>0</v>
      </c>
      <c r="G48" s="257">
        <v>0</v>
      </c>
      <c r="H48" s="257">
        <v>0</v>
      </c>
      <c r="I48" s="258"/>
      <c r="J48" s="257"/>
      <c r="K48" s="257"/>
      <c r="L48" s="257">
        <f t="shared" si="28"/>
        <v>0</v>
      </c>
      <c r="M48" s="256">
        <v>0</v>
      </c>
      <c r="N48" s="256">
        <v>0</v>
      </c>
      <c r="O48" s="252">
        <f t="shared" si="26"/>
        <v>1515.1130439999999</v>
      </c>
      <c r="P48" s="256">
        <v>0</v>
      </c>
      <c r="Q48" s="256">
        <v>1515.1130439999999</v>
      </c>
      <c r="R48" s="258">
        <v>0</v>
      </c>
      <c r="S48" s="258">
        <v>0</v>
      </c>
      <c r="T48" s="258">
        <v>0</v>
      </c>
      <c r="U48" s="258">
        <f t="shared" si="29"/>
        <v>0</v>
      </c>
      <c r="V48" s="256">
        <v>0</v>
      </c>
      <c r="W48" s="256">
        <v>0</v>
      </c>
      <c r="X48" s="256">
        <v>0</v>
      </c>
      <c r="Y48" s="256"/>
      <c r="Z48" s="258">
        <v>0</v>
      </c>
      <c r="AA48" s="253">
        <f t="shared" si="17"/>
        <v>1</v>
      </c>
      <c r="AB48" s="259"/>
      <c r="AC48" s="259">
        <f t="shared" si="19"/>
        <v>1</v>
      </c>
      <c r="AD48" s="259"/>
      <c r="AE48" s="259"/>
      <c r="AF48" s="259"/>
      <c r="AG48" s="259"/>
      <c r="AH48" s="259"/>
      <c r="AI48" s="259"/>
      <c r="AJ48" s="259"/>
      <c r="AK48" s="259"/>
    </row>
    <row r="49" spans="1:37" x14ac:dyDescent="0.25">
      <c r="A49" s="254">
        <v>35</v>
      </c>
      <c r="B49" s="255" t="s">
        <v>385</v>
      </c>
      <c r="C49" s="252">
        <f t="shared" si="27"/>
        <v>1077</v>
      </c>
      <c r="D49" s="256">
        <v>0</v>
      </c>
      <c r="E49" s="256">
        <v>1077</v>
      </c>
      <c r="F49" s="257">
        <v>0</v>
      </c>
      <c r="G49" s="257">
        <v>0</v>
      </c>
      <c r="H49" s="257">
        <v>0</v>
      </c>
      <c r="I49" s="258"/>
      <c r="J49" s="257"/>
      <c r="K49" s="257"/>
      <c r="L49" s="257">
        <f t="shared" si="28"/>
        <v>0</v>
      </c>
      <c r="M49" s="256">
        <v>0</v>
      </c>
      <c r="N49" s="256">
        <v>0</v>
      </c>
      <c r="O49" s="252">
        <f t="shared" si="26"/>
        <v>1077</v>
      </c>
      <c r="P49" s="256">
        <v>0</v>
      </c>
      <c r="Q49" s="256">
        <v>1077</v>
      </c>
      <c r="R49" s="258">
        <v>0</v>
      </c>
      <c r="S49" s="258">
        <v>0</v>
      </c>
      <c r="T49" s="258">
        <v>0</v>
      </c>
      <c r="U49" s="258">
        <f t="shared" si="29"/>
        <v>0</v>
      </c>
      <c r="V49" s="256">
        <v>0</v>
      </c>
      <c r="W49" s="256">
        <v>0</v>
      </c>
      <c r="X49" s="256">
        <v>0</v>
      </c>
      <c r="Y49" s="256"/>
      <c r="Z49" s="258">
        <v>0</v>
      </c>
      <c r="AA49" s="253">
        <f t="shared" si="17"/>
        <v>1</v>
      </c>
      <c r="AB49" s="259"/>
      <c r="AC49" s="259">
        <f t="shared" si="19"/>
        <v>1</v>
      </c>
      <c r="AD49" s="259"/>
      <c r="AE49" s="259"/>
      <c r="AF49" s="259"/>
      <c r="AG49" s="259"/>
      <c r="AH49" s="259"/>
      <c r="AI49" s="259"/>
      <c r="AJ49" s="259"/>
      <c r="AK49" s="259"/>
    </row>
    <row r="50" spans="1:37" ht="24" x14ac:dyDescent="0.25">
      <c r="A50" s="254">
        <v>36</v>
      </c>
      <c r="B50" s="255" t="s">
        <v>386</v>
      </c>
      <c r="C50" s="252">
        <f t="shared" si="27"/>
        <v>46</v>
      </c>
      <c r="D50" s="256">
        <v>0</v>
      </c>
      <c r="E50" s="256">
        <v>46</v>
      </c>
      <c r="F50" s="257">
        <v>0</v>
      </c>
      <c r="G50" s="257">
        <v>0</v>
      </c>
      <c r="H50" s="257">
        <v>0</v>
      </c>
      <c r="I50" s="258"/>
      <c r="J50" s="257"/>
      <c r="K50" s="257"/>
      <c r="L50" s="257">
        <f t="shared" si="28"/>
        <v>0</v>
      </c>
      <c r="M50" s="256">
        <v>0</v>
      </c>
      <c r="N50" s="256">
        <v>0</v>
      </c>
      <c r="O50" s="252">
        <f t="shared" si="26"/>
        <v>46</v>
      </c>
      <c r="P50" s="256">
        <v>0</v>
      </c>
      <c r="Q50" s="256">
        <v>46</v>
      </c>
      <c r="R50" s="258">
        <v>0</v>
      </c>
      <c r="S50" s="258">
        <v>0</v>
      </c>
      <c r="T50" s="258">
        <v>0</v>
      </c>
      <c r="U50" s="258">
        <f t="shared" si="29"/>
        <v>0</v>
      </c>
      <c r="V50" s="256">
        <v>0</v>
      </c>
      <c r="W50" s="256">
        <v>0</v>
      </c>
      <c r="X50" s="256">
        <v>0</v>
      </c>
      <c r="Y50" s="256"/>
      <c r="Z50" s="258">
        <v>0</v>
      </c>
      <c r="AA50" s="253">
        <f t="shared" si="17"/>
        <v>1</v>
      </c>
      <c r="AB50" s="259"/>
      <c r="AC50" s="259">
        <f t="shared" si="19"/>
        <v>1</v>
      </c>
      <c r="AD50" s="259"/>
      <c r="AE50" s="259"/>
      <c r="AF50" s="259"/>
      <c r="AG50" s="259"/>
      <c r="AH50" s="259"/>
      <c r="AI50" s="259"/>
      <c r="AJ50" s="259"/>
      <c r="AK50" s="259"/>
    </row>
    <row r="51" spans="1:37" ht="24" x14ac:dyDescent="0.25">
      <c r="A51" s="254">
        <v>37</v>
      </c>
      <c r="B51" s="255" t="s">
        <v>387</v>
      </c>
      <c r="C51" s="252">
        <f t="shared" si="27"/>
        <v>29776.398000000001</v>
      </c>
      <c r="D51" s="256">
        <v>29776.398000000001</v>
      </c>
      <c r="E51" s="256">
        <v>0</v>
      </c>
      <c r="F51" s="257">
        <v>0</v>
      </c>
      <c r="G51" s="257">
        <v>0</v>
      </c>
      <c r="H51" s="257">
        <v>0</v>
      </c>
      <c r="I51" s="258"/>
      <c r="J51" s="257"/>
      <c r="K51" s="257"/>
      <c r="L51" s="257">
        <f t="shared" si="28"/>
        <v>0</v>
      </c>
      <c r="M51" s="256">
        <v>0</v>
      </c>
      <c r="N51" s="256">
        <v>0</v>
      </c>
      <c r="O51" s="252">
        <f t="shared" si="26"/>
        <v>49493.883000000002</v>
      </c>
      <c r="P51" s="256">
        <v>49493.883000000002</v>
      </c>
      <c r="Q51" s="256">
        <v>0</v>
      </c>
      <c r="R51" s="258">
        <v>0</v>
      </c>
      <c r="S51" s="258">
        <v>0</v>
      </c>
      <c r="T51" s="258">
        <v>0</v>
      </c>
      <c r="U51" s="258">
        <f t="shared" si="29"/>
        <v>0</v>
      </c>
      <c r="V51" s="256">
        <v>0</v>
      </c>
      <c r="W51" s="256">
        <v>0</v>
      </c>
      <c r="X51" s="256">
        <v>0</v>
      </c>
      <c r="Y51" s="256"/>
      <c r="Z51" s="258">
        <v>0</v>
      </c>
      <c r="AA51" s="253">
        <f t="shared" si="17"/>
        <v>1.6621850299018706</v>
      </c>
      <c r="AB51" s="259">
        <f t="shared" si="18"/>
        <v>1.6621850299018706</v>
      </c>
      <c r="AC51" s="259"/>
      <c r="AD51" s="259"/>
      <c r="AE51" s="259"/>
      <c r="AF51" s="259"/>
      <c r="AG51" s="259"/>
      <c r="AH51" s="259"/>
      <c r="AI51" s="259"/>
      <c r="AJ51" s="259"/>
      <c r="AK51" s="259"/>
    </row>
    <row r="52" spans="1:37" x14ac:dyDescent="0.25">
      <c r="A52" s="254">
        <v>38</v>
      </c>
      <c r="B52" s="255" t="s">
        <v>388</v>
      </c>
      <c r="C52" s="252">
        <f t="shared" si="27"/>
        <v>100</v>
      </c>
      <c r="D52" s="256">
        <v>100</v>
      </c>
      <c r="E52" s="256">
        <v>0</v>
      </c>
      <c r="F52" s="257">
        <v>0</v>
      </c>
      <c r="G52" s="257">
        <v>0</v>
      </c>
      <c r="H52" s="257">
        <v>0</v>
      </c>
      <c r="I52" s="258"/>
      <c r="J52" s="257"/>
      <c r="K52" s="257"/>
      <c r="L52" s="257">
        <f t="shared" si="28"/>
        <v>0</v>
      </c>
      <c r="M52" s="256">
        <v>0</v>
      </c>
      <c r="N52" s="256">
        <v>0</v>
      </c>
      <c r="O52" s="252">
        <f t="shared" si="26"/>
        <v>0</v>
      </c>
      <c r="P52" s="256">
        <v>0</v>
      </c>
      <c r="Q52" s="256">
        <v>0</v>
      </c>
      <c r="R52" s="258">
        <v>0</v>
      </c>
      <c r="S52" s="258">
        <v>0</v>
      </c>
      <c r="T52" s="258">
        <v>0</v>
      </c>
      <c r="U52" s="258">
        <f t="shared" si="29"/>
        <v>0</v>
      </c>
      <c r="V52" s="256">
        <v>0</v>
      </c>
      <c r="W52" s="256">
        <v>0</v>
      </c>
      <c r="X52" s="256">
        <v>0</v>
      </c>
      <c r="Y52" s="256"/>
      <c r="Z52" s="258">
        <v>0</v>
      </c>
      <c r="AA52" s="253">
        <f t="shared" si="17"/>
        <v>0</v>
      </c>
      <c r="AB52" s="259">
        <f t="shared" si="18"/>
        <v>0</v>
      </c>
      <c r="AC52" s="259"/>
      <c r="AD52" s="259"/>
      <c r="AE52" s="259"/>
      <c r="AF52" s="259"/>
      <c r="AG52" s="259"/>
      <c r="AH52" s="259"/>
      <c r="AI52" s="259"/>
      <c r="AJ52" s="259"/>
      <c r="AK52" s="259"/>
    </row>
    <row r="53" spans="1:37" ht="24" x14ac:dyDescent="0.25">
      <c r="A53" s="254">
        <v>39</v>
      </c>
      <c r="B53" s="255" t="s">
        <v>219</v>
      </c>
      <c r="C53" s="252">
        <f t="shared" si="27"/>
        <v>1491</v>
      </c>
      <c r="D53" s="256">
        <v>0</v>
      </c>
      <c r="E53" s="256">
        <v>1491</v>
      </c>
      <c r="F53" s="257">
        <v>0</v>
      </c>
      <c r="G53" s="257">
        <v>0</v>
      </c>
      <c r="H53" s="257">
        <v>0</v>
      </c>
      <c r="I53" s="258"/>
      <c r="J53" s="257"/>
      <c r="K53" s="257"/>
      <c r="L53" s="257">
        <f t="shared" si="28"/>
        <v>0</v>
      </c>
      <c r="M53" s="256">
        <v>0</v>
      </c>
      <c r="N53" s="256">
        <v>0</v>
      </c>
      <c r="O53" s="252">
        <f t="shared" si="26"/>
        <v>1491</v>
      </c>
      <c r="P53" s="256">
        <v>0</v>
      </c>
      <c r="Q53" s="256">
        <v>1491</v>
      </c>
      <c r="R53" s="258">
        <v>0</v>
      </c>
      <c r="S53" s="258">
        <v>0</v>
      </c>
      <c r="T53" s="258">
        <v>0</v>
      </c>
      <c r="U53" s="258">
        <f t="shared" si="29"/>
        <v>0</v>
      </c>
      <c r="V53" s="256">
        <v>0</v>
      </c>
      <c r="W53" s="256">
        <v>0</v>
      </c>
      <c r="X53" s="256">
        <v>0</v>
      </c>
      <c r="Y53" s="256"/>
      <c r="Z53" s="258">
        <v>0</v>
      </c>
      <c r="AA53" s="253">
        <f t="shared" si="17"/>
        <v>1</v>
      </c>
      <c r="AB53" s="259"/>
      <c r="AC53" s="259">
        <f t="shared" si="19"/>
        <v>1</v>
      </c>
      <c r="AD53" s="259"/>
      <c r="AE53" s="259"/>
      <c r="AF53" s="259"/>
      <c r="AG53" s="259"/>
      <c r="AH53" s="259"/>
      <c r="AI53" s="259"/>
      <c r="AJ53" s="259"/>
      <c r="AK53" s="259"/>
    </row>
    <row r="54" spans="1:37" x14ac:dyDescent="0.25">
      <c r="A54" s="254">
        <v>40</v>
      </c>
      <c r="B54" s="255" t="s">
        <v>389</v>
      </c>
      <c r="C54" s="252">
        <f t="shared" si="27"/>
        <v>4500000</v>
      </c>
      <c r="D54" s="256">
        <v>4500000</v>
      </c>
      <c r="E54" s="256">
        <v>0</v>
      </c>
      <c r="F54" s="257">
        <v>0</v>
      </c>
      <c r="G54" s="257">
        <v>0</v>
      </c>
      <c r="H54" s="257">
        <v>0</v>
      </c>
      <c r="I54" s="258"/>
      <c r="J54" s="257"/>
      <c r="K54" s="257"/>
      <c r="L54" s="257">
        <f t="shared" si="28"/>
        <v>0</v>
      </c>
      <c r="M54" s="256">
        <v>0</v>
      </c>
      <c r="N54" s="256">
        <v>0</v>
      </c>
      <c r="O54" s="252">
        <f t="shared" si="26"/>
        <v>4500000</v>
      </c>
      <c r="P54" s="256">
        <v>0</v>
      </c>
      <c r="Q54" s="256">
        <v>0</v>
      </c>
      <c r="R54" s="258">
        <v>0</v>
      </c>
      <c r="S54" s="258">
        <v>0</v>
      </c>
      <c r="T54" s="258">
        <v>0</v>
      </c>
      <c r="U54" s="258">
        <f t="shared" si="29"/>
        <v>0</v>
      </c>
      <c r="V54" s="256">
        <v>0</v>
      </c>
      <c r="W54" s="256">
        <v>0</v>
      </c>
      <c r="X54" s="256">
        <v>4500000</v>
      </c>
      <c r="Y54" s="256"/>
      <c r="Z54" s="258">
        <v>0</v>
      </c>
      <c r="AA54" s="253">
        <f t="shared" si="17"/>
        <v>1</v>
      </c>
      <c r="AB54" s="259">
        <f t="shared" si="18"/>
        <v>0</v>
      </c>
      <c r="AC54" s="259"/>
      <c r="AD54" s="259"/>
      <c r="AE54" s="259"/>
      <c r="AF54" s="259"/>
      <c r="AG54" s="259"/>
      <c r="AH54" s="259"/>
      <c r="AI54" s="259"/>
      <c r="AJ54" s="259"/>
      <c r="AK54" s="259"/>
    </row>
    <row r="55" spans="1:37" x14ac:dyDescent="0.25">
      <c r="A55" s="254">
        <v>41</v>
      </c>
      <c r="B55" s="255" t="s">
        <v>390</v>
      </c>
      <c r="C55" s="252">
        <f t="shared" si="27"/>
        <v>0</v>
      </c>
      <c r="D55" s="256">
        <v>0</v>
      </c>
      <c r="E55" s="256">
        <v>0</v>
      </c>
      <c r="F55" s="257">
        <v>0</v>
      </c>
      <c r="G55" s="257">
        <v>0</v>
      </c>
      <c r="H55" s="257">
        <v>0</v>
      </c>
      <c r="I55" s="258"/>
      <c r="J55" s="257"/>
      <c r="K55" s="257"/>
      <c r="L55" s="257">
        <f t="shared" si="28"/>
        <v>0</v>
      </c>
      <c r="M55" s="256">
        <v>0</v>
      </c>
      <c r="N55" s="256">
        <v>0</v>
      </c>
      <c r="O55" s="252">
        <f t="shared" si="26"/>
        <v>0</v>
      </c>
      <c r="P55" s="256">
        <v>0</v>
      </c>
      <c r="Q55" s="256">
        <v>0</v>
      </c>
      <c r="R55" s="258">
        <v>0</v>
      </c>
      <c r="S55" s="258">
        <v>0</v>
      </c>
      <c r="T55" s="258">
        <v>0</v>
      </c>
      <c r="U55" s="258">
        <f t="shared" si="29"/>
        <v>0</v>
      </c>
      <c r="V55" s="256">
        <v>0</v>
      </c>
      <c r="W55" s="256">
        <v>0</v>
      </c>
      <c r="X55" s="256">
        <v>0</v>
      </c>
      <c r="Y55" s="256"/>
      <c r="Z55" s="258">
        <v>0</v>
      </c>
      <c r="AA55" s="253"/>
      <c r="AB55" s="259"/>
      <c r="AC55" s="259"/>
      <c r="AD55" s="259"/>
      <c r="AE55" s="259"/>
      <c r="AF55" s="259"/>
      <c r="AG55" s="259"/>
      <c r="AH55" s="259"/>
      <c r="AI55" s="259"/>
      <c r="AJ55" s="259"/>
      <c r="AK55" s="259"/>
    </row>
    <row r="56" spans="1:37" ht="24" x14ac:dyDescent="0.25">
      <c r="A56" s="254">
        <v>42</v>
      </c>
      <c r="B56" s="255" t="s">
        <v>391</v>
      </c>
      <c r="C56" s="252">
        <f t="shared" si="27"/>
        <v>26192</v>
      </c>
      <c r="D56" s="256">
        <v>26192</v>
      </c>
      <c r="E56" s="256">
        <v>0</v>
      </c>
      <c r="F56" s="257">
        <v>0</v>
      </c>
      <c r="G56" s="257">
        <v>0</v>
      </c>
      <c r="H56" s="257">
        <v>0</v>
      </c>
      <c r="I56" s="258"/>
      <c r="J56" s="257"/>
      <c r="K56" s="257"/>
      <c r="L56" s="257">
        <f t="shared" si="28"/>
        <v>0</v>
      </c>
      <c r="M56" s="256">
        <v>0</v>
      </c>
      <c r="N56" s="256">
        <v>0</v>
      </c>
      <c r="O56" s="252">
        <f t="shared" si="26"/>
        <v>0</v>
      </c>
      <c r="P56" s="256">
        <v>0</v>
      </c>
      <c r="Q56" s="256">
        <v>0</v>
      </c>
      <c r="R56" s="258">
        <v>0</v>
      </c>
      <c r="S56" s="258">
        <v>0</v>
      </c>
      <c r="T56" s="258">
        <v>0</v>
      </c>
      <c r="U56" s="258">
        <f t="shared" si="29"/>
        <v>0</v>
      </c>
      <c r="V56" s="256">
        <v>0</v>
      </c>
      <c r="W56" s="256">
        <v>0</v>
      </c>
      <c r="X56" s="256">
        <v>0</v>
      </c>
      <c r="Y56" s="256"/>
      <c r="Z56" s="258">
        <v>0</v>
      </c>
      <c r="AA56" s="253">
        <f t="shared" si="17"/>
        <v>0</v>
      </c>
      <c r="AB56" s="259">
        <f t="shared" si="18"/>
        <v>0</v>
      </c>
      <c r="AC56" s="259"/>
      <c r="AD56" s="259"/>
      <c r="AE56" s="259"/>
      <c r="AF56" s="259"/>
      <c r="AG56" s="259"/>
      <c r="AH56" s="259"/>
      <c r="AI56" s="259"/>
      <c r="AJ56" s="259"/>
      <c r="AK56" s="259"/>
    </row>
    <row r="57" spans="1:37" ht="24" x14ac:dyDescent="0.25">
      <c r="A57" s="254">
        <v>43</v>
      </c>
      <c r="B57" s="255" t="s">
        <v>392</v>
      </c>
      <c r="C57" s="252">
        <f t="shared" si="27"/>
        <v>4000</v>
      </c>
      <c r="D57" s="256">
        <v>0</v>
      </c>
      <c r="E57" s="256">
        <v>4000</v>
      </c>
      <c r="F57" s="257">
        <v>0</v>
      </c>
      <c r="G57" s="257">
        <v>0</v>
      </c>
      <c r="H57" s="257">
        <v>0</v>
      </c>
      <c r="I57" s="258"/>
      <c r="J57" s="257"/>
      <c r="K57" s="257"/>
      <c r="L57" s="257">
        <f t="shared" si="28"/>
        <v>0</v>
      </c>
      <c r="M57" s="256">
        <v>0</v>
      </c>
      <c r="N57" s="256">
        <v>0</v>
      </c>
      <c r="O57" s="252">
        <f t="shared" si="26"/>
        <v>3270.2697189999999</v>
      </c>
      <c r="P57" s="256">
        <v>0</v>
      </c>
      <c r="Q57" s="256">
        <v>2952.1076210000001</v>
      </c>
      <c r="R57" s="258">
        <v>0</v>
      </c>
      <c r="S57" s="258">
        <v>0</v>
      </c>
      <c r="T57" s="258">
        <v>0</v>
      </c>
      <c r="U57" s="258">
        <f t="shared" si="29"/>
        <v>0</v>
      </c>
      <c r="V57" s="256">
        <v>0</v>
      </c>
      <c r="W57" s="256">
        <v>0</v>
      </c>
      <c r="X57" s="256">
        <v>318.16209800000001</v>
      </c>
      <c r="Y57" s="256"/>
      <c r="Z57" s="258">
        <v>0</v>
      </c>
      <c r="AA57" s="253">
        <f t="shared" si="17"/>
        <v>0.81756742974999996</v>
      </c>
      <c r="AB57" s="259"/>
      <c r="AC57" s="259">
        <f t="shared" si="19"/>
        <v>0.73802690525000003</v>
      </c>
      <c r="AD57" s="259"/>
      <c r="AE57" s="259"/>
      <c r="AF57" s="259"/>
      <c r="AG57" s="259"/>
      <c r="AH57" s="259"/>
      <c r="AI57" s="259"/>
      <c r="AJ57" s="259"/>
      <c r="AK57" s="259"/>
    </row>
    <row r="58" spans="1:37" ht="24" x14ac:dyDescent="0.25">
      <c r="A58" s="254">
        <v>44</v>
      </c>
      <c r="B58" s="255" t="s">
        <v>393</v>
      </c>
      <c r="C58" s="252">
        <f t="shared" si="27"/>
        <v>3871</v>
      </c>
      <c r="D58" s="256">
        <v>0</v>
      </c>
      <c r="E58" s="256">
        <v>3871</v>
      </c>
      <c r="F58" s="257">
        <v>0</v>
      </c>
      <c r="G58" s="257">
        <v>0</v>
      </c>
      <c r="H58" s="257">
        <v>0</v>
      </c>
      <c r="I58" s="258"/>
      <c r="J58" s="257"/>
      <c r="K58" s="257"/>
      <c r="L58" s="257">
        <f t="shared" si="28"/>
        <v>0</v>
      </c>
      <c r="M58" s="256">
        <v>0</v>
      </c>
      <c r="N58" s="256">
        <v>0</v>
      </c>
      <c r="O58" s="252">
        <f t="shared" si="26"/>
        <v>2968.5715559999999</v>
      </c>
      <c r="P58" s="256">
        <v>0</v>
      </c>
      <c r="Q58" s="256">
        <v>2662.8070389999998</v>
      </c>
      <c r="R58" s="258">
        <v>0</v>
      </c>
      <c r="S58" s="258">
        <v>0</v>
      </c>
      <c r="T58" s="258">
        <v>0</v>
      </c>
      <c r="U58" s="258">
        <f t="shared" si="29"/>
        <v>0</v>
      </c>
      <c r="V58" s="256">
        <v>0</v>
      </c>
      <c r="W58" s="256">
        <v>0</v>
      </c>
      <c r="X58" s="256">
        <v>305.76451700000001</v>
      </c>
      <c r="Y58" s="256"/>
      <c r="Z58" s="258">
        <v>0</v>
      </c>
      <c r="AA58" s="253">
        <f t="shared" si="17"/>
        <v>0.7668745946783776</v>
      </c>
      <c r="AB58" s="259"/>
      <c r="AC58" s="259">
        <f t="shared" si="19"/>
        <v>0.68788608602428303</v>
      </c>
      <c r="AD58" s="259"/>
      <c r="AE58" s="259"/>
      <c r="AF58" s="259"/>
      <c r="AG58" s="259"/>
      <c r="AH58" s="259"/>
      <c r="AI58" s="259"/>
      <c r="AJ58" s="259"/>
      <c r="AK58" s="259"/>
    </row>
    <row r="59" spans="1:37" ht="24" x14ac:dyDescent="0.25">
      <c r="A59" s="254">
        <v>45</v>
      </c>
      <c r="B59" s="255" t="s">
        <v>394</v>
      </c>
      <c r="C59" s="252">
        <f t="shared" si="27"/>
        <v>1105</v>
      </c>
      <c r="D59" s="256">
        <v>0</v>
      </c>
      <c r="E59" s="256">
        <v>1105</v>
      </c>
      <c r="F59" s="257">
        <v>0</v>
      </c>
      <c r="G59" s="257">
        <v>0</v>
      </c>
      <c r="H59" s="257">
        <v>0</v>
      </c>
      <c r="I59" s="258"/>
      <c r="J59" s="257"/>
      <c r="K59" s="257"/>
      <c r="L59" s="257">
        <f t="shared" si="28"/>
        <v>0</v>
      </c>
      <c r="M59" s="256">
        <v>0</v>
      </c>
      <c r="N59" s="256">
        <v>0</v>
      </c>
      <c r="O59" s="252">
        <f t="shared" si="26"/>
        <v>1060.165</v>
      </c>
      <c r="P59" s="256">
        <v>0</v>
      </c>
      <c r="Q59" s="256">
        <v>988.72788000000003</v>
      </c>
      <c r="R59" s="258">
        <v>0</v>
      </c>
      <c r="S59" s="258">
        <v>0</v>
      </c>
      <c r="T59" s="258">
        <v>0</v>
      </c>
      <c r="U59" s="258">
        <f t="shared" si="29"/>
        <v>0</v>
      </c>
      <c r="V59" s="256">
        <v>0</v>
      </c>
      <c r="W59" s="256">
        <v>0</v>
      </c>
      <c r="X59" s="256">
        <v>71.437119999999993</v>
      </c>
      <c r="Y59" s="256"/>
      <c r="Z59" s="258">
        <v>0</v>
      </c>
      <c r="AA59" s="253">
        <f t="shared" si="17"/>
        <v>0.95942533936651575</v>
      </c>
      <c r="AB59" s="259"/>
      <c r="AC59" s="259">
        <f t="shared" si="19"/>
        <v>0.89477636199095023</v>
      </c>
      <c r="AD59" s="259"/>
      <c r="AE59" s="259"/>
      <c r="AF59" s="259"/>
      <c r="AG59" s="259"/>
      <c r="AH59" s="259"/>
      <c r="AI59" s="259"/>
      <c r="AJ59" s="259"/>
      <c r="AK59" s="259"/>
    </row>
    <row r="60" spans="1:37" ht="24" x14ac:dyDescent="0.25">
      <c r="A60" s="254">
        <v>46</v>
      </c>
      <c r="B60" s="255" t="s">
        <v>220</v>
      </c>
      <c r="C60" s="252">
        <f t="shared" si="27"/>
        <v>398</v>
      </c>
      <c r="D60" s="256">
        <v>0</v>
      </c>
      <c r="E60" s="256">
        <v>398</v>
      </c>
      <c r="F60" s="257">
        <v>0</v>
      </c>
      <c r="G60" s="257">
        <v>0</v>
      </c>
      <c r="H60" s="257">
        <v>0</v>
      </c>
      <c r="I60" s="258"/>
      <c r="J60" s="257"/>
      <c r="K60" s="257"/>
      <c r="L60" s="257">
        <f t="shared" si="28"/>
        <v>0</v>
      </c>
      <c r="M60" s="256">
        <v>0</v>
      </c>
      <c r="N60" s="256">
        <v>0</v>
      </c>
      <c r="O60" s="252">
        <f t="shared" si="26"/>
        <v>230</v>
      </c>
      <c r="P60" s="256">
        <v>0</v>
      </c>
      <c r="Q60" s="256">
        <v>230</v>
      </c>
      <c r="R60" s="258">
        <v>0</v>
      </c>
      <c r="S60" s="258">
        <v>0</v>
      </c>
      <c r="T60" s="258">
        <v>0</v>
      </c>
      <c r="U60" s="258">
        <f t="shared" si="29"/>
        <v>0</v>
      </c>
      <c r="V60" s="256">
        <v>0</v>
      </c>
      <c r="W60" s="256">
        <v>0</v>
      </c>
      <c r="X60" s="256">
        <v>0</v>
      </c>
      <c r="Y60" s="256"/>
      <c r="Z60" s="258">
        <v>0</v>
      </c>
      <c r="AA60" s="253">
        <f t="shared" si="17"/>
        <v>0.57788944723618085</v>
      </c>
      <c r="AB60" s="259"/>
      <c r="AC60" s="259">
        <f t="shared" si="19"/>
        <v>0.57788944723618085</v>
      </c>
      <c r="AD60" s="259"/>
      <c r="AE60" s="259"/>
      <c r="AF60" s="259"/>
      <c r="AG60" s="259"/>
      <c r="AH60" s="259"/>
      <c r="AI60" s="259"/>
      <c r="AJ60" s="259"/>
      <c r="AK60" s="259"/>
    </row>
    <row r="61" spans="1:37" ht="24" x14ac:dyDescent="0.25">
      <c r="A61" s="254">
        <v>47</v>
      </c>
      <c r="B61" s="255" t="s">
        <v>395</v>
      </c>
      <c r="C61" s="252">
        <f t="shared" si="27"/>
        <v>1701</v>
      </c>
      <c r="D61" s="256">
        <v>0</v>
      </c>
      <c r="E61" s="256">
        <v>1701</v>
      </c>
      <c r="F61" s="257">
        <v>0</v>
      </c>
      <c r="G61" s="257">
        <v>0</v>
      </c>
      <c r="H61" s="257">
        <v>0</v>
      </c>
      <c r="I61" s="258"/>
      <c r="J61" s="257"/>
      <c r="K61" s="257"/>
      <c r="L61" s="257">
        <f t="shared" si="28"/>
        <v>0</v>
      </c>
      <c r="M61" s="256">
        <v>0</v>
      </c>
      <c r="N61" s="256">
        <v>0</v>
      </c>
      <c r="O61" s="252">
        <f t="shared" si="26"/>
        <v>1619</v>
      </c>
      <c r="P61" s="256">
        <v>0</v>
      </c>
      <c r="Q61" s="256">
        <v>1615.36</v>
      </c>
      <c r="R61" s="258">
        <v>0</v>
      </c>
      <c r="S61" s="258">
        <v>0</v>
      </c>
      <c r="T61" s="258">
        <v>0</v>
      </c>
      <c r="U61" s="258">
        <f t="shared" si="29"/>
        <v>0</v>
      </c>
      <c r="V61" s="256">
        <v>0</v>
      </c>
      <c r="W61" s="256">
        <v>0</v>
      </c>
      <c r="X61" s="256">
        <v>3.64</v>
      </c>
      <c r="Y61" s="256"/>
      <c r="Z61" s="258">
        <v>0</v>
      </c>
      <c r="AA61" s="253">
        <f t="shared" si="17"/>
        <v>0.95179306290417398</v>
      </c>
      <c r="AB61" s="259"/>
      <c r="AC61" s="259">
        <f t="shared" si="19"/>
        <v>0.9496531452087007</v>
      </c>
      <c r="AD61" s="259"/>
      <c r="AE61" s="259"/>
      <c r="AF61" s="259"/>
      <c r="AG61" s="259"/>
      <c r="AH61" s="259"/>
      <c r="AI61" s="259"/>
      <c r="AJ61" s="259"/>
      <c r="AK61" s="259"/>
    </row>
    <row r="62" spans="1:37" ht="24" x14ac:dyDescent="0.25">
      <c r="A62" s="254">
        <v>48</v>
      </c>
      <c r="B62" s="255" t="s">
        <v>396</v>
      </c>
      <c r="C62" s="252">
        <f t="shared" si="27"/>
        <v>8239</v>
      </c>
      <c r="D62" s="256">
        <v>1594</v>
      </c>
      <c r="E62" s="256">
        <v>6645</v>
      </c>
      <c r="F62" s="257">
        <v>0</v>
      </c>
      <c r="G62" s="257">
        <v>0</v>
      </c>
      <c r="H62" s="257">
        <v>0</v>
      </c>
      <c r="I62" s="258"/>
      <c r="J62" s="257"/>
      <c r="K62" s="257"/>
      <c r="L62" s="257">
        <f t="shared" si="28"/>
        <v>0</v>
      </c>
      <c r="M62" s="256">
        <v>0</v>
      </c>
      <c r="N62" s="256">
        <v>0</v>
      </c>
      <c r="O62" s="252">
        <f t="shared" si="26"/>
        <v>7147.9637949999997</v>
      </c>
      <c r="P62" s="256">
        <v>1366.0218</v>
      </c>
      <c r="Q62" s="256">
        <v>5522.8361279999999</v>
      </c>
      <c r="R62" s="258">
        <v>0</v>
      </c>
      <c r="S62" s="258">
        <v>0</v>
      </c>
      <c r="T62" s="258">
        <v>0</v>
      </c>
      <c r="U62" s="258">
        <f t="shared" si="29"/>
        <v>0</v>
      </c>
      <c r="V62" s="256">
        <v>0</v>
      </c>
      <c r="W62" s="256">
        <v>0</v>
      </c>
      <c r="X62" s="256">
        <v>259.10586699999999</v>
      </c>
      <c r="Y62" s="256"/>
      <c r="Z62" s="258">
        <v>0</v>
      </c>
      <c r="AA62" s="253">
        <f t="shared" si="17"/>
        <v>0.86757662276975356</v>
      </c>
      <c r="AB62" s="259">
        <f t="shared" si="18"/>
        <v>0.85697728983688837</v>
      </c>
      <c r="AC62" s="259">
        <f t="shared" si="19"/>
        <v>0.83112658058690747</v>
      </c>
      <c r="AD62" s="259"/>
      <c r="AE62" s="259"/>
      <c r="AF62" s="259"/>
      <c r="AG62" s="259"/>
      <c r="AH62" s="259"/>
      <c r="AI62" s="259"/>
      <c r="AJ62" s="259"/>
      <c r="AK62" s="259"/>
    </row>
    <row r="63" spans="1:37" x14ac:dyDescent="0.25">
      <c r="A63" s="254">
        <v>49</v>
      </c>
      <c r="B63" s="255" t="s">
        <v>397</v>
      </c>
      <c r="C63" s="252">
        <f t="shared" si="27"/>
        <v>1375</v>
      </c>
      <c r="D63" s="256">
        <v>556</v>
      </c>
      <c r="E63" s="256">
        <v>819</v>
      </c>
      <c r="F63" s="257">
        <v>0</v>
      </c>
      <c r="G63" s="257">
        <v>0</v>
      </c>
      <c r="H63" s="257">
        <v>0</v>
      </c>
      <c r="I63" s="258"/>
      <c r="J63" s="257"/>
      <c r="K63" s="257"/>
      <c r="L63" s="257">
        <f t="shared" si="28"/>
        <v>0</v>
      </c>
      <c r="M63" s="256">
        <v>0</v>
      </c>
      <c r="N63" s="256">
        <v>0</v>
      </c>
      <c r="O63" s="252">
        <f t="shared" si="26"/>
        <v>1349.897991</v>
      </c>
      <c r="P63" s="256">
        <v>554.73800000000006</v>
      </c>
      <c r="Q63" s="256">
        <v>789.63073699999995</v>
      </c>
      <c r="R63" s="258">
        <v>0</v>
      </c>
      <c r="S63" s="258">
        <v>0</v>
      </c>
      <c r="T63" s="258">
        <v>0</v>
      </c>
      <c r="U63" s="258">
        <f t="shared" si="29"/>
        <v>0</v>
      </c>
      <c r="V63" s="256">
        <v>0</v>
      </c>
      <c r="W63" s="256">
        <v>0</v>
      </c>
      <c r="X63" s="256">
        <v>5.5292539999999999</v>
      </c>
      <c r="Y63" s="256"/>
      <c r="Z63" s="258">
        <v>0</v>
      </c>
      <c r="AA63" s="253">
        <f t="shared" si="17"/>
        <v>0.98174399345454544</v>
      </c>
      <c r="AB63" s="259">
        <f t="shared" si="18"/>
        <v>0.99773021582733823</v>
      </c>
      <c r="AC63" s="259">
        <f t="shared" si="19"/>
        <v>0.964140094017094</v>
      </c>
      <c r="AD63" s="259"/>
      <c r="AE63" s="259"/>
      <c r="AF63" s="259"/>
      <c r="AG63" s="259"/>
      <c r="AH63" s="259"/>
      <c r="AI63" s="259"/>
      <c r="AJ63" s="259"/>
      <c r="AK63" s="259"/>
    </row>
    <row r="64" spans="1:37" ht="36" x14ac:dyDescent="0.25">
      <c r="A64" s="254">
        <v>50</v>
      </c>
      <c r="B64" s="255" t="s">
        <v>398</v>
      </c>
      <c r="C64" s="252">
        <f t="shared" si="27"/>
        <v>1031</v>
      </c>
      <c r="D64" s="256">
        <v>0</v>
      </c>
      <c r="E64" s="256">
        <v>1031</v>
      </c>
      <c r="F64" s="257">
        <v>0</v>
      </c>
      <c r="G64" s="257">
        <v>0</v>
      </c>
      <c r="H64" s="257">
        <v>0</v>
      </c>
      <c r="I64" s="258"/>
      <c r="J64" s="257"/>
      <c r="K64" s="257"/>
      <c r="L64" s="257">
        <f t="shared" si="28"/>
        <v>0</v>
      </c>
      <c r="M64" s="256">
        <v>0</v>
      </c>
      <c r="N64" s="256">
        <v>0</v>
      </c>
      <c r="O64" s="252">
        <f t="shared" si="26"/>
        <v>990.56765100000007</v>
      </c>
      <c r="P64" s="256">
        <v>0</v>
      </c>
      <c r="Q64" s="256">
        <v>970.44298900000001</v>
      </c>
      <c r="R64" s="258">
        <v>0</v>
      </c>
      <c r="S64" s="258">
        <v>0</v>
      </c>
      <c r="T64" s="258">
        <v>0</v>
      </c>
      <c r="U64" s="258">
        <f t="shared" si="29"/>
        <v>0</v>
      </c>
      <c r="V64" s="256">
        <v>0</v>
      </c>
      <c r="W64" s="256">
        <v>0</v>
      </c>
      <c r="X64" s="256">
        <v>20.124662000000001</v>
      </c>
      <c r="Y64" s="256"/>
      <c r="Z64" s="258">
        <v>0</v>
      </c>
      <c r="AA64" s="253">
        <f t="shared" si="17"/>
        <v>0.96078336663433561</v>
      </c>
      <c r="AB64" s="259"/>
      <c r="AC64" s="259">
        <f t="shared" si="19"/>
        <v>0.94126381086323962</v>
      </c>
      <c r="AD64" s="259"/>
      <c r="AE64" s="259"/>
      <c r="AF64" s="259"/>
      <c r="AG64" s="259"/>
      <c r="AH64" s="259"/>
      <c r="AI64" s="259"/>
      <c r="AJ64" s="259"/>
      <c r="AK64" s="259"/>
    </row>
    <row r="65" spans="1:37" ht="24" x14ac:dyDescent="0.25">
      <c r="A65" s="254">
        <v>51</v>
      </c>
      <c r="B65" s="255" t="s">
        <v>399</v>
      </c>
      <c r="C65" s="252">
        <f t="shared" si="27"/>
        <v>1112</v>
      </c>
      <c r="D65" s="256">
        <v>0</v>
      </c>
      <c r="E65" s="256">
        <v>1112</v>
      </c>
      <c r="F65" s="257">
        <v>0</v>
      </c>
      <c r="G65" s="257">
        <v>0</v>
      </c>
      <c r="H65" s="257">
        <v>0</v>
      </c>
      <c r="I65" s="258"/>
      <c r="J65" s="257"/>
      <c r="K65" s="257"/>
      <c r="L65" s="257">
        <f t="shared" si="28"/>
        <v>0</v>
      </c>
      <c r="M65" s="256">
        <v>0</v>
      </c>
      <c r="N65" s="256">
        <v>0</v>
      </c>
      <c r="O65" s="252">
        <f t="shared" si="26"/>
        <v>1061.0901999999999</v>
      </c>
      <c r="P65" s="256">
        <v>0</v>
      </c>
      <c r="Q65" s="256">
        <v>1046.7275669999999</v>
      </c>
      <c r="R65" s="258">
        <v>0</v>
      </c>
      <c r="S65" s="258">
        <v>0</v>
      </c>
      <c r="T65" s="258">
        <v>0</v>
      </c>
      <c r="U65" s="258">
        <f t="shared" si="29"/>
        <v>0</v>
      </c>
      <c r="V65" s="256">
        <v>0</v>
      </c>
      <c r="W65" s="256">
        <v>0</v>
      </c>
      <c r="X65" s="256">
        <v>14.362633000000001</v>
      </c>
      <c r="Y65" s="256"/>
      <c r="Z65" s="258">
        <v>0</v>
      </c>
      <c r="AA65" s="253">
        <f t="shared" si="17"/>
        <v>0.95421780575539561</v>
      </c>
      <c r="AB65" s="259"/>
      <c r="AC65" s="259">
        <f t="shared" si="19"/>
        <v>0.94130176888489203</v>
      </c>
      <c r="AD65" s="259"/>
      <c r="AE65" s="259"/>
      <c r="AF65" s="259"/>
      <c r="AG65" s="259"/>
      <c r="AH65" s="259"/>
      <c r="AI65" s="259"/>
      <c r="AJ65" s="259"/>
      <c r="AK65" s="259"/>
    </row>
    <row r="66" spans="1:37" x14ac:dyDescent="0.25">
      <c r="A66" s="254">
        <v>52</v>
      </c>
      <c r="B66" s="255" t="s">
        <v>400</v>
      </c>
      <c r="C66" s="252">
        <f t="shared" si="27"/>
        <v>1220</v>
      </c>
      <c r="D66" s="256">
        <v>0</v>
      </c>
      <c r="E66" s="256">
        <v>1220</v>
      </c>
      <c r="F66" s="257">
        <v>0</v>
      </c>
      <c r="G66" s="257">
        <v>0</v>
      </c>
      <c r="H66" s="257">
        <v>0</v>
      </c>
      <c r="I66" s="258"/>
      <c r="J66" s="257"/>
      <c r="K66" s="257"/>
      <c r="L66" s="257">
        <f t="shared" si="28"/>
        <v>0</v>
      </c>
      <c r="M66" s="256">
        <v>0</v>
      </c>
      <c r="N66" s="256">
        <v>0</v>
      </c>
      <c r="O66" s="252">
        <f t="shared" si="26"/>
        <v>1006.10023</v>
      </c>
      <c r="P66" s="256">
        <v>0</v>
      </c>
      <c r="Q66" s="256">
        <v>958.01871300000005</v>
      </c>
      <c r="R66" s="258">
        <v>0</v>
      </c>
      <c r="S66" s="258">
        <v>0</v>
      </c>
      <c r="T66" s="258">
        <v>0</v>
      </c>
      <c r="U66" s="258">
        <f t="shared" si="29"/>
        <v>0</v>
      </c>
      <c r="V66" s="256">
        <v>0</v>
      </c>
      <c r="W66" s="256">
        <v>0</v>
      </c>
      <c r="X66" s="256">
        <v>48.081516999999998</v>
      </c>
      <c r="Y66" s="256"/>
      <c r="Z66" s="258">
        <v>0</v>
      </c>
      <c r="AA66" s="253">
        <f t="shared" si="17"/>
        <v>0.82467231967213117</v>
      </c>
      <c r="AB66" s="259"/>
      <c r="AC66" s="259">
        <f t="shared" si="19"/>
        <v>0.7852612401639345</v>
      </c>
      <c r="AD66" s="259"/>
      <c r="AE66" s="259"/>
      <c r="AF66" s="259"/>
      <c r="AG66" s="259"/>
      <c r="AH66" s="259"/>
      <c r="AI66" s="259"/>
      <c r="AJ66" s="259"/>
      <c r="AK66" s="259"/>
    </row>
    <row r="67" spans="1:37" ht="24" x14ac:dyDescent="0.25">
      <c r="A67" s="254">
        <v>53</v>
      </c>
      <c r="B67" s="255" t="s">
        <v>401</v>
      </c>
      <c r="C67" s="252">
        <f t="shared" si="27"/>
        <v>25940</v>
      </c>
      <c r="D67" s="256">
        <v>12000</v>
      </c>
      <c r="E67" s="256">
        <v>13940</v>
      </c>
      <c r="F67" s="257">
        <v>0</v>
      </c>
      <c r="G67" s="257">
        <v>0</v>
      </c>
      <c r="H67" s="257">
        <v>0</v>
      </c>
      <c r="I67" s="258"/>
      <c r="J67" s="257"/>
      <c r="K67" s="257"/>
      <c r="L67" s="257">
        <f t="shared" si="28"/>
        <v>0</v>
      </c>
      <c r="M67" s="256">
        <v>0</v>
      </c>
      <c r="N67" s="256">
        <v>0</v>
      </c>
      <c r="O67" s="252">
        <f t="shared" si="26"/>
        <v>22488.301213999999</v>
      </c>
      <c r="P67" s="256">
        <v>11762.045824999999</v>
      </c>
      <c r="Q67" s="256">
        <v>8210.6701470000007</v>
      </c>
      <c r="R67" s="258">
        <v>0</v>
      </c>
      <c r="S67" s="258">
        <v>0</v>
      </c>
      <c r="T67" s="258">
        <v>0</v>
      </c>
      <c r="U67" s="258">
        <f t="shared" si="29"/>
        <v>0</v>
      </c>
      <c r="V67" s="256">
        <v>0</v>
      </c>
      <c r="W67" s="256">
        <v>0</v>
      </c>
      <c r="X67" s="256">
        <v>2515.5852420000001</v>
      </c>
      <c r="Y67" s="256"/>
      <c r="Z67" s="258">
        <v>0</v>
      </c>
      <c r="AA67" s="253">
        <f t="shared" si="17"/>
        <v>0.86693528195836544</v>
      </c>
      <c r="AB67" s="259">
        <f t="shared" si="18"/>
        <v>0.98017048541666663</v>
      </c>
      <c r="AC67" s="259">
        <f t="shared" si="19"/>
        <v>0.58900072790530855</v>
      </c>
      <c r="AD67" s="259"/>
      <c r="AE67" s="259"/>
      <c r="AF67" s="259"/>
      <c r="AG67" s="259"/>
      <c r="AH67" s="259"/>
      <c r="AI67" s="259"/>
      <c r="AJ67" s="259"/>
      <c r="AK67" s="259"/>
    </row>
    <row r="68" spans="1:37" ht="24" x14ac:dyDescent="0.25">
      <c r="A68" s="254">
        <v>54</v>
      </c>
      <c r="B68" s="255" t="s">
        <v>402</v>
      </c>
      <c r="C68" s="252">
        <f t="shared" si="27"/>
        <v>1664</v>
      </c>
      <c r="D68" s="256">
        <v>0</v>
      </c>
      <c r="E68" s="256">
        <v>1664</v>
      </c>
      <c r="F68" s="257">
        <v>0</v>
      </c>
      <c r="G68" s="257">
        <v>0</v>
      </c>
      <c r="H68" s="257">
        <v>0</v>
      </c>
      <c r="I68" s="258"/>
      <c r="J68" s="257"/>
      <c r="K68" s="257"/>
      <c r="L68" s="257">
        <f t="shared" si="28"/>
        <v>0</v>
      </c>
      <c r="M68" s="256">
        <v>0</v>
      </c>
      <c r="N68" s="256">
        <v>0</v>
      </c>
      <c r="O68" s="252">
        <f t="shared" si="26"/>
        <v>1590.4222</v>
      </c>
      <c r="P68" s="256">
        <v>0</v>
      </c>
      <c r="Q68" s="256">
        <v>1590.4132</v>
      </c>
      <c r="R68" s="258">
        <v>0</v>
      </c>
      <c r="S68" s="258">
        <v>0</v>
      </c>
      <c r="T68" s="258">
        <v>0</v>
      </c>
      <c r="U68" s="258">
        <f t="shared" si="29"/>
        <v>0</v>
      </c>
      <c r="V68" s="256">
        <v>0</v>
      </c>
      <c r="W68" s="256">
        <v>0</v>
      </c>
      <c r="X68" s="256">
        <v>8.9999999999999993E-3</v>
      </c>
      <c r="Y68" s="256"/>
      <c r="Z68" s="258">
        <v>0</v>
      </c>
      <c r="AA68" s="253">
        <f t="shared" si="17"/>
        <v>0.95578257211538464</v>
      </c>
      <c r="AB68" s="259"/>
      <c r="AC68" s="259">
        <f t="shared" si="19"/>
        <v>0.9557771634615384</v>
      </c>
      <c r="AD68" s="259"/>
      <c r="AE68" s="259"/>
      <c r="AF68" s="259"/>
      <c r="AG68" s="259"/>
      <c r="AH68" s="259"/>
      <c r="AI68" s="259"/>
      <c r="AJ68" s="259"/>
      <c r="AK68" s="259"/>
    </row>
    <row r="69" spans="1:37" ht="24" x14ac:dyDescent="0.25">
      <c r="A69" s="254">
        <v>55</v>
      </c>
      <c r="B69" s="255" t="s">
        <v>403</v>
      </c>
      <c r="C69" s="252">
        <f t="shared" si="27"/>
        <v>2883</v>
      </c>
      <c r="D69" s="256">
        <v>0</v>
      </c>
      <c r="E69" s="256">
        <v>2883</v>
      </c>
      <c r="F69" s="257">
        <v>0</v>
      </c>
      <c r="G69" s="257">
        <v>0</v>
      </c>
      <c r="H69" s="257">
        <v>0</v>
      </c>
      <c r="I69" s="258"/>
      <c r="J69" s="257"/>
      <c r="K69" s="257"/>
      <c r="L69" s="257">
        <f t="shared" si="28"/>
        <v>0</v>
      </c>
      <c r="M69" s="256">
        <v>0</v>
      </c>
      <c r="N69" s="256">
        <v>0</v>
      </c>
      <c r="O69" s="252">
        <f t="shared" si="26"/>
        <v>3271.8673790000003</v>
      </c>
      <c r="P69" s="256">
        <v>0</v>
      </c>
      <c r="Q69" s="256">
        <v>3240.0842360000001</v>
      </c>
      <c r="R69" s="258">
        <v>0</v>
      </c>
      <c r="S69" s="258">
        <v>0</v>
      </c>
      <c r="T69" s="258">
        <v>0</v>
      </c>
      <c r="U69" s="258">
        <f t="shared" si="29"/>
        <v>0</v>
      </c>
      <c r="V69" s="256">
        <v>0</v>
      </c>
      <c r="W69" s="256">
        <v>0</v>
      </c>
      <c r="X69" s="256">
        <v>31.783142999999999</v>
      </c>
      <c r="Y69" s="256"/>
      <c r="Z69" s="258">
        <v>0</v>
      </c>
      <c r="AA69" s="253">
        <f t="shared" si="17"/>
        <v>1.1348828924731185</v>
      </c>
      <c r="AB69" s="259"/>
      <c r="AC69" s="259">
        <f t="shared" si="19"/>
        <v>1.1238585626083941</v>
      </c>
      <c r="AD69" s="259"/>
      <c r="AE69" s="259"/>
      <c r="AF69" s="259"/>
      <c r="AG69" s="259"/>
      <c r="AH69" s="259"/>
      <c r="AI69" s="259"/>
      <c r="AJ69" s="259"/>
      <c r="AK69" s="259"/>
    </row>
    <row r="70" spans="1:37" ht="24" x14ac:dyDescent="0.25">
      <c r="A70" s="254">
        <v>56</v>
      </c>
      <c r="B70" s="255" t="s">
        <v>404</v>
      </c>
      <c r="C70" s="252">
        <f t="shared" si="27"/>
        <v>4334.9007259999998</v>
      </c>
      <c r="D70" s="256">
        <v>0</v>
      </c>
      <c r="E70" s="256">
        <v>4334.9007259999998</v>
      </c>
      <c r="F70" s="257">
        <v>0</v>
      </c>
      <c r="G70" s="257">
        <v>0</v>
      </c>
      <c r="H70" s="257">
        <v>0</v>
      </c>
      <c r="I70" s="258"/>
      <c r="J70" s="257"/>
      <c r="K70" s="257"/>
      <c r="L70" s="257">
        <f t="shared" si="28"/>
        <v>0</v>
      </c>
      <c r="M70" s="256">
        <v>0</v>
      </c>
      <c r="N70" s="256">
        <v>0</v>
      </c>
      <c r="O70" s="252">
        <f t="shared" si="26"/>
        <v>3493.2175459999999</v>
      </c>
      <c r="P70" s="256">
        <v>0</v>
      </c>
      <c r="Q70" s="256">
        <v>3493.2175459999999</v>
      </c>
      <c r="R70" s="258">
        <v>0</v>
      </c>
      <c r="S70" s="258">
        <v>0</v>
      </c>
      <c r="T70" s="258">
        <v>0</v>
      </c>
      <c r="U70" s="258">
        <f t="shared" si="29"/>
        <v>0</v>
      </c>
      <c r="V70" s="256">
        <v>0</v>
      </c>
      <c r="W70" s="256">
        <v>0</v>
      </c>
      <c r="X70" s="256">
        <v>0</v>
      </c>
      <c r="Y70" s="256"/>
      <c r="Z70" s="258">
        <v>0</v>
      </c>
      <c r="AA70" s="253">
        <f t="shared" si="17"/>
        <v>0.80583565041023275</v>
      </c>
      <c r="AB70" s="259"/>
      <c r="AC70" s="259">
        <f t="shared" si="19"/>
        <v>0.80583565041023275</v>
      </c>
      <c r="AD70" s="259"/>
      <c r="AE70" s="259"/>
      <c r="AF70" s="259"/>
      <c r="AG70" s="259"/>
      <c r="AH70" s="259"/>
      <c r="AI70" s="259"/>
      <c r="AJ70" s="259"/>
      <c r="AK70" s="259"/>
    </row>
    <row r="71" spans="1:37" ht="24" x14ac:dyDescent="0.25">
      <c r="A71" s="254">
        <v>57</v>
      </c>
      <c r="B71" s="255" t="s">
        <v>221</v>
      </c>
      <c r="C71" s="252">
        <f t="shared" si="27"/>
        <v>735</v>
      </c>
      <c r="D71" s="256">
        <v>0</v>
      </c>
      <c r="E71" s="256">
        <v>735</v>
      </c>
      <c r="F71" s="257">
        <v>0</v>
      </c>
      <c r="G71" s="257">
        <v>0</v>
      </c>
      <c r="H71" s="257">
        <v>0</v>
      </c>
      <c r="I71" s="258"/>
      <c r="J71" s="257"/>
      <c r="K71" s="257"/>
      <c r="L71" s="257">
        <f t="shared" si="28"/>
        <v>0</v>
      </c>
      <c r="M71" s="256">
        <v>0</v>
      </c>
      <c r="N71" s="256">
        <v>0</v>
      </c>
      <c r="O71" s="252">
        <f t="shared" si="26"/>
        <v>735</v>
      </c>
      <c r="P71" s="256">
        <v>0</v>
      </c>
      <c r="Q71" s="256">
        <v>735</v>
      </c>
      <c r="R71" s="258">
        <v>0</v>
      </c>
      <c r="S71" s="258">
        <v>0</v>
      </c>
      <c r="T71" s="258">
        <v>0</v>
      </c>
      <c r="U71" s="258">
        <f t="shared" si="29"/>
        <v>0</v>
      </c>
      <c r="V71" s="256">
        <v>0</v>
      </c>
      <c r="W71" s="256">
        <v>0</v>
      </c>
      <c r="X71" s="256">
        <v>0</v>
      </c>
      <c r="Y71" s="256"/>
      <c r="Z71" s="258">
        <v>0</v>
      </c>
      <c r="AA71" s="253">
        <f t="shared" si="17"/>
        <v>1</v>
      </c>
      <c r="AB71" s="259"/>
      <c r="AC71" s="259">
        <f t="shared" si="19"/>
        <v>1</v>
      </c>
      <c r="AD71" s="259"/>
      <c r="AE71" s="259"/>
      <c r="AF71" s="259"/>
      <c r="AG71" s="259"/>
      <c r="AH71" s="259"/>
      <c r="AI71" s="259"/>
      <c r="AJ71" s="259"/>
      <c r="AK71" s="259"/>
    </row>
    <row r="72" spans="1:37" ht="24" x14ac:dyDescent="0.25">
      <c r="A72" s="254">
        <v>58</v>
      </c>
      <c r="B72" s="255" t="s">
        <v>405</v>
      </c>
      <c r="C72" s="252">
        <f t="shared" si="27"/>
        <v>108652.504932</v>
      </c>
      <c r="D72" s="256">
        <v>30637.504932</v>
      </c>
      <c r="E72" s="256">
        <v>78015</v>
      </c>
      <c r="F72" s="257">
        <v>0</v>
      </c>
      <c r="G72" s="257">
        <v>0</v>
      </c>
      <c r="H72" s="257">
        <v>0</v>
      </c>
      <c r="I72" s="258"/>
      <c r="J72" s="257"/>
      <c r="K72" s="257"/>
      <c r="L72" s="257">
        <f t="shared" si="28"/>
        <v>0</v>
      </c>
      <c r="M72" s="256">
        <v>0</v>
      </c>
      <c r="N72" s="256">
        <v>0</v>
      </c>
      <c r="O72" s="252">
        <f t="shared" si="26"/>
        <v>94255.034834999999</v>
      </c>
      <c r="P72" s="256">
        <v>27941.119532000001</v>
      </c>
      <c r="Q72" s="256">
        <v>63144.555639999999</v>
      </c>
      <c r="R72" s="258">
        <v>0</v>
      </c>
      <c r="S72" s="258">
        <v>0</v>
      </c>
      <c r="T72" s="258">
        <v>0</v>
      </c>
      <c r="U72" s="258">
        <f t="shared" si="29"/>
        <v>0</v>
      </c>
      <c r="V72" s="256">
        <v>0</v>
      </c>
      <c r="W72" s="256">
        <v>0</v>
      </c>
      <c r="X72" s="256">
        <v>3169.3596630000002</v>
      </c>
      <c r="Y72" s="256"/>
      <c r="Z72" s="258">
        <v>0</v>
      </c>
      <c r="AA72" s="253">
        <f t="shared" si="17"/>
        <v>0.86749067491807363</v>
      </c>
      <c r="AB72" s="259">
        <f t="shared" si="18"/>
        <v>0.91199069878618932</v>
      </c>
      <c r="AC72" s="259">
        <f t="shared" si="19"/>
        <v>0.80938993321797092</v>
      </c>
      <c r="AD72" s="259"/>
      <c r="AE72" s="259"/>
      <c r="AF72" s="259"/>
      <c r="AG72" s="259"/>
      <c r="AH72" s="259"/>
      <c r="AI72" s="259"/>
      <c r="AJ72" s="259"/>
      <c r="AK72" s="259"/>
    </row>
    <row r="73" spans="1:37" ht="24" x14ac:dyDescent="0.25">
      <c r="A73" s="254">
        <v>59</v>
      </c>
      <c r="B73" s="255" t="s">
        <v>406</v>
      </c>
      <c r="C73" s="252">
        <f t="shared" si="27"/>
        <v>0</v>
      </c>
      <c r="D73" s="256">
        <v>0</v>
      </c>
      <c r="E73" s="256">
        <v>0</v>
      </c>
      <c r="F73" s="257">
        <v>0</v>
      </c>
      <c r="G73" s="257">
        <v>0</v>
      </c>
      <c r="H73" s="257">
        <v>0</v>
      </c>
      <c r="I73" s="258"/>
      <c r="J73" s="257"/>
      <c r="K73" s="257"/>
      <c r="L73" s="257">
        <f t="shared" si="28"/>
        <v>0</v>
      </c>
      <c r="M73" s="256">
        <v>0</v>
      </c>
      <c r="N73" s="256">
        <v>0</v>
      </c>
      <c r="O73" s="252">
        <f t="shared" si="26"/>
        <v>6019.9480080000003</v>
      </c>
      <c r="P73" s="256">
        <v>0</v>
      </c>
      <c r="Q73" s="256">
        <v>0</v>
      </c>
      <c r="R73" s="258">
        <v>0</v>
      </c>
      <c r="S73" s="258">
        <v>0</v>
      </c>
      <c r="T73" s="258">
        <v>0</v>
      </c>
      <c r="U73" s="258">
        <f t="shared" si="29"/>
        <v>0</v>
      </c>
      <c r="V73" s="256">
        <v>0</v>
      </c>
      <c r="W73" s="256">
        <v>0</v>
      </c>
      <c r="X73" s="256">
        <v>6019.9480080000003</v>
      </c>
      <c r="Y73" s="256"/>
      <c r="Z73" s="258">
        <v>0</v>
      </c>
      <c r="AA73" s="253"/>
      <c r="AB73" s="259"/>
      <c r="AC73" s="259"/>
      <c r="AD73" s="259"/>
      <c r="AE73" s="259"/>
      <c r="AF73" s="259"/>
      <c r="AG73" s="259"/>
      <c r="AH73" s="259"/>
      <c r="AI73" s="259"/>
      <c r="AJ73" s="259"/>
      <c r="AK73" s="259"/>
    </row>
    <row r="74" spans="1:37" x14ac:dyDescent="0.25">
      <c r="A74" s="254">
        <v>60</v>
      </c>
      <c r="B74" s="255" t="s">
        <v>407</v>
      </c>
      <c r="C74" s="252">
        <f t="shared" si="27"/>
        <v>551.86800000000005</v>
      </c>
      <c r="D74" s="256">
        <v>0</v>
      </c>
      <c r="E74" s="256">
        <v>551.86800000000005</v>
      </c>
      <c r="F74" s="257">
        <v>0</v>
      </c>
      <c r="G74" s="257">
        <v>0</v>
      </c>
      <c r="H74" s="257">
        <v>0</v>
      </c>
      <c r="I74" s="258"/>
      <c r="J74" s="257"/>
      <c r="K74" s="257"/>
      <c r="L74" s="257">
        <f t="shared" si="28"/>
        <v>0</v>
      </c>
      <c r="M74" s="256">
        <v>0</v>
      </c>
      <c r="N74" s="256">
        <v>0</v>
      </c>
      <c r="O74" s="252">
        <f t="shared" si="26"/>
        <v>551.86800000000005</v>
      </c>
      <c r="P74" s="256">
        <v>0</v>
      </c>
      <c r="Q74" s="256">
        <v>551.86800000000005</v>
      </c>
      <c r="R74" s="258">
        <v>0</v>
      </c>
      <c r="S74" s="258">
        <v>0</v>
      </c>
      <c r="T74" s="258">
        <v>0</v>
      </c>
      <c r="U74" s="258">
        <f t="shared" si="29"/>
        <v>0</v>
      </c>
      <c r="V74" s="256">
        <v>0</v>
      </c>
      <c r="W74" s="256">
        <v>0</v>
      </c>
      <c r="X74" s="256">
        <v>0</v>
      </c>
      <c r="Y74" s="256"/>
      <c r="Z74" s="258">
        <v>0</v>
      </c>
      <c r="AA74" s="253">
        <f t="shared" si="17"/>
        <v>1</v>
      </c>
      <c r="AB74" s="259"/>
      <c r="AC74" s="259">
        <f t="shared" si="19"/>
        <v>1</v>
      </c>
      <c r="AD74" s="259"/>
      <c r="AE74" s="259"/>
      <c r="AF74" s="259"/>
      <c r="AG74" s="259"/>
      <c r="AH74" s="259"/>
      <c r="AI74" s="259"/>
      <c r="AJ74" s="259"/>
      <c r="AK74" s="259"/>
    </row>
    <row r="75" spans="1:37" ht="24" x14ac:dyDescent="0.25">
      <c r="A75" s="254">
        <v>61</v>
      </c>
      <c r="B75" s="255" t="s">
        <v>408</v>
      </c>
      <c r="C75" s="252">
        <f t="shared" si="27"/>
        <v>13372.768</v>
      </c>
      <c r="D75" s="256">
        <v>96.768000000000001</v>
      </c>
      <c r="E75" s="256">
        <v>13276</v>
      </c>
      <c r="F75" s="257">
        <v>0</v>
      </c>
      <c r="G75" s="257">
        <v>0</v>
      </c>
      <c r="H75" s="257">
        <v>0</v>
      </c>
      <c r="I75" s="258"/>
      <c r="J75" s="257"/>
      <c r="K75" s="257"/>
      <c r="L75" s="257">
        <f t="shared" si="28"/>
        <v>0</v>
      </c>
      <c r="M75" s="256">
        <v>0</v>
      </c>
      <c r="N75" s="256">
        <v>0</v>
      </c>
      <c r="O75" s="252">
        <f t="shared" si="26"/>
        <v>10406.38905</v>
      </c>
      <c r="P75" s="256">
        <v>96.768000000000001</v>
      </c>
      <c r="Q75" s="256">
        <v>7784.3606449999997</v>
      </c>
      <c r="R75" s="258">
        <v>0</v>
      </c>
      <c r="S75" s="258">
        <v>0</v>
      </c>
      <c r="T75" s="258">
        <v>0</v>
      </c>
      <c r="U75" s="258">
        <f t="shared" si="29"/>
        <v>0</v>
      </c>
      <c r="V75" s="256">
        <v>0</v>
      </c>
      <c r="W75" s="256">
        <v>0</v>
      </c>
      <c r="X75" s="256">
        <v>2525.260405</v>
      </c>
      <c r="Y75" s="256"/>
      <c r="Z75" s="258">
        <v>0</v>
      </c>
      <c r="AA75" s="253">
        <f t="shared" si="17"/>
        <v>0.77817764056027894</v>
      </c>
      <c r="AB75" s="259">
        <f t="shared" si="18"/>
        <v>1</v>
      </c>
      <c r="AC75" s="259">
        <f t="shared" si="19"/>
        <v>0.58634834626393495</v>
      </c>
      <c r="AD75" s="259"/>
      <c r="AE75" s="259"/>
      <c r="AF75" s="259"/>
      <c r="AG75" s="259"/>
      <c r="AH75" s="259"/>
      <c r="AI75" s="259"/>
      <c r="AJ75" s="259"/>
      <c r="AK75" s="259"/>
    </row>
    <row r="76" spans="1:37" ht="24" x14ac:dyDescent="0.25">
      <c r="A76" s="254">
        <v>62</v>
      </c>
      <c r="B76" s="255" t="s">
        <v>409</v>
      </c>
      <c r="C76" s="252">
        <f t="shared" si="27"/>
        <v>4680</v>
      </c>
      <c r="D76" s="256">
        <v>0</v>
      </c>
      <c r="E76" s="256">
        <v>4680</v>
      </c>
      <c r="F76" s="257">
        <v>0</v>
      </c>
      <c r="G76" s="257">
        <v>0</v>
      </c>
      <c r="H76" s="257">
        <v>0</v>
      </c>
      <c r="I76" s="258"/>
      <c r="J76" s="257"/>
      <c r="K76" s="257"/>
      <c r="L76" s="257">
        <f t="shared" si="28"/>
        <v>0</v>
      </c>
      <c r="M76" s="256">
        <v>0</v>
      </c>
      <c r="N76" s="256">
        <v>0</v>
      </c>
      <c r="O76" s="252">
        <f t="shared" si="26"/>
        <v>2940.3194010000002</v>
      </c>
      <c r="P76" s="256">
        <v>0</v>
      </c>
      <c r="Q76" s="256">
        <v>2664.944011</v>
      </c>
      <c r="R76" s="258">
        <v>0</v>
      </c>
      <c r="S76" s="258">
        <v>0</v>
      </c>
      <c r="T76" s="258">
        <v>0</v>
      </c>
      <c r="U76" s="258">
        <f t="shared" si="29"/>
        <v>0</v>
      </c>
      <c r="V76" s="256">
        <v>0</v>
      </c>
      <c r="W76" s="256">
        <v>0</v>
      </c>
      <c r="X76" s="256">
        <v>275.37538999999998</v>
      </c>
      <c r="Y76" s="256"/>
      <c r="Z76" s="258">
        <v>0</v>
      </c>
      <c r="AA76" s="253">
        <f t="shared" si="17"/>
        <v>0.62827337628205138</v>
      </c>
      <c r="AB76" s="259"/>
      <c r="AC76" s="259">
        <f t="shared" si="19"/>
        <v>0.569432480982906</v>
      </c>
      <c r="AD76" s="259"/>
      <c r="AE76" s="259"/>
      <c r="AF76" s="259"/>
      <c r="AG76" s="259"/>
      <c r="AH76" s="259"/>
      <c r="AI76" s="259"/>
      <c r="AJ76" s="259"/>
      <c r="AK76" s="259"/>
    </row>
    <row r="77" spans="1:37" ht="24" x14ac:dyDescent="0.25">
      <c r="A77" s="254">
        <v>63</v>
      </c>
      <c r="B77" s="255" t="s">
        <v>410</v>
      </c>
      <c r="C77" s="252">
        <f t="shared" si="27"/>
        <v>6235</v>
      </c>
      <c r="D77" s="256">
        <v>0</v>
      </c>
      <c r="E77" s="256">
        <v>6235</v>
      </c>
      <c r="F77" s="257">
        <v>0</v>
      </c>
      <c r="G77" s="257">
        <v>0</v>
      </c>
      <c r="H77" s="257">
        <v>0</v>
      </c>
      <c r="I77" s="258"/>
      <c r="J77" s="257"/>
      <c r="K77" s="257"/>
      <c r="L77" s="257">
        <f t="shared" si="28"/>
        <v>0</v>
      </c>
      <c r="M77" s="256">
        <v>0</v>
      </c>
      <c r="N77" s="256">
        <v>0</v>
      </c>
      <c r="O77" s="252">
        <f t="shared" si="26"/>
        <v>5031.4130450000002</v>
      </c>
      <c r="P77" s="256">
        <v>0</v>
      </c>
      <c r="Q77" s="256">
        <v>4632.3962590000001</v>
      </c>
      <c r="R77" s="258">
        <v>0</v>
      </c>
      <c r="S77" s="258">
        <v>0</v>
      </c>
      <c r="T77" s="258">
        <v>0</v>
      </c>
      <c r="U77" s="258">
        <f t="shared" si="29"/>
        <v>0</v>
      </c>
      <c r="V77" s="256">
        <v>0</v>
      </c>
      <c r="W77" s="256">
        <v>0</v>
      </c>
      <c r="X77" s="256">
        <v>399.01678600000002</v>
      </c>
      <c r="Y77" s="256"/>
      <c r="Z77" s="258">
        <v>0</v>
      </c>
      <c r="AA77" s="253">
        <f t="shared" ref="AA77:AA139" si="30">+O77/C77</f>
        <v>0.80696279791499603</v>
      </c>
      <c r="AB77" s="259"/>
      <c r="AC77" s="259">
        <f t="shared" ref="AC77:AC139" si="31">+Q77/E77</f>
        <v>0.74296652109061745</v>
      </c>
      <c r="AD77" s="259"/>
      <c r="AE77" s="259"/>
      <c r="AF77" s="259"/>
      <c r="AG77" s="259"/>
      <c r="AH77" s="259"/>
      <c r="AI77" s="259"/>
      <c r="AJ77" s="259"/>
      <c r="AK77" s="259"/>
    </row>
    <row r="78" spans="1:37" x14ac:dyDescent="0.25">
      <c r="A78" s="254">
        <v>64</v>
      </c>
      <c r="B78" s="255" t="s">
        <v>301</v>
      </c>
      <c r="C78" s="252">
        <f t="shared" si="27"/>
        <v>5729.3180650000004</v>
      </c>
      <c r="D78" s="256">
        <v>0</v>
      </c>
      <c r="E78" s="256">
        <v>5729.3180650000004</v>
      </c>
      <c r="F78" s="257">
        <v>0</v>
      </c>
      <c r="G78" s="257">
        <v>0</v>
      </c>
      <c r="H78" s="257">
        <v>0</v>
      </c>
      <c r="I78" s="258"/>
      <c r="J78" s="257"/>
      <c r="K78" s="257"/>
      <c r="L78" s="257">
        <f t="shared" si="28"/>
        <v>0</v>
      </c>
      <c r="M78" s="256">
        <v>0</v>
      </c>
      <c r="N78" s="256">
        <v>0</v>
      </c>
      <c r="O78" s="252">
        <f t="shared" si="26"/>
        <v>5729.3180650000004</v>
      </c>
      <c r="P78" s="256">
        <v>0</v>
      </c>
      <c r="Q78" s="256">
        <v>5729.3180650000004</v>
      </c>
      <c r="R78" s="258">
        <v>0</v>
      </c>
      <c r="S78" s="258">
        <v>0</v>
      </c>
      <c r="T78" s="258">
        <v>0</v>
      </c>
      <c r="U78" s="258">
        <f t="shared" si="29"/>
        <v>0</v>
      </c>
      <c r="V78" s="256">
        <v>0</v>
      </c>
      <c r="W78" s="256">
        <v>0</v>
      </c>
      <c r="X78" s="256">
        <v>0</v>
      </c>
      <c r="Y78" s="256"/>
      <c r="Z78" s="258">
        <v>0</v>
      </c>
      <c r="AA78" s="253">
        <f t="shared" si="30"/>
        <v>1</v>
      </c>
      <c r="AB78" s="259"/>
      <c r="AC78" s="259">
        <f t="shared" si="31"/>
        <v>1</v>
      </c>
      <c r="AD78" s="259"/>
      <c r="AE78" s="259"/>
      <c r="AF78" s="259"/>
      <c r="AG78" s="259"/>
      <c r="AH78" s="259"/>
      <c r="AI78" s="259"/>
      <c r="AJ78" s="259"/>
      <c r="AK78" s="259"/>
    </row>
    <row r="79" spans="1:37" ht="24" x14ac:dyDescent="0.25">
      <c r="A79" s="254">
        <v>65</v>
      </c>
      <c r="B79" s="255" t="s">
        <v>411</v>
      </c>
      <c r="C79" s="252">
        <f t="shared" si="27"/>
        <v>46006.618437999998</v>
      </c>
      <c r="D79" s="256">
        <v>0</v>
      </c>
      <c r="E79" s="256">
        <v>46006.618437999998</v>
      </c>
      <c r="F79" s="257">
        <v>0</v>
      </c>
      <c r="G79" s="257">
        <v>0</v>
      </c>
      <c r="H79" s="257">
        <v>0</v>
      </c>
      <c r="I79" s="258"/>
      <c r="J79" s="257"/>
      <c r="K79" s="257"/>
      <c r="L79" s="257">
        <f t="shared" si="28"/>
        <v>0</v>
      </c>
      <c r="M79" s="256">
        <v>0</v>
      </c>
      <c r="N79" s="256">
        <v>0</v>
      </c>
      <c r="O79" s="252">
        <f t="shared" ref="O79:O142" si="32">+P79+Q79+R79+S79+T79+U79+X79+Y79+Z79</f>
        <v>46006.618437999998</v>
      </c>
      <c r="P79" s="256">
        <v>0</v>
      </c>
      <c r="Q79" s="256">
        <v>46006.618437999998</v>
      </c>
      <c r="R79" s="258">
        <v>0</v>
      </c>
      <c r="S79" s="258">
        <v>0</v>
      </c>
      <c r="T79" s="258">
        <v>0</v>
      </c>
      <c r="U79" s="258">
        <f t="shared" si="29"/>
        <v>0</v>
      </c>
      <c r="V79" s="256">
        <v>0</v>
      </c>
      <c r="W79" s="256">
        <v>0</v>
      </c>
      <c r="X79" s="256">
        <v>0</v>
      </c>
      <c r="Y79" s="256"/>
      <c r="Z79" s="258">
        <v>0</v>
      </c>
      <c r="AA79" s="253">
        <f t="shared" si="30"/>
        <v>1</v>
      </c>
      <c r="AB79" s="259"/>
      <c r="AC79" s="259">
        <f t="shared" si="31"/>
        <v>1</v>
      </c>
      <c r="AD79" s="259"/>
      <c r="AE79" s="259"/>
      <c r="AF79" s="259"/>
      <c r="AG79" s="259"/>
      <c r="AH79" s="259"/>
      <c r="AI79" s="259"/>
      <c r="AJ79" s="259"/>
      <c r="AK79" s="259"/>
    </row>
    <row r="80" spans="1:37" ht="24" x14ac:dyDescent="0.25">
      <c r="A80" s="254">
        <v>66</v>
      </c>
      <c r="B80" s="255" t="s">
        <v>222</v>
      </c>
      <c r="C80" s="252">
        <f t="shared" ref="C80:C143" si="33">+D80+E80+F80+G80+H80+L80+M80+N80</f>
        <v>91</v>
      </c>
      <c r="D80" s="256">
        <v>0</v>
      </c>
      <c r="E80" s="256">
        <v>91</v>
      </c>
      <c r="F80" s="257">
        <v>0</v>
      </c>
      <c r="G80" s="257">
        <v>0</v>
      </c>
      <c r="H80" s="257">
        <v>0</v>
      </c>
      <c r="I80" s="258"/>
      <c r="J80" s="257"/>
      <c r="K80" s="257"/>
      <c r="L80" s="257">
        <f t="shared" ref="L80:L143" si="34">+M80+N80</f>
        <v>0</v>
      </c>
      <c r="M80" s="256">
        <v>0</v>
      </c>
      <c r="N80" s="256">
        <v>0</v>
      </c>
      <c r="O80" s="252">
        <f t="shared" si="32"/>
        <v>91</v>
      </c>
      <c r="P80" s="256">
        <v>0</v>
      </c>
      <c r="Q80" s="256">
        <v>91</v>
      </c>
      <c r="R80" s="258">
        <v>0</v>
      </c>
      <c r="S80" s="258">
        <v>0</v>
      </c>
      <c r="T80" s="258">
        <v>0</v>
      </c>
      <c r="U80" s="258">
        <f t="shared" ref="U80:U143" si="35">+V80+W80</f>
        <v>0</v>
      </c>
      <c r="V80" s="256">
        <v>0</v>
      </c>
      <c r="W80" s="256">
        <v>0</v>
      </c>
      <c r="X80" s="256">
        <v>0</v>
      </c>
      <c r="Y80" s="256"/>
      <c r="Z80" s="258">
        <v>0</v>
      </c>
      <c r="AA80" s="253">
        <f t="shared" si="30"/>
        <v>1</v>
      </c>
      <c r="AB80" s="259"/>
      <c r="AC80" s="259">
        <f t="shared" si="31"/>
        <v>1</v>
      </c>
      <c r="AD80" s="259"/>
      <c r="AE80" s="259"/>
      <c r="AF80" s="259"/>
      <c r="AG80" s="259"/>
      <c r="AH80" s="259"/>
      <c r="AI80" s="259"/>
      <c r="AJ80" s="259"/>
      <c r="AK80" s="259"/>
    </row>
    <row r="81" spans="1:37" ht="24" x14ac:dyDescent="0.25">
      <c r="A81" s="254">
        <v>67</v>
      </c>
      <c r="B81" s="255" t="s">
        <v>412</v>
      </c>
      <c r="C81" s="252">
        <f t="shared" si="33"/>
        <v>90198</v>
      </c>
      <c r="D81" s="256">
        <v>90198</v>
      </c>
      <c r="E81" s="256">
        <v>0</v>
      </c>
      <c r="F81" s="257">
        <v>0</v>
      </c>
      <c r="G81" s="257">
        <v>0</v>
      </c>
      <c r="H81" s="257">
        <v>0</v>
      </c>
      <c r="I81" s="258"/>
      <c r="J81" s="257"/>
      <c r="K81" s="257"/>
      <c r="L81" s="257">
        <f t="shared" si="34"/>
        <v>0</v>
      </c>
      <c r="M81" s="256">
        <v>0</v>
      </c>
      <c r="N81" s="256">
        <v>0</v>
      </c>
      <c r="O81" s="252">
        <f t="shared" si="32"/>
        <v>34197.819985000002</v>
      </c>
      <c r="P81" s="256">
        <v>34197.819985000002</v>
      </c>
      <c r="Q81" s="256">
        <v>0</v>
      </c>
      <c r="R81" s="258">
        <v>0</v>
      </c>
      <c r="S81" s="258">
        <v>0</v>
      </c>
      <c r="T81" s="258">
        <v>0</v>
      </c>
      <c r="U81" s="258">
        <f t="shared" si="35"/>
        <v>0</v>
      </c>
      <c r="V81" s="256">
        <v>0</v>
      </c>
      <c r="W81" s="256">
        <v>0</v>
      </c>
      <c r="X81" s="256">
        <v>0</v>
      </c>
      <c r="Y81" s="256"/>
      <c r="Z81" s="258">
        <v>0</v>
      </c>
      <c r="AA81" s="253">
        <f t="shared" si="30"/>
        <v>0.37914166594602988</v>
      </c>
      <c r="AB81" s="259">
        <f t="shared" ref="AB81:AB135" si="36">+P81/D81</f>
        <v>0.37914166594602988</v>
      </c>
      <c r="AC81" s="259"/>
      <c r="AD81" s="259"/>
      <c r="AE81" s="259"/>
      <c r="AF81" s="259"/>
      <c r="AG81" s="259"/>
      <c r="AH81" s="259"/>
      <c r="AI81" s="259"/>
      <c r="AJ81" s="259"/>
      <c r="AK81" s="259"/>
    </row>
    <row r="82" spans="1:37" x14ac:dyDescent="0.25">
      <c r="A82" s="254">
        <v>68</v>
      </c>
      <c r="B82" s="255" t="s">
        <v>302</v>
      </c>
      <c r="C82" s="252">
        <f t="shared" si="33"/>
        <v>4</v>
      </c>
      <c r="D82" s="256">
        <v>0</v>
      </c>
      <c r="E82" s="256">
        <v>4</v>
      </c>
      <c r="F82" s="257">
        <v>0</v>
      </c>
      <c r="G82" s="257">
        <v>0</v>
      </c>
      <c r="H82" s="257">
        <v>0</v>
      </c>
      <c r="I82" s="258"/>
      <c r="J82" s="257"/>
      <c r="K82" s="257"/>
      <c r="L82" s="257">
        <f t="shared" si="34"/>
        <v>0</v>
      </c>
      <c r="M82" s="256">
        <v>0</v>
      </c>
      <c r="N82" s="256">
        <v>0</v>
      </c>
      <c r="O82" s="252">
        <f t="shared" si="32"/>
        <v>4</v>
      </c>
      <c r="P82" s="256">
        <v>0</v>
      </c>
      <c r="Q82" s="256">
        <v>4</v>
      </c>
      <c r="R82" s="258">
        <v>0</v>
      </c>
      <c r="S82" s="258">
        <v>0</v>
      </c>
      <c r="T82" s="258">
        <v>0</v>
      </c>
      <c r="U82" s="258">
        <f t="shared" si="35"/>
        <v>0</v>
      </c>
      <c r="V82" s="256">
        <v>0</v>
      </c>
      <c r="W82" s="256">
        <v>0</v>
      </c>
      <c r="X82" s="256">
        <v>0</v>
      </c>
      <c r="Y82" s="256"/>
      <c r="Z82" s="258">
        <v>0</v>
      </c>
      <c r="AA82" s="253">
        <f t="shared" si="30"/>
        <v>1</v>
      </c>
      <c r="AB82" s="259"/>
      <c r="AC82" s="259">
        <f t="shared" si="31"/>
        <v>1</v>
      </c>
      <c r="AD82" s="259"/>
      <c r="AE82" s="259"/>
      <c r="AF82" s="259"/>
      <c r="AG82" s="259"/>
      <c r="AH82" s="259"/>
      <c r="AI82" s="259"/>
      <c r="AJ82" s="259"/>
      <c r="AK82" s="259"/>
    </row>
    <row r="83" spans="1:37" x14ac:dyDescent="0.25">
      <c r="A83" s="254">
        <v>69</v>
      </c>
      <c r="B83" s="255" t="s">
        <v>413</v>
      </c>
      <c r="C83" s="252">
        <f t="shared" si="33"/>
        <v>2</v>
      </c>
      <c r="D83" s="256">
        <v>0</v>
      </c>
      <c r="E83" s="256">
        <v>2</v>
      </c>
      <c r="F83" s="257">
        <v>0</v>
      </c>
      <c r="G83" s="257">
        <v>0</v>
      </c>
      <c r="H83" s="257">
        <v>0</v>
      </c>
      <c r="I83" s="258"/>
      <c r="J83" s="257"/>
      <c r="K83" s="257"/>
      <c r="L83" s="257">
        <f t="shared" si="34"/>
        <v>0</v>
      </c>
      <c r="M83" s="256">
        <v>0</v>
      </c>
      <c r="N83" s="256">
        <v>0</v>
      </c>
      <c r="O83" s="252">
        <f t="shared" si="32"/>
        <v>2</v>
      </c>
      <c r="P83" s="256">
        <v>0</v>
      </c>
      <c r="Q83" s="256">
        <v>2</v>
      </c>
      <c r="R83" s="258">
        <v>0</v>
      </c>
      <c r="S83" s="258">
        <v>0</v>
      </c>
      <c r="T83" s="258">
        <v>0</v>
      </c>
      <c r="U83" s="258">
        <f t="shared" si="35"/>
        <v>0</v>
      </c>
      <c r="V83" s="256">
        <v>0</v>
      </c>
      <c r="W83" s="256">
        <v>0</v>
      </c>
      <c r="X83" s="256">
        <v>0</v>
      </c>
      <c r="Y83" s="256"/>
      <c r="Z83" s="258">
        <v>0</v>
      </c>
      <c r="AA83" s="253">
        <f t="shared" si="30"/>
        <v>1</v>
      </c>
      <c r="AB83" s="259"/>
      <c r="AC83" s="259">
        <f t="shared" si="31"/>
        <v>1</v>
      </c>
      <c r="AD83" s="259"/>
      <c r="AE83" s="259"/>
      <c r="AF83" s="259"/>
      <c r="AG83" s="259"/>
      <c r="AH83" s="259"/>
      <c r="AI83" s="259"/>
      <c r="AJ83" s="259"/>
      <c r="AK83" s="259"/>
    </row>
    <row r="84" spans="1:37" x14ac:dyDescent="0.25">
      <c r="A84" s="254">
        <v>70</v>
      </c>
      <c r="B84" s="255" t="s">
        <v>414</v>
      </c>
      <c r="C84" s="252">
        <f t="shared" si="33"/>
        <v>220</v>
      </c>
      <c r="D84" s="256">
        <v>0</v>
      </c>
      <c r="E84" s="256">
        <v>220</v>
      </c>
      <c r="F84" s="257">
        <v>0</v>
      </c>
      <c r="G84" s="257">
        <v>0</v>
      </c>
      <c r="H84" s="257">
        <v>0</v>
      </c>
      <c r="I84" s="258"/>
      <c r="J84" s="257"/>
      <c r="K84" s="257"/>
      <c r="L84" s="257">
        <f t="shared" si="34"/>
        <v>0</v>
      </c>
      <c r="M84" s="256">
        <v>0</v>
      </c>
      <c r="N84" s="256">
        <v>0</v>
      </c>
      <c r="O84" s="252">
        <f t="shared" si="32"/>
        <v>220</v>
      </c>
      <c r="P84" s="256">
        <v>0</v>
      </c>
      <c r="Q84" s="256">
        <v>220</v>
      </c>
      <c r="R84" s="258">
        <v>0</v>
      </c>
      <c r="S84" s="258">
        <v>0</v>
      </c>
      <c r="T84" s="258">
        <v>0</v>
      </c>
      <c r="U84" s="258">
        <f t="shared" si="35"/>
        <v>0</v>
      </c>
      <c r="V84" s="256">
        <v>0</v>
      </c>
      <c r="W84" s="256">
        <v>0</v>
      </c>
      <c r="X84" s="256">
        <v>0</v>
      </c>
      <c r="Y84" s="256"/>
      <c r="Z84" s="258">
        <v>0</v>
      </c>
      <c r="AA84" s="253">
        <f t="shared" si="30"/>
        <v>1</v>
      </c>
      <c r="AB84" s="259"/>
      <c r="AC84" s="259">
        <f t="shared" si="31"/>
        <v>1</v>
      </c>
      <c r="AD84" s="259"/>
      <c r="AE84" s="259"/>
      <c r="AF84" s="259"/>
      <c r="AG84" s="259"/>
      <c r="AH84" s="259"/>
      <c r="AI84" s="259"/>
      <c r="AJ84" s="259"/>
      <c r="AK84" s="259"/>
    </row>
    <row r="85" spans="1:37" x14ac:dyDescent="0.25">
      <c r="A85" s="254">
        <v>71</v>
      </c>
      <c r="B85" s="255"/>
      <c r="C85" s="252">
        <f t="shared" si="33"/>
        <v>3855</v>
      </c>
      <c r="D85" s="256">
        <v>0</v>
      </c>
      <c r="E85" s="256">
        <v>3855</v>
      </c>
      <c r="F85" s="257">
        <v>0</v>
      </c>
      <c r="G85" s="257">
        <v>0</v>
      </c>
      <c r="H85" s="257">
        <v>0</v>
      </c>
      <c r="I85" s="258"/>
      <c r="J85" s="257"/>
      <c r="K85" s="257"/>
      <c r="L85" s="257">
        <f t="shared" si="34"/>
        <v>0</v>
      </c>
      <c r="M85" s="256">
        <v>0</v>
      </c>
      <c r="N85" s="256">
        <v>0</v>
      </c>
      <c r="O85" s="252">
        <f t="shared" si="32"/>
        <v>0</v>
      </c>
      <c r="P85" s="256">
        <v>0</v>
      </c>
      <c r="Q85" s="256">
        <v>0</v>
      </c>
      <c r="R85" s="258">
        <v>0</v>
      </c>
      <c r="S85" s="258">
        <v>0</v>
      </c>
      <c r="T85" s="258">
        <v>0</v>
      </c>
      <c r="U85" s="258">
        <f t="shared" si="35"/>
        <v>0</v>
      </c>
      <c r="V85" s="256">
        <v>0</v>
      </c>
      <c r="W85" s="256">
        <v>0</v>
      </c>
      <c r="X85" s="256">
        <v>0</v>
      </c>
      <c r="Y85" s="256"/>
      <c r="Z85" s="258">
        <v>0</v>
      </c>
      <c r="AA85" s="253">
        <f t="shared" si="30"/>
        <v>0</v>
      </c>
      <c r="AB85" s="259"/>
      <c r="AC85" s="259">
        <f t="shared" si="31"/>
        <v>0</v>
      </c>
      <c r="AD85" s="259"/>
      <c r="AE85" s="259"/>
      <c r="AF85" s="259"/>
      <c r="AG85" s="259"/>
      <c r="AH85" s="259"/>
      <c r="AI85" s="259"/>
      <c r="AJ85" s="259"/>
      <c r="AK85" s="259"/>
    </row>
    <row r="86" spans="1:37" x14ac:dyDescent="0.25">
      <c r="A86" s="254">
        <v>72</v>
      </c>
      <c r="B86" s="255" t="s">
        <v>415</v>
      </c>
      <c r="C86" s="252">
        <f t="shared" si="33"/>
        <v>3076</v>
      </c>
      <c r="D86" s="256">
        <v>0</v>
      </c>
      <c r="E86" s="256">
        <v>3076</v>
      </c>
      <c r="F86" s="257">
        <v>0</v>
      </c>
      <c r="G86" s="257">
        <v>0</v>
      </c>
      <c r="H86" s="257">
        <v>0</v>
      </c>
      <c r="I86" s="258"/>
      <c r="J86" s="257"/>
      <c r="K86" s="257"/>
      <c r="L86" s="257">
        <f t="shared" si="34"/>
        <v>0</v>
      </c>
      <c r="M86" s="256">
        <v>0</v>
      </c>
      <c r="N86" s="256">
        <v>0</v>
      </c>
      <c r="O86" s="252">
        <f t="shared" si="32"/>
        <v>2464</v>
      </c>
      <c r="P86" s="256">
        <v>0</v>
      </c>
      <c r="Q86" s="256">
        <v>2464</v>
      </c>
      <c r="R86" s="258">
        <v>0</v>
      </c>
      <c r="S86" s="258">
        <v>0</v>
      </c>
      <c r="T86" s="258">
        <v>0</v>
      </c>
      <c r="U86" s="258">
        <f t="shared" si="35"/>
        <v>0</v>
      </c>
      <c r="V86" s="256">
        <v>0</v>
      </c>
      <c r="W86" s="256">
        <v>0</v>
      </c>
      <c r="X86" s="256">
        <v>0</v>
      </c>
      <c r="Y86" s="256"/>
      <c r="Z86" s="258">
        <v>0</v>
      </c>
      <c r="AA86" s="253">
        <f t="shared" si="30"/>
        <v>0.80104031209362814</v>
      </c>
      <c r="AB86" s="259"/>
      <c r="AC86" s="259">
        <f t="shared" si="31"/>
        <v>0.80104031209362814</v>
      </c>
      <c r="AD86" s="259"/>
      <c r="AE86" s="259"/>
      <c r="AF86" s="259"/>
      <c r="AG86" s="259"/>
      <c r="AH86" s="259"/>
      <c r="AI86" s="259"/>
      <c r="AJ86" s="259"/>
      <c r="AK86" s="259"/>
    </row>
    <row r="87" spans="1:37" ht="36" x14ac:dyDescent="0.25">
      <c r="A87" s="254">
        <v>73</v>
      </c>
      <c r="B87" s="255" t="s">
        <v>303</v>
      </c>
      <c r="C87" s="252">
        <f t="shared" si="33"/>
        <v>226</v>
      </c>
      <c r="D87" s="256">
        <v>0</v>
      </c>
      <c r="E87" s="256">
        <v>226</v>
      </c>
      <c r="F87" s="257">
        <v>0</v>
      </c>
      <c r="G87" s="257">
        <v>0</v>
      </c>
      <c r="H87" s="257">
        <v>0</v>
      </c>
      <c r="I87" s="258"/>
      <c r="J87" s="257"/>
      <c r="K87" s="257"/>
      <c r="L87" s="257">
        <f t="shared" si="34"/>
        <v>0</v>
      </c>
      <c r="M87" s="256">
        <v>0</v>
      </c>
      <c r="N87" s="256">
        <v>0</v>
      </c>
      <c r="O87" s="252">
        <f t="shared" si="32"/>
        <v>226</v>
      </c>
      <c r="P87" s="256">
        <v>0</v>
      </c>
      <c r="Q87" s="256">
        <v>226</v>
      </c>
      <c r="R87" s="258">
        <v>0</v>
      </c>
      <c r="S87" s="258">
        <v>0</v>
      </c>
      <c r="T87" s="258">
        <v>0</v>
      </c>
      <c r="U87" s="258">
        <f t="shared" si="35"/>
        <v>0</v>
      </c>
      <c r="V87" s="256">
        <v>0</v>
      </c>
      <c r="W87" s="256">
        <v>0</v>
      </c>
      <c r="X87" s="256">
        <v>0</v>
      </c>
      <c r="Y87" s="256"/>
      <c r="Z87" s="258">
        <v>0</v>
      </c>
      <c r="AA87" s="253">
        <f t="shared" si="30"/>
        <v>1</v>
      </c>
      <c r="AB87" s="259"/>
      <c r="AC87" s="259">
        <f t="shared" si="31"/>
        <v>1</v>
      </c>
      <c r="AD87" s="259"/>
      <c r="AE87" s="259"/>
      <c r="AF87" s="259"/>
      <c r="AG87" s="259"/>
      <c r="AH87" s="259"/>
      <c r="AI87" s="259"/>
      <c r="AJ87" s="259"/>
      <c r="AK87" s="259"/>
    </row>
    <row r="88" spans="1:37" ht="24" x14ac:dyDescent="0.25">
      <c r="A88" s="254">
        <v>74</v>
      </c>
      <c r="B88" s="255" t="s">
        <v>304</v>
      </c>
      <c r="C88" s="252">
        <f t="shared" si="33"/>
        <v>22866</v>
      </c>
      <c r="D88" s="256">
        <v>0</v>
      </c>
      <c r="E88" s="256">
        <v>22866</v>
      </c>
      <c r="F88" s="257">
        <v>0</v>
      </c>
      <c r="G88" s="257">
        <v>0</v>
      </c>
      <c r="H88" s="257">
        <v>0</v>
      </c>
      <c r="I88" s="258"/>
      <c r="J88" s="257"/>
      <c r="K88" s="257"/>
      <c r="L88" s="257">
        <f t="shared" si="34"/>
        <v>0</v>
      </c>
      <c r="M88" s="256">
        <v>0</v>
      </c>
      <c r="N88" s="256">
        <v>0</v>
      </c>
      <c r="O88" s="252">
        <f t="shared" si="32"/>
        <v>60885.262000000002</v>
      </c>
      <c r="P88" s="256">
        <v>0</v>
      </c>
      <c r="Q88" s="256">
        <v>60885.262000000002</v>
      </c>
      <c r="R88" s="258">
        <v>0</v>
      </c>
      <c r="S88" s="258">
        <v>0</v>
      </c>
      <c r="T88" s="258">
        <v>0</v>
      </c>
      <c r="U88" s="258">
        <f t="shared" si="35"/>
        <v>0</v>
      </c>
      <c r="V88" s="256">
        <v>0</v>
      </c>
      <c r="W88" s="256">
        <v>0</v>
      </c>
      <c r="X88" s="256">
        <v>0</v>
      </c>
      <c r="Y88" s="256"/>
      <c r="Z88" s="258">
        <v>0</v>
      </c>
      <c r="AA88" s="253">
        <f t="shared" si="30"/>
        <v>2.6626984168634653</v>
      </c>
      <c r="AB88" s="259"/>
      <c r="AC88" s="259">
        <f t="shared" si="31"/>
        <v>2.6626984168634653</v>
      </c>
      <c r="AD88" s="259"/>
      <c r="AE88" s="259"/>
      <c r="AF88" s="259"/>
      <c r="AG88" s="259"/>
      <c r="AH88" s="259"/>
      <c r="AI88" s="259"/>
      <c r="AJ88" s="259"/>
      <c r="AK88" s="259"/>
    </row>
    <row r="89" spans="1:37" ht="24" x14ac:dyDescent="0.25">
      <c r="A89" s="254">
        <v>75</v>
      </c>
      <c r="B89" s="255" t="s">
        <v>224</v>
      </c>
      <c r="C89" s="252">
        <f t="shared" si="33"/>
        <v>30429</v>
      </c>
      <c r="D89" s="256">
        <v>0</v>
      </c>
      <c r="E89" s="256">
        <v>30429</v>
      </c>
      <c r="F89" s="257">
        <v>0</v>
      </c>
      <c r="G89" s="257">
        <v>0</v>
      </c>
      <c r="H89" s="257">
        <v>0</v>
      </c>
      <c r="I89" s="258"/>
      <c r="J89" s="257"/>
      <c r="K89" s="257"/>
      <c r="L89" s="257">
        <f t="shared" si="34"/>
        <v>0</v>
      </c>
      <c r="M89" s="256">
        <v>0</v>
      </c>
      <c r="N89" s="256">
        <v>0</v>
      </c>
      <c r="O89" s="252">
        <f t="shared" si="32"/>
        <v>30429</v>
      </c>
      <c r="P89" s="256">
        <v>0</v>
      </c>
      <c r="Q89" s="256">
        <v>30429</v>
      </c>
      <c r="R89" s="258">
        <v>0</v>
      </c>
      <c r="S89" s="258">
        <v>0</v>
      </c>
      <c r="T89" s="258">
        <v>0</v>
      </c>
      <c r="U89" s="258">
        <f t="shared" si="35"/>
        <v>0</v>
      </c>
      <c r="V89" s="256">
        <v>0</v>
      </c>
      <c r="W89" s="256">
        <v>0</v>
      </c>
      <c r="X89" s="256">
        <v>0</v>
      </c>
      <c r="Y89" s="256"/>
      <c r="Z89" s="258">
        <v>0</v>
      </c>
      <c r="AA89" s="253">
        <f t="shared" si="30"/>
        <v>1</v>
      </c>
      <c r="AB89" s="259"/>
      <c r="AC89" s="259">
        <f t="shared" si="31"/>
        <v>1</v>
      </c>
      <c r="AD89" s="259"/>
      <c r="AE89" s="259"/>
      <c r="AF89" s="259"/>
      <c r="AG89" s="259"/>
      <c r="AH89" s="259"/>
      <c r="AI89" s="259"/>
      <c r="AJ89" s="259"/>
      <c r="AK89" s="259"/>
    </row>
    <row r="90" spans="1:37" ht="24" x14ac:dyDescent="0.25">
      <c r="A90" s="254">
        <v>76</v>
      </c>
      <c r="B90" s="255" t="s">
        <v>416</v>
      </c>
      <c r="C90" s="252">
        <f t="shared" si="33"/>
        <v>4552.9759999999997</v>
      </c>
      <c r="D90" s="256">
        <v>0</v>
      </c>
      <c r="E90" s="256">
        <v>4552.9759999999997</v>
      </c>
      <c r="F90" s="257">
        <v>0</v>
      </c>
      <c r="G90" s="257">
        <v>0</v>
      </c>
      <c r="H90" s="257">
        <v>0</v>
      </c>
      <c r="I90" s="258"/>
      <c r="J90" s="257"/>
      <c r="K90" s="257"/>
      <c r="L90" s="257">
        <f t="shared" si="34"/>
        <v>0</v>
      </c>
      <c r="M90" s="256">
        <v>0</v>
      </c>
      <c r="N90" s="256">
        <v>0</v>
      </c>
      <c r="O90" s="252">
        <f t="shared" si="32"/>
        <v>4552.9759999999997</v>
      </c>
      <c r="P90" s="256">
        <v>0</v>
      </c>
      <c r="Q90" s="256">
        <v>4552.9759999999997</v>
      </c>
      <c r="R90" s="258">
        <v>0</v>
      </c>
      <c r="S90" s="258">
        <v>0</v>
      </c>
      <c r="T90" s="258">
        <v>0</v>
      </c>
      <c r="U90" s="258">
        <f t="shared" si="35"/>
        <v>0</v>
      </c>
      <c r="V90" s="256">
        <v>0</v>
      </c>
      <c r="W90" s="256">
        <v>0</v>
      </c>
      <c r="X90" s="256">
        <v>0</v>
      </c>
      <c r="Y90" s="256"/>
      <c r="Z90" s="258">
        <v>0</v>
      </c>
      <c r="AA90" s="253">
        <f t="shared" si="30"/>
        <v>1</v>
      </c>
      <c r="AB90" s="259"/>
      <c r="AC90" s="259">
        <f t="shared" si="31"/>
        <v>1</v>
      </c>
      <c r="AD90" s="259"/>
      <c r="AE90" s="259"/>
      <c r="AF90" s="259"/>
      <c r="AG90" s="259"/>
      <c r="AH90" s="259"/>
      <c r="AI90" s="259"/>
      <c r="AJ90" s="259"/>
      <c r="AK90" s="259"/>
    </row>
    <row r="91" spans="1:37" ht="24" x14ac:dyDescent="0.25">
      <c r="A91" s="254">
        <v>77</v>
      </c>
      <c r="B91" s="255" t="s">
        <v>225</v>
      </c>
      <c r="C91" s="252">
        <f t="shared" si="33"/>
        <v>7500</v>
      </c>
      <c r="D91" s="256">
        <v>0</v>
      </c>
      <c r="E91" s="256">
        <v>7500</v>
      </c>
      <c r="F91" s="257">
        <v>0</v>
      </c>
      <c r="G91" s="257">
        <v>0</v>
      </c>
      <c r="H91" s="257">
        <v>0</v>
      </c>
      <c r="I91" s="258"/>
      <c r="J91" s="257"/>
      <c r="K91" s="257"/>
      <c r="L91" s="257">
        <f t="shared" si="34"/>
        <v>0</v>
      </c>
      <c r="M91" s="256">
        <v>0</v>
      </c>
      <c r="N91" s="256">
        <v>0</v>
      </c>
      <c r="O91" s="252">
        <f t="shared" si="32"/>
        <v>7500</v>
      </c>
      <c r="P91" s="256">
        <v>0</v>
      </c>
      <c r="Q91" s="256">
        <v>7500</v>
      </c>
      <c r="R91" s="258">
        <v>0</v>
      </c>
      <c r="S91" s="258">
        <v>0</v>
      </c>
      <c r="T91" s="258">
        <v>0</v>
      </c>
      <c r="U91" s="258">
        <f t="shared" si="35"/>
        <v>0</v>
      </c>
      <c r="V91" s="256">
        <v>0</v>
      </c>
      <c r="W91" s="256">
        <v>0</v>
      </c>
      <c r="X91" s="256">
        <v>0</v>
      </c>
      <c r="Y91" s="256"/>
      <c r="Z91" s="258">
        <v>0</v>
      </c>
      <c r="AA91" s="253">
        <f t="shared" si="30"/>
        <v>1</v>
      </c>
      <c r="AB91" s="259"/>
      <c r="AC91" s="259">
        <f t="shared" si="31"/>
        <v>1</v>
      </c>
      <c r="AD91" s="259"/>
      <c r="AE91" s="259"/>
      <c r="AF91" s="259"/>
      <c r="AG91" s="259"/>
      <c r="AH91" s="259"/>
      <c r="AI91" s="259"/>
      <c r="AJ91" s="259"/>
      <c r="AK91" s="259"/>
    </row>
    <row r="92" spans="1:37" x14ac:dyDescent="0.25">
      <c r="A92" s="254">
        <v>78</v>
      </c>
      <c r="B92" s="255" t="s">
        <v>417</v>
      </c>
      <c r="C92" s="252">
        <f t="shared" si="33"/>
        <v>450000</v>
      </c>
      <c r="D92" s="256">
        <v>450000</v>
      </c>
      <c r="E92" s="256">
        <v>0</v>
      </c>
      <c r="F92" s="257">
        <v>0</v>
      </c>
      <c r="G92" s="257">
        <v>0</v>
      </c>
      <c r="H92" s="257">
        <v>0</v>
      </c>
      <c r="I92" s="258"/>
      <c r="J92" s="257"/>
      <c r="K92" s="257"/>
      <c r="L92" s="257">
        <f t="shared" si="34"/>
        <v>0</v>
      </c>
      <c r="M92" s="256">
        <v>0</v>
      </c>
      <c r="N92" s="256">
        <v>0</v>
      </c>
      <c r="O92" s="252">
        <f t="shared" si="32"/>
        <v>860885.07864199998</v>
      </c>
      <c r="P92" s="256">
        <v>153000</v>
      </c>
      <c r="Q92" s="256">
        <v>0</v>
      </c>
      <c r="R92" s="258">
        <v>0</v>
      </c>
      <c r="S92" s="258">
        <v>0</v>
      </c>
      <c r="T92" s="258">
        <v>0</v>
      </c>
      <c r="U92" s="258">
        <f t="shared" si="35"/>
        <v>0</v>
      </c>
      <c r="V92" s="256">
        <v>0</v>
      </c>
      <c r="W92" s="256">
        <v>0</v>
      </c>
      <c r="X92" s="256">
        <v>707885.07864199998</v>
      </c>
      <c r="Y92" s="256"/>
      <c r="Z92" s="258">
        <v>0</v>
      </c>
      <c r="AA92" s="253">
        <f t="shared" si="30"/>
        <v>1.9130779525377777</v>
      </c>
      <c r="AB92" s="259">
        <f t="shared" si="36"/>
        <v>0.34</v>
      </c>
      <c r="AC92" s="259"/>
      <c r="AD92" s="259"/>
      <c r="AE92" s="259"/>
      <c r="AF92" s="259"/>
      <c r="AG92" s="259"/>
      <c r="AH92" s="259"/>
      <c r="AI92" s="259"/>
      <c r="AJ92" s="259"/>
      <c r="AK92" s="259"/>
    </row>
    <row r="93" spans="1:37" x14ac:dyDescent="0.25">
      <c r="A93" s="254">
        <v>79</v>
      </c>
      <c r="B93" s="255" t="s">
        <v>418</v>
      </c>
      <c r="C93" s="252">
        <f t="shared" si="33"/>
        <v>150000</v>
      </c>
      <c r="D93" s="256">
        <v>150000</v>
      </c>
      <c r="E93" s="256">
        <v>0</v>
      </c>
      <c r="F93" s="257">
        <v>0</v>
      </c>
      <c r="G93" s="257">
        <v>0</v>
      </c>
      <c r="H93" s="257">
        <v>0</v>
      </c>
      <c r="I93" s="258"/>
      <c r="J93" s="257"/>
      <c r="K93" s="257"/>
      <c r="L93" s="257">
        <f t="shared" si="34"/>
        <v>0</v>
      </c>
      <c r="M93" s="256">
        <v>0</v>
      </c>
      <c r="N93" s="256">
        <v>0</v>
      </c>
      <c r="O93" s="252">
        <f t="shared" si="32"/>
        <v>522813.68589600001</v>
      </c>
      <c r="P93" s="256">
        <v>0</v>
      </c>
      <c r="Q93" s="256">
        <v>0</v>
      </c>
      <c r="R93" s="258">
        <v>0</v>
      </c>
      <c r="S93" s="258">
        <v>0</v>
      </c>
      <c r="T93" s="258">
        <v>0</v>
      </c>
      <c r="U93" s="258">
        <f t="shared" si="35"/>
        <v>0</v>
      </c>
      <c r="V93" s="256">
        <v>0</v>
      </c>
      <c r="W93" s="256">
        <v>0</v>
      </c>
      <c r="X93" s="256">
        <v>522813.68589600001</v>
      </c>
      <c r="Y93" s="256"/>
      <c r="Z93" s="258">
        <v>0</v>
      </c>
      <c r="AA93" s="253">
        <f t="shared" si="30"/>
        <v>3.4854245726399999</v>
      </c>
      <c r="AB93" s="259">
        <f t="shared" si="36"/>
        <v>0</v>
      </c>
      <c r="AC93" s="259"/>
      <c r="AD93" s="259"/>
      <c r="AE93" s="259"/>
      <c r="AF93" s="259"/>
      <c r="AG93" s="259"/>
      <c r="AH93" s="259"/>
      <c r="AI93" s="259"/>
      <c r="AJ93" s="259"/>
      <c r="AK93" s="259"/>
    </row>
    <row r="94" spans="1:37" x14ac:dyDescent="0.25">
      <c r="A94" s="254">
        <v>80</v>
      </c>
      <c r="B94" s="255" t="s">
        <v>419</v>
      </c>
      <c r="C94" s="252">
        <f t="shared" si="33"/>
        <v>11890</v>
      </c>
      <c r="D94" s="256">
        <v>0</v>
      </c>
      <c r="E94" s="256">
        <v>11890</v>
      </c>
      <c r="F94" s="257">
        <v>0</v>
      </c>
      <c r="G94" s="257">
        <v>0</v>
      </c>
      <c r="H94" s="257">
        <v>0</v>
      </c>
      <c r="I94" s="258"/>
      <c r="J94" s="257"/>
      <c r="K94" s="257"/>
      <c r="L94" s="257">
        <f t="shared" si="34"/>
        <v>0</v>
      </c>
      <c r="M94" s="256">
        <v>0</v>
      </c>
      <c r="N94" s="256">
        <v>0</v>
      </c>
      <c r="O94" s="252">
        <f t="shared" si="32"/>
        <v>0</v>
      </c>
      <c r="P94" s="256">
        <v>0</v>
      </c>
      <c r="Q94" s="256">
        <v>0</v>
      </c>
      <c r="R94" s="258">
        <v>0</v>
      </c>
      <c r="S94" s="258">
        <v>0</v>
      </c>
      <c r="T94" s="258">
        <v>0</v>
      </c>
      <c r="U94" s="258">
        <f t="shared" si="35"/>
        <v>0</v>
      </c>
      <c r="V94" s="256">
        <v>0</v>
      </c>
      <c r="W94" s="256">
        <v>0</v>
      </c>
      <c r="X94" s="256">
        <v>0</v>
      </c>
      <c r="Y94" s="256"/>
      <c r="Z94" s="258">
        <v>0</v>
      </c>
      <c r="AA94" s="253">
        <f t="shared" si="30"/>
        <v>0</v>
      </c>
      <c r="AB94" s="259"/>
      <c r="AC94" s="259">
        <f t="shared" si="31"/>
        <v>0</v>
      </c>
      <c r="AD94" s="259"/>
      <c r="AE94" s="259"/>
      <c r="AF94" s="259"/>
      <c r="AG94" s="259"/>
      <c r="AH94" s="259"/>
      <c r="AI94" s="259"/>
      <c r="AJ94" s="259"/>
      <c r="AK94" s="259"/>
    </row>
    <row r="95" spans="1:37" x14ac:dyDescent="0.25">
      <c r="A95" s="254">
        <v>81</v>
      </c>
      <c r="B95" s="255" t="s">
        <v>420</v>
      </c>
      <c r="C95" s="252">
        <f t="shared" si="33"/>
        <v>38490.282299999999</v>
      </c>
      <c r="D95" s="256">
        <v>319.83049999999997</v>
      </c>
      <c r="E95" s="256">
        <v>38170.451800000003</v>
      </c>
      <c r="F95" s="257">
        <v>0</v>
      </c>
      <c r="G95" s="257">
        <v>0</v>
      </c>
      <c r="H95" s="257">
        <v>0</v>
      </c>
      <c r="I95" s="258"/>
      <c r="J95" s="257"/>
      <c r="K95" s="257"/>
      <c r="L95" s="257">
        <f t="shared" si="34"/>
        <v>0</v>
      </c>
      <c r="M95" s="256">
        <v>0</v>
      </c>
      <c r="N95" s="256">
        <v>0</v>
      </c>
      <c r="O95" s="252">
        <f t="shared" si="32"/>
        <v>80988.871474</v>
      </c>
      <c r="P95" s="256">
        <v>319.83049999999997</v>
      </c>
      <c r="Q95" s="256">
        <v>80462.367666000006</v>
      </c>
      <c r="R95" s="258">
        <v>0</v>
      </c>
      <c r="S95" s="258">
        <v>0</v>
      </c>
      <c r="T95" s="258">
        <v>0</v>
      </c>
      <c r="U95" s="258">
        <f t="shared" si="35"/>
        <v>0</v>
      </c>
      <c r="V95" s="256">
        <v>0</v>
      </c>
      <c r="W95" s="256">
        <v>0</v>
      </c>
      <c r="X95" s="256">
        <v>206.67330799999999</v>
      </c>
      <c r="Y95" s="256"/>
      <c r="Z95" s="258">
        <v>0</v>
      </c>
      <c r="AA95" s="253">
        <f t="shared" si="30"/>
        <v>2.1041381521382085</v>
      </c>
      <c r="AB95" s="259">
        <f t="shared" si="36"/>
        <v>1</v>
      </c>
      <c r="AC95" s="259">
        <f t="shared" si="31"/>
        <v>2.1079752497454063</v>
      </c>
      <c r="AD95" s="259"/>
      <c r="AE95" s="259"/>
      <c r="AF95" s="259"/>
      <c r="AG95" s="259"/>
      <c r="AH95" s="259"/>
      <c r="AI95" s="259"/>
      <c r="AJ95" s="259"/>
      <c r="AK95" s="259"/>
    </row>
    <row r="96" spans="1:37" x14ac:dyDescent="0.25">
      <c r="A96" s="254">
        <v>82</v>
      </c>
      <c r="B96" s="255" t="s">
        <v>421</v>
      </c>
      <c r="C96" s="252">
        <f t="shared" si="33"/>
        <v>783014</v>
      </c>
      <c r="D96" s="256">
        <v>0</v>
      </c>
      <c r="E96" s="256">
        <v>783014</v>
      </c>
      <c r="F96" s="257">
        <v>0</v>
      </c>
      <c r="G96" s="257">
        <v>0</v>
      </c>
      <c r="H96" s="257">
        <v>0</v>
      </c>
      <c r="I96" s="258"/>
      <c r="J96" s="257"/>
      <c r="K96" s="257"/>
      <c r="L96" s="257">
        <f t="shared" si="34"/>
        <v>0</v>
      </c>
      <c r="M96" s="256">
        <v>0</v>
      </c>
      <c r="N96" s="256">
        <v>0</v>
      </c>
      <c r="O96" s="252">
        <f t="shared" si="32"/>
        <v>710593.78876499995</v>
      </c>
      <c r="P96" s="256">
        <v>0</v>
      </c>
      <c r="Q96" s="256">
        <v>702230.53237499995</v>
      </c>
      <c r="R96" s="258">
        <v>0</v>
      </c>
      <c r="S96" s="258">
        <v>0</v>
      </c>
      <c r="T96" s="258">
        <v>0</v>
      </c>
      <c r="U96" s="258">
        <f t="shared" si="35"/>
        <v>0</v>
      </c>
      <c r="V96" s="256">
        <v>0</v>
      </c>
      <c r="W96" s="256">
        <v>0</v>
      </c>
      <c r="X96" s="256">
        <v>8363.2563900000005</v>
      </c>
      <c r="Y96" s="256"/>
      <c r="Z96" s="258">
        <v>0</v>
      </c>
      <c r="AA96" s="253">
        <f t="shared" si="30"/>
        <v>0.90751096246682683</v>
      </c>
      <c r="AB96" s="259"/>
      <c r="AC96" s="259">
        <f t="shared" si="31"/>
        <v>0.89683011079623087</v>
      </c>
      <c r="AD96" s="259"/>
      <c r="AE96" s="259"/>
      <c r="AF96" s="259"/>
      <c r="AG96" s="259"/>
      <c r="AH96" s="259"/>
      <c r="AI96" s="259"/>
      <c r="AJ96" s="259"/>
      <c r="AK96" s="259"/>
    </row>
    <row r="97" spans="1:37" ht="24" x14ac:dyDescent="0.25">
      <c r="A97" s="254">
        <v>83</v>
      </c>
      <c r="B97" s="255" t="s">
        <v>422</v>
      </c>
      <c r="C97" s="252">
        <f t="shared" si="33"/>
        <v>334369</v>
      </c>
      <c r="D97" s="256">
        <v>0</v>
      </c>
      <c r="E97" s="256">
        <v>334369</v>
      </c>
      <c r="F97" s="257">
        <v>0</v>
      </c>
      <c r="G97" s="257">
        <v>0</v>
      </c>
      <c r="H97" s="257">
        <v>0</v>
      </c>
      <c r="I97" s="258"/>
      <c r="J97" s="257"/>
      <c r="K97" s="257"/>
      <c r="L97" s="257">
        <f t="shared" si="34"/>
        <v>0</v>
      </c>
      <c r="M97" s="256">
        <v>0</v>
      </c>
      <c r="N97" s="256">
        <v>0</v>
      </c>
      <c r="O97" s="252">
        <f t="shared" si="32"/>
        <v>298363.00257200003</v>
      </c>
      <c r="P97" s="256">
        <v>0</v>
      </c>
      <c r="Q97" s="256">
        <v>298363.00257200003</v>
      </c>
      <c r="R97" s="258">
        <v>0</v>
      </c>
      <c r="S97" s="258">
        <v>0</v>
      </c>
      <c r="T97" s="258">
        <v>0</v>
      </c>
      <c r="U97" s="258">
        <f t="shared" si="35"/>
        <v>0</v>
      </c>
      <c r="V97" s="256">
        <v>0</v>
      </c>
      <c r="W97" s="256">
        <v>0</v>
      </c>
      <c r="X97" s="256">
        <v>0</v>
      </c>
      <c r="Y97" s="256"/>
      <c r="Z97" s="258">
        <v>0</v>
      </c>
      <c r="AA97" s="253">
        <f t="shared" si="30"/>
        <v>0.89231658010162429</v>
      </c>
      <c r="AB97" s="259"/>
      <c r="AC97" s="259">
        <f t="shared" si="31"/>
        <v>0.89231658010162429</v>
      </c>
      <c r="AD97" s="259"/>
      <c r="AE97" s="259"/>
      <c r="AF97" s="259"/>
      <c r="AG97" s="259"/>
      <c r="AH97" s="259"/>
      <c r="AI97" s="259"/>
      <c r="AJ97" s="259"/>
      <c r="AK97" s="259"/>
    </row>
    <row r="98" spans="1:37" ht="24" x14ac:dyDescent="0.25">
      <c r="A98" s="254">
        <v>84</v>
      </c>
      <c r="B98" s="255" t="s">
        <v>423</v>
      </c>
      <c r="C98" s="252">
        <f t="shared" si="33"/>
        <v>0</v>
      </c>
      <c r="D98" s="256">
        <v>0</v>
      </c>
      <c r="E98" s="256">
        <v>0</v>
      </c>
      <c r="F98" s="257">
        <v>0</v>
      </c>
      <c r="G98" s="257">
        <v>0</v>
      </c>
      <c r="H98" s="257">
        <v>0</v>
      </c>
      <c r="I98" s="258"/>
      <c r="J98" s="257"/>
      <c r="K98" s="257"/>
      <c r="L98" s="257">
        <f t="shared" si="34"/>
        <v>0</v>
      </c>
      <c r="M98" s="256">
        <v>0</v>
      </c>
      <c r="N98" s="256">
        <v>0</v>
      </c>
      <c r="O98" s="252">
        <f t="shared" si="32"/>
        <v>1361.2455010000001</v>
      </c>
      <c r="P98" s="256">
        <v>140</v>
      </c>
      <c r="Q98" s="256">
        <v>0</v>
      </c>
      <c r="R98" s="258">
        <v>0</v>
      </c>
      <c r="S98" s="258">
        <v>0</v>
      </c>
      <c r="T98" s="258">
        <v>0</v>
      </c>
      <c r="U98" s="258">
        <f t="shared" si="35"/>
        <v>0</v>
      </c>
      <c r="V98" s="256">
        <v>0</v>
      </c>
      <c r="W98" s="256">
        <v>0</v>
      </c>
      <c r="X98" s="256">
        <v>1221.2455010000001</v>
      </c>
      <c r="Y98" s="256"/>
      <c r="Z98" s="258">
        <v>0</v>
      </c>
      <c r="AA98" s="253"/>
      <c r="AB98" s="259"/>
      <c r="AC98" s="259"/>
      <c r="AD98" s="259"/>
      <c r="AE98" s="259"/>
      <c r="AF98" s="259"/>
      <c r="AG98" s="259"/>
      <c r="AH98" s="259"/>
      <c r="AI98" s="259"/>
      <c r="AJ98" s="259"/>
      <c r="AK98" s="259"/>
    </row>
    <row r="99" spans="1:37" x14ac:dyDescent="0.25">
      <c r="A99" s="254">
        <v>85</v>
      </c>
      <c r="B99" s="255" t="s">
        <v>424</v>
      </c>
      <c r="C99" s="252">
        <f t="shared" si="33"/>
        <v>16847</v>
      </c>
      <c r="D99" s="256">
        <v>0</v>
      </c>
      <c r="E99" s="256">
        <v>16847</v>
      </c>
      <c r="F99" s="257">
        <v>0</v>
      </c>
      <c r="G99" s="257">
        <v>0</v>
      </c>
      <c r="H99" s="257">
        <v>0</v>
      </c>
      <c r="I99" s="258"/>
      <c r="J99" s="257"/>
      <c r="K99" s="257"/>
      <c r="L99" s="257">
        <f t="shared" si="34"/>
        <v>0</v>
      </c>
      <c r="M99" s="256">
        <v>0</v>
      </c>
      <c r="N99" s="256">
        <v>0</v>
      </c>
      <c r="O99" s="252">
        <f t="shared" si="32"/>
        <v>12560.425025999999</v>
      </c>
      <c r="P99" s="256">
        <v>0</v>
      </c>
      <c r="Q99" s="256">
        <v>11999.605428999999</v>
      </c>
      <c r="R99" s="258">
        <v>0</v>
      </c>
      <c r="S99" s="258">
        <v>0</v>
      </c>
      <c r="T99" s="258">
        <v>0</v>
      </c>
      <c r="U99" s="258">
        <f t="shared" si="35"/>
        <v>0</v>
      </c>
      <c r="V99" s="256">
        <v>0</v>
      </c>
      <c r="W99" s="256">
        <v>0</v>
      </c>
      <c r="X99" s="256">
        <v>560.81959700000004</v>
      </c>
      <c r="Y99" s="256"/>
      <c r="Z99" s="258">
        <v>0</v>
      </c>
      <c r="AA99" s="253">
        <f t="shared" si="30"/>
        <v>0.74555855796284198</v>
      </c>
      <c r="AB99" s="259"/>
      <c r="AC99" s="259">
        <f t="shared" si="31"/>
        <v>0.71226956900338334</v>
      </c>
      <c r="AD99" s="259"/>
      <c r="AE99" s="259"/>
      <c r="AF99" s="259"/>
      <c r="AG99" s="259"/>
      <c r="AH99" s="259"/>
      <c r="AI99" s="259"/>
      <c r="AJ99" s="259"/>
      <c r="AK99" s="259"/>
    </row>
    <row r="100" spans="1:37" x14ac:dyDescent="0.25">
      <c r="A100" s="254">
        <v>86</v>
      </c>
      <c r="B100" s="255" t="s">
        <v>425</v>
      </c>
      <c r="C100" s="252">
        <f t="shared" si="33"/>
        <v>123594.497</v>
      </c>
      <c r="D100" s="256">
        <v>30003</v>
      </c>
      <c r="E100" s="256">
        <v>93591.497000000003</v>
      </c>
      <c r="F100" s="257">
        <v>0</v>
      </c>
      <c r="G100" s="257">
        <v>0</v>
      </c>
      <c r="H100" s="257">
        <v>0</v>
      </c>
      <c r="I100" s="258"/>
      <c r="J100" s="257"/>
      <c r="K100" s="257"/>
      <c r="L100" s="257">
        <f t="shared" si="34"/>
        <v>0</v>
      </c>
      <c r="M100" s="256">
        <v>0</v>
      </c>
      <c r="N100" s="256">
        <v>0</v>
      </c>
      <c r="O100" s="252">
        <f t="shared" si="32"/>
        <v>26775.021583999998</v>
      </c>
      <c r="P100" s="256">
        <v>0</v>
      </c>
      <c r="Q100" s="256">
        <v>0</v>
      </c>
      <c r="R100" s="258">
        <v>0</v>
      </c>
      <c r="S100" s="258">
        <v>0</v>
      </c>
      <c r="T100" s="258">
        <v>0</v>
      </c>
      <c r="U100" s="258">
        <f t="shared" si="35"/>
        <v>0</v>
      </c>
      <c r="V100" s="256">
        <v>0</v>
      </c>
      <c r="W100" s="256">
        <v>0</v>
      </c>
      <c r="X100" s="256">
        <v>26775.021583999998</v>
      </c>
      <c r="Y100" s="256"/>
      <c r="Z100" s="258">
        <v>0</v>
      </c>
      <c r="AA100" s="253">
        <f t="shared" si="30"/>
        <v>0.2166360334311648</v>
      </c>
      <c r="AB100" s="259">
        <f t="shared" si="36"/>
        <v>0</v>
      </c>
      <c r="AC100" s="259">
        <f t="shared" si="31"/>
        <v>0</v>
      </c>
      <c r="AD100" s="259"/>
      <c r="AE100" s="259"/>
      <c r="AF100" s="259"/>
      <c r="AG100" s="259"/>
      <c r="AH100" s="259"/>
      <c r="AI100" s="259"/>
      <c r="AJ100" s="259"/>
      <c r="AK100" s="259"/>
    </row>
    <row r="101" spans="1:37" x14ac:dyDescent="0.25">
      <c r="A101" s="254">
        <v>87</v>
      </c>
      <c r="B101" s="255" t="s">
        <v>426</v>
      </c>
      <c r="C101" s="252">
        <f t="shared" si="33"/>
        <v>0</v>
      </c>
      <c r="D101" s="256">
        <v>0</v>
      </c>
      <c r="E101" s="256">
        <v>0</v>
      </c>
      <c r="F101" s="257">
        <v>0</v>
      </c>
      <c r="G101" s="257">
        <v>0</v>
      </c>
      <c r="H101" s="257">
        <v>0</v>
      </c>
      <c r="I101" s="258"/>
      <c r="J101" s="257"/>
      <c r="K101" s="257"/>
      <c r="L101" s="257">
        <f t="shared" si="34"/>
        <v>0</v>
      </c>
      <c r="M101" s="256">
        <v>0</v>
      </c>
      <c r="N101" s="256">
        <v>0</v>
      </c>
      <c r="O101" s="252">
        <f t="shared" si="32"/>
        <v>72960.895650000006</v>
      </c>
      <c r="P101" s="256">
        <v>20370.623294000001</v>
      </c>
      <c r="Q101" s="256">
        <v>52590.272356000001</v>
      </c>
      <c r="R101" s="258">
        <v>0</v>
      </c>
      <c r="S101" s="258">
        <v>0</v>
      </c>
      <c r="T101" s="258">
        <v>0</v>
      </c>
      <c r="U101" s="258">
        <f t="shared" si="35"/>
        <v>0</v>
      </c>
      <c r="V101" s="256">
        <v>0</v>
      </c>
      <c r="W101" s="256">
        <v>0</v>
      </c>
      <c r="X101" s="256">
        <v>0</v>
      </c>
      <c r="Y101" s="256"/>
      <c r="Z101" s="258">
        <v>0</v>
      </c>
      <c r="AA101" s="253"/>
      <c r="AB101" s="259"/>
      <c r="AC101" s="259"/>
      <c r="AD101" s="259"/>
      <c r="AE101" s="259"/>
      <c r="AF101" s="259"/>
      <c r="AG101" s="259"/>
      <c r="AH101" s="259"/>
      <c r="AI101" s="259"/>
      <c r="AJ101" s="259"/>
      <c r="AK101" s="259"/>
    </row>
    <row r="102" spans="1:37" ht="24" x14ac:dyDescent="0.25">
      <c r="A102" s="254">
        <v>88</v>
      </c>
      <c r="B102" s="255" t="s">
        <v>427</v>
      </c>
      <c r="C102" s="252">
        <f t="shared" si="33"/>
        <v>498090</v>
      </c>
      <c r="D102" s="256">
        <v>64000</v>
      </c>
      <c r="E102" s="256">
        <v>375704</v>
      </c>
      <c r="F102" s="257">
        <v>0</v>
      </c>
      <c r="G102" s="257">
        <v>0</v>
      </c>
      <c r="H102" s="257">
        <v>0</v>
      </c>
      <c r="I102" s="258"/>
      <c r="J102" s="257"/>
      <c r="K102" s="257"/>
      <c r="L102" s="257">
        <f t="shared" si="34"/>
        <v>29193</v>
      </c>
      <c r="M102" s="256">
        <v>0</v>
      </c>
      <c r="N102" s="256">
        <v>29193</v>
      </c>
      <c r="O102" s="252">
        <f t="shared" si="32"/>
        <v>376243.79780599999</v>
      </c>
      <c r="P102" s="256">
        <v>95763.733999999997</v>
      </c>
      <c r="Q102" s="256">
        <v>261987.154072</v>
      </c>
      <c r="R102" s="258">
        <v>0</v>
      </c>
      <c r="S102" s="258">
        <v>0</v>
      </c>
      <c r="T102" s="258">
        <v>0</v>
      </c>
      <c r="U102" s="258">
        <f t="shared" si="35"/>
        <v>7693.426974</v>
      </c>
      <c r="V102" s="256">
        <v>0</v>
      </c>
      <c r="W102" s="256">
        <v>7693.426974</v>
      </c>
      <c r="X102" s="256">
        <v>10799.482760000001</v>
      </c>
      <c r="Y102" s="256"/>
      <c r="Z102" s="258">
        <v>0</v>
      </c>
      <c r="AA102" s="253">
        <f t="shared" si="30"/>
        <v>0.75537312093396769</v>
      </c>
      <c r="AB102" s="259">
        <f t="shared" si="36"/>
        <v>1.49630834375</v>
      </c>
      <c r="AC102" s="259">
        <f t="shared" si="31"/>
        <v>0.69732330257862574</v>
      </c>
      <c r="AD102" s="259"/>
      <c r="AE102" s="259"/>
      <c r="AF102" s="259"/>
      <c r="AG102" s="259"/>
      <c r="AH102" s="259"/>
      <c r="AI102" s="259"/>
      <c r="AJ102" s="259"/>
      <c r="AK102" s="259"/>
    </row>
    <row r="103" spans="1:37" x14ac:dyDescent="0.25">
      <c r="A103" s="254">
        <v>89</v>
      </c>
      <c r="B103" s="255" t="s">
        <v>428</v>
      </c>
      <c r="C103" s="252">
        <f t="shared" si="33"/>
        <v>13797.025</v>
      </c>
      <c r="D103" s="256">
        <v>7.0250000000000004</v>
      </c>
      <c r="E103" s="256">
        <v>13790</v>
      </c>
      <c r="F103" s="257">
        <v>0</v>
      </c>
      <c r="G103" s="257">
        <v>0</v>
      </c>
      <c r="H103" s="257">
        <v>0</v>
      </c>
      <c r="I103" s="258"/>
      <c r="J103" s="257"/>
      <c r="K103" s="257"/>
      <c r="L103" s="257">
        <f t="shared" si="34"/>
        <v>0</v>
      </c>
      <c r="M103" s="256">
        <v>0</v>
      </c>
      <c r="N103" s="256">
        <v>0</v>
      </c>
      <c r="O103" s="252">
        <f t="shared" si="32"/>
        <v>11296.049379</v>
      </c>
      <c r="P103" s="256">
        <v>7.0250000000000004</v>
      </c>
      <c r="Q103" s="256">
        <v>10777.63953</v>
      </c>
      <c r="R103" s="258">
        <v>0</v>
      </c>
      <c r="S103" s="258">
        <v>0</v>
      </c>
      <c r="T103" s="258">
        <v>0</v>
      </c>
      <c r="U103" s="258">
        <f t="shared" si="35"/>
        <v>0</v>
      </c>
      <c r="V103" s="256">
        <v>0</v>
      </c>
      <c r="W103" s="256">
        <v>0</v>
      </c>
      <c r="X103" s="256">
        <v>511.38484899999997</v>
      </c>
      <c r="Y103" s="256"/>
      <c r="Z103" s="258">
        <v>0</v>
      </c>
      <c r="AA103" s="253">
        <f t="shared" si="30"/>
        <v>0.81873080457562408</v>
      </c>
      <c r="AB103" s="259">
        <f t="shared" si="36"/>
        <v>1</v>
      </c>
      <c r="AC103" s="259">
        <f t="shared" si="31"/>
        <v>0.78155471573604063</v>
      </c>
      <c r="AD103" s="259"/>
      <c r="AE103" s="259"/>
      <c r="AF103" s="259"/>
      <c r="AG103" s="259"/>
      <c r="AH103" s="259"/>
      <c r="AI103" s="259"/>
      <c r="AJ103" s="259"/>
      <c r="AK103" s="259"/>
    </row>
    <row r="104" spans="1:37" x14ac:dyDescent="0.25">
      <c r="A104" s="254">
        <v>90</v>
      </c>
      <c r="B104" s="255" t="s">
        <v>429</v>
      </c>
      <c r="C104" s="252">
        <f t="shared" si="33"/>
        <v>105246</v>
      </c>
      <c r="D104" s="256">
        <v>37155</v>
      </c>
      <c r="E104" s="256">
        <v>68091</v>
      </c>
      <c r="F104" s="257">
        <v>0</v>
      </c>
      <c r="G104" s="257">
        <v>0</v>
      </c>
      <c r="H104" s="257">
        <v>0</v>
      </c>
      <c r="I104" s="258"/>
      <c r="J104" s="257"/>
      <c r="K104" s="257"/>
      <c r="L104" s="257">
        <f t="shared" si="34"/>
        <v>0</v>
      </c>
      <c r="M104" s="256">
        <v>0</v>
      </c>
      <c r="N104" s="256">
        <v>0</v>
      </c>
      <c r="O104" s="252">
        <f t="shared" si="32"/>
        <v>72774.603524000006</v>
      </c>
      <c r="P104" s="256">
        <v>32897.486789000002</v>
      </c>
      <c r="Q104" s="256">
        <v>38286.928803000003</v>
      </c>
      <c r="R104" s="258">
        <v>0</v>
      </c>
      <c r="S104" s="258">
        <v>0</v>
      </c>
      <c r="T104" s="258">
        <v>0</v>
      </c>
      <c r="U104" s="258">
        <f t="shared" si="35"/>
        <v>0</v>
      </c>
      <c r="V104" s="256">
        <v>0</v>
      </c>
      <c r="W104" s="256">
        <v>0</v>
      </c>
      <c r="X104" s="256">
        <v>1590.187932</v>
      </c>
      <c r="Y104" s="256"/>
      <c r="Z104" s="258">
        <v>0</v>
      </c>
      <c r="AA104" s="253">
        <f t="shared" si="30"/>
        <v>0.69147144332326171</v>
      </c>
      <c r="AB104" s="259">
        <f t="shared" si="36"/>
        <v>0.88541210574619844</v>
      </c>
      <c r="AC104" s="259">
        <f t="shared" si="31"/>
        <v>0.56229059351456145</v>
      </c>
      <c r="AD104" s="259"/>
      <c r="AE104" s="259"/>
      <c r="AF104" s="259"/>
      <c r="AG104" s="259"/>
      <c r="AH104" s="259"/>
      <c r="AI104" s="259"/>
      <c r="AJ104" s="259"/>
      <c r="AK104" s="259"/>
    </row>
    <row r="105" spans="1:37" ht="24" x14ac:dyDescent="0.25">
      <c r="A105" s="254">
        <v>91</v>
      </c>
      <c r="B105" s="255" t="s">
        <v>430</v>
      </c>
      <c r="C105" s="252">
        <f t="shared" si="33"/>
        <v>166003.976</v>
      </c>
      <c r="D105" s="256">
        <v>0</v>
      </c>
      <c r="E105" s="256">
        <v>164603.976</v>
      </c>
      <c r="F105" s="257">
        <v>0</v>
      </c>
      <c r="G105" s="257">
        <v>0</v>
      </c>
      <c r="H105" s="257">
        <v>0</v>
      </c>
      <c r="I105" s="258"/>
      <c r="J105" s="257"/>
      <c r="K105" s="257"/>
      <c r="L105" s="257">
        <f t="shared" si="34"/>
        <v>700</v>
      </c>
      <c r="M105" s="256">
        <v>0</v>
      </c>
      <c r="N105" s="256">
        <v>700</v>
      </c>
      <c r="O105" s="252">
        <f t="shared" si="32"/>
        <v>184613.38925000001</v>
      </c>
      <c r="P105" s="256">
        <v>0</v>
      </c>
      <c r="Q105" s="256">
        <v>179788.588877</v>
      </c>
      <c r="R105" s="258">
        <v>0</v>
      </c>
      <c r="S105" s="258">
        <v>0</v>
      </c>
      <c r="T105" s="258">
        <v>0</v>
      </c>
      <c r="U105" s="258">
        <f t="shared" si="35"/>
        <v>297.17</v>
      </c>
      <c r="V105" s="256">
        <v>0</v>
      </c>
      <c r="W105" s="256">
        <v>297.17</v>
      </c>
      <c r="X105" s="256">
        <v>4527.630373</v>
      </c>
      <c r="Y105" s="256"/>
      <c r="Z105" s="258">
        <v>0</v>
      </c>
      <c r="AA105" s="253">
        <f t="shared" si="30"/>
        <v>1.1121022140457648</v>
      </c>
      <c r="AB105" s="259"/>
      <c r="AC105" s="259">
        <f t="shared" si="31"/>
        <v>1.0922493687333532</v>
      </c>
      <c r="AD105" s="259"/>
      <c r="AE105" s="259"/>
      <c r="AF105" s="259"/>
      <c r="AG105" s="259"/>
      <c r="AH105" s="259"/>
      <c r="AI105" s="259"/>
      <c r="AJ105" s="259"/>
      <c r="AK105" s="259"/>
    </row>
    <row r="106" spans="1:37" x14ac:dyDescent="0.25">
      <c r="A106" s="254">
        <v>92</v>
      </c>
      <c r="B106" s="255" t="s">
        <v>431</v>
      </c>
      <c r="C106" s="252">
        <f t="shared" si="33"/>
        <v>23383</v>
      </c>
      <c r="D106" s="256">
        <v>0</v>
      </c>
      <c r="E106" s="256">
        <v>23383</v>
      </c>
      <c r="F106" s="257">
        <v>0</v>
      </c>
      <c r="G106" s="257">
        <v>0</v>
      </c>
      <c r="H106" s="257">
        <v>0</v>
      </c>
      <c r="I106" s="258"/>
      <c r="J106" s="257"/>
      <c r="K106" s="257"/>
      <c r="L106" s="257">
        <f t="shared" si="34"/>
        <v>0</v>
      </c>
      <c r="M106" s="256">
        <v>0</v>
      </c>
      <c r="N106" s="256">
        <v>0</v>
      </c>
      <c r="O106" s="252">
        <f t="shared" si="32"/>
        <v>20559.247061000002</v>
      </c>
      <c r="P106" s="256">
        <v>0</v>
      </c>
      <c r="Q106" s="256">
        <v>20036.670458000001</v>
      </c>
      <c r="R106" s="258">
        <v>0</v>
      </c>
      <c r="S106" s="258">
        <v>0</v>
      </c>
      <c r="T106" s="258">
        <v>0</v>
      </c>
      <c r="U106" s="258">
        <f t="shared" si="35"/>
        <v>0</v>
      </c>
      <c r="V106" s="256">
        <v>0</v>
      </c>
      <c r="W106" s="256">
        <v>0</v>
      </c>
      <c r="X106" s="256">
        <v>522.57660299999998</v>
      </c>
      <c r="Y106" s="256"/>
      <c r="Z106" s="258">
        <v>0</v>
      </c>
      <c r="AA106" s="253">
        <f t="shared" si="30"/>
        <v>0.87923906517555495</v>
      </c>
      <c r="AB106" s="259"/>
      <c r="AC106" s="259">
        <f t="shared" si="31"/>
        <v>0.85689049557370744</v>
      </c>
      <c r="AD106" s="259"/>
      <c r="AE106" s="259"/>
      <c r="AF106" s="259"/>
      <c r="AG106" s="259"/>
      <c r="AH106" s="259"/>
      <c r="AI106" s="259"/>
      <c r="AJ106" s="259"/>
      <c r="AK106" s="259"/>
    </row>
    <row r="107" spans="1:37" ht="24" x14ac:dyDescent="0.25">
      <c r="A107" s="254">
        <v>93</v>
      </c>
      <c r="B107" s="255" t="s">
        <v>432</v>
      </c>
      <c r="C107" s="252">
        <f t="shared" si="33"/>
        <v>174252</v>
      </c>
      <c r="D107" s="256">
        <v>0</v>
      </c>
      <c r="E107" s="256">
        <v>174252</v>
      </c>
      <c r="F107" s="257">
        <v>0</v>
      </c>
      <c r="G107" s="257">
        <v>0</v>
      </c>
      <c r="H107" s="257">
        <v>0</v>
      </c>
      <c r="I107" s="258"/>
      <c r="J107" s="257"/>
      <c r="K107" s="257"/>
      <c r="L107" s="257">
        <f t="shared" si="34"/>
        <v>0</v>
      </c>
      <c r="M107" s="256">
        <v>0</v>
      </c>
      <c r="N107" s="256">
        <v>0</v>
      </c>
      <c r="O107" s="252">
        <f t="shared" si="32"/>
        <v>197692.954959</v>
      </c>
      <c r="P107" s="256">
        <v>0</v>
      </c>
      <c r="Q107" s="256">
        <v>195957.38720999999</v>
      </c>
      <c r="R107" s="258">
        <v>0</v>
      </c>
      <c r="S107" s="258">
        <v>0</v>
      </c>
      <c r="T107" s="258">
        <v>0</v>
      </c>
      <c r="U107" s="258">
        <f t="shared" si="35"/>
        <v>0</v>
      </c>
      <c r="V107" s="256">
        <v>0</v>
      </c>
      <c r="W107" s="256">
        <v>0</v>
      </c>
      <c r="X107" s="256">
        <v>1735.567749</v>
      </c>
      <c r="Y107" s="256"/>
      <c r="Z107" s="258">
        <v>0</v>
      </c>
      <c r="AA107" s="253">
        <f t="shared" si="30"/>
        <v>1.1345233050926244</v>
      </c>
      <c r="AB107" s="259"/>
      <c r="AC107" s="259">
        <f t="shared" si="31"/>
        <v>1.124563202775291</v>
      </c>
      <c r="AD107" s="259"/>
      <c r="AE107" s="259"/>
      <c r="AF107" s="259"/>
      <c r="AG107" s="259"/>
      <c r="AH107" s="259"/>
      <c r="AI107" s="259"/>
      <c r="AJ107" s="259"/>
      <c r="AK107" s="259"/>
    </row>
    <row r="108" spans="1:37" ht="24" x14ac:dyDescent="0.25">
      <c r="A108" s="254">
        <v>94</v>
      </c>
      <c r="B108" s="255" t="s">
        <v>433</v>
      </c>
      <c r="C108" s="252">
        <f t="shared" si="33"/>
        <v>31231.413999999997</v>
      </c>
      <c r="D108" s="256">
        <v>0</v>
      </c>
      <c r="E108" s="256">
        <v>31231.413999999997</v>
      </c>
      <c r="F108" s="257">
        <v>0</v>
      </c>
      <c r="G108" s="257">
        <v>0</v>
      </c>
      <c r="H108" s="257">
        <v>0</v>
      </c>
      <c r="I108" s="258"/>
      <c r="J108" s="257"/>
      <c r="K108" s="257"/>
      <c r="L108" s="257">
        <f t="shared" si="34"/>
        <v>0</v>
      </c>
      <c r="M108" s="256">
        <v>0</v>
      </c>
      <c r="N108" s="256">
        <v>0</v>
      </c>
      <c r="O108" s="252">
        <f t="shared" si="32"/>
        <v>24565.555793</v>
      </c>
      <c r="P108" s="256">
        <v>0</v>
      </c>
      <c r="Q108" s="256">
        <v>24565.555793</v>
      </c>
      <c r="R108" s="258">
        <v>0</v>
      </c>
      <c r="S108" s="258">
        <v>0</v>
      </c>
      <c r="T108" s="258">
        <v>0</v>
      </c>
      <c r="U108" s="258">
        <f t="shared" si="35"/>
        <v>0</v>
      </c>
      <c r="V108" s="256">
        <v>0</v>
      </c>
      <c r="W108" s="256">
        <v>0</v>
      </c>
      <c r="X108" s="256">
        <v>0</v>
      </c>
      <c r="Y108" s="256"/>
      <c r="Z108" s="258">
        <v>0</v>
      </c>
      <c r="AA108" s="253">
        <f t="shared" si="30"/>
        <v>0.78656559683785054</v>
      </c>
      <c r="AB108" s="259"/>
      <c r="AC108" s="259">
        <f t="shared" si="31"/>
        <v>0.78656559683785054</v>
      </c>
      <c r="AD108" s="259"/>
      <c r="AE108" s="259"/>
      <c r="AF108" s="259"/>
      <c r="AG108" s="259"/>
      <c r="AH108" s="259"/>
      <c r="AI108" s="259"/>
      <c r="AJ108" s="259"/>
      <c r="AK108" s="259"/>
    </row>
    <row r="109" spans="1:37" ht="24" x14ac:dyDescent="0.25">
      <c r="A109" s="254">
        <v>95</v>
      </c>
      <c r="B109" s="255" t="s">
        <v>434</v>
      </c>
      <c r="C109" s="252">
        <f t="shared" si="33"/>
        <v>3387.7440000000001</v>
      </c>
      <c r="D109" s="256">
        <v>3387.7440000000001</v>
      </c>
      <c r="E109" s="256">
        <v>0</v>
      </c>
      <c r="F109" s="257">
        <v>0</v>
      </c>
      <c r="G109" s="257">
        <v>0</v>
      </c>
      <c r="H109" s="257">
        <v>0</v>
      </c>
      <c r="I109" s="258"/>
      <c r="J109" s="257"/>
      <c r="K109" s="257"/>
      <c r="L109" s="257">
        <f t="shared" si="34"/>
        <v>0</v>
      </c>
      <c r="M109" s="256">
        <v>0</v>
      </c>
      <c r="N109" s="256">
        <v>0</v>
      </c>
      <c r="O109" s="252">
        <f t="shared" si="32"/>
        <v>3543.4146099999998</v>
      </c>
      <c r="P109" s="256">
        <v>2841.6803289999998</v>
      </c>
      <c r="Q109" s="256">
        <v>0</v>
      </c>
      <c r="R109" s="258">
        <v>0</v>
      </c>
      <c r="S109" s="258">
        <v>0</v>
      </c>
      <c r="T109" s="258">
        <v>0</v>
      </c>
      <c r="U109" s="258">
        <f t="shared" si="35"/>
        <v>0</v>
      </c>
      <c r="V109" s="256">
        <v>0</v>
      </c>
      <c r="W109" s="256">
        <v>0</v>
      </c>
      <c r="X109" s="256">
        <v>701.73428100000001</v>
      </c>
      <c r="Y109" s="256"/>
      <c r="Z109" s="258">
        <v>0</v>
      </c>
      <c r="AA109" s="253">
        <f t="shared" si="30"/>
        <v>1.0459511137795534</v>
      </c>
      <c r="AB109" s="259">
        <f t="shared" si="36"/>
        <v>0.83881200261885192</v>
      </c>
      <c r="AC109" s="259"/>
      <c r="AD109" s="259"/>
      <c r="AE109" s="259"/>
      <c r="AF109" s="259"/>
      <c r="AG109" s="259"/>
      <c r="AH109" s="259"/>
      <c r="AI109" s="259"/>
      <c r="AJ109" s="259"/>
      <c r="AK109" s="259"/>
    </row>
    <row r="110" spans="1:37" x14ac:dyDescent="0.25">
      <c r="A110" s="254">
        <v>96</v>
      </c>
      <c r="B110" s="255" t="s">
        <v>435</v>
      </c>
      <c r="C110" s="252">
        <f t="shared" si="33"/>
        <v>22003</v>
      </c>
      <c r="D110" s="256">
        <v>0</v>
      </c>
      <c r="E110" s="256">
        <v>22003</v>
      </c>
      <c r="F110" s="257">
        <v>0</v>
      </c>
      <c r="G110" s="257">
        <v>0</v>
      </c>
      <c r="H110" s="257">
        <v>0</v>
      </c>
      <c r="I110" s="258"/>
      <c r="J110" s="257"/>
      <c r="K110" s="257"/>
      <c r="L110" s="257">
        <f t="shared" si="34"/>
        <v>0</v>
      </c>
      <c r="M110" s="256">
        <v>0</v>
      </c>
      <c r="N110" s="256">
        <v>0</v>
      </c>
      <c r="O110" s="252">
        <f t="shared" si="32"/>
        <v>15189.96111</v>
      </c>
      <c r="P110" s="256">
        <v>0</v>
      </c>
      <c r="Q110" s="256">
        <v>14026.816290999999</v>
      </c>
      <c r="R110" s="258">
        <v>0</v>
      </c>
      <c r="S110" s="258">
        <v>0</v>
      </c>
      <c r="T110" s="258">
        <v>0</v>
      </c>
      <c r="U110" s="258">
        <f t="shared" si="35"/>
        <v>0</v>
      </c>
      <c r="V110" s="256">
        <v>0</v>
      </c>
      <c r="W110" s="256">
        <v>0</v>
      </c>
      <c r="X110" s="256">
        <v>1163.1448190000001</v>
      </c>
      <c r="Y110" s="256"/>
      <c r="Z110" s="258">
        <v>0</v>
      </c>
      <c r="AA110" s="253">
        <f t="shared" si="30"/>
        <v>0.69035863791301189</v>
      </c>
      <c r="AB110" s="259"/>
      <c r="AC110" s="259">
        <f t="shared" si="31"/>
        <v>0.63749562745989174</v>
      </c>
      <c r="AD110" s="259"/>
      <c r="AE110" s="259"/>
      <c r="AF110" s="259"/>
      <c r="AG110" s="259"/>
      <c r="AH110" s="259"/>
      <c r="AI110" s="259"/>
      <c r="AJ110" s="259"/>
      <c r="AK110" s="259"/>
    </row>
    <row r="111" spans="1:37" ht="24" x14ac:dyDescent="0.25">
      <c r="A111" s="254">
        <v>97</v>
      </c>
      <c r="B111" s="255" t="s">
        <v>436</v>
      </c>
      <c r="C111" s="252">
        <f t="shared" si="33"/>
        <v>242795</v>
      </c>
      <c r="D111" s="256">
        <v>0</v>
      </c>
      <c r="E111" s="256">
        <v>239195</v>
      </c>
      <c r="F111" s="257">
        <v>0</v>
      </c>
      <c r="G111" s="257">
        <v>0</v>
      </c>
      <c r="H111" s="257">
        <v>0</v>
      </c>
      <c r="I111" s="258"/>
      <c r="J111" s="257"/>
      <c r="K111" s="257"/>
      <c r="L111" s="257">
        <f t="shared" si="34"/>
        <v>1800</v>
      </c>
      <c r="M111" s="256">
        <v>0</v>
      </c>
      <c r="N111" s="256">
        <v>1800</v>
      </c>
      <c r="O111" s="252">
        <f t="shared" si="32"/>
        <v>227212.69330899999</v>
      </c>
      <c r="P111" s="256">
        <v>0</v>
      </c>
      <c r="Q111" s="256">
        <v>220921.11133399999</v>
      </c>
      <c r="R111" s="258">
        <v>0</v>
      </c>
      <c r="S111" s="258">
        <v>0</v>
      </c>
      <c r="T111" s="258">
        <v>0</v>
      </c>
      <c r="U111" s="258">
        <f t="shared" si="35"/>
        <v>1799.9871000000001</v>
      </c>
      <c r="V111" s="256">
        <v>0</v>
      </c>
      <c r="W111" s="256">
        <v>1799.9871000000001</v>
      </c>
      <c r="X111" s="256">
        <v>4491.5948749999998</v>
      </c>
      <c r="Y111" s="256"/>
      <c r="Z111" s="258">
        <v>0</v>
      </c>
      <c r="AA111" s="253">
        <f t="shared" si="30"/>
        <v>0.93582113844601411</v>
      </c>
      <c r="AB111" s="259"/>
      <c r="AC111" s="259">
        <f t="shared" si="31"/>
        <v>0.92360254743619219</v>
      </c>
      <c r="AD111" s="259"/>
      <c r="AE111" s="259"/>
      <c r="AF111" s="259"/>
      <c r="AG111" s="259"/>
      <c r="AH111" s="259"/>
      <c r="AI111" s="259"/>
      <c r="AJ111" s="259"/>
      <c r="AK111" s="259"/>
    </row>
    <row r="112" spans="1:37" x14ac:dyDescent="0.25">
      <c r="A112" s="254">
        <v>98</v>
      </c>
      <c r="B112" s="255" t="s">
        <v>437</v>
      </c>
      <c r="C112" s="252">
        <f t="shared" si="33"/>
        <v>15391</v>
      </c>
      <c r="D112" s="256">
        <v>0</v>
      </c>
      <c r="E112" s="256">
        <v>15391</v>
      </c>
      <c r="F112" s="257">
        <v>0</v>
      </c>
      <c r="G112" s="257">
        <v>0</v>
      </c>
      <c r="H112" s="257">
        <v>0</v>
      </c>
      <c r="I112" s="258"/>
      <c r="J112" s="257"/>
      <c r="K112" s="257"/>
      <c r="L112" s="257">
        <f t="shared" si="34"/>
        <v>0</v>
      </c>
      <c r="M112" s="256">
        <v>0</v>
      </c>
      <c r="N112" s="256">
        <v>0</v>
      </c>
      <c r="O112" s="252">
        <f t="shared" si="32"/>
        <v>13612.613898</v>
      </c>
      <c r="P112" s="256">
        <v>0</v>
      </c>
      <c r="Q112" s="256">
        <v>12459.491511</v>
      </c>
      <c r="R112" s="258">
        <v>0</v>
      </c>
      <c r="S112" s="258">
        <v>0</v>
      </c>
      <c r="T112" s="258">
        <v>0</v>
      </c>
      <c r="U112" s="258">
        <f t="shared" si="35"/>
        <v>0</v>
      </c>
      <c r="V112" s="256">
        <v>0</v>
      </c>
      <c r="W112" s="256">
        <v>0</v>
      </c>
      <c r="X112" s="256">
        <v>1153.1223869999999</v>
      </c>
      <c r="Y112" s="256"/>
      <c r="Z112" s="258">
        <v>0</v>
      </c>
      <c r="AA112" s="253">
        <f t="shared" si="30"/>
        <v>0.88445285543499441</v>
      </c>
      <c r="AB112" s="259"/>
      <c r="AC112" s="259">
        <f t="shared" si="31"/>
        <v>0.80953099285296604</v>
      </c>
      <c r="AD112" s="259"/>
      <c r="AE112" s="259"/>
      <c r="AF112" s="259"/>
      <c r="AG112" s="259"/>
      <c r="AH112" s="259"/>
      <c r="AI112" s="259"/>
      <c r="AJ112" s="259"/>
      <c r="AK112" s="259"/>
    </row>
    <row r="113" spans="1:37" x14ac:dyDescent="0.25">
      <c r="A113" s="254">
        <v>99</v>
      </c>
      <c r="B113" s="255" t="s">
        <v>438</v>
      </c>
      <c r="C113" s="252">
        <f t="shared" si="33"/>
        <v>764389.59435999999</v>
      </c>
      <c r="D113" s="256">
        <v>12000</v>
      </c>
      <c r="E113" s="256">
        <v>737177.59435999999</v>
      </c>
      <c r="F113" s="257">
        <v>0</v>
      </c>
      <c r="G113" s="257">
        <v>0</v>
      </c>
      <c r="H113" s="257">
        <v>0</v>
      </c>
      <c r="I113" s="258"/>
      <c r="J113" s="257"/>
      <c r="K113" s="257"/>
      <c r="L113" s="257">
        <f t="shared" si="34"/>
        <v>7606</v>
      </c>
      <c r="M113" s="256">
        <v>0</v>
      </c>
      <c r="N113" s="256">
        <v>7606</v>
      </c>
      <c r="O113" s="252">
        <f t="shared" si="32"/>
        <v>741006.61742699996</v>
      </c>
      <c r="P113" s="256">
        <v>16578.814999999999</v>
      </c>
      <c r="Q113" s="256">
        <v>623403.95354100002</v>
      </c>
      <c r="R113" s="258">
        <v>0</v>
      </c>
      <c r="S113" s="258">
        <v>0</v>
      </c>
      <c r="T113" s="258">
        <v>0</v>
      </c>
      <c r="U113" s="258">
        <f t="shared" si="35"/>
        <v>6209.838608</v>
      </c>
      <c r="V113" s="256">
        <v>0</v>
      </c>
      <c r="W113" s="256">
        <v>6209.838608</v>
      </c>
      <c r="X113" s="256">
        <v>94814.010278000002</v>
      </c>
      <c r="Y113" s="256"/>
      <c r="Z113" s="258">
        <v>0</v>
      </c>
      <c r="AA113" s="253">
        <f t="shared" si="30"/>
        <v>0.96940960852223812</v>
      </c>
      <c r="AB113" s="259">
        <f t="shared" si="36"/>
        <v>1.3815679166666666</v>
      </c>
      <c r="AC113" s="259">
        <f t="shared" si="31"/>
        <v>0.84566318660596906</v>
      </c>
      <c r="AD113" s="259"/>
      <c r="AE113" s="259"/>
      <c r="AF113" s="259"/>
      <c r="AG113" s="259"/>
      <c r="AH113" s="259"/>
      <c r="AI113" s="259"/>
      <c r="AJ113" s="259"/>
      <c r="AK113" s="259"/>
    </row>
    <row r="114" spans="1:37" x14ac:dyDescent="0.25">
      <c r="A114" s="254">
        <v>100</v>
      </c>
      <c r="B114" s="255" t="s">
        <v>439</v>
      </c>
      <c r="C114" s="252">
        <f t="shared" si="33"/>
        <v>200</v>
      </c>
      <c r="D114" s="256">
        <v>0</v>
      </c>
      <c r="E114" s="256">
        <v>200</v>
      </c>
      <c r="F114" s="257">
        <v>0</v>
      </c>
      <c r="G114" s="257">
        <v>0</v>
      </c>
      <c r="H114" s="257">
        <v>0</v>
      </c>
      <c r="I114" s="258"/>
      <c r="J114" s="257"/>
      <c r="K114" s="257"/>
      <c r="L114" s="257">
        <f t="shared" si="34"/>
        <v>0</v>
      </c>
      <c r="M114" s="256">
        <v>0</v>
      </c>
      <c r="N114" s="256">
        <v>0</v>
      </c>
      <c r="O114" s="252">
        <f t="shared" si="32"/>
        <v>200</v>
      </c>
      <c r="P114" s="256">
        <v>0</v>
      </c>
      <c r="Q114" s="256">
        <v>200</v>
      </c>
      <c r="R114" s="258">
        <v>0</v>
      </c>
      <c r="S114" s="258">
        <v>0</v>
      </c>
      <c r="T114" s="258">
        <v>0</v>
      </c>
      <c r="U114" s="258">
        <f t="shared" si="35"/>
        <v>0</v>
      </c>
      <c r="V114" s="256">
        <v>0</v>
      </c>
      <c r="W114" s="256">
        <v>0</v>
      </c>
      <c r="X114" s="256">
        <v>0</v>
      </c>
      <c r="Y114" s="256"/>
      <c r="Z114" s="258">
        <v>0</v>
      </c>
      <c r="AA114" s="253">
        <f t="shared" si="30"/>
        <v>1</v>
      </c>
      <c r="AB114" s="259"/>
      <c r="AC114" s="259">
        <f t="shared" si="31"/>
        <v>1</v>
      </c>
      <c r="AD114" s="259"/>
      <c r="AE114" s="259"/>
      <c r="AF114" s="259"/>
      <c r="AG114" s="259"/>
      <c r="AH114" s="259"/>
      <c r="AI114" s="259"/>
      <c r="AJ114" s="259"/>
      <c r="AK114" s="259"/>
    </row>
    <row r="115" spans="1:37" ht="24" x14ac:dyDescent="0.25">
      <c r="A115" s="254">
        <v>101</v>
      </c>
      <c r="B115" s="255" t="s">
        <v>440</v>
      </c>
      <c r="C115" s="252">
        <f t="shared" si="33"/>
        <v>300</v>
      </c>
      <c r="D115" s="256">
        <v>0</v>
      </c>
      <c r="E115" s="256">
        <v>300</v>
      </c>
      <c r="F115" s="257">
        <v>0</v>
      </c>
      <c r="G115" s="257">
        <v>0</v>
      </c>
      <c r="H115" s="257">
        <v>0</v>
      </c>
      <c r="I115" s="258"/>
      <c r="J115" s="257"/>
      <c r="K115" s="257"/>
      <c r="L115" s="257">
        <f t="shared" si="34"/>
        <v>0</v>
      </c>
      <c r="M115" s="256">
        <v>0</v>
      </c>
      <c r="N115" s="256">
        <v>0</v>
      </c>
      <c r="O115" s="252">
        <f t="shared" si="32"/>
        <v>300</v>
      </c>
      <c r="P115" s="256">
        <v>0</v>
      </c>
      <c r="Q115" s="256">
        <v>300</v>
      </c>
      <c r="R115" s="258">
        <v>0</v>
      </c>
      <c r="S115" s="258">
        <v>0</v>
      </c>
      <c r="T115" s="258">
        <v>0</v>
      </c>
      <c r="U115" s="258">
        <f t="shared" si="35"/>
        <v>0</v>
      </c>
      <c r="V115" s="256">
        <v>0</v>
      </c>
      <c r="W115" s="256">
        <v>0</v>
      </c>
      <c r="X115" s="256">
        <v>0</v>
      </c>
      <c r="Y115" s="256"/>
      <c r="Z115" s="258">
        <v>0</v>
      </c>
      <c r="AA115" s="253">
        <f t="shared" si="30"/>
        <v>1</v>
      </c>
      <c r="AB115" s="259"/>
      <c r="AC115" s="259">
        <f t="shared" si="31"/>
        <v>1</v>
      </c>
      <c r="AD115" s="259"/>
      <c r="AE115" s="259"/>
      <c r="AF115" s="259"/>
      <c r="AG115" s="259"/>
      <c r="AH115" s="259"/>
      <c r="AI115" s="259"/>
      <c r="AJ115" s="259"/>
      <c r="AK115" s="259"/>
    </row>
    <row r="116" spans="1:37" x14ac:dyDescent="0.25">
      <c r="A116" s="254">
        <v>102</v>
      </c>
      <c r="B116" s="255" t="s">
        <v>441</v>
      </c>
      <c r="C116" s="252">
        <f t="shared" si="33"/>
        <v>16258</v>
      </c>
      <c r="D116" s="256">
        <v>0</v>
      </c>
      <c r="E116" s="256">
        <v>16258</v>
      </c>
      <c r="F116" s="257">
        <v>0</v>
      </c>
      <c r="G116" s="257">
        <v>0</v>
      </c>
      <c r="H116" s="257">
        <v>0</v>
      </c>
      <c r="I116" s="258"/>
      <c r="J116" s="257"/>
      <c r="K116" s="257"/>
      <c r="L116" s="257">
        <f t="shared" si="34"/>
        <v>0</v>
      </c>
      <c r="M116" s="256">
        <v>0</v>
      </c>
      <c r="N116" s="256">
        <v>0</v>
      </c>
      <c r="O116" s="252">
        <f t="shared" si="32"/>
        <v>25325.162695999999</v>
      </c>
      <c r="P116" s="256">
        <v>0</v>
      </c>
      <c r="Q116" s="256">
        <v>20447.453716</v>
      </c>
      <c r="R116" s="258">
        <v>0</v>
      </c>
      <c r="S116" s="258">
        <v>0</v>
      </c>
      <c r="T116" s="258">
        <v>0</v>
      </c>
      <c r="U116" s="258">
        <f t="shared" si="35"/>
        <v>0</v>
      </c>
      <c r="V116" s="256">
        <v>0</v>
      </c>
      <c r="W116" s="256">
        <v>0</v>
      </c>
      <c r="X116" s="256">
        <v>4877.7089800000003</v>
      </c>
      <c r="Y116" s="256"/>
      <c r="Z116" s="258">
        <v>0</v>
      </c>
      <c r="AA116" s="253">
        <f t="shared" si="30"/>
        <v>1.55770468052651</v>
      </c>
      <c r="AB116" s="259"/>
      <c r="AC116" s="259">
        <f t="shared" si="31"/>
        <v>1.2576856757288719</v>
      </c>
      <c r="AD116" s="259"/>
      <c r="AE116" s="259"/>
      <c r="AF116" s="259"/>
      <c r="AG116" s="259"/>
      <c r="AH116" s="259"/>
      <c r="AI116" s="259"/>
      <c r="AJ116" s="259"/>
      <c r="AK116" s="259"/>
    </row>
    <row r="117" spans="1:37" x14ac:dyDescent="0.25">
      <c r="A117" s="254">
        <v>103</v>
      </c>
      <c r="B117" s="255" t="s">
        <v>442</v>
      </c>
      <c r="C117" s="252">
        <f t="shared" si="33"/>
        <v>0</v>
      </c>
      <c r="D117" s="256">
        <v>0</v>
      </c>
      <c r="E117" s="256">
        <v>0</v>
      </c>
      <c r="F117" s="257">
        <v>0</v>
      </c>
      <c r="G117" s="257">
        <v>0</v>
      </c>
      <c r="H117" s="257">
        <v>0</v>
      </c>
      <c r="I117" s="258"/>
      <c r="J117" s="257"/>
      <c r="K117" s="257"/>
      <c r="L117" s="257">
        <f t="shared" si="34"/>
        <v>0</v>
      </c>
      <c r="M117" s="256">
        <v>0</v>
      </c>
      <c r="N117" s="256">
        <v>0</v>
      </c>
      <c r="O117" s="252">
        <f t="shared" si="32"/>
        <v>0</v>
      </c>
      <c r="P117" s="256">
        <v>0</v>
      </c>
      <c r="Q117" s="256">
        <v>0</v>
      </c>
      <c r="R117" s="258">
        <v>0</v>
      </c>
      <c r="S117" s="258">
        <v>0</v>
      </c>
      <c r="T117" s="258">
        <v>0</v>
      </c>
      <c r="U117" s="258">
        <f t="shared" si="35"/>
        <v>0</v>
      </c>
      <c r="V117" s="256">
        <v>0</v>
      </c>
      <c r="W117" s="256">
        <v>0</v>
      </c>
      <c r="X117" s="256">
        <v>0</v>
      </c>
      <c r="Y117" s="256"/>
      <c r="Z117" s="258">
        <v>0</v>
      </c>
      <c r="AA117" s="253"/>
      <c r="AB117" s="259"/>
      <c r="AC117" s="259"/>
      <c r="AD117" s="259"/>
      <c r="AE117" s="259"/>
      <c r="AF117" s="259"/>
      <c r="AG117" s="259"/>
      <c r="AH117" s="259"/>
      <c r="AI117" s="259"/>
      <c r="AJ117" s="259"/>
      <c r="AK117" s="259"/>
    </row>
    <row r="118" spans="1:37" x14ac:dyDescent="0.25">
      <c r="A118" s="254">
        <v>104</v>
      </c>
      <c r="B118" s="255" t="s">
        <v>443</v>
      </c>
      <c r="C118" s="252">
        <f t="shared" si="33"/>
        <v>29430</v>
      </c>
      <c r="D118" s="256">
        <v>12000</v>
      </c>
      <c r="E118" s="256">
        <v>17430</v>
      </c>
      <c r="F118" s="257">
        <v>0</v>
      </c>
      <c r="G118" s="257">
        <v>0</v>
      </c>
      <c r="H118" s="257">
        <v>0</v>
      </c>
      <c r="I118" s="258"/>
      <c r="J118" s="257"/>
      <c r="K118" s="257"/>
      <c r="L118" s="257">
        <f t="shared" si="34"/>
        <v>0</v>
      </c>
      <c r="M118" s="256">
        <v>0</v>
      </c>
      <c r="N118" s="256">
        <v>0</v>
      </c>
      <c r="O118" s="252">
        <f t="shared" si="32"/>
        <v>31606.110806000001</v>
      </c>
      <c r="P118" s="256">
        <v>10079.914000000001</v>
      </c>
      <c r="Q118" s="256">
        <v>14768.455625000001</v>
      </c>
      <c r="R118" s="258">
        <v>0</v>
      </c>
      <c r="S118" s="258">
        <v>0</v>
      </c>
      <c r="T118" s="258">
        <v>0</v>
      </c>
      <c r="U118" s="258">
        <f t="shared" si="35"/>
        <v>0</v>
      </c>
      <c r="V118" s="256">
        <v>0</v>
      </c>
      <c r="W118" s="256">
        <v>0</v>
      </c>
      <c r="X118" s="256">
        <v>6757.7411810000003</v>
      </c>
      <c r="Y118" s="256"/>
      <c r="Z118" s="258">
        <v>0</v>
      </c>
      <c r="AA118" s="253">
        <f t="shared" si="30"/>
        <v>1.0739419234114849</v>
      </c>
      <c r="AB118" s="259">
        <f t="shared" si="36"/>
        <v>0.83999283333333341</v>
      </c>
      <c r="AC118" s="259">
        <f t="shared" si="31"/>
        <v>0.84730095381526105</v>
      </c>
      <c r="AD118" s="259"/>
      <c r="AE118" s="259"/>
      <c r="AF118" s="259"/>
      <c r="AG118" s="259"/>
      <c r="AH118" s="259"/>
      <c r="AI118" s="259"/>
      <c r="AJ118" s="259"/>
      <c r="AK118" s="259"/>
    </row>
    <row r="119" spans="1:37" ht="24" x14ac:dyDescent="0.25">
      <c r="A119" s="254">
        <v>105</v>
      </c>
      <c r="B119" s="255" t="s">
        <v>444</v>
      </c>
      <c r="C119" s="252">
        <f t="shared" si="33"/>
        <v>11837.938533</v>
      </c>
      <c r="D119" s="256">
        <v>0</v>
      </c>
      <c r="E119" s="256">
        <v>11837.938533</v>
      </c>
      <c r="F119" s="257">
        <v>0</v>
      </c>
      <c r="G119" s="257">
        <v>0</v>
      </c>
      <c r="H119" s="257">
        <v>0</v>
      </c>
      <c r="I119" s="258"/>
      <c r="J119" s="257"/>
      <c r="K119" s="257"/>
      <c r="L119" s="257">
        <f t="shared" si="34"/>
        <v>0</v>
      </c>
      <c r="M119" s="256">
        <v>0</v>
      </c>
      <c r="N119" s="256">
        <v>0</v>
      </c>
      <c r="O119" s="252">
        <f t="shared" si="32"/>
        <v>11837.938533</v>
      </c>
      <c r="P119" s="256">
        <v>0</v>
      </c>
      <c r="Q119" s="256">
        <v>11837.938533</v>
      </c>
      <c r="R119" s="258">
        <v>0</v>
      </c>
      <c r="S119" s="258">
        <v>0</v>
      </c>
      <c r="T119" s="258">
        <v>0</v>
      </c>
      <c r="U119" s="258">
        <f t="shared" si="35"/>
        <v>0</v>
      </c>
      <c r="V119" s="256">
        <v>0</v>
      </c>
      <c r="W119" s="256">
        <v>0</v>
      </c>
      <c r="X119" s="256">
        <v>0</v>
      </c>
      <c r="Y119" s="256"/>
      <c r="Z119" s="258">
        <v>0</v>
      </c>
      <c r="AA119" s="253">
        <f t="shared" si="30"/>
        <v>1</v>
      </c>
      <c r="AB119" s="259"/>
      <c r="AC119" s="259">
        <f t="shared" si="31"/>
        <v>1</v>
      </c>
      <c r="AD119" s="259"/>
      <c r="AE119" s="259"/>
      <c r="AF119" s="259"/>
      <c r="AG119" s="259"/>
      <c r="AH119" s="259"/>
      <c r="AI119" s="259"/>
      <c r="AJ119" s="259"/>
      <c r="AK119" s="259"/>
    </row>
    <row r="120" spans="1:37" x14ac:dyDescent="0.25">
      <c r="A120" s="254">
        <v>106</v>
      </c>
      <c r="B120" s="255" t="s">
        <v>305</v>
      </c>
      <c r="C120" s="252">
        <f t="shared" si="33"/>
        <v>1264.5999999999999</v>
      </c>
      <c r="D120" s="256">
        <v>0</v>
      </c>
      <c r="E120" s="256">
        <v>1264.5999999999999</v>
      </c>
      <c r="F120" s="257">
        <v>0</v>
      </c>
      <c r="G120" s="257">
        <v>0</v>
      </c>
      <c r="H120" s="257">
        <v>0</v>
      </c>
      <c r="I120" s="258"/>
      <c r="J120" s="257"/>
      <c r="K120" s="257"/>
      <c r="L120" s="257">
        <f t="shared" si="34"/>
        <v>0</v>
      </c>
      <c r="M120" s="256">
        <v>0</v>
      </c>
      <c r="N120" s="256">
        <v>0</v>
      </c>
      <c r="O120" s="252">
        <f t="shared" si="32"/>
        <v>1264.5999999999999</v>
      </c>
      <c r="P120" s="256">
        <v>0</v>
      </c>
      <c r="Q120" s="256">
        <v>1264.5999999999999</v>
      </c>
      <c r="R120" s="258">
        <v>0</v>
      </c>
      <c r="S120" s="258">
        <v>0</v>
      </c>
      <c r="T120" s="258">
        <v>0</v>
      </c>
      <c r="U120" s="258">
        <f t="shared" si="35"/>
        <v>0</v>
      </c>
      <c r="V120" s="256">
        <v>0</v>
      </c>
      <c r="W120" s="256">
        <v>0</v>
      </c>
      <c r="X120" s="256">
        <v>0</v>
      </c>
      <c r="Y120" s="256"/>
      <c r="Z120" s="258">
        <v>0</v>
      </c>
      <c r="AA120" s="253">
        <f t="shared" si="30"/>
        <v>1</v>
      </c>
      <c r="AB120" s="259"/>
      <c r="AC120" s="259">
        <f t="shared" si="31"/>
        <v>1</v>
      </c>
      <c r="AD120" s="259"/>
      <c r="AE120" s="259"/>
      <c r="AF120" s="259"/>
      <c r="AG120" s="259"/>
      <c r="AH120" s="259"/>
      <c r="AI120" s="259"/>
      <c r="AJ120" s="259"/>
      <c r="AK120" s="259"/>
    </row>
    <row r="121" spans="1:37" x14ac:dyDescent="0.25">
      <c r="A121" s="254">
        <v>107</v>
      </c>
      <c r="B121" s="255" t="s">
        <v>445</v>
      </c>
      <c r="C121" s="252">
        <f t="shared" si="33"/>
        <v>48627</v>
      </c>
      <c r="D121" s="256">
        <v>0</v>
      </c>
      <c r="E121" s="256">
        <v>48627</v>
      </c>
      <c r="F121" s="257">
        <v>0</v>
      </c>
      <c r="G121" s="257">
        <v>0</v>
      </c>
      <c r="H121" s="257">
        <v>0</v>
      </c>
      <c r="I121" s="258"/>
      <c r="J121" s="257"/>
      <c r="K121" s="257"/>
      <c r="L121" s="257">
        <f t="shared" si="34"/>
        <v>0</v>
      </c>
      <c r="M121" s="256">
        <v>0</v>
      </c>
      <c r="N121" s="256">
        <v>0</v>
      </c>
      <c r="O121" s="252">
        <f t="shared" si="32"/>
        <v>0</v>
      </c>
      <c r="P121" s="256">
        <v>0</v>
      </c>
      <c r="Q121" s="256">
        <v>0</v>
      </c>
      <c r="R121" s="258">
        <v>0</v>
      </c>
      <c r="S121" s="258">
        <v>0</v>
      </c>
      <c r="T121" s="258">
        <v>0</v>
      </c>
      <c r="U121" s="258">
        <f t="shared" si="35"/>
        <v>0</v>
      </c>
      <c r="V121" s="256">
        <v>0</v>
      </c>
      <c r="W121" s="256">
        <v>0</v>
      </c>
      <c r="X121" s="256">
        <v>0</v>
      </c>
      <c r="Y121" s="256"/>
      <c r="Z121" s="258">
        <v>0</v>
      </c>
      <c r="AA121" s="253">
        <f t="shared" si="30"/>
        <v>0</v>
      </c>
      <c r="AB121" s="259"/>
      <c r="AC121" s="259">
        <f t="shared" si="31"/>
        <v>0</v>
      </c>
      <c r="AD121" s="259"/>
      <c r="AE121" s="259"/>
      <c r="AF121" s="259"/>
      <c r="AG121" s="259"/>
      <c r="AH121" s="259"/>
      <c r="AI121" s="259"/>
      <c r="AJ121" s="259"/>
      <c r="AK121" s="259"/>
    </row>
    <row r="122" spans="1:37" x14ac:dyDescent="0.25">
      <c r="A122" s="254">
        <v>108</v>
      </c>
      <c r="B122" s="255" t="s">
        <v>446</v>
      </c>
      <c r="C122" s="252">
        <f t="shared" si="33"/>
        <v>6384</v>
      </c>
      <c r="D122" s="256">
        <v>0</v>
      </c>
      <c r="E122" s="256">
        <v>6384</v>
      </c>
      <c r="F122" s="257">
        <v>0</v>
      </c>
      <c r="G122" s="257">
        <v>0</v>
      </c>
      <c r="H122" s="257">
        <v>0</v>
      </c>
      <c r="I122" s="258"/>
      <c r="J122" s="257"/>
      <c r="K122" s="257"/>
      <c r="L122" s="257">
        <f t="shared" si="34"/>
        <v>0</v>
      </c>
      <c r="M122" s="256">
        <v>0</v>
      </c>
      <c r="N122" s="256">
        <v>0</v>
      </c>
      <c r="O122" s="252">
        <f t="shared" si="32"/>
        <v>0</v>
      </c>
      <c r="P122" s="256">
        <v>0</v>
      </c>
      <c r="Q122" s="256">
        <v>0</v>
      </c>
      <c r="R122" s="258">
        <v>0</v>
      </c>
      <c r="S122" s="258">
        <v>0</v>
      </c>
      <c r="T122" s="258">
        <v>0</v>
      </c>
      <c r="U122" s="258">
        <f t="shared" si="35"/>
        <v>0</v>
      </c>
      <c r="V122" s="256">
        <v>0</v>
      </c>
      <c r="W122" s="256">
        <v>0</v>
      </c>
      <c r="X122" s="256">
        <v>0</v>
      </c>
      <c r="Y122" s="256"/>
      <c r="Z122" s="258">
        <v>0</v>
      </c>
      <c r="AA122" s="253">
        <f t="shared" si="30"/>
        <v>0</v>
      </c>
      <c r="AB122" s="259"/>
      <c r="AC122" s="259">
        <f t="shared" si="31"/>
        <v>0</v>
      </c>
      <c r="AD122" s="259"/>
      <c r="AE122" s="259"/>
      <c r="AF122" s="259"/>
      <c r="AG122" s="259"/>
      <c r="AH122" s="259"/>
      <c r="AI122" s="259"/>
      <c r="AJ122" s="259"/>
      <c r="AK122" s="259"/>
    </row>
    <row r="123" spans="1:37" ht="24" x14ac:dyDescent="0.25">
      <c r="A123" s="254">
        <v>109</v>
      </c>
      <c r="B123" s="255" t="s">
        <v>306</v>
      </c>
      <c r="C123" s="252">
        <f t="shared" si="33"/>
        <v>10243</v>
      </c>
      <c r="D123" s="256">
        <v>0</v>
      </c>
      <c r="E123" s="256">
        <v>10243</v>
      </c>
      <c r="F123" s="257">
        <v>0</v>
      </c>
      <c r="G123" s="257">
        <v>0</v>
      </c>
      <c r="H123" s="257">
        <v>0</v>
      </c>
      <c r="I123" s="258"/>
      <c r="J123" s="257"/>
      <c r="K123" s="257"/>
      <c r="L123" s="257">
        <f t="shared" si="34"/>
        <v>0</v>
      </c>
      <c r="M123" s="256">
        <v>0</v>
      </c>
      <c r="N123" s="256">
        <v>0</v>
      </c>
      <c r="O123" s="252">
        <f t="shared" si="32"/>
        <v>0</v>
      </c>
      <c r="P123" s="256">
        <v>0</v>
      </c>
      <c r="Q123" s="256">
        <v>0</v>
      </c>
      <c r="R123" s="258">
        <v>0</v>
      </c>
      <c r="S123" s="258">
        <v>0</v>
      </c>
      <c r="T123" s="258">
        <v>0</v>
      </c>
      <c r="U123" s="258">
        <f t="shared" si="35"/>
        <v>0</v>
      </c>
      <c r="V123" s="256">
        <v>0</v>
      </c>
      <c r="W123" s="256">
        <v>0</v>
      </c>
      <c r="X123" s="256">
        <v>0</v>
      </c>
      <c r="Y123" s="256"/>
      <c r="Z123" s="258">
        <v>0</v>
      </c>
      <c r="AA123" s="253">
        <f t="shared" si="30"/>
        <v>0</v>
      </c>
      <c r="AB123" s="259"/>
      <c r="AC123" s="259">
        <f t="shared" si="31"/>
        <v>0</v>
      </c>
      <c r="AD123" s="259"/>
      <c r="AE123" s="259"/>
      <c r="AF123" s="259"/>
      <c r="AG123" s="259"/>
      <c r="AH123" s="259"/>
      <c r="AI123" s="259"/>
      <c r="AJ123" s="259"/>
      <c r="AK123" s="259"/>
    </row>
    <row r="124" spans="1:37" ht="24" x14ac:dyDescent="0.25">
      <c r="A124" s="254">
        <v>110</v>
      </c>
      <c r="B124" s="255" t="s">
        <v>447</v>
      </c>
      <c r="C124" s="252">
        <f t="shared" si="33"/>
        <v>0</v>
      </c>
      <c r="D124" s="256">
        <v>0</v>
      </c>
      <c r="E124" s="256">
        <v>0</v>
      </c>
      <c r="F124" s="257">
        <v>0</v>
      </c>
      <c r="G124" s="257">
        <v>0</v>
      </c>
      <c r="H124" s="257">
        <v>0</v>
      </c>
      <c r="I124" s="258"/>
      <c r="J124" s="257"/>
      <c r="K124" s="257"/>
      <c r="L124" s="257">
        <f t="shared" si="34"/>
        <v>0</v>
      </c>
      <c r="M124" s="256">
        <v>0</v>
      </c>
      <c r="N124" s="256">
        <v>0</v>
      </c>
      <c r="O124" s="252">
        <f t="shared" si="32"/>
        <v>515.19000000000005</v>
      </c>
      <c r="P124" s="256">
        <v>0</v>
      </c>
      <c r="Q124" s="256">
        <v>0</v>
      </c>
      <c r="R124" s="258">
        <v>0</v>
      </c>
      <c r="S124" s="258">
        <v>0</v>
      </c>
      <c r="T124" s="258">
        <v>0</v>
      </c>
      <c r="U124" s="258">
        <f t="shared" si="35"/>
        <v>0</v>
      </c>
      <c r="V124" s="256">
        <v>0</v>
      </c>
      <c r="W124" s="256">
        <v>0</v>
      </c>
      <c r="X124" s="256">
        <v>515.19000000000005</v>
      </c>
      <c r="Y124" s="256"/>
      <c r="Z124" s="258">
        <v>0</v>
      </c>
      <c r="AA124" s="253"/>
      <c r="AB124" s="259"/>
      <c r="AC124" s="259"/>
      <c r="AD124" s="259"/>
      <c r="AE124" s="259"/>
      <c r="AF124" s="259"/>
      <c r="AG124" s="259"/>
      <c r="AH124" s="259"/>
      <c r="AI124" s="259"/>
      <c r="AJ124" s="259"/>
      <c r="AK124" s="259"/>
    </row>
    <row r="125" spans="1:37" ht="24" x14ac:dyDescent="0.25">
      <c r="A125" s="254">
        <v>111</v>
      </c>
      <c r="B125" s="255" t="s">
        <v>448</v>
      </c>
      <c r="C125" s="252">
        <f t="shared" si="33"/>
        <v>1600</v>
      </c>
      <c r="D125" s="256">
        <v>1600</v>
      </c>
      <c r="E125" s="256">
        <v>0</v>
      </c>
      <c r="F125" s="257">
        <v>0</v>
      </c>
      <c r="G125" s="257">
        <v>0</v>
      </c>
      <c r="H125" s="257">
        <v>0</v>
      </c>
      <c r="I125" s="258"/>
      <c r="J125" s="257"/>
      <c r="K125" s="257"/>
      <c r="L125" s="257">
        <f t="shared" si="34"/>
        <v>0</v>
      </c>
      <c r="M125" s="256">
        <v>0</v>
      </c>
      <c r="N125" s="256">
        <v>0</v>
      </c>
      <c r="O125" s="252">
        <f t="shared" si="32"/>
        <v>1200.336</v>
      </c>
      <c r="P125" s="256">
        <v>1198.336</v>
      </c>
      <c r="Q125" s="256">
        <v>0</v>
      </c>
      <c r="R125" s="258">
        <v>0</v>
      </c>
      <c r="S125" s="258">
        <v>0</v>
      </c>
      <c r="T125" s="258">
        <v>0</v>
      </c>
      <c r="U125" s="258">
        <f t="shared" si="35"/>
        <v>0</v>
      </c>
      <c r="V125" s="256">
        <v>0</v>
      </c>
      <c r="W125" s="256">
        <v>0</v>
      </c>
      <c r="X125" s="256">
        <v>2</v>
      </c>
      <c r="Y125" s="256"/>
      <c r="Z125" s="258">
        <v>0</v>
      </c>
      <c r="AA125" s="253">
        <f t="shared" si="30"/>
        <v>0.75021000000000004</v>
      </c>
      <c r="AB125" s="259">
        <f t="shared" si="36"/>
        <v>0.74895999999999996</v>
      </c>
      <c r="AC125" s="259"/>
      <c r="AD125" s="259"/>
      <c r="AE125" s="259"/>
      <c r="AF125" s="259"/>
      <c r="AG125" s="259"/>
      <c r="AH125" s="259"/>
      <c r="AI125" s="259"/>
      <c r="AJ125" s="259"/>
      <c r="AK125" s="259"/>
    </row>
    <row r="126" spans="1:37" ht="24" x14ac:dyDescent="0.25">
      <c r="A126" s="254">
        <v>112</v>
      </c>
      <c r="B126" s="255" t="s">
        <v>449</v>
      </c>
      <c r="C126" s="252">
        <f t="shared" si="33"/>
        <v>0</v>
      </c>
      <c r="D126" s="256">
        <v>0</v>
      </c>
      <c r="E126" s="256">
        <v>0</v>
      </c>
      <c r="F126" s="257">
        <v>0</v>
      </c>
      <c r="G126" s="257">
        <v>0</v>
      </c>
      <c r="H126" s="257">
        <v>0</v>
      </c>
      <c r="I126" s="258"/>
      <c r="J126" s="257"/>
      <c r="K126" s="257"/>
      <c r="L126" s="257">
        <f t="shared" si="34"/>
        <v>0</v>
      </c>
      <c r="M126" s="256">
        <v>0</v>
      </c>
      <c r="N126" s="256">
        <v>0</v>
      </c>
      <c r="O126" s="252">
        <f t="shared" si="32"/>
        <v>0</v>
      </c>
      <c r="P126" s="256">
        <v>0</v>
      </c>
      <c r="Q126" s="256">
        <v>0</v>
      </c>
      <c r="R126" s="258">
        <v>0</v>
      </c>
      <c r="S126" s="258">
        <v>0</v>
      </c>
      <c r="T126" s="258">
        <v>0</v>
      </c>
      <c r="U126" s="258">
        <f t="shared" si="35"/>
        <v>0</v>
      </c>
      <c r="V126" s="256">
        <v>0</v>
      </c>
      <c r="W126" s="256">
        <v>0</v>
      </c>
      <c r="X126" s="256">
        <v>0</v>
      </c>
      <c r="Y126" s="256"/>
      <c r="Z126" s="258">
        <v>0</v>
      </c>
      <c r="AA126" s="253"/>
      <c r="AB126" s="259"/>
      <c r="AC126" s="259"/>
      <c r="AD126" s="259"/>
      <c r="AE126" s="259"/>
      <c r="AF126" s="259"/>
      <c r="AG126" s="259"/>
      <c r="AH126" s="259"/>
      <c r="AI126" s="259"/>
      <c r="AJ126" s="259"/>
      <c r="AK126" s="259"/>
    </row>
    <row r="127" spans="1:37" ht="36" x14ac:dyDescent="0.25">
      <c r="A127" s="254">
        <v>113</v>
      </c>
      <c r="B127" s="255" t="s">
        <v>450</v>
      </c>
      <c r="C127" s="252">
        <f t="shared" si="33"/>
        <v>10000</v>
      </c>
      <c r="D127" s="256">
        <v>10000</v>
      </c>
      <c r="E127" s="256">
        <v>0</v>
      </c>
      <c r="F127" s="257">
        <v>0</v>
      </c>
      <c r="G127" s="257">
        <v>0</v>
      </c>
      <c r="H127" s="257">
        <v>0</v>
      </c>
      <c r="I127" s="258"/>
      <c r="J127" s="257"/>
      <c r="K127" s="257"/>
      <c r="L127" s="257">
        <f t="shared" si="34"/>
        <v>0</v>
      </c>
      <c r="M127" s="256">
        <v>0</v>
      </c>
      <c r="N127" s="256">
        <v>0</v>
      </c>
      <c r="O127" s="252">
        <f t="shared" si="32"/>
        <v>9381.6920000000009</v>
      </c>
      <c r="P127" s="256">
        <v>7962.3990000000003</v>
      </c>
      <c r="Q127" s="256">
        <v>0</v>
      </c>
      <c r="R127" s="258">
        <v>0</v>
      </c>
      <c r="S127" s="258">
        <v>0</v>
      </c>
      <c r="T127" s="258">
        <v>0</v>
      </c>
      <c r="U127" s="258">
        <f t="shared" si="35"/>
        <v>0</v>
      </c>
      <c r="V127" s="256">
        <v>0</v>
      </c>
      <c r="W127" s="256">
        <v>0</v>
      </c>
      <c r="X127" s="256">
        <v>1419.2929999999999</v>
      </c>
      <c r="Y127" s="256"/>
      <c r="Z127" s="258">
        <v>0</v>
      </c>
      <c r="AA127" s="253">
        <f t="shared" si="30"/>
        <v>0.93816920000000004</v>
      </c>
      <c r="AB127" s="259">
        <f t="shared" si="36"/>
        <v>0.7962399</v>
      </c>
      <c r="AC127" s="259"/>
      <c r="AD127" s="259"/>
      <c r="AE127" s="259"/>
      <c r="AF127" s="259"/>
      <c r="AG127" s="259"/>
      <c r="AH127" s="259"/>
      <c r="AI127" s="259"/>
      <c r="AJ127" s="259"/>
      <c r="AK127" s="259"/>
    </row>
    <row r="128" spans="1:37" ht="24" x14ac:dyDescent="0.25">
      <c r="A128" s="254">
        <v>114</v>
      </c>
      <c r="B128" s="255" t="s">
        <v>451</v>
      </c>
      <c r="C128" s="252">
        <f t="shared" si="33"/>
        <v>137.48599999999999</v>
      </c>
      <c r="D128" s="256">
        <v>137.48599999999999</v>
      </c>
      <c r="E128" s="256">
        <v>0</v>
      </c>
      <c r="F128" s="257">
        <v>0</v>
      </c>
      <c r="G128" s="257">
        <v>0</v>
      </c>
      <c r="H128" s="257">
        <v>0</v>
      </c>
      <c r="I128" s="258"/>
      <c r="J128" s="257"/>
      <c r="K128" s="257"/>
      <c r="L128" s="257">
        <f t="shared" si="34"/>
        <v>0</v>
      </c>
      <c r="M128" s="256">
        <v>0</v>
      </c>
      <c r="N128" s="256">
        <v>0</v>
      </c>
      <c r="O128" s="252">
        <f t="shared" si="32"/>
        <v>0</v>
      </c>
      <c r="P128" s="256">
        <v>0</v>
      </c>
      <c r="Q128" s="256">
        <v>0</v>
      </c>
      <c r="R128" s="258">
        <v>0</v>
      </c>
      <c r="S128" s="258">
        <v>0</v>
      </c>
      <c r="T128" s="258">
        <v>0</v>
      </c>
      <c r="U128" s="258">
        <f t="shared" si="35"/>
        <v>0</v>
      </c>
      <c r="V128" s="256">
        <v>0</v>
      </c>
      <c r="W128" s="256">
        <v>0</v>
      </c>
      <c r="X128" s="256">
        <v>0</v>
      </c>
      <c r="Y128" s="256"/>
      <c r="Z128" s="258">
        <v>0</v>
      </c>
      <c r="AA128" s="253">
        <f t="shared" si="30"/>
        <v>0</v>
      </c>
      <c r="AB128" s="259">
        <f t="shared" si="36"/>
        <v>0</v>
      </c>
      <c r="AC128" s="259"/>
      <c r="AD128" s="259"/>
      <c r="AE128" s="259"/>
      <c r="AF128" s="259"/>
      <c r="AG128" s="259"/>
      <c r="AH128" s="259"/>
      <c r="AI128" s="259"/>
      <c r="AJ128" s="259"/>
      <c r="AK128" s="259"/>
    </row>
    <row r="129" spans="1:37" ht="36" x14ac:dyDescent="0.25">
      <c r="A129" s="254">
        <v>115</v>
      </c>
      <c r="B129" s="255" t="s">
        <v>452</v>
      </c>
      <c r="C129" s="252">
        <f t="shared" si="33"/>
        <v>34825.135000000002</v>
      </c>
      <c r="D129" s="256">
        <v>34825.135000000002</v>
      </c>
      <c r="E129" s="256">
        <v>0</v>
      </c>
      <c r="F129" s="257">
        <v>0</v>
      </c>
      <c r="G129" s="257">
        <v>0</v>
      </c>
      <c r="H129" s="257">
        <v>0</v>
      </c>
      <c r="I129" s="258"/>
      <c r="J129" s="257"/>
      <c r="K129" s="257"/>
      <c r="L129" s="257">
        <f t="shared" si="34"/>
        <v>0</v>
      </c>
      <c r="M129" s="256">
        <v>0</v>
      </c>
      <c r="N129" s="256">
        <v>0</v>
      </c>
      <c r="O129" s="252">
        <f t="shared" si="32"/>
        <v>55853.759999999995</v>
      </c>
      <c r="P129" s="256">
        <v>54888.347999999998</v>
      </c>
      <c r="Q129" s="256">
        <v>0</v>
      </c>
      <c r="R129" s="258">
        <v>0</v>
      </c>
      <c r="S129" s="258">
        <v>0</v>
      </c>
      <c r="T129" s="258">
        <v>0</v>
      </c>
      <c r="U129" s="258">
        <f t="shared" si="35"/>
        <v>0</v>
      </c>
      <c r="V129" s="256">
        <v>0</v>
      </c>
      <c r="W129" s="256">
        <v>0</v>
      </c>
      <c r="X129" s="256">
        <v>965.41200000000003</v>
      </c>
      <c r="Y129" s="256"/>
      <c r="Z129" s="258">
        <v>0</v>
      </c>
      <c r="AA129" s="253">
        <f t="shared" si="30"/>
        <v>1.6038347015740209</v>
      </c>
      <c r="AB129" s="259">
        <f t="shared" si="36"/>
        <v>1.5761129999926775</v>
      </c>
      <c r="AC129" s="259"/>
      <c r="AD129" s="259"/>
      <c r="AE129" s="259"/>
      <c r="AF129" s="259"/>
      <c r="AG129" s="259"/>
      <c r="AH129" s="259"/>
      <c r="AI129" s="259"/>
      <c r="AJ129" s="259"/>
      <c r="AK129" s="259"/>
    </row>
    <row r="130" spans="1:37" ht="24" x14ac:dyDescent="0.25">
      <c r="A130" s="254">
        <v>116</v>
      </c>
      <c r="B130" s="255" t="s">
        <v>453</v>
      </c>
      <c r="C130" s="252">
        <f t="shared" si="33"/>
        <v>59733</v>
      </c>
      <c r="D130" s="256">
        <v>59733</v>
      </c>
      <c r="E130" s="256">
        <v>0</v>
      </c>
      <c r="F130" s="257">
        <v>0</v>
      </c>
      <c r="G130" s="257">
        <v>0</v>
      </c>
      <c r="H130" s="257">
        <v>0</v>
      </c>
      <c r="I130" s="258"/>
      <c r="J130" s="257"/>
      <c r="K130" s="257"/>
      <c r="L130" s="257">
        <f t="shared" si="34"/>
        <v>0</v>
      </c>
      <c r="M130" s="256">
        <v>0</v>
      </c>
      <c r="N130" s="256">
        <v>0</v>
      </c>
      <c r="O130" s="252">
        <f t="shared" si="32"/>
        <v>14853</v>
      </c>
      <c r="P130" s="256">
        <v>14853</v>
      </c>
      <c r="Q130" s="256">
        <v>0</v>
      </c>
      <c r="R130" s="258">
        <v>0</v>
      </c>
      <c r="S130" s="258">
        <v>0</v>
      </c>
      <c r="T130" s="258">
        <v>0</v>
      </c>
      <c r="U130" s="258">
        <f t="shared" si="35"/>
        <v>0</v>
      </c>
      <c r="V130" s="256">
        <v>0</v>
      </c>
      <c r="W130" s="256">
        <v>0</v>
      </c>
      <c r="X130" s="256">
        <v>0</v>
      </c>
      <c r="Y130" s="256"/>
      <c r="Z130" s="258">
        <v>0</v>
      </c>
      <c r="AA130" s="253">
        <f t="shared" si="30"/>
        <v>0.24865652152076742</v>
      </c>
      <c r="AB130" s="259">
        <f t="shared" si="36"/>
        <v>0.24865652152076742</v>
      </c>
      <c r="AC130" s="259"/>
      <c r="AD130" s="259"/>
      <c r="AE130" s="259"/>
      <c r="AF130" s="259"/>
      <c r="AG130" s="259"/>
      <c r="AH130" s="259"/>
      <c r="AI130" s="259"/>
      <c r="AJ130" s="259"/>
      <c r="AK130" s="259"/>
    </row>
    <row r="131" spans="1:37" ht="24" x14ac:dyDescent="0.25">
      <c r="A131" s="254">
        <v>117</v>
      </c>
      <c r="B131" s="255" t="s">
        <v>454</v>
      </c>
      <c r="C131" s="252">
        <f t="shared" si="33"/>
        <v>7849</v>
      </c>
      <c r="D131" s="256">
        <v>7849</v>
      </c>
      <c r="E131" s="256">
        <v>0</v>
      </c>
      <c r="F131" s="257">
        <v>0</v>
      </c>
      <c r="G131" s="257">
        <v>0</v>
      </c>
      <c r="H131" s="257">
        <v>0</v>
      </c>
      <c r="I131" s="258"/>
      <c r="J131" s="257"/>
      <c r="K131" s="257"/>
      <c r="L131" s="257">
        <f t="shared" si="34"/>
        <v>0</v>
      </c>
      <c r="M131" s="256">
        <v>0</v>
      </c>
      <c r="N131" s="256">
        <v>0</v>
      </c>
      <c r="O131" s="252">
        <f t="shared" si="32"/>
        <v>9738.3512110000011</v>
      </c>
      <c r="P131" s="256">
        <v>3051.9629610000002</v>
      </c>
      <c r="Q131" s="256">
        <v>0</v>
      </c>
      <c r="R131" s="258">
        <v>0</v>
      </c>
      <c r="S131" s="258">
        <v>0</v>
      </c>
      <c r="T131" s="258">
        <v>0</v>
      </c>
      <c r="U131" s="258">
        <f t="shared" si="35"/>
        <v>0</v>
      </c>
      <c r="V131" s="256">
        <v>0</v>
      </c>
      <c r="W131" s="256">
        <v>0</v>
      </c>
      <c r="X131" s="256">
        <v>6686.38825</v>
      </c>
      <c r="Y131" s="256"/>
      <c r="Z131" s="258">
        <v>0</v>
      </c>
      <c r="AA131" s="253">
        <f t="shared" si="30"/>
        <v>1.2407123469231751</v>
      </c>
      <c r="AB131" s="259">
        <f t="shared" si="36"/>
        <v>0.38883462364632437</v>
      </c>
      <c r="AC131" s="259"/>
      <c r="AD131" s="259"/>
      <c r="AE131" s="259"/>
      <c r="AF131" s="259"/>
      <c r="AG131" s="259"/>
      <c r="AH131" s="259"/>
      <c r="AI131" s="259"/>
      <c r="AJ131" s="259"/>
      <c r="AK131" s="259"/>
    </row>
    <row r="132" spans="1:37" ht="24" x14ac:dyDescent="0.25">
      <c r="A132" s="254">
        <v>118</v>
      </c>
      <c r="B132" s="255" t="s">
        <v>455</v>
      </c>
      <c r="C132" s="252">
        <f t="shared" si="33"/>
        <v>40239</v>
      </c>
      <c r="D132" s="256">
        <v>0</v>
      </c>
      <c r="E132" s="256">
        <v>40239</v>
      </c>
      <c r="F132" s="257">
        <v>0</v>
      </c>
      <c r="G132" s="257">
        <v>0</v>
      </c>
      <c r="H132" s="257">
        <v>0</v>
      </c>
      <c r="I132" s="258"/>
      <c r="J132" s="257"/>
      <c r="K132" s="257"/>
      <c r="L132" s="257">
        <f t="shared" si="34"/>
        <v>0</v>
      </c>
      <c r="M132" s="256">
        <v>0</v>
      </c>
      <c r="N132" s="256">
        <v>0</v>
      </c>
      <c r="O132" s="252">
        <f t="shared" si="32"/>
        <v>52699.780945999999</v>
      </c>
      <c r="P132" s="256">
        <v>0</v>
      </c>
      <c r="Q132" s="256">
        <v>52699.780945999999</v>
      </c>
      <c r="R132" s="258">
        <v>0</v>
      </c>
      <c r="S132" s="258">
        <v>0</v>
      </c>
      <c r="T132" s="258">
        <v>0</v>
      </c>
      <c r="U132" s="258">
        <f t="shared" si="35"/>
        <v>0</v>
      </c>
      <c r="V132" s="256">
        <v>0</v>
      </c>
      <c r="W132" s="256">
        <v>0</v>
      </c>
      <c r="X132" s="256">
        <v>0</v>
      </c>
      <c r="Y132" s="256"/>
      <c r="Z132" s="258">
        <v>0</v>
      </c>
      <c r="AA132" s="253">
        <f t="shared" si="30"/>
        <v>1.3096692498819553</v>
      </c>
      <c r="AB132" s="259"/>
      <c r="AC132" s="259">
        <f t="shared" si="31"/>
        <v>1.3096692498819553</v>
      </c>
      <c r="AD132" s="259"/>
      <c r="AE132" s="259"/>
      <c r="AF132" s="259"/>
      <c r="AG132" s="259"/>
      <c r="AH132" s="259"/>
      <c r="AI132" s="259"/>
      <c r="AJ132" s="259"/>
      <c r="AK132" s="259"/>
    </row>
    <row r="133" spans="1:37" ht="24" x14ac:dyDescent="0.25">
      <c r="A133" s="254">
        <v>119</v>
      </c>
      <c r="B133" s="255" t="s">
        <v>456</v>
      </c>
      <c r="C133" s="252">
        <f t="shared" si="33"/>
        <v>55</v>
      </c>
      <c r="D133" s="256">
        <v>0</v>
      </c>
      <c r="E133" s="256">
        <v>55</v>
      </c>
      <c r="F133" s="257">
        <v>0</v>
      </c>
      <c r="G133" s="257">
        <v>0</v>
      </c>
      <c r="H133" s="257">
        <v>0</v>
      </c>
      <c r="I133" s="258"/>
      <c r="J133" s="257"/>
      <c r="K133" s="257"/>
      <c r="L133" s="257">
        <f t="shared" si="34"/>
        <v>0</v>
      </c>
      <c r="M133" s="256">
        <v>0</v>
      </c>
      <c r="N133" s="256">
        <v>0</v>
      </c>
      <c r="O133" s="252">
        <f t="shared" si="32"/>
        <v>55</v>
      </c>
      <c r="P133" s="256">
        <v>0</v>
      </c>
      <c r="Q133" s="256">
        <v>55</v>
      </c>
      <c r="R133" s="258">
        <v>0</v>
      </c>
      <c r="S133" s="258">
        <v>0</v>
      </c>
      <c r="T133" s="258">
        <v>0</v>
      </c>
      <c r="U133" s="258">
        <f t="shared" si="35"/>
        <v>0</v>
      </c>
      <c r="V133" s="256">
        <v>0</v>
      </c>
      <c r="W133" s="256">
        <v>0</v>
      </c>
      <c r="X133" s="256">
        <v>0</v>
      </c>
      <c r="Y133" s="256"/>
      <c r="Z133" s="258">
        <v>0</v>
      </c>
      <c r="AA133" s="253">
        <f t="shared" si="30"/>
        <v>1</v>
      </c>
      <c r="AB133" s="259"/>
      <c r="AC133" s="259">
        <f t="shared" si="31"/>
        <v>1</v>
      </c>
      <c r="AD133" s="259"/>
      <c r="AE133" s="259"/>
      <c r="AF133" s="259"/>
      <c r="AG133" s="259"/>
      <c r="AH133" s="259"/>
      <c r="AI133" s="259"/>
      <c r="AJ133" s="259"/>
      <c r="AK133" s="259"/>
    </row>
    <row r="134" spans="1:37" ht="24" x14ac:dyDescent="0.25">
      <c r="A134" s="254">
        <v>120</v>
      </c>
      <c r="B134" s="255" t="s">
        <v>457</v>
      </c>
      <c r="C134" s="252">
        <f t="shared" si="33"/>
        <v>102</v>
      </c>
      <c r="D134" s="256">
        <v>0</v>
      </c>
      <c r="E134" s="256">
        <v>102</v>
      </c>
      <c r="F134" s="257">
        <v>0</v>
      </c>
      <c r="G134" s="257">
        <v>0</v>
      </c>
      <c r="H134" s="257">
        <v>0</v>
      </c>
      <c r="I134" s="258"/>
      <c r="J134" s="257"/>
      <c r="K134" s="257"/>
      <c r="L134" s="257">
        <f t="shared" si="34"/>
        <v>0</v>
      </c>
      <c r="M134" s="256">
        <v>0</v>
      </c>
      <c r="N134" s="256">
        <v>0</v>
      </c>
      <c r="O134" s="252">
        <f t="shared" si="32"/>
        <v>102</v>
      </c>
      <c r="P134" s="256">
        <v>0</v>
      </c>
      <c r="Q134" s="256">
        <v>102</v>
      </c>
      <c r="R134" s="258">
        <v>0</v>
      </c>
      <c r="S134" s="258">
        <v>0</v>
      </c>
      <c r="T134" s="258">
        <v>0</v>
      </c>
      <c r="U134" s="258">
        <f t="shared" si="35"/>
        <v>0</v>
      </c>
      <c r="V134" s="256">
        <v>0</v>
      </c>
      <c r="W134" s="256">
        <v>0</v>
      </c>
      <c r="X134" s="256">
        <v>0</v>
      </c>
      <c r="Y134" s="256"/>
      <c r="Z134" s="258">
        <v>0</v>
      </c>
      <c r="AA134" s="253">
        <f t="shared" si="30"/>
        <v>1</v>
      </c>
      <c r="AB134" s="259"/>
      <c r="AC134" s="259">
        <f t="shared" si="31"/>
        <v>1</v>
      </c>
      <c r="AD134" s="259"/>
      <c r="AE134" s="259"/>
      <c r="AF134" s="259"/>
      <c r="AG134" s="259"/>
      <c r="AH134" s="259"/>
      <c r="AI134" s="259"/>
      <c r="AJ134" s="259"/>
      <c r="AK134" s="259"/>
    </row>
    <row r="135" spans="1:37" ht="24" x14ac:dyDescent="0.25">
      <c r="A135" s="254">
        <v>121</v>
      </c>
      <c r="B135" s="255" t="s">
        <v>458</v>
      </c>
      <c r="C135" s="252">
        <f t="shared" si="33"/>
        <v>37174</v>
      </c>
      <c r="D135" s="256">
        <v>13700</v>
      </c>
      <c r="E135" s="256">
        <v>23474</v>
      </c>
      <c r="F135" s="257">
        <v>0</v>
      </c>
      <c r="G135" s="257">
        <v>0</v>
      </c>
      <c r="H135" s="257">
        <v>0</v>
      </c>
      <c r="I135" s="258"/>
      <c r="J135" s="257"/>
      <c r="K135" s="257"/>
      <c r="L135" s="257">
        <f t="shared" si="34"/>
        <v>0</v>
      </c>
      <c r="M135" s="256">
        <v>0</v>
      </c>
      <c r="N135" s="256">
        <v>0</v>
      </c>
      <c r="O135" s="252">
        <f t="shared" si="32"/>
        <v>41291.570653000002</v>
      </c>
      <c r="P135" s="256">
        <v>13700</v>
      </c>
      <c r="Q135" s="256">
        <v>27591.570652999999</v>
      </c>
      <c r="R135" s="258">
        <v>0</v>
      </c>
      <c r="S135" s="258">
        <v>0</v>
      </c>
      <c r="T135" s="258">
        <v>0</v>
      </c>
      <c r="U135" s="258">
        <f t="shared" si="35"/>
        <v>0</v>
      </c>
      <c r="V135" s="256">
        <v>0</v>
      </c>
      <c r="W135" s="256">
        <v>0</v>
      </c>
      <c r="X135" s="256">
        <v>0</v>
      </c>
      <c r="Y135" s="256"/>
      <c r="Z135" s="258">
        <v>0</v>
      </c>
      <c r="AA135" s="253">
        <f t="shared" si="30"/>
        <v>1.1107647994028085</v>
      </c>
      <c r="AB135" s="259">
        <f t="shared" si="36"/>
        <v>1</v>
      </c>
      <c r="AC135" s="259">
        <f t="shared" si="31"/>
        <v>1.1754098429326063</v>
      </c>
      <c r="AD135" s="259"/>
      <c r="AE135" s="259"/>
      <c r="AF135" s="259"/>
      <c r="AG135" s="259"/>
      <c r="AH135" s="259"/>
      <c r="AI135" s="259"/>
      <c r="AJ135" s="259"/>
      <c r="AK135" s="259"/>
    </row>
    <row r="136" spans="1:37" ht="24" x14ac:dyDescent="0.25">
      <c r="A136" s="254">
        <v>122</v>
      </c>
      <c r="B136" s="255" t="s">
        <v>459</v>
      </c>
      <c r="C136" s="252">
        <f t="shared" si="33"/>
        <v>195</v>
      </c>
      <c r="D136" s="256">
        <v>0</v>
      </c>
      <c r="E136" s="256">
        <v>195</v>
      </c>
      <c r="F136" s="257">
        <v>0</v>
      </c>
      <c r="G136" s="257">
        <v>0</v>
      </c>
      <c r="H136" s="257">
        <v>0</v>
      </c>
      <c r="I136" s="258"/>
      <c r="J136" s="257"/>
      <c r="K136" s="257"/>
      <c r="L136" s="257">
        <f t="shared" si="34"/>
        <v>0</v>
      </c>
      <c r="M136" s="256">
        <v>0</v>
      </c>
      <c r="N136" s="256">
        <v>0</v>
      </c>
      <c r="O136" s="252">
        <f t="shared" si="32"/>
        <v>195</v>
      </c>
      <c r="P136" s="256">
        <v>0</v>
      </c>
      <c r="Q136" s="256">
        <v>195</v>
      </c>
      <c r="R136" s="258">
        <v>0</v>
      </c>
      <c r="S136" s="258">
        <v>0</v>
      </c>
      <c r="T136" s="258">
        <v>0</v>
      </c>
      <c r="U136" s="258">
        <f t="shared" si="35"/>
        <v>0</v>
      </c>
      <c r="V136" s="256">
        <v>0</v>
      </c>
      <c r="W136" s="256">
        <v>0</v>
      </c>
      <c r="X136" s="256">
        <v>0</v>
      </c>
      <c r="Y136" s="256"/>
      <c r="Z136" s="258">
        <v>0</v>
      </c>
      <c r="AA136" s="253">
        <f t="shared" si="30"/>
        <v>1</v>
      </c>
      <c r="AB136" s="259"/>
      <c r="AC136" s="259">
        <f t="shared" si="31"/>
        <v>1</v>
      </c>
      <c r="AD136" s="259"/>
      <c r="AE136" s="259"/>
      <c r="AF136" s="259"/>
      <c r="AG136" s="259"/>
      <c r="AH136" s="259"/>
      <c r="AI136" s="259"/>
      <c r="AJ136" s="259"/>
      <c r="AK136" s="259"/>
    </row>
    <row r="137" spans="1:37" x14ac:dyDescent="0.25">
      <c r="A137" s="254">
        <v>123</v>
      </c>
      <c r="B137" s="255" t="s">
        <v>460</v>
      </c>
      <c r="C137" s="252">
        <f t="shared" si="33"/>
        <v>2238.7339999999999</v>
      </c>
      <c r="D137" s="256">
        <v>0</v>
      </c>
      <c r="E137" s="256">
        <v>2238.7339999999999</v>
      </c>
      <c r="F137" s="257">
        <v>0</v>
      </c>
      <c r="G137" s="257">
        <v>0</v>
      </c>
      <c r="H137" s="257">
        <v>0</v>
      </c>
      <c r="I137" s="258"/>
      <c r="J137" s="257"/>
      <c r="K137" s="257"/>
      <c r="L137" s="257">
        <f t="shared" si="34"/>
        <v>0</v>
      </c>
      <c r="M137" s="256">
        <v>0</v>
      </c>
      <c r="N137" s="256">
        <v>0</v>
      </c>
      <c r="O137" s="252">
        <f t="shared" si="32"/>
        <v>2238.7339999999999</v>
      </c>
      <c r="P137" s="256">
        <v>0</v>
      </c>
      <c r="Q137" s="256">
        <v>2238.7339999999999</v>
      </c>
      <c r="R137" s="258">
        <v>0</v>
      </c>
      <c r="S137" s="258">
        <v>0</v>
      </c>
      <c r="T137" s="258">
        <v>0</v>
      </c>
      <c r="U137" s="258">
        <f t="shared" si="35"/>
        <v>0</v>
      </c>
      <c r="V137" s="256">
        <v>0</v>
      </c>
      <c r="W137" s="256">
        <v>0</v>
      </c>
      <c r="X137" s="256">
        <v>0</v>
      </c>
      <c r="Y137" s="256"/>
      <c r="Z137" s="258">
        <v>0</v>
      </c>
      <c r="AA137" s="253">
        <f t="shared" si="30"/>
        <v>1</v>
      </c>
      <c r="AB137" s="259"/>
      <c r="AC137" s="259">
        <f t="shared" si="31"/>
        <v>1</v>
      </c>
      <c r="AD137" s="259"/>
      <c r="AE137" s="259"/>
      <c r="AF137" s="259"/>
      <c r="AG137" s="259"/>
      <c r="AH137" s="259"/>
      <c r="AI137" s="259"/>
      <c r="AJ137" s="259"/>
      <c r="AK137" s="259"/>
    </row>
    <row r="138" spans="1:37" ht="24" x14ac:dyDescent="0.25">
      <c r="A138" s="254">
        <v>124</v>
      </c>
      <c r="B138" s="255" t="s">
        <v>226</v>
      </c>
      <c r="C138" s="252">
        <f t="shared" si="33"/>
        <v>54</v>
      </c>
      <c r="D138" s="256">
        <v>0</v>
      </c>
      <c r="E138" s="256">
        <v>54</v>
      </c>
      <c r="F138" s="257">
        <v>0</v>
      </c>
      <c r="G138" s="257">
        <v>0</v>
      </c>
      <c r="H138" s="257">
        <v>0</v>
      </c>
      <c r="I138" s="258"/>
      <c r="J138" s="257"/>
      <c r="K138" s="257"/>
      <c r="L138" s="257">
        <f t="shared" si="34"/>
        <v>0</v>
      </c>
      <c r="M138" s="256">
        <v>0</v>
      </c>
      <c r="N138" s="256">
        <v>0</v>
      </c>
      <c r="O138" s="252">
        <f t="shared" si="32"/>
        <v>54</v>
      </c>
      <c r="P138" s="256">
        <v>0</v>
      </c>
      <c r="Q138" s="256">
        <v>54</v>
      </c>
      <c r="R138" s="258">
        <v>0</v>
      </c>
      <c r="S138" s="258">
        <v>0</v>
      </c>
      <c r="T138" s="258">
        <v>0</v>
      </c>
      <c r="U138" s="258">
        <f t="shared" si="35"/>
        <v>0</v>
      </c>
      <c r="V138" s="256">
        <v>0</v>
      </c>
      <c r="W138" s="256">
        <v>0</v>
      </c>
      <c r="X138" s="256">
        <v>0</v>
      </c>
      <c r="Y138" s="256"/>
      <c r="Z138" s="258">
        <v>0</v>
      </c>
      <c r="AA138" s="253">
        <f t="shared" si="30"/>
        <v>1</v>
      </c>
      <c r="AB138" s="259"/>
      <c r="AC138" s="259">
        <f t="shared" si="31"/>
        <v>1</v>
      </c>
      <c r="AD138" s="259"/>
      <c r="AE138" s="259"/>
      <c r="AF138" s="259"/>
      <c r="AG138" s="259"/>
      <c r="AH138" s="259"/>
      <c r="AI138" s="259"/>
      <c r="AJ138" s="259"/>
      <c r="AK138" s="259"/>
    </row>
    <row r="139" spans="1:37" x14ac:dyDescent="0.25">
      <c r="A139" s="254">
        <v>125</v>
      </c>
      <c r="B139" s="255" t="s">
        <v>461</v>
      </c>
      <c r="C139" s="252">
        <f t="shared" si="33"/>
        <v>24175</v>
      </c>
      <c r="D139" s="256">
        <v>0</v>
      </c>
      <c r="E139" s="256">
        <v>24175</v>
      </c>
      <c r="F139" s="257">
        <v>0</v>
      </c>
      <c r="G139" s="257">
        <v>0</v>
      </c>
      <c r="H139" s="257">
        <v>0</v>
      </c>
      <c r="I139" s="258"/>
      <c r="J139" s="257"/>
      <c r="K139" s="257"/>
      <c r="L139" s="257">
        <f t="shared" si="34"/>
        <v>0</v>
      </c>
      <c r="M139" s="256">
        <v>0</v>
      </c>
      <c r="N139" s="256">
        <v>0</v>
      </c>
      <c r="O139" s="252">
        <f t="shared" si="32"/>
        <v>22948.086214999999</v>
      </c>
      <c r="P139" s="256">
        <v>0</v>
      </c>
      <c r="Q139" s="256">
        <v>22948.086214999999</v>
      </c>
      <c r="R139" s="258">
        <v>0</v>
      </c>
      <c r="S139" s="258">
        <v>0</v>
      </c>
      <c r="T139" s="258">
        <v>0</v>
      </c>
      <c r="U139" s="258">
        <f t="shared" si="35"/>
        <v>0</v>
      </c>
      <c r="V139" s="256">
        <v>0</v>
      </c>
      <c r="W139" s="256">
        <v>0</v>
      </c>
      <c r="X139" s="256">
        <v>0</v>
      </c>
      <c r="Y139" s="256"/>
      <c r="Z139" s="258">
        <v>0</v>
      </c>
      <c r="AA139" s="253">
        <f t="shared" si="30"/>
        <v>0.94924865418821092</v>
      </c>
      <c r="AB139" s="259"/>
      <c r="AC139" s="259">
        <f t="shared" si="31"/>
        <v>0.94924865418821092</v>
      </c>
      <c r="AD139" s="259"/>
      <c r="AE139" s="259"/>
      <c r="AF139" s="259"/>
      <c r="AG139" s="259"/>
      <c r="AH139" s="259"/>
      <c r="AI139" s="259"/>
      <c r="AJ139" s="259"/>
      <c r="AK139" s="259"/>
    </row>
    <row r="140" spans="1:37" ht="24" x14ac:dyDescent="0.25">
      <c r="A140" s="254">
        <v>126</v>
      </c>
      <c r="B140" s="255" t="s">
        <v>462</v>
      </c>
      <c r="C140" s="252">
        <f t="shared" si="33"/>
        <v>0</v>
      </c>
      <c r="D140" s="256">
        <v>0</v>
      </c>
      <c r="E140" s="256">
        <v>0</v>
      </c>
      <c r="F140" s="257">
        <v>0</v>
      </c>
      <c r="G140" s="257">
        <v>0</v>
      </c>
      <c r="H140" s="257">
        <v>0</v>
      </c>
      <c r="I140" s="258"/>
      <c r="J140" s="257"/>
      <c r="K140" s="257"/>
      <c r="L140" s="257">
        <f t="shared" si="34"/>
        <v>0</v>
      </c>
      <c r="M140" s="256">
        <v>0</v>
      </c>
      <c r="N140" s="256">
        <v>0</v>
      </c>
      <c r="O140" s="252">
        <f t="shared" si="32"/>
        <v>127</v>
      </c>
      <c r="P140" s="256">
        <v>127</v>
      </c>
      <c r="Q140" s="256">
        <v>0</v>
      </c>
      <c r="R140" s="258">
        <v>0</v>
      </c>
      <c r="S140" s="258">
        <v>0</v>
      </c>
      <c r="T140" s="258">
        <v>0</v>
      </c>
      <c r="U140" s="258">
        <f t="shared" si="35"/>
        <v>0</v>
      </c>
      <c r="V140" s="256">
        <v>0</v>
      </c>
      <c r="W140" s="256">
        <v>0</v>
      </c>
      <c r="X140" s="256">
        <v>0</v>
      </c>
      <c r="Y140" s="256"/>
      <c r="Z140" s="258">
        <v>0</v>
      </c>
      <c r="AA140" s="253"/>
      <c r="AB140" s="259"/>
      <c r="AC140" s="259"/>
      <c r="AD140" s="259"/>
      <c r="AE140" s="259"/>
      <c r="AF140" s="259"/>
      <c r="AG140" s="259"/>
      <c r="AH140" s="259"/>
      <c r="AI140" s="259"/>
      <c r="AJ140" s="259"/>
      <c r="AK140" s="259"/>
    </row>
    <row r="141" spans="1:37" x14ac:dyDescent="0.25">
      <c r="A141" s="254">
        <v>127</v>
      </c>
      <c r="B141" s="255" t="s">
        <v>463</v>
      </c>
      <c r="C141" s="252">
        <f t="shared" si="33"/>
        <v>30810</v>
      </c>
      <c r="D141" s="256">
        <v>0</v>
      </c>
      <c r="E141" s="256">
        <v>30810</v>
      </c>
      <c r="F141" s="257">
        <v>0</v>
      </c>
      <c r="G141" s="257">
        <v>0</v>
      </c>
      <c r="H141" s="257">
        <v>0</v>
      </c>
      <c r="I141" s="258"/>
      <c r="J141" s="257"/>
      <c r="K141" s="257"/>
      <c r="L141" s="257">
        <f t="shared" si="34"/>
        <v>0</v>
      </c>
      <c r="M141" s="256">
        <v>0</v>
      </c>
      <c r="N141" s="256">
        <v>0</v>
      </c>
      <c r="O141" s="252">
        <f t="shared" si="32"/>
        <v>25814.892373000002</v>
      </c>
      <c r="P141" s="256">
        <v>0</v>
      </c>
      <c r="Q141" s="256">
        <v>24636.589487000001</v>
      </c>
      <c r="R141" s="258">
        <v>0</v>
      </c>
      <c r="S141" s="258">
        <v>0</v>
      </c>
      <c r="T141" s="258">
        <v>0</v>
      </c>
      <c r="U141" s="258">
        <f t="shared" si="35"/>
        <v>0</v>
      </c>
      <c r="V141" s="256">
        <v>0</v>
      </c>
      <c r="W141" s="256">
        <v>0</v>
      </c>
      <c r="X141" s="256">
        <v>1178.3028859999999</v>
      </c>
      <c r="Y141" s="256"/>
      <c r="Z141" s="258">
        <v>0</v>
      </c>
      <c r="AA141" s="253">
        <f t="shared" ref="AA141:AA155" si="37">+O141/C141</f>
        <v>0.83787381931191185</v>
      </c>
      <c r="AB141" s="259"/>
      <c r="AC141" s="259">
        <f t="shared" ref="AC141:AC156" si="38">+Q141/E141</f>
        <v>0.79962964904251865</v>
      </c>
      <c r="AD141" s="259"/>
      <c r="AE141" s="259"/>
      <c r="AF141" s="259"/>
      <c r="AG141" s="259"/>
      <c r="AH141" s="259"/>
      <c r="AI141" s="259"/>
      <c r="AJ141" s="259"/>
      <c r="AK141" s="259"/>
    </row>
    <row r="142" spans="1:37" x14ac:dyDescent="0.25">
      <c r="A142" s="254">
        <v>128</v>
      </c>
      <c r="B142" s="255" t="s">
        <v>464</v>
      </c>
      <c r="C142" s="252">
        <f t="shared" si="33"/>
        <v>158654.1</v>
      </c>
      <c r="D142" s="256">
        <v>58410.1</v>
      </c>
      <c r="E142" s="256">
        <v>100244</v>
      </c>
      <c r="F142" s="257">
        <v>0</v>
      </c>
      <c r="G142" s="257">
        <v>0</v>
      </c>
      <c r="H142" s="257">
        <v>0</v>
      </c>
      <c r="I142" s="258"/>
      <c r="J142" s="257"/>
      <c r="K142" s="257"/>
      <c r="L142" s="257">
        <f t="shared" si="34"/>
        <v>0</v>
      </c>
      <c r="M142" s="256">
        <v>0</v>
      </c>
      <c r="N142" s="256">
        <v>0</v>
      </c>
      <c r="O142" s="252">
        <f t="shared" si="32"/>
        <v>161505.29862099999</v>
      </c>
      <c r="P142" s="256">
        <v>63095.417938999999</v>
      </c>
      <c r="Q142" s="256">
        <v>91309.945682000005</v>
      </c>
      <c r="R142" s="258">
        <v>0</v>
      </c>
      <c r="S142" s="258">
        <v>0</v>
      </c>
      <c r="T142" s="258">
        <v>0</v>
      </c>
      <c r="U142" s="258">
        <f t="shared" si="35"/>
        <v>0</v>
      </c>
      <c r="V142" s="256">
        <v>0</v>
      </c>
      <c r="W142" s="256">
        <v>0</v>
      </c>
      <c r="X142" s="256">
        <v>7099.9350000000004</v>
      </c>
      <c r="Y142" s="256"/>
      <c r="Z142" s="258">
        <v>0</v>
      </c>
      <c r="AA142" s="253">
        <f t="shared" si="37"/>
        <v>1.0179711625542611</v>
      </c>
      <c r="AB142" s="259">
        <f t="shared" ref="AB142:AB150" si="39">+P142/D142</f>
        <v>1.080214174243838</v>
      </c>
      <c r="AC142" s="259">
        <f t="shared" si="38"/>
        <v>0.91087691714217311</v>
      </c>
      <c r="AD142" s="259"/>
      <c r="AE142" s="259"/>
      <c r="AF142" s="259"/>
      <c r="AG142" s="259"/>
      <c r="AH142" s="259"/>
      <c r="AI142" s="259"/>
      <c r="AJ142" s="259"/>
      <c r="AK142" s="259"/>
    </row>
    <row r="143" spans="1:37" x14ac:dyDescent="0.25">
      <c r="A143" s="254">
        <v>129</v>
      </c>
      <c r="B143" s="255" t="s">
        <v>465</v>
      </c>
      <c r="C143" s="252">
        <f t="shared" si="33"/>
        <v>2000</v>
      </c>
      <c r="D143" s="256">
        <v>0</v>
      </c>
      <c r="E143" s="256">
        <v>2000</v>
      </c>
      <c r="F143" s="257">
        <v>0</v>
      </c>
      <c r="G143" s="257">
        <v>0</v>
      </c>
      <c r="H143" s="257">
        <v>0</v>
      </c>
      <c r="I143" s="258"/>
      <c r="J143" s="257"/>
      <c r="K143" s="257"/>
      <c r="L143" s="257">
        <f t="shared" si="34"/>
        <v>0</v>
      </c>
      <c r="M143" s="256">
        <v>0</v>
      </c>
      <c r="N143" s="256">
        <v>0</v>
      </c>
      <c r="O143" s="252">
        <f t="shared" ref="O143:O158" si="40">+P143+Q143+R143+S143+T143+U143+X143+Y143+Z143</f>
        <v>2000</v>
      </c>
      <c r="P143" s="256">
        <v>0</v>
      </c>
      <c r="Q143" s="256">
        <v>2000</v>
      </c>
      <c r="R143" s="258">
        <v>0</v>
      </c>
      <c r="S143" s="258">
        <v>0</v>
      </c>
      <c r="T143" s="258">
        <v>0</v>
      </c>
      <c r="U143" s="258">
        <f t="shared" si="35"/>
        <v>0</v>
      </c>
      <c r="V143" s="256">
        <v>0</v>
      </c>
      <c r="W143" s="256">
        <v>0</v>
      </c>
      <c r="X143" s="256">
        <v>0</v>
      </c>
      <c r="Y143" s="256"/>
      <c r="Z143" s="258">
        <v>0</v>
      </c>
      <c r="AA143" s="253">
        <f t="shared" si="37"/>
        <v>1</v>
      </c>
      <c r="AB143" s="259"/>
      <c r="AC143" s="259">
        <f t="shared" si="38"/>
        <v>1</v>
      </c>
      <c r="AD143" s="259"/>
      <c r="AE143" s="259"/>
      <c r="AF143" s="259"/>
      <c r="AG143" s="259"/>
      <c r="AH143" s="259"/>
      <c r="AI143" s="259"/>
      <c r="AJ143" s="259"/>
      <c r="AK143" s="259"/>
    </row>
    <row r="144" spans="1:37" x14ac:dyDescent="0.25">
      <c r="A144" s="254">
        <v>130</v>
      </c>
      <c r="B144" s="255" t="s">
        <v>466</v>
      </c>
      <c r="C144" s="252">
        <f t="shared" ref="C144:C158" si="41">+D144+E144+F144+G144+H144+L144+M144+N144</f>
        <v>54.8</v>
      </c>
      <c r="D144" s="256">
        <v>0</v>
      </c>
      <c r="E144" s="256">
        <v>54.8</v>
      </c>
      <c r="F144" s="257">
        <v>0</v>
      </c>
      <c r="G144" s="257">
        <v>0</v>
      </c>
      <c r="H144" s="257">
        <v>0</v>
      </c>
      <c r="I144" s="258"/>
      <c r="J144" s="257"/>
      <c r="K144" s="257"/>
      <c r="L144" s="257">
        <f t="shared" ref="L144:L158" si="42">+M144+N144</f>
        <v>0</v>
      </c>
      <c r="M144" s="256">
        <v>0</v>
      </c>
      <c r="N144" s="256">
        <v>0</v>
      </c>
      <c r="O144" s="252">
        <f t="shared" si="40"/>
        <v>54.8</v>
      </c>
      <c r="P144" s="256">
        <v>0</v>
      </c>
      <c r="Q144" s="256">
        <v>54.8</v>
      </c>
      <c r="R144" s="258">
        <v>0</v>
      </c>
      <c r="S144" s="258">
        <v>0</v>
      </c>
      <c r="T144" s="258">
        <v>0</v>
      </c>
      <c r="U144" s="258">
        <f t="shared" ref="U144:U158" si="43">+V144+W144</f>
        <v>0</v>
      </c>
      <c r="V144" s="256">
        <v>0</v>
      </c>
      <c r="W144" s="256">
        <v>0</v>
      </c>
      <c r="X144" s="256">
        <v>0</v>
      </c>
      <c r="Y144" s="256"/>
      <c r="Z144" s="258">
        <v>0</v>
      </c>
      <c r="AA144" s="253">
        <f t="shared" si="37"/>
        <v>1</v>
      </c>
      <c r="AB144" s="259"/>
      <c r="AC144" s="259">
        <f t="shared" si="38"/>
        <v>1</v>
      </c>
      <c r="AD144" s="259"/>
      <c r="AE144" s="259"/>
      <c r="AF144" s="259"/>
      <c r="AG144" s="259"/>
      <c r="AH144" s="259"/>
      <c r="AI144" s="259"/>
      <c r="AJ144" s="259"/>
      <c r="AK144" s="259"/>
    </row>
    <row r="145" spans="1:37" ht="24" x14ac:dyDescent="0.25">
      <c r="A145" s="254">
        <v>131</v>
      </c>
      <c r="B145" s="255" t="s">
        <v>467</v>
      </c>
      <c r="C145" s="252">
        <f t="shared" si="41"/>
        <v>46</v>
      </c>
      <c r="D145" s="256">
        <v>0</v>
      </c>
      <c r="E145" s="256">
        <v>46</v>
      </c>
      <c r="F145" s="257">
        <v>0</v>
      </c>
      <c r="G145" s="257">
        <v>0</v>
      </c>
      <c r="H145" s="257">
        <v>0</v>
      </c>
      <c r="I145" s="258"/>
      <c r="J145" s="257"/>
      <c r="K145" s="257"/>
      <c r="L145" s="257">
        <f t="shared" si="42"/>
        <v>0</v>
      </c>
      <c r="M145" s="256">
        <v>0</v>
      </c>
      <c r="N145" s="256">
        <v>0</v>
      </c>
      <c r="O145" s="252">
        <f t="shared" si="40"/>
        <v>46</v>
      </c>
      <c r="P145" s="256">
        <v>0</v>
      </c>
      <c r="Q145" s="256">
        <v>46</v>
      </c>
      <c r="R145" s="258">
        <v>0</v>
      </c>
      <c r="S145" s="258">
        <v>0</v>
      </c>
      <c r="T145" s="258">
        <v>0</v>
      </c>
      <c r="U145" s="258">
        <f t="shared" si="43"/>
        <v>0</v>
      </c>
      <c r="V145" s="256">
        <v>0</v>
      </c>
      <c r="W145" s="256">
        <v>0</v>
      </c>
      <c r="X145" s="256">
        <v>0</v>
      </c>
      <c r="Y145" s="256"/>
      <c r="Z145" s="258">
        <v>0</v>
      </c>
      <c r="AA145" s="253">
        <f t="shared" si="37"/>
        <v>1</v>
      </c>
      <c r="AB145" s="259" t="e">
        <f t="shared" si="39"/>
        <v>#DIV/0!</v>
      </c>
      <c r="AC145" s="259">
        <f t="shared" si="38"/>
        <v>1</v>
      </c>
      <c r="AD145" s="259"/>
      <c r="AE145" s="259"/>
      <c r="AF145" s="259"/>
      <c r="AG145" s="259"/>
      <c r="AH145" s="259"/>
      <c r="AI145" s="259"/>
      <c r="AJ145" s="259"/>
      <c r="AK145" s="259"/>
    </row>
    <row r="146" spans="1:37" ht="24" x14ac:dyDescent="0.25">
      <c r="A146" s="254">
        <v>132</v>
      </c>
      <c r="B146" s="255" t="s">
        <v>468</v>
      </c>
      <c r="C146" s="252">
        <f t="shared" si="41"/>
        <v>122.785</v>
      </c>
      <c r="D146" s="256">
        <v>122.785</v>
      </c>
      <c r="E146" s="256">
        <v>0</v>
      </c>
      <c r="F146" s="257">
        <v>0</v>
      </c>
      <c r="G146" s="257">
        <v>0</v>
      </c>
      <c r="H146" s="257">
        <v>0</v>
      </c>
      <c r="I146" s="258"/>
      <c r="J146" s="257"/>
      <c r="K146" s="257"/>
      <c r="L146" s="257">
        <f t="shared" si="42"/>
        <v>0</v>
      </c>
      <c r="M146" s="256">
        <v>0</v>
      </c>
      <c r="N146" s="256">
        <v>0</v>
      </c>
      <c r="O146" s="252">
        <f t="shared" si="40"/>
        <v>122.785</v>
      </c>
      <c r="P146" s="256">
        <v>122.785</v>
      </c>
      <c r="Q146" s="256">
        <v>0</v>
      </c>
      <c r="R146" s="258">
        <v>0</v>
      </c>
      <c r="S146" s="258">
        <v>0</v>
      </c>
      <c r="T146" s="258">
        <v>0</v>
      </c>
      <c r="U146" s="258">
        <f t="shared" si="43"/>
        <v>0</v>
      </c>
      <c r="V146" s="256">
        <v>0</v>
      </c>
      <c r="W146" s="256">
        <v>0</v>
      </c>
      <c r="X146" s="256">
        <v>0</v>
      </c>
      <c r="Y146" s="256"/>
      <c r="Z146" s="258">
        <v>0</v>
      </c>
      <c r="AA146" s="253">
        <f t="shared" si="37"/>
        <v>1</v>
      </c>
      <c r="AB146" s="259">
        <f t="shared" si="39"/>
        <v>1</v>
      </c>
      <c r="AC146" s="259"/>
      <c r="AD146" s="259"/>
      <c r="AE146" s="259"/>
      <c r="AF146" s="259"/>
      <c r="AG146" s="259"/>
      <c r="AH146" s="259"/>
      <c r="AI146" s="259"/>
      <c r="AJ146" s="259"/>
      <c r="AK146" s="259"/>
    </row>
    <row r="147" spans="1:37" ht="24" x14ac:dyDescent="0.25">
      <c r="A147" s="254">
        <v>133</v>
      </c>
      <c r="B147" s="255" t="s">
        <v>469</v>
      </c>
      <c r="C147" s="252">
        <f t="shared" si="41"/>
        <v>52316</v>
      </c>
      <c r="D147" s="256">
        <v>52316</v>
      </c>
      <c r="E147" s="256">
        <v>0</v>
      </c>
      <c r="F147" s="257">
        <v>0</v>
      </c>
      <c r="G147" s="257">
        <v>0</v>
      </c>
      <c r="H147" s="257">
        <v>0</v>
      </c>
      <c r="I147" s="258"/>
      <c r="J147" s="257"/>
      <c r="K147" s="257"/>
      <c r="L147" s="257">
        <f t="shared" si="42"/>
        <v>0</v>
      </c>
      <c r="M147" s="256">
        <v>0</v>
      </c>
      <c r="N147" s="256">
        <v>0</v>
      </c>
      <c r="O147" s="252">
        <f t="shared" si="40"/>
        <v>49008.175000000003</v>
      </c>
      <c r="P147" s="256">
        <v>48093.175000000003</v>
      </c>
      <c r="Q147" s="256">
        <v>0</v>
      </c>
      <c r="R147" s="258">
        <v>0</v>
      </c>
      <c r="S147" s="258">
        <v>0</v>
      </c>
      <c r="T147" s="258">
        <v>0</v>
      </c>
      <c r="U147" s="258">
        <f t="shared" si="43"/>
        <v>0</v>
      </c>
      <c r="V147" s="256">
        <v>0</v>
      </c>
      <c r="W147" s="256">
        <v>0</v>
      </c>
      <c r="X147" s="256">
        <v>915</v>
      </c>
      <c r="Y147" s="256"/>
      <c r="Z147" s="258">
        <v>0</v>
      </c>
      <c r="AA147" s="253">
        <f t="shared" si="37"/>
        <v>0.93677221117822473</v>
      </c>
      <c r="AB147" s="259">
        <f t="shared" si="39"/>
        <v>0.9192823419221654</v>
      </c>
      <c r="AC147" s="259"/>
      <c r="AD147" s="259"/>
      <c r="AE147" s="259"/>
      <c r="AF147" s="259"/>
      <c r="AG147" s="259"/>
      <c r="AH147" s="259"/>
      <c r="AI147" s="259"/>
      <c r="AJ147" s="259"/>
      <c r="AK147" s="259"/>
    </row>
    <row r="148" spans="1:37" x14ac:dyDescent="0.25">
      <c r="A148" s="254">
        <v>134</v>
      </c>
      <c r="B148" s="255" t="s">
        <v>470</v>
      </c>
      <c r="C148" s="252">
        <f t="shared" si="41"/>
        <v>0</v>
      </c>
      <c r="D148" s="256">
        <v>0</v>
      </c>
      <c r="E148" s="256">
        <v>0</v>
      </c>
      <c r="F148" s="257">
        <v>0</v>
      </c>
      <c r="G148" s="257">
        <v>0</v>
      </c>
      <c r="H148" s="257">
        <v>0</v>
      </c>
      <c r="I148" s="258"/>
      <c r="J148" s="257"/>
      <c r="K148" s="257"/>
      <c r="L148" s="257">
        <f t="shared" si="42"/>
        <v>0</v>
      </c>
      <c r="M148" s="256">
        <v>0</v>
      </c>
      <c r="N148" s="256">
        <v>0</v>
      </c>
      <c r="O148" s="252">
        <f t="shared" si="40"/>
        <v>137.48599999999999</v>
      </c>
      <c r="P148" s="256">
        <v>137.48599999999999</v>
      </c>
      <c r="Q148" s="256">
        <v>0</v>
      </c>
      <c r="R148" s="258">
        <v>0</v>
      </c>
      <c r="S148" s="258">
        <v>0</v>
      </c>
      <c r="T148" s="258">
        <v>0</v>
      </c>
      <c r="U148" s="258">
        <f t="shared" si="43"/>
        <v>0</v>
      </c>
      <c r="V148" s="256">
        <v>0</v>
      </c>
      <c r="W148" s="256">
        <v>0</v>
      </c>
      <c r="X148" s="256">
        <v>0</v>
      </c>
      <c r="Y148" s="256"/>
      <c r="Z148" s="258">
        <v>0</v>
      </c>
      <c r="AA148" s="253"/>
      <c r="AB148" s="259"/>
      <c r="AC148" s="259"/>
      <c r="AD148" s="259"/>
      <c r="AE148" s="259"/>
      <c r="AF148" s="259"/>
      <c r="AG148" s="259"/>
      <c r="AH148" s="259"/>
      <c r="AI148" s="259"/>
      <c r="AJ148" s="259"/>
      <c r="AK148" s="259"/>
    </row>
    <row r="149" spans="1:37" ht="24" x14ac:dyDescent="0.25">
      <c r="A149" s="254">
        <v>135</v>
      </c>
      <c r="B149" s="255" t="s">
        <v>471</v>
      </c>
      <c r="C149" s="252">
        <f t="shared" si="41"/>
        <v>18334</v>
      </c>
      <c r="D149" s="256">
        <v>8600</v>
      </c>
      <c r="E149" s="256">
        <v>9734</v>
      </c>
      <c r="F149" s="257">
        <v>0</v>
      </c>
      <c r="G149" s="257">
        <v>0</v>
      </c>
      <c r="H149" s="257">
        <v>0</v>
      </c>
      <c r="I149" s="258"/>
      <c r="J149" s="257"/>
      <c r="K149" s="257"/>
      <c r="L149" s="257">
        <f t="shared" si="42"/>
        <v>0</v>
      </c>
      <c r="M149" s="256">
        <v>0</v>
      </c>
      <c r="N149" s="256">
        <v>0</v>
      </c>
      <c r="O149" s="252">
        <f t="shared" si="40"/>
        <v>15743.146135000001</v>
      </c>
      <c r="P149" s="256">
        <v>6805.4817759999996</v>
      </c>
      <c r="Q149" s="256">
        <v>8032.7159600000005</v>
      </c>
      <c r="R149" s="258">
        <v>0</v>
      </c>
      <c r="S149" s="258">
        <v>0</v>
      </c>
      <c r="T149" s="258">
        <v>0</v>
      </c>
      <c r="U149" s="258">
        <f t="shared" si="43"/>
        <v>0</v>
      </c>
      <c r="V149" s="256">
        <v>0</v>
      </c>
      <c r="W149" s="256">
        <v>0</v>
      </c>
      <c r="X149" s="256">
        <v>904.94839899999999</v>
      </c>
      <c r="Y149" s="256"/>
      <c r="Z149" s="258">
        <v>0</v>
      </c>
      <c r="AA149" s="253">
        <f t="shared" si="37"/>
        <v>0.8586858369695648</v>
      </c>
      <c r="AB149" s="259">
        <f t="shared" si="39"/>
        <v>0.7913350902325581</v>
      </c>
      <c r="AC149" s="259">
        <f t="shared" si="38"/>
        <v>0.82522251489623999</v>
      </c>
      <c r="AD149" s="259"/>
      <c r="AE149" s="259"/>
      <c r="AF149" s="259"/>
      <c r="AG149" s="259"/>
      <c r="AH149" s="259"/>
      <c r="AI149" s="259"/>
      <c r="AJ149" s="259"/>
      <c r="AK149" s="259"/>
    </row>
    <row r="150" spans="1:37" x14ac:dyDescent="0.25">
      <c r="A150" s="254">
        <v>136</v>
      </c>
      <c r="B150" s="255" t="s">
        <v>227</v>
      </c>
      <c r="C150" s="252">
        <f t="shared" si="41"/>
        <v>116328</v>
      </c>
      <c r="D150" s="256">
        <v>13600</v>
      </c>
      <c r="E150" s="256">
        <v>102728</v>
      </c>
      <c r="F150" s="257">
        <v>0</v>
      </c>
      <c r="G150" s="257">
        <v>0</v>
      </c>
      <c r="H150" s="257">
        <v>0</v>
      </c>
      <c r="I150" s="252"/>
      <c r="J150" s="252"/>
      <c r="K150" s="252"/>
      <c r="L150" s="257">
        <f t="shared" si="42"/>
        <v>0</v>
      </c>
      <c r="M150" s="256">
        <v>0</v>
      </c>
      <c r="N150" s="256">
        <v>0</v>
      </c>
      <c r="O150" s="252">
        <f t="shared" si="40"/>
        <v>121486.48362799999</v>
      </c>
      <c r="P150" s="256">
        <v>384.64693699999998</v>
      </c>
      <c r="Q150" s="256">
        <v>105323.36604399999</v>
      </c>
      <c r="R150" s="258">
        <v>0</v>
      </c>
      <c r="S150" s="258">
        <v>0</v>
      </c>
      <c r="T150" s="258">
        <v>0</v>
      </c>
      <c r="U150" s="258">
        <f t="shared" si="43"/>
        <v>0</v>
      </c>
      <c r="V150" s="256">
        <v>0</v>
      </c>
      <c r="W150" s="256">
        <v>0</v>
      </c>
      <c r="X150" s="256">
        <v>15778.470647</v>
      </c>
      <c r="Y150" s="256"/>
      <c r="Z150" s="252"/>
      <c r="AA150" s="253">
        <f t="shared" si="37"/>
        <v>1.0443442991197303</v>
      </c>
      <c r="AB150" s="259">
        <f t="shared" si="39"/>
        <v>2.8282863014705881E-2</v>
      </c>
      <c r="AC150" s="259">
        <f t="shared" si="38"/>
        <v>1.0252644463437426</v>
      </c>
      <c r="AD150" s="253"/>
      <c r="AE150" s="253"/>
      <c r="AF150" s="253"/>
      <c r="AG150" s="253"/>
      <c r="AH150" s="253"/>
      <c r="AI150" s="253"/>
      <c r="AJ150" s="253"/>
      <c r="AK150" s="253"/>
    </row>
    <row r="151" spans="1:37" ht="24" x14ac:dyDescent="0.25">
      <c r="A151" s="254">
        <v>137</v>
      </c>
      <c r="B151" s="255" t="s">
        <v>472</v>
      </c>
      <c r="C151" s="252">
        <f t="shared" si="41"/>
        <v>53052</v>
      </c>
      <c r="D151" s="256">
        <v>0</v>
      </c>
      <c r="E151" s="256">
        <v>53052</v>
      </c>
      <c r="F151" s="257">
        <v>0</v>
      </c>
      <c r="G151" s="257">
        <v>0</v>
      </c>
      <c r="H151" s="257">
        <v>0</v>
      </c>
      <c r="I151" s="258"/>
      <c r="J151" s="257"/>
      <c r="K151" s="257"/>
      <c r="L151" s="257">
        <f t="shared" si="42"/>
        <v>0</v>
      </c>
      <c r="M151" s="256">
        <v>0</v>
      </c>
      <c r="N151" s="256">
        <v>0</v>
      </c>
      <c r="O151" s="252">
        <f t="shared" si="40"/>
        <v>47336.898893000005</v>
      </c>
      <c r="P151" s="256">
        <v>0</v>
      </c>
      <c r="Q151" s="256">
        <v>46772.192260000003</v>
      </c>
      <c r="R151" s="258">
        <v>0</v>
      </c>
      <c r="S151" s="258">
        <v>0</v>
      </c>
      <c r="T151" s="258">
        <v>0</v>
      </c>
      <c r="U151" s="258">
        <f t="shared" si="43"/>
        <v>0</v>
      </c>
      <c r="V151" s="256">
        <v>0</v>
      </c>
      <c r="W151" s="256">
        <v>0</v>
      </c>
      <c r="X151" s="256">
        <v>564.70663300000001</v>
      </c>
      <c r="Y151" s="256"/>
      <c r="Z151" s="258">
        <v>0</v>
      </c>
      <c r="AA151" s="253">
        <f t="shared" si="37"/>
        <v>0.89227359747040647</v>
      </c>
      <c r="AB151" s="259"/>
      <c r="AC151" s="259">
        <f t="shared" si="38"/>
        <v>0.88162919889919333</v>
      </c>
      <c r="AD151" s="259"/>
      <c r="AE151" s="259"/>
      <c r="AF151" s="259"/>
      <c r="AG151" s="259"/>
      <c r="AH151" s="259"/>
      <c r="AI151" s="259"/>
      <c r="AJ151" s="259"/>
      <c r="AK151" s="259"/>
    </row>
    <row r="152" spans="1:37" ht="24" x14ac:dyDescent="0.25">
      <c r="A152" s="254">
        <v>138</v>
      </c>
      <c r="B152" s="255" t="s">
        <v>473</v>
      </c>
      <c r="C152" s="252">
        <f t="shared" si="41"/>
        <v>15311</v>
      </c>
      <c r="D152" s="256">
        <v>0</v>
      </c>
      <c r="E152" s="256">
        <v>15311</v>
      </c>
      <c r="F152" s="257">
        <v>0</v>
      </c>
      <c r="G152" s="257">
        <v>0</v>
      </c>
      <c r="H152" s="257">
        <v>0</v>
      </c>
      <c r="I152" s="258"/>
      <c r="J152" s="257"/>
      <c r="K152" s="257"/>
      <c r="L152" s="257">
        <f t="shared" si="42"/>
        <v>0</v>
      </c>
      <c r="M152" s="256">
        <v>0</v>
      </c>
      <c r="N152" s="256">
        <v>0</v>
      </c>
      <c r="O152" s="252">
        <f t="shared" si="40"/>
        <v>16018.476047</v>
      </c>
      <c r="P152" s="256">
        <v>0</v>
      </c>
      <c r="Q152" s="256">
        <v>15437.864373</v>
      </c>
      <c r="R152" s="258">
        <v>0</v>
      </c>
      <c r="S152" s="258">
        <v>0</v>
      </c>
      <c r="T152" s="258">
        <v>0</v>
      </c>
      <c r="U152" s="258">
        <f t="shared" si="43"/>
        <v>0</v>
      </c>
      <c r="V152" s="256">
        <v>0</v>
      </c>
      <c r="W152" s="256">
        <v>0</v>
      </c>
      <c r="X152" s="256">
        <v>580.61167399999999</v>
      </c>
      <c r="Y152" s="256"/>
      <c r="Z152" s="258">
        <v>0</v>
      </c>
      <c r="AA152" s="253">
        <f t="shared" si="37"/>
        <v>1.0462070437593887</v>
      </c>
      <c r="AB152" s="259"/>
      <c r="AC152" s="259">
        <f t="shared" si="38"/>
        <v>1.0082858319508849</v>
      </c>
      <c r="AD152" s="259"/>
      <c r="AE152" s="259"/>
      <c r="AF152" s="259"/>
      <c r="AG152" s="259"/>
      <c r="AH152" s="259"/>
      <c r="AI152" s="259"/>
      <c r="AJ152" s="259"/>
      <c r="AK152" s="259"/>
    </row>
    <row r="153" spans="1:37" ht="24" x14ac:dyDescent="0.25">
      <c r="A153" s="254">
        <v>139</v>
      </c>
      <c r="B153" s="255" t="s">
        <v>474</v>
      </c>
      <c r="C153" s="252">
        <f t="shared" si="41"/>
        <v>13000.028</v>
      </c>
      <c r="D153" s="256">
        <v>0</v>
      </c>
      <c r="E153" s="256">
        <v>13000.028</v>
      </c>
      <c r="F153" s="257">
        <v>0</v>
      </c>
      <c r="G153" s="257">
        <v>0</v>
      </c>
      <c r="H153" s="257">
        <v>0</v>
      </c>
      <c r="I153" s="258"/>
      <c r="J153" s="257"/>
      <c r="K153" s="257"/>
      <c r="L153" s="257">
        <f t="shared" si="42"/>
        <v>0</v>
      </c>
      <c r="M153" s="256">
        <v>0</v>
      </c>
      <c r="N153" s="256">
        <v>0</v>
      </c>
      <c r="O153" s="252">
        <f t="shared" si="40"/>
        <v>13000.028</v>
      </c>
      <c r="P153" s="256">
        <v>0</v>
      </c>
      <c r="Q153" s="256">
        <v>13000.028</v>
      </c>
      <c r="R153" s="258">
        <v>0</v>
      </c>
      <c r="S153" s="258">
        <v>0</v>
      </c>
      <c r="T153" s="258">
        <v>0</v>
      </c>
      <c r="U153" s="258">
        <f t="shared" si="43"/>
        <v>0</v>
      </c>
      <c r="V153" s="256">
        <v>0</v>
      </c>
      <c r="W153" s="256">
        <v>0</v>
      </c>
      <c r="X153" s="256">
        <v>0</v>
      </c>
      <c r="Y153" s="256"/>
      <c r="Z153" s="258">
        <v>0</v>
      </c>
      <c r="AA153" s="253">
        <f t="shared" si="37"/>
        <v>1</v>
      </c>
      <c r="AB153" s="259"/>
      <c r="AC153" s="259">
        <f t="shared" si="38"/>
        <v>1</v>
      </c>
      <c r="AD153" s="259"/>
      <c r="AE153" s="259"/>
      <c r="AF153" s="259"/>
      <c r="AG153" s="259"/>
      <c r="AH153" s="259"/>
      <c r="AI153" s="259"/>
      <c r="AJ153" s="259"/>
      <c r="AK153" s="259"/>
    </row>
    <row r="154" spans="1:37" ht="24" x14ac:dyDescent="0.25">
      <c r="A154" s="254">
        <v>140</v>
      </c>
      <c r="B154" s="255" t="s">
        <v>223</v>
      </c>
      <c r="C154" s="252">
        <f t="shared" si="41"/>
        <v>385</v>
      </c>
      <c r="D154" s="256">
        <v>0</v>
      </c>
      <c r="E154" s="256">
        <v>385</v>
      </c>
      <c r="F154" s="257">
        <v>0</v>
      </c>
      <c r="G154" s="257">
        <v>0</v>
      </c>
      <c r="H154" s="257">
        <v>0</v>
      </c>
      <c r="I154" s="258"/>
      <c r="J154" s="257"/>
      <c r="K154" s="257"/>
      <c r="L154" s="257">
        <f t="shared" si="42"/>
        <v>0</v>
      </c>
      <c r="M154" s="256">
        <v>0</v>
      </c>
      <c r="N154" s="256">
        <v>0</v>
      </c>
      <c r="O154" s="252">
        <f t="shared" si="40"/>
        <v>385</v>
      </c>
      <c r="P154" s="256">
        <v>0</v>
      </c>
      <c r="Q154" s="256">
        <v>385</v>
      </c>
      <c r="R154" s="258">
        <v>0</v>
      </c>
      <c r="S154" s="258">
        <v>0</v>
      </c>
      <c r="T154" s="258">
        <v>0</v>
      </c>
      <c r="U154" s="258">
        <f t="shared" si="43"/>
        <v>0</v>
      </c>
      <c r="V154" s="256">
        <v>0</v>
      </c>
      <c r="W154" s="256">
        <v>0</v>
      </c>
      <c r="X154" s="256">
        <v>0</v>
      </c>
      <c r="Y154" s="256"/>
      <c r="Z154" s="258">
        <v>0</v>
      </c>
      <c r="AA154" s="253">
        <f t="shared" si="37"/>
        <v>1</v>
      </c>
      <c r="AB154" s="259"/>
      <c r="AC154" s="259">
        <f t="shared" si="38"/>
        <v>1</v>
      </c>
      <c r="AD154" s="259"/>
      <c r="AE154" s="259"/>
      <c r="AF154" s="259"/>
      <c r="AG154" s="259"/>
      <c r="AH154" s="259"/>
      <c r="AI154" s="259"/>
      <c r="AJ154" s="259"/>
      <c r="AK154" s="259"/>
    </row>
    <row r="155" spans="1:37" ht="24" x14ac:dyDescent="0.25">
      <c r="A155" s="254">
        <v>141</v>
      </c>
      <c r="B155" s="255" t="s">
        <v>475</v>
      </c>
      <c r="C155" s="252">
        <f t="shared" si="41"/>
        <v>100</v>
      </c>
      <c r="D155" s="256">
        <v>0</v>
      </c>
      <c r="E155" s="256">
        <v>100</v>
      </c>
      <c r="F155" s="257">
        <v>0</v>
      </c>
      <c r="G155" s="257">
        <v>0</v>
      </c>
      <c r="H155" s="257">
        <v>0</v>
      </c>
      <c r="I155" s="258"/>
      <c r="J155" s="257"/>
      <c r="K155" s="257"/>
      <c r="L155" s="257">
        <f t="shared" si="42"/>
        <v>0</v>
      </c>
      <c r="M155" s="256">
        <v>0</v>
      </c>
      <c r="N155" s="256">
        <v>0</v>
      </c>
      <c r="O155" s="252">
        <f t="shared" si="40"/>
        <v>100</v>
      </c>
      <c r="P155" s="256">
        <v>0</v>
      </c>
      <c r="Q155" s="256">
        <v>100</v>
      </c>
      <c r="R155" s="258">
        <v>0</v>
      </c>
      <c r="S155" s="258">
        <v>0</v>
      </c>
      <c r="T155" s="258">
        <v>0</v>
      </c>
      <c r="U155" s="258">
        <f t="shared" si="43"/>
        <v>0</v>
      </c>
      <c r="V155" s="256">
        <v>0</v>
      </c>
      <c r="W155" s="256">
        <v>0</v>
      </c>
      <c r="X155" s="256">
        <v>0</v>
      </c>
      <c r="Y155" s="256"/>
      <c r="Z155" s="258">
        <v>0</v>
      </c>
      <c r="AA155" s="253">
        <f t="shared" si="37"/>
        <v>1</v>
      </c>
      <c r="AB155" s="259"/>
      <c r="AC155" s="259">
        <f t="shared" si="38"/>
        <v>1</v>
      </c>
      <c r="AD155" s="259"/>
      <c r="AE155" s="259"/>
      <c r="AF155" s="259"/>
      <c r="AG155" s="259"/>
      <c r="AH155" s="259"/>
      <c r="AI155" s="259"/>
      <c r="AJ155" s="259"/>
      <c r="AK155" s="259"/>
    </row>
    <row r="156" spans="1:37" x14ac:dyDescent="0.25">
      <c r="A156" s="254">
        <v>142</v>
      </c>
      <c r="B156" s="255" t="s">
        <v>228</v>
      </c>
      <c r="C156" s="252" t="e">
        <f t="shared" si="41"/>
        <v>#VALUE!</v>
      </c>
      <c r="D156" s="256" t="s">
        <v>296</v>
      </c>
      <c r="E156" s="256">
        <v>156</v>
      </c>
      <c r="F156" s="257">
        <v>0</v>
      </c>
      <c r="G156" s="257">
        <v>0</v>
      </c>
      <c r="H156" s="257">
        <v>0</v>
      </c>
      <c r="I156" s="258"/>
      <c r="J156" s="257"/>
      <c r="K156" s="257"/>
      <c r="L156" s="257">
        <f t="shared" si="42"/>
        <v>0</v>
      </c>
      <c r="M156" s="256">
        <v>0</v>
      </c>
      <c r="N156" s="256">
        <v>0</v>
      </c>
      <c r="O156" s="252">
        <f t="shared" si="40"/>
        <v>156</v>
      </c>
      <c r="P156" s="256">
        <v>0</v>
      </c>
      <c r="Q156" s="256">
        <v>156</v>
      </c>
      <c r="R156" s="258">
        <v>0</v>
      </c>
      <c r="S156" s="258">
        <v>0</v>
      </c>
      <c r="T156" s="258">
        <v>0</v>
      </c>
      <c r="U156" s="258">
        <f t="shared" si="43"/>
        <v>0</v>
      </c>
      <c r="V156" s="256">
        <v>0</v>
      </c>
      <c r="W156" s="256">
        <v>0</v>
      </c>
      <c r="X156" s="256">
        <v>0</v>
      </c>
      <c r="Y156" s="256"/>
      <c r="Z156" s="258">
        <v>0</v>
      </c>
      <c r="AA156" s="253"/>
      <c r="AB156" s="259"/>
      <c r="AC156" s="259">
        <f t="shared" si="38"/>
        <v>1</v>
      </c>
      <c r="AD156" s="259"/>
      <c r="AE156" s="259"/>
      <c r="AF156" s="259"/>
      <c r="AG156" s="259"/>
      <c r="AH156" s="259"/>
      <c r="AI156" s="259"/>
      <c r="AJ156" s="259"/>
      <c r="AK156" s="259"/>
    </row>
    <row r="157" spans="1:37" ht="24" x14ac:dyDescent="0.25">
      <c r="A157" s="254">
        <v>143</v>
      </c>
      <c r="B157" s="255" t="s">
        <v>476</v>
      </c>
      <c r="C157" s="252">
        <f t="shared" si="41"/>
        <v>0</v>
      </c>
      <c r="D157" s="256">
        <v>0</v>
      </c>
      <c r="E157" s="256">
        <v>0</v>
      </c>
      <c r="F157" s="257">
        <v>0</v>
      </c>
      <c r="G157" s="257">
        <v>0</v>
      </c>
      <c r="H157" s="257">
        <v>0</v>
      </c>
      <c r="I157" s="258"/>
      <c r="J157" s="257"/>
      <c r="K157" s="257"/>
      <c r="L157" s="257">
        <f t="shared" si="42"/>
        <v>0</v>
      </c>
      <c r="M157" s="256">
        <v>0</v>
      </c>
      <c r="N157" s="256">
        <v>0</v>
      </c>
      <c r="O157" s="252">
        <f t="shared" si="40"/>
        <v>959580.03110200004</v>
      </c>
      <c r="P157" s="256">
        <v>0</v>
      </c>
      <c r="Q157" s="256">
        <v>0</v>
      </c>
      <c r="R157" s="258">
        <v>0</v>
      </c>
      <c r="S157" s="258">
        <v>0</v>
      </c>
      <c r="T157" s="258">
        <v>0</v>
      </c>
      <c r="U157" s="258">
        <f t="shared" si="43"/>
        <v>0</v>
      </c>
      <c r="V157" s="256">
        <v>0</v>
      </c>
      <c r="W157" s="256">
        <v>0</v>
      </c>
      <c r="X157" s="256">
        <v>959580.03110200004</v>
      </c>
      <c r="Y157" s="256"/>
      <c r="Z157" s="258">
        <v>0</v>
      </c>
      <c r="AA157" s="253"/>
      <c r="AB157" s="259"/>
      <c r="AC157" s="259"/>
      <c r="AD157" s="259"/>
      <c r="AE157" s="259"/>
      <c r="AF157" s="259"/>
      <c r="AG157" s="259"/>
      <c r="AH157" s="259"/>
      <c r="AI157" s="259"/>
      <c r="AJ157" s="259"/>
      <c r="AK157" s="259"/>
    </row>
    <row r="158" spans="1:37" ht="48" x14ac:dyDescent="0.25">
      <c r="A158" s="254">
        <v>144</v>
      </c>
      <c r="B158" s="255" t="s">
        <v>477</v>
      </c>
      <c r="C158" s="252">
        <f t="shared" si="41"/>
        <v>7154</v>
      </c>
      <c r="D158" s="256">
        <v>7154</v>
      </c>
      <c r="E158" s="256">
        <v>0</v>
      </c>
      <c r="F158" s="257">
        <v>0</v>
      </c>
      <c r="G158" s="257">
        <v>0</v>
      </c>
      <c r="H158" s="257">
        <v>0</v>
      </c>
      <c r="I158" s="258"/>
      <c r="J158" s="257"/>
      <c r="K158" s="257"/>
      <c r="L158" s="257">
        <f t="shared" si="42"/>
        <v>0</v>
      </c>
      <c r="M158" s="256">
        <v>0</v>
      </c>
      <c r="N158" s="256">
        <v>0</v>
      </c>
      <c r="O158" s="252">
        <f t="shared" si="40"/>
        <v>0</v>
      </c>
      <c r="P158" s="256">
        <v>0</v>
      </c>
      <c r="Q158" s="256">
        <v>0</v>
      </c>
      <c r="R158" s="258">
        <v>0</v>
      </c>
      <c r="S158" s="258">
        <v>0</v>
      </c>
      <c r="T158" s="258">
        <v>0</v>
      </c>
      <c r="U158" s="258">
        <f t="shared" si="43"/>
        <v>0</v>
      </c>
      <c r="V158" s="256">
        <v>0</v>
      </c>
      <c r="W158" s="256">
        <v>0</v>
      </c>
      <c r="X158" s="256">
        <v>0</v>
      </c>
      <c r="Y158" s="256"/>
      <c r="Z158" s="258">
        <v>0</v>
      </c>
      <c r="AA158" s="253"/>
      <c r="AB158" s="259"/>
      <c r="AC158" s="259"/>
      <c r="AD158" s="259"/>
      <c r="AE158" s="259"/>
      <c r="AF158" s="259"/>
      <c r="AG158" s="259"/>
      <c r="AH158" s="259"/>
      <c r="AI158" s="259"/>
      <c r="AJ158" s="259"/>
      <c r="AK158" s="259"/>
    </row>
    <row r="159" spans="1:37" ht="42" x14ac:dyDescent="0.25">
      <c r="A159" s="250" t="s">
        <v>26</v>
      </c>
      <c r="B159" s="251" t="s">
        <v>307</v>
      </c>
      <c r="C159" s="252"/>
      <c r="D159" s="257"/>
      <c r="E159" s="257"/>
      <c r="F159" s="257">
        <f>+'[1]54'!$F$208</f>
        <v>119000</v>
      </c>
      <c r="G159" s="257"/>
      <c r="H159" s="257"/>
      <c r="I159" s="258"/>
      <c r="J159" s="257"/>
      <c r="K159" s="257"/>
      <c r="L159" s="257"/>
      <c r="M159" s="257"/>
      <c r="N159" s="258"/>
      <c r="O159" s="252"/>
      <c r="P159" s="252"/>
      <c r="Q159" s="252"/>
      <c r="R159" s="252">
        <f>+'[1]54'!$O$208</f>
        <v>75787.705755999996</v>
      </c>
      <c r="S159" s="252"/>
      <c r="T159" s="252"/>
      <c r="U159" s="252"/>
      <c r="V159" s="252"/>
      <c r="W159" s="252"/>
      <c r="X159" s="252"/>
      <c r="Y159" s="252"/>
      <c r="Z159" s="252">
        <v>0</v>
      </c>
      <c r="AA159" s="253"/>
      <c r="AB159" s="259"/>
      <c r="AC159" s="259"/>
      <c r="AD159" s="253"/>
      <c r="AE159" s="253"/>
      <c r="AF159" s="253"/>
      <c r="AG159" s="253"/>
      <c r="AH159" s="253"/>
      <c r="AI159" s="253"/>
      <c r="AJ159" s="253"/>
      <c r="AK159" s="253"/>
    </row>
    <row r="160" spans="1:37" ht="42" x14ac:dyDescent="0.25">
      <c r="A160" s="250"/>
      <c r="B160" s="251" t="s">
        <v>478</v>
      </c>
      <c r="C160" s="252"/>
      <c r="D160" s="257"/>
      <c r="E160" s="257"/>
      <c r="F160" s="257"/>
      <c r="G160" s="257">
        <f>+'[1]54'!$G$209</f>
        <v>173341</v>
      </c>
      <c r="H160" s="257"/>
      <c r="I160" s="258"/>
      <c r="J160" s="257"/>
      <c r="K160" s="257"/>
      <c r="L160" s="257"/>
      <c r="M160" s="257"/>
      <c r="N160" s="258"/>
      <c r="O160" s="252"/>
      <c r="P160" s="252"/>
      <c r="Q160" s="252"/>
      <c r="R160" s="252"/>
      <c r="S160" s="252">
        <f>+'[1]54'!$T$209</f>
        <v>511563.189831</v>
      </c>
      <c r="T160" s="252"/>
      <c r="U160" s="252"/>
      <c r="V160" s="252"/>
      <c r="W160" s="252"/>
      <c r="X160" s="252"/>
      <c r="Y160" s="252"/>
      <c r="Z160" s="252"/>
      <c r="AA160" s="253"/>
      <c r="AB160" s="259"/>
      <c r="AC160" s="259"/>
      <c r="AD160" s="253"/>
      <c r="AE160" s="253"/>
      <c r="AF160" s="253"/>
      <c r="AG160" s="253"/>
      <c r="AH160" s="253"/>
      <c r="AI160" s="253"/>
      <c r="AJ160" s="253"/>
      <c r="AK160" s="253"/>
    </row>
    <row r="161" spans="1:37" ht="42" x14ac:dyDescent="0.25">
      <c r="A161" s="250" t="s">
        <v>30</v>
      </c>
      <c r="B161" s="251" t="s">
        <v>308</v>
      </c>
      <c r="C161" s="252"/>
      <c r="D161" s="257"/>
      <c r="E161" s="257"/>
      <c r="F161" s="257"/>
      <c r="G161" s="257"/>
      <c r="H161" s="257"/>
      <c r="I161" s="258"/>
      <c r="J161" s="257"/>
      <c r="K161" s="257"/>
      <c r="L161" s="257"/>
      <c r="M161" s="257"/>
      <c r="N161" s="258"/>
      <c r="O161" s="252"/>
      <c r="P161" s="252"/>
      <c r="Q161" s="252"/>
      <c r="R161" s="252"/>
      <c r="S161" s="252"/>
      <c r="T161" s="252"/>
      <c r="U161" s="252"/>
      <c r="V161" s="252"/>
      <c r="W161" s="252"/>
      <c r="X161" s="252"/>
      <c r="Y161" s="252"/>
      <c r="Z161" s="252">
        <v>0</v>
      </c>
      <c r="AA161" s="253"/>
      <c r="AB161" s="259"/>
      <c r="AC161" s="259"/>
      <c r="AD161" s="253"/>
      <c r="AE161" s="253"/>
      <c r="AF161" s="253"/>
      <c r="AG161" s="253"/>
      <c r="AH161" s="253"/>
      <c r="AI161" s="253"/>
      <c r="AJ161" s="253"/>
      <c r="AK161" s="253"/>
    </row>
    <row r="162" spans="1:37" ht="21" x14ac:dyDescent="0.25">
      <c r="A162" s="250" t="s">
        <v>52</v>
      </c>
      <c r="B162" s="251" t="s">
        <v>309</v>
      </c>
      <c r="C162" s="252"/>
      <c r="D162" s="257"/>
      <c r="E162" s="257"/>
      <c r="F162" s="257"/>
      <c r="G162" s="257"/>
      <c r="H162" s="257">
        <f>+'[1]54'!$H$210</f>
        <v>2910</v>
      </c>
      <c r="I162" s="258"/>
      <c r="J162" s="257"/>
      <c r="K162" s="257"/>
      <c r="L162" s="257"/>
      <c r="M162" s="257"/>
      <c r="N162" s="258"/>
      <c r="O162" s="252"/>
      <c r="P162" s="252"/>
      <c r="Q162" s="252"/>
      <c r="R162" s="252"/>
      <c r="S162" s="252"/>
      <c r="T162" s="252">
        <f>+'[1]54'!$P$210</f>
        <v>2910</v>
      </c>
      <c r="U162" s="252"/>
      <c r="V162" s="252"/>
      <c r="W162" s="252"/>
      <c r="X162" s="252"/>
      <c r="Y162" s="252"/>
      <c r="Z162" s="252">
        <v>0</v>
      </c>
      <c r="AA162" s="253"/>
      <c r="AB162" s="259"/>
      <c r="AC162" s="259"/>
      <c r="AD162" s="253"/>
      <c r="AE162" s="253"/>
      <c r="AF162" s="253"/>
      <c r="AG162" s="253"/>
      <c r="AH162" s="253"/>
      <c r="AI162" s="253"/>
      <c r="AJ162" s="253"/>
      <c r="AK162" s="253"/>
    </row>
    <row r="163" spans="1:37" ht="21" x14ac:dyDescent="0.25">
      <c r="A163" s="250" t="s">
        <v>156</v>
      </c>
      <c r="B163" s="251" t="s">
        <v>229</v>
      </c>
      <c r="C163" s="252"/>
      <c r="D163" s="257"/>
      <c r="E163" s="257"/>
      <c r="F163" s="257"/>
      <c r="G163" s="257"/>
      <c r="H163" s="257"/>
      <c r="I163" s="258"/>
      <c r="J163" s="257"/>
      <c r="K163" s="257"/>
      <c r="L163" s="257"/>
      <c r="M163" s="257"/>
      <c r="N163" s="258"/>
      <c r="O163" s="252"/>
      <c r="P163" s="252"/>
      <c r="Q163" s="252"/>
      <c r="R163" s="252"/>
      <c r="S163" s="252"/>
      <c r="T163" s="252"/>
      <c r="U163" s="252"/>
      <c r="V163" s="252"/>
      <c r="W163" s="252"/>
      <c r="X163" s="252"/>
      <c r="Y163" s="252"/>
      <c r="Z163" s="252">
        <v>0</v>
      </c>
      <c r="AA163" s="253"/>
      <c r="AB163" s="259"/>
      <c r="AC163" s="259"/>
      <c r="AD163" s="253"/>
      <c r="AE163" s="253"/>
      <c r="AF163" s="253"/>
      <c r="AG163" s="253"/>
      <c r="AH163" s="253"/>
      <c r="AI163" s="253"/>
      <c r="AJ163" s="253"/>
      <c r="AK163" s="253"/>
    </row>
    <row r="164" spans="1:37" ht="21" x14ac:dyDescent="0.25">
      <c r="A164" s="250" t="s">
        <v>158</v>
      </c>
      <c r="B164" s="251" t="s">
        <v>310</v>
      </c>
      <c r="C164" s="252"/>
      <c r="D164" s="257"/>
      <c r="E164" s="257"/>
      <c r="F164" s="257"/>
      <c r="G164" s="257"/>
      <c r="H164" s="257"/>
      <c r="I164" s="258"/>
      <c r="J164" s="257"/>
      <c r="K164" s="257"/>
      <c r="L164" s="257"/>
      <c r="M164" s="257"/>
      <c r="N164" s="258"/>
      <c r="O164" s="252"/>
      <c r="P164" s="252"/>
      <c r="Q164" s="252"/>
      <c r="R164" s="252"/>
      <c r="S164" s="252"/>
      <c r="T164" s="252"/>
      <c r="U164" s="252"/>
      <c r="V164" s="252"/>
      <c r="W164" s="252"/>
      <c r="X164" s="252"/>
      <c r="Y164" s="252"/>
      <c r="Z164" s="252">
        <v>0</v>
      </c>
      <c r="AA164" s="253"/>
      <c r="AB164" s="259"/>
      <c r="AC164" s="259"/>
      <c r="AD164" s="253"/>
      <c r="AE164" s="253"/>
      <c r="AF164" s="253"/>
      <c r="AG164" s="253"/>
      <c r="AH164" s="253"/>
      <c r="AI164" s="253"/>
      <c r="AJ164" s="253"/>
      <c r="AK164" s="253"/>
    </row>
    <row r="165" spans="1:37" ht="21" x14ac:dyDescent="0.25">
      <c r="A165" s="250" t="s">
        <v>160</v>
      </c>
      <c r="B165" s="251" t="s">
        <v>311</v>
      </c>
      <c r="C165" s="252"/>
      <c r="D165" s="257"/>
      <c r="E165" s="257"/>
      <c r="F165" s="257"/>
      <c r="G165" s="257"/>
      <c r="H165" s="257"/>
      <c r="I165" s="258"/>
      <c r="J165" s="257"/>
      <c r="K165" s="257"/>
      <c r="L165" s="257"/>
      <c r="M165" s="257"/>
      <c r="N165" s="258"/>
      <c r="O165" s="252"/>
      <c r="P165" s="252"/>
      <c r="Q165" s="252"/>
      <c r="R165" s="252"/>
      <c r="S165" s="252"/>
      <c r="T165" s="252"/>
      <c r="U165" s="252"/>
      <c r="V165" s="252"/>
      <c r="W165" s="252"/>
      <c r="X165" s="252"/>
      <c r="Y165" s="252">
        <f>+'[1]54'!$U$156</f>
        <v>6271886.1181000005</v>
      </c>
      <c r="Z165" s="252">
        <v>0</v>
      </c>
      <c r="AA165" s="253"/>
      <c r="AB165" s="259"/>
      <c r="AC165" s="259"/>
      <c r="AD165" s="253"/>
      <c r="AE165" s="253"/>
      <c r="AF165" s="253"/>
      <c r="AG165" s="253"/>
      <c r="AH165" s="253"/>
      <c r="AI165" s="253"/>
      <c r="AJ165" s="253"/>
      <c r="AK165" s="253"/>
    </row>
    <row r="166" spans="1:37" ht="21" x14ac:dyDescent="0.25">
      <c r="A166" s="250" t="s">
        <v>163</v>
      </c>
      <c r="B166" s="251" t="s">
        <v>270</v>
      </c>
      <c r="C166" s="252"/>
      <c r="D166" s="257"/>
      <c r="E166" s="257"/>
      <c r="F166" s="257"/>
      <c r="G166" s="257"/>
      <c r="H166" s="257"/>
      <c r="I166" s="258"/>
      <c r="J166" s="257"/>
      <c r="K166" s="257"/>
      <c r="L166" s="257"/>
      <c r="M166" s="257"/>
      <c r="N166" s="258"/>
      <c r="O166" s="252"/>
      <c r="P166" s="252"/>
      <c r="Q166" s="252"/>
      <c r="R166" s="252"/>
      <c r="S166" s="252"/>
      <c r="T166" s="252"/>
      <c r="U166" s="252"/>
      <c r="V166" s="252"/>
      <c r="W166" s="252"/>
      <c r="X166" s="252"/>
      <c r="Y166" s="252"/>
      <c r="Z166" s="252">
        <f>+'[1]54'!$U$213</f>
        <v>134.203</v>
      </c>
      <c r="AA166" s="253"/>
      <c r="AB166" s="259"/>
      <c r="AC166" s="259"/>
      <c r="AD166" s="253"/>
      <c r="AE166" s="253"/>
      <c r="AF166" s="253"/>
      <c r="AG166" s="253"/>
      <c r="AH166" s="253"/>
      <c r="AI166" s="253"/>
      <c r="AJ166" s="253"/>
      <c r="AK166" s="253"/>
    </row>
    <row r="167" spans="1:37" ht="31.5" x14ac:dyDescent="0.25">
      <c r="A167" s="250" t="s">
        <v>312</v>
      </c>
      <c r="B167" s="251" t="s">
        <v>216</v>
      </c>
      <c r="C167" s="252"/>
      <c r="D167" s="257"/>
      <c r="E167" s="257"/>
      <c r="F167" s="257"/>
      <c r="G167" s="257"/>
      <c r="H167" s="257"/>
      <c r="I167" s="258"/>
      <c r="J167" s="257"/>
      <c r="K167" s="257"/>
      <c r="L167" s="257"/>
      <c r="M167" s="257"/>
      <c r="N167" s="258"/>
      <c r="O167" s="252"/>
      <c r="P167" s="252"/>
      <c r="Q167" s="252"/>
      <c r="R167" s="252"/>
      <c r="S167" s="252"/>
      <c r="T167" s="252"/>
      <c r="U167" s="252"/>
      <c r="V167" s="252"/>
      <c r="W167" s="252"/>
      <c r="X167" s="252"/>
      <c r="Y167" s="252"/>
      <c r="Z167" s="252">
        <v>0</v>
      </c>
      <c r="AA167" s="253"/>
      <c r="AB167" s="259"/>
      <c r="AC167" s="259"/>
      <c r="AD167" s="253"/>
      <c r="AE167" s="253"/>
      <c r="AF167" s="253"/>
      <c r="AG167" s="253"/>
      <c r="AH167" s="253"/>
      <c r="AI167" s="253"/>
      <c r="AJ167" s="253"/>
      <c r="AK167" s="253"/>
    </row>
  </sheetData>
  <mergeCells count="35">
    <mergeCell ref="A8:A10"/>
    <mergeCell ref="B8:B10"/>
    <mergeCell ref="C8:N8"/>
    <mergeCell ref="O8:Z8"/>
    <mergeCell ref="Z9:Z10"/>
    <mergeCell ref="P9:P10"/>
    <mergeCell ref="Q9:Q10"/>
    <mergeCell ref="R9:S9"/>
    <mergeCell ref="T9:T10"/>
    <mergeCell ref="U9:W9"/>
    <mergeCell ref="F9:G9"/>
    <mergeCell ref="H9:H10"/>
    <mergeCell ref="C9:C10"/>
    <mergeCell ref="D9:D10"/>
    <mergeCell ref="L9:N9"/>
    <mergeCell ref="Y9:Y10"/>
    <mergeCell ref="AB9:AB10"/>
    <mergeCell ref="AC9:AC10"/>
    <mergeCell ref="AD9:AE9"/>
    <mergeCell ref="I9:K9"/>
    <mergeCell ref="AA8:AK8"/>
    <mergeCell ref="AF9:AF10"/>
    <mergeCell ref="X9:X10"/>
    <mergeCell ref="E9:E10"/>
    <mergeCell ref="A1:C1"/>
    <mergeCell ref="A2:C2"/>
    <mergeCell ref="A4:AK4"/>
    <mergeCell ref="A5:AK5"/>
    <mergeCell ref="AH7:AJ7"/>
    <mergeCell ref="T1:W1"/>
    <mergeCell ref="AC7:AF7"/>
    <mergeCell ref="O9:O10"/>
    <mergeCell ref="AG9:AI9"/>
    <mergeCell ref="AJ9:AK9"/>
    <mergeCell ref="AA9:AA10"/>
  </mergeCells>
  <printOptions horizontalCentered="1"/>
  <pageMargins left="0" right="0" top="0.5" bottom="0.5" header="0.3" footer="0.3"/>
  <pageSetup paperSize="9" scale="55" orientation="landscape" r:id="rId1"/>
  <headerFoot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R11" sqref="R11"/>
    </sheetView>
  </sheetViews>
  <sheetFormatPr defaultRowHeight="15" x14ac:dyDescent="0.25"/>
  <cols>
    <col min="1" max="1" width="5.85546875" customWidth="1"/>
    <col min="2" max="2" width="21.7109375" customWidth="1"/>
    <col min="3" max="3" width="14.140625" customWidth="1"/>
    <col min="4" max="4" width="11.85546875" customWidth="1"/>
    <col min="5" max="5" width="11.5703125" customWidth="1"/>
    <col min="7" max="7" width="11.85546875" customWidth="1"/>
    <col min="8" max="8" width="12.85546875" customWidth="1"/>
    <col min="9" max="9" width="11.7109375" customWidth="1"/>
    <col min="10" max="10" width="12" customWidth="1"/>
    <col min="12" max="12" width="12.42578125" hidden="1" customWidth="1"/>
    <col min="13" max="13" width="13.42578125" hidden="1" customWidth="1"/>
    <col min="14" max="14" width="0" hidden="1" customWidth="1"/>
  </cols>
  <sheetData>
    <row r="1" spans="1:15" x14ac:dyDescent="0.25">
      <c r="A1" s="121" t="s">
        <v>230</v>
      </c>
      <c r="B1" s="121"/>
      <c r="C1" s="31"/>
      <c r="D1" s="7"/>
      <c r="E1" s="7"/>
      <c r="F1" s="7"/>
      <c r="G1" s="7"/>
      <c r="H1" s="7"/>
      <c r="I1" s="169" t="s">
        <v>231</v>
      </c>
      <c r="J1" s="169"/>
      <c r="K1" s="169"/>
      <c r="L1" s="7"/>
      <c r="M1" s="139"/>
      <c r="N1" s="139"/>
      <c r="O1" s="139"/>
    </row>
    <row r="2" spans="1:15" x14ac:dyDescent="0.25">
      <c r="A2" s="105" t="s">
        <v>232</v>
      </c>
      <c r="B2" s="6"/>
      <c r="C2" s="8"/>
      <c r="D2" s="8"/>
      <c r="E2" s="8"/>
      <c r="F2" s="8"/>
      <c r="G2" s="8"/>
      <c r="H2" s="8"/>
      <c r="I2" s="8"/>
      <c r="J2" s="8"/>
      <c r="K2" s="8"/>
      <c r="L2" s="8"/>
      <c r="M2" s="8"/>
      <c r="N2" s="8"/>
      <c r="O2" s="16"/>
    </row>
    <row r="3" spans="1:15" x14ac:dyDescent="0.25">
      <c r="A3" s="105"/>
      <c r="B3" s="6"/>
      <c r="C3" s="8"/>
      <c r="D3" s="8"/>
      <c r="E3" s="8"/>
      <c r="F3" s="8"/>
      <c r="G3" s="8"/>
      <c r="H3" s="8"/>
      <c r="I3" s="8"/>
      <c r="J3" s="8"/>
      <c r="K3" s="8"/>
      <c r="L3" s="8"/>
      <c r="M3" s="8"/>
      <c r="N3" s="8"/>
      <c r="O3" s="16"/>
    </row>
    <row r="4" spans="1:15" ht="16.5" x14ac:dyDescent="0.25">
      <c r="A4" s="159" t="s">
        <v>334</v>
      </c>
      <c r="B4" s="159"/>
      <c r="C4" s="159"/>
      <c r="D4" s="159"/>
      <c r="E4" s="159"/>
      <c r="F4" s="159"/>
      <c r="G4" s="159"/>
      <c r="H4" s="159"/>
      <c r="I4" s="159"/>
      <c r="J4" s="159"/>
      <c r="K4" s="159"/>
      <c r="L4" s="159"/>
      <c r="M4" s="159"/>
      <c r="N4" s="159"/>
      <c r="O4" s="159"/>
    </row>
    <row r="5" spans="1:15" x14ac:dyDescent="0.25">
      <c r="A5" s="142" t="s">
        <v>329</v>
      </c>
      <c r="B5" s="142"/>
      <c r="C5" s="142"/>
      <c r="D5" s="142"/>
      <c r="E5" s="142"/>
      <c r="F5" s="142"/>
      <c r="G5" s="142"/>
      <c r="H5" s="142"/>
      <c r="I5" s="142"/>
      <c r="J5" s="142"/>
      <c r="K5" s="142"/>
      <c r="L5" s="142"/>
      <c r="M5" s="142"/>
      <c r="N5" s="142"/>
      <c r="O5" s="142"/>
    </row>
    <row r="6" spans="1:15" x14ac:dyDescent="0.25">
      <c r="A6" s="117"/>
      <c r="B6" s="117"/>
      <c r="C6" s="117"/>
      <c r="D6" s="117"/>
      <c r="E6" s="117"/>
      <c r="F6" s="117"/>
      <c r="G6" s="117"/>
      <c r="H6" s="117"/>
      <c r="I6" s="117"/>
      <c r="J6" s="117"/>
      <c r="K6" s="117"/>
      <c r="L6" s="117"/>
      <c r="M6" s="117"/>
      <c r="N6" s="117"/>
      <c r="O6" s="117"/>
    </row>
    <row r="7" spans="1:15" x14ac:dyDescent="0.25">
      <c r="A7" s="117"/>
      <c r="B7" s="117"/>
      <c r="C7" s="117"/>
      <c r="D7" s="126"/>
      <c r="E7" s="117"/>
      <c r="F7" s="117"/>
      <c r="G7" s="117"/>
      <c r="H7" s="117"/>
      <c r="I7" s="117"/>
      <c r="J7" s="117"/>
      <c r="K7" s="117"/>
      <c r="L7" s="117"/>
      <c r="M7" s="117"/>
      <c r="N7" s="117"/>
      <c r="O7" s="117"/>
    </row>
    <row r="8" spans="1:15" x14ac:dyDescent="0.25">
      <c r="A8" s="1"/>
      <c r="B8" s="1"/>
      <c r="C8" s="7"/>
      <c r="D8" s="7"/>
      <c r="E8" s="7"/>
      <c r="F8" s="7"/>
      <c r="G8" s="7"/>
      <c r="H8" s="7"/>
      <c r="I8" s="7"/>
      <c r="J8" s="7"/>
      <c r="K8" s="170" t="s">
        <v>264</v>
      </c>
      <c r="L8" s="170"/>
      <c r="M8" s="170"/>
      <c r="N8" s="170"/>
      <c r="O8" s="170"/>
    </row>
    <row r="9" spans="1:15" ht="21" customHeight="1" x14ac:dyDescent="0.25">
      <c r="A9" s="166" t="s">
        <v>0</v>
      </c>
      <c r="B9" s="166" t="s">
        <v>214</v>
      </c>
      <c r="C9" s="165" t="s">
        <v>233</v>
      </c>
      <c r="D9" s="165"/>
      <c r="E9" s="165"/>
      <c r="F9" s="165"/>
      <c r="G9" s="165" t="s">
        <v>234</v>
      </c>
      <c r="H9" s="165"/>
      <c r="I9" s="165"/>
      <c r="J9" s="165"/>
      <c r="K9" s="165"/>
      <c r="L9" s="165"/>
      <c r="M9" s="165"/>
      <c r="N9" s="165"/>
      <c r="O9" s="167" t="s">
        <v>235</v>
      </c>
    </row>
    <row r="10" spans="1:15" ht="24" customHeight="1" x14ac:dyDescent="0.25">
      <c r="A10" s="166"/>
      <c r="B10" s="166"/>
      <c r="C10" s="165" t="s">
        <v>236</v>
      </c>
      <c r="D10" s="168" t="s">
        <v>237</v>
      </c>
      <c r="E10" s="168"/>
      <c r="F10" s="168"/>
      <c r="G10" s="160" t="s">
        <v>236</v>
      </c>
      <c r="H10" s="162" t="s">
        <v>238</v>
      </c>
      <c r="I10" s="163"/>
      <c r="J10" s="163"/>
      <c r="K10" s="164"/>
      <c r="L10" s="165" t="s">
        <v>239</v>
      </c>
      <c r="M10" s="165"/>
      <c r="N10" s="165"/>
      <c r="O10" s="167"/>
    </row>
    <row r="11" spans="1:15" ht="42.75" x14ac:dyDescent="0.25">
      <c r="A11" s="166"/>
      <c r="B11" s="166"/>
      <c r="C11" s="165"/>
      <c r="D11" s="10" t="s">
        <v>240</v>
      </c>
      <c r="E11" s="10" t="s">
        <v>241</v>
      </c>
      <c r="F11" s="10" t="s">
        <v>46</v>
      </c>
      <c r="G11" s="161"/>
      <c r="H11" s="10" t="s">
        <v>236</v>
      </c>
      <c r="I11" s="10" t="s">
        <v>240</v>
      </c>
      <c r="J11" s="10" t="s">
        <v>241</v>
      </c>
      <c r="K11" s="10" t="s">
        <v>46</v>
      </c>
      <c r="L11" s="10" t="s">
        <v>236</v>
      </c>
      <c r="M11" s="10" t="s">
        <v>241</v>
      </c>
      <c r="N11" s="10" t="s">
        <v>46</v>
      </c>
      <c r="O11" s="167"/>
    </row>
    <row r="12" spans="1:15" x14ac:dyDescent="0.25">
      <c r="A12" s="3" t="s">
        <v>5</v>
      </c>
      <c r="B12" s="3" t="s">
        <v>6</v>
      </c>
      <c r="C12" s="21" t="s">
        <v>242</v>
      </c>
      <c r="D12" s="21" t="s">
        <v>66</v>
      </c>
      <c r="E12" s="21" t="s">
        <v>141</v>
      </c>
      <c r="F12" s="98">
        <v>4</v>
      </c>
      <c r="G12" s="21" t="s">
        <v>243</v>
      </c>
      <c r="H12" s="21" t="s">
        <v>244</v>
      </c>
      <c r="I12" s="98">
        <v>7</v>
      </c>
      <c r="J12" s="98">
        <v>8</v>
      </c>
      <c r="K12" s="98">
        <v>9</v>
      </c>
      <c r="L12" s="21" t="s">
        <v>245</v>
      </c>
      <c r="M12" s="98">
        <v>11</v>
      </c>
      <c r="N12" s="98">
        <v>12</v>
      </c>
      <c r="O12" s="122" t="s">
        <v>246</v>
      </c>
    </row>
    <row r="13" spans="1:15" x14ac:dyDescent="0.25">
      <c r="A13" s="2"/>
      <c r="B13" s="2" t="s">
        <v>215</v>
      </c>
      <c r="C13" s="10">
        <f>D13+E13</f>
        <v>6983518.6899999995</v>
      </c>
      <c r="D13" s="10">
        <f>SUM(D14:D24)</f>
        <v>4829238.8</v>
      </c>
      <c r="E13" s="10">
        <f t="shared" ref="E13:F13" si="0">SUM(E14:E24)</f>
        <v>2154279.8899999997</v>
      </c>
      <c r="F13" s="10">
        <f t="shared" si="0"/>
        <v>0</v>
      </c>
      <c r="G13" s="10">
        <f>+H13+L13</f>
        <v>6271886.1181000005</v>
      </c>
      <c r="H13" s="10">
        <f>+I13+J13</f>
        <v>6271886.1181000005</v>
      </c>
      <c r="I13" s="10">
        <f>SUM(I14:I24)</f>
        <v>4829238.8</v>
      </c>
      <c r="J13" s="10">
        <f>SUM(J14:J24)</f>
        <v>1442647.3181000003</v>
      </c>
      <c r="K13" s="10"/>
      <c r="L13" s="10">
        <f>+M13+N13</f>
        <v>0</v>
      </c>
      <c r="M13" s="10">
        <f>SUM(M14:M24)</f>
        <v>0</v>
      </c>
      <c r="N13" s="10"/>
      <c r="O13" s="106">
        <f>+G13/C13</f>
        <v>0.89809827917851548</v>
      </c>
    </row>
    <row r="14" spans="1:15" ht="19.5" customHeight="1" x14ac:dyDescent="0.25">
      <c r="A14" s="3">
        <v>1</v>
      </c>
      <c r="B14" s="123" t="s">
        <v>247</v>
      </c>
      <c r="C14" s="9">
        <f>+D14+E14</f>
        <v>703404</v>
      </c>
      <c r="D14" s="98">
        <f>+'[1]59'!$D$11</f>
        <v>0</v>
      </c>
      <c r="E14" s="98">
        <f>+'[1]59'!$E$11</f>
        <v>703404</v>
      </c>
      <c r="F14" s="98"/>
      <c r="G14" s="98">
        <f t="shared" ref="G14:G24" si="1">+H14+L14</f>
        <v>230404</v>
      </c>
      <c r="H14" s="98">
        <f t="shared" ref="H14:H24" si="2">+I14+J14</f>
        <v>230404</v>
      </c>
      <c r="I14" s="98">
        <f>+'[1]59'!$L$11</f>
        <v>0</v>
      </c>
      <c r="J14" s="98">
        <f>+'[1]59'!$M$11</f>
        <v>230404</v>
      </c>
      <c r="K14" s="98"/>
      <c r="L14" s="98">
        <f t="shared" ref="L14:L24" si="3">+M14+N14</f>
        <v>0</v>
      </c>
      <c r="M14" s="98"/>
      <c r="N14" s="98"/>
      <c r="O14" s="107">
        <f t="shared" ref="O14:O24" si="4">+G14/C14</f>
        <v>0.32755571478126366</v>
      </c>
    </row>
    <row r="15" spans="1:15" ht="19.5" customHeight="1" x14ac:dyDescent="0.25">
      <c r="A15" s="3">
        <v>2</v>
      </c>
      <c r="B15" s="123" t="s">
        <v>315</v>
      </c>
      <c r="C15" s="9">
        <f t="shared" ref="C15:C24" si="5">+D15+E15</f>
        <v>536329.61899999995</v>
      </c>
      <c r="D15" s="98">
        <f>+'[1]59'!$D$12</f>
        <v>378992.4</v>
      </c>
      <c r="E15" s="98">
        <f>+'[1]59'!$E$12</f>
        <v>157337.21899999998</v>
      </c>
      <c r="F15" s="98"/>
      <c r="G15" s="98">
        <f t="shared" si="1"/>
        <v>533702.81300000008</v>
      </c>
      <c r="H15" s="98">
        <f t="shared" si="2"/>
        <v>533702.81300000008</v>
      </c>
      <c r="I15" s="98">
        <f>+'[1]59'!$L$12</f>
        <v>378992.4</v>
      </c>
      <c r="J15" s="98">
        <f>+'[1]59'!$M$12</f>
        <v>154710.413</v>
      </c>
      <c r="K15" s="98"/>
      <c r="L15" s="98">
        <f t="shared" si="3"/>
        <v>0</v>
      </c>
      <c r="M15" s="98"/>
      <c r="N15" s="98"/>
      <c r="O15" s="107">
        <f t="shared" si="4"/>
        <v>0.99510225445893219</v>
      </c>
    </row>
    <row r="16" spans="1:15" ht="19.5" customHeight="1" x14ac:dyDescent="0.25">
      <c r="A16" s="3">
        <v>3</v>
      </c>
      <c r="B16" s="123" t="s">
        <v>248</v>
      </c>
      <c r="C16" s="9">
        <f t="shared" si="5"/>
        <v>247808.03899999999</v>
      </c>
      <c r="D16" s="98">
        <f>+'[1]59'!$D$13</f>
        <v>194170.4</v>
      </c>
      <c r="E16" s="98">
        <f>+'[1]59'!$E$13</f>
        <v>53637.639000000003</v>
      </c>
      <c r="F16" s="98"/>
      <c r="G16" s="98">
        <f t="shared" si="1"/>
        <v>247808.03899999999</v>
      </c>
      <c r="H16" s="98">
        <f t="shared" si="2"/>
        <v>247808.03899999999</v>
      </c>
      <c r="I16" s="98">
        <f>+'[1]59'!$L$13</f>
        <v>194170.4</v>
      </c>
      <c r="J16" s="98">
        <f>+'[1]59'!$M$13</f>
        <v>53637.639000000003</v>
      </c>
      <c r="K16" s="98"/>
      <c r="L16" s="98">
        <f t="shared" si="3"/>
        <v>0</v>
      </c>
      <c r="M16" s="98"/>
      <c r="N16" s="98"/>
      <c r="O16" s="107">
        <f t="shared" si="4"/>
        <v>1</v>
      </c>
    </row>
    <row r="17" spans="1:15" ht="19.5" customHeight="1" x14ac:dyDescent="0.25">
      <c r="A17" s="3">
        <v>4</v>
      </c>
      <c r="B17" s="123" t="s">
        <v>249</v>
      </c>
      <c r="C17" s="9">
        <f t="shared" si="5"/>
        <v>577426.18550000002</v>
      </c>
      <c r="D17" s="98">
        <f>+'[1]59'!$D$14</f>
        <v>457335.4</v>
      </c>
      <c r="E17" s="98">
        <f>+'[1]59'!$E$14</f>
        <v>120090.7855</v>
      </c>
      <c r="F17" s="98"/>
      <c r="G17" s="98">
        <f t="shared" si="1"/>
        <v>573857.06000000006</v>
      </c>
      <c r="H17" s="98">
        <f t="shared" si="2"/>
        <v>573857.06000000006</v>
      </c>
      <c r="I17" s="98">
        <f>+'[1]59'!$L$14</f>
        <v>457335.4</v>
      </c>
      <c r="J17" s="98">
        <f>+'[1]59'!$M$14</f>
        <v>116521.66</v>
      </c>
      <c r="K17" s="98"/>
      <c r="L17" s="98">
        <f t="shared" si="3"/>
        <v>0</v>
      </c>
      <c r="M17" s="98"/>
      <c r="N17" s="98"/>
      <c r="O17" s="107">
        <f t="shared" si="4"/>
        <v>0.99381890605305778</v>
      </c>
    </row>
    <row r="18" spans="1:15" ht="19.5" customHeight="1" x14ac:dyDescent="0.25">
      <c r="A18" s="3">
        <v>5</v>
      </c>
      <c r="B18" s="123" t="s">
        <v>250</v>
      </c>
      <c r="C18" s="9">
        <f t="shared" si="5"/>
        <v>958089.66620000009</v>
      </c>
      <c r="D18" s="98">
        <f>+'[1]59'!$D$15</f>
        <v>740711.4</v>
      </c>
      <c r="E18" s="98">
        <f>+'[1]59'!$E$15</f>
        <v>217378.26620000001</v>
      </c>
      <c r="F18" s="98"/>
      <c r="G18" s="98">
        <f t="shared" si="1"/>
        <v>958089.66620000009</v>
      </c>
      <c r="H18" s="98">
        <f t="shared" si="2"/>
        <v>958089.66620000009</v>
      </c>
      <c r="I18" s="98">
        <f>+'[1]59'!$L$15</f>
        <v>740711.4</v>
      </c>
      <c r="J18" s="98">
        <f>+'[1]59'!$M$15</f>
        <v>217378.26620000001</v>
      </c>
      <c r="K18" s="98"/>
      <c r="L18" s="98">
        <f t="shared" si="3"/>
        <v>0</v>
      </c>
      <c r="M18" s="98"/>
      <c r="N18" s="98"/>
      <c r="O18" s="107">
        <f t="shared" si="4"/>
        <v>1</v>
      </c>
    </row>
    <row r="19" spans="1:15" ht="19.5" customHeight="1" x14ac:dyDescent="0.25">
      <c r="A19" s="3">
        <v>6</v>
      </c>
      <c r="B19" s="123" t="s">
        <v>251</v>
      </c>
      <c r="C19" s="9">
        <f t="shared" si="5"/>
        <v>1009428.7690000001</v>
      </c>
      <c r="D19" s="98">
        <f>+'[1]59'!$D$16</f>
        <v>707904.4</v>
      </c>
      <c r="E19" s="98">
        <f>+'[1]59'!$E$16</f>
        <v>301524.36900000001</v>
      </c>
      <c r="F19" s="98"/>
      <c r="G19" s="98">
        <f t="shared" si="1"/>
        <v>1001915.4</v>
      </c>
      <c r="H19" s="98">
        <f t="shared" si="2"/>
        <v>1001915.4</v>
      </c>
      <c r="I19" s="98">
        <f>+'[1]59'!$L$16</f>
        <v>707904.4</v>
      </c>
      <c r="J19" s="98">
        <f>+'[1]59'!$M$16</f>
        <v>294011</v>
      </c>
      <c r="K19" s="98"/>
      <c r="L19" s="98">
        <f t="shared" si="3"/>
        <v>0</v>
      </c>
      <c r="M19" s="98"/>
      <c r="N19" s="98"/>
      <c r="O19" s="107">
        <f t="shared" si="4"/>
        <v>0.99255681110867955</v>
      </c>
    </row>
    <row r="20" spans="1:15" ht="19.5" customHeight="1" x14ac:dyDescent="0.25">
      <c r="A20" s="3">
        <v>7</v>
      </c>
      <c r="B20" s="123" t="s">
        <v>316</v>
      </c>
      <c r="C20" s="9">
        <f t="shared" si="5"/>
        <v>602078.28450000007</v>
      </c>
      <c r="D20" s="98">
        <f>+'[1]59'!$D$17</f>
        <v>508709.4</v>
      </c>
      <c r="E20" s="98">
        <f>+'[1]59'!$E$17</f>
        <v>93368.8845</v>
      </c>
      <c r="F20" s="98"/>
      <c r="G20" s="98">
        <f t="shared" si="1"/>
        <v>579278.50870000001</v>
      </c>
      <c r="H20" s="98">
        <f t="shared" si="2"/>
        <v>579278.50870000001</v>
      </c>
      <c r="I20" s="98">
        <f>+'[1]59'!$L$17</f>
        <v>508709.4</v>
      </c>
      <c r="J20" s="98">
        <f>+'[1]59'!$M$17</f>
        <v>70569.108699999997</v>
      </c>
      <c r="K20" s="98"/>
      <c r="L20" s="98">
        <f t="shared" si="3"/>
        <v>0</v>
      </c>
      <c r="M20" s="98"/>
      <c r="N20" s="98"/>
      <c r="O20" s="107">
        <f t="shared" si="4"/>
        <v>0.96213154271303059</v>
      </c>
    </row>
    <row r="21" spans="1:15" ht="19.5" customHeight="1" x14ac:dyDescent="0.25">
      <c r="A21" s="3">
        <v>8</v>
      </c>
      <c r="B21" s="123" t="s">
        <v>252</v>
      </c>
      <c r="C21" s="9">
        <f t="shared" si="5"/>
        <v>749881.73900000006</v>
      </c>
      <c r="D21" s="98">
        <f>+'[1]59'!$D$18</f>
        <v>656593.4</v>
      </c>
      <c r="E21" s="98">
        <f>+'[1]59'!$E$18</f>
        <v>93288.339000000007</v>
      </c>
      <c r="F21" s="98"/>
      <c r="G21" s="98">
        <f t="shared" si="1"/>
        <v>734706.36499999999</v>
      </c>
      <c r="H21" s="98">
        <f t="shared" si="2"/>
        <v>734706.36499999999</v>
      </c>
      <c r="I21" s="98">
        <f>+'[1]59'!$L$18</f>
        <v>656593.4</v>
      </c>
      <c r="J21" s="98">
        <f>+'[1]59'!$M$18</f>
        <v>78112.964999999997</v>
      </c>
      <c r="K21" s="98"/>
      <c r="L21" s="98">
        <f t="shared" si="3"/>
        <v>0</v>
      </c>
      <c r="M21" s="98"/>
      <c r="N21" s="98"/>
      <c r="O21" s="107">
        <f t="shared" si="4"/>
        <v>0.97976297699923043</v>
      </c>
    </row>
    <row r="22" spans="1:15" ht="19.5" customHeight="1" x14ac:dyDescent="0.25">
      <c r="A22" s="3">
        <v>9</v>
      </c>
      <c r="B22" s="123" t="s">
        <v>253</v>
      </c>
      <c r="C22" s="9">
        <f t="shared" si="5"/>
        <v>680633.77899999998</v>
      </c>
      <c r="D22" s="98">
        <f>+'[1]59'!$D$19</f>
        <v>598998</v>
      </c>
      <c r="E22" s="98">
        <f>+'[1]59'!$E$19</f>
        <v>81635.778999999995</v>
      </c>
      <c r="F22" s="98"/>
      <c r="G22" s="98">
        <f t="shared" si="1"/>
        <v>680633.77899999998</v>
      </c>
      <c r="H22" s="98">
        <f t="shared" si="2"/>
        <v>680633.77899999998</v>
      </c>
      <c r="I22" s="98">
        <f>+'[1]59'!$L$19</f>
        <v>598998</v>
      </c>
      <c r="J22" s="98">
        <f>+'[1]59'!$M$19</f>
        <v>81635.778999999995</v>
      </c>
      <c r="K22" s="98"/>
      <c r="L22" s="98">
        <f t="shared" si="3"/>
        <v>0</v>
      </c>
      <c r="M22" s="98"/>
      <c r="N22" s="98"/>
      <c r="O22" s="107">
        <f t="shared" si="4"/>
        <v>1</v>
      </c>
    </row>
    <row r="23" spans="1:15" ht="19.5" customHeight="1" x14ac:dyDescent="0.25">
      <c r="A23" s="3">
        <v>10</v>
      </c>
      <c r="B23" s="123" t="s">
        <v>254</v>
      </c>
      <c r="C23" s="9">
        <f t="shared" si="5"/>
        <v>369001.4338</v>
      </c>
      <c r="D23" s="98">
        <f>+'[1]59'!$D$20</f>
        <v>279098</v>
      </c>
      <c r="E23" s="98">
        <f>+'[1]59'!$E$20</f>
        <v>89903.433799999999</v>
      </c>
      <c r="F23" s="98"/>
      <c r="G23" s="98">
        <f t="shared" si="1"/>
        <v>366209.86719999998</v>
      </c>
      <c r="H23" s="98">
        <f t="shared" si="2"/>
        <v>366209.86719999998</v>
      </c>
      <c r="I23" s="98">
        <f>+'[1]59'!$L$20</f>
        <v>279098</v>
      </c>
      <c r="J23" s="98">
        <f>+'[1]59'!$M$20</f>
        <v>87111.867200000008</v>
      </c>
      <c r="K23" s="98"/>
      <c r="L23" s="98">
        <f t="shared" si="3"/>
        <v>0</v>
      </c>
      <c r="M23" s="98"/>
      <c r="N23" s="98"/>
      <c r="O23" s="107">
        <f t="shared" si="4"/>
        <v>0.9924348082573764</v>
      </c>
    </row>
    <row r="24" spans="1:15" ht="19.5" customHeight="1" x14ac:dyDescent="0.25">
      <c r="A24" s="3">
        <v>11</v>
      </c>
      <c r="B24" s="123" t="s">
        <v>255</v>
      </c>
      <c r="C24" s="9">
        <f t="shared" si="5"/>
        <v>549437.17500000005</v>
      </c>
      <c r="D24" s="98">
        <f>+'[1]59'!$D$21</f>
        <v>306726</v>
      </c>
      <c r="E24" s="98">
        <f>+'[1]59'!$E$21</f>
        <v>242711.17499999999</v>
      </c>
      <c r="F24" s="98"/>
      <c r="G24" s="98">
        <f t="shared" si="1"/>
        <v>365280.62</v>
      </c>
      <c r="H24" s="98">
        <f t="shared" si="2"/>
        <v>365280.62</v>
      </c>
      <c r="I24" s="98">
        <f>+'[1]59'!$L$21</f>
        <v>306726</v>
      </c>
      <c r="J24" s="98">
        <f>+'[1]59'!$M$21</f>
        <v>58554.62</v>
      </c>
      <c r="K24" s="98"/>
      <c r="L24" s="98">
        <f t="shared" si="3"/>
        <v>0</v>
      </c>
      <c r="M24" s="98"/>
      <c r="N24" s="98"/>
      <c r="O24" s="107">
        <f t="shared" si="4"/>
        <v>0.66482691128426097</v>
      </c>
    </row>
  </sheetData>
  <mergeCells count="15">
    <mergeCell ref="G10:G11"/>
    <mergeCell ref="H10:K10"/>
    <mergeCell ref="L10:N10"/>
    <mergeCell ref="M1:O1"/>
    <mergeCell ref="A4:O4"/>
    <mergeCell ref="A5:O5"/>
    <mergeCell ref="A9:A11"/>
    <mergeCell ref="B9:B11"/>
    <mergeCell ref="C9:F9"/>
    <mergeCell ref="G9:N9"/>
    <mergeCell ref="O9:O11"/>
    <mergeCell ref="C10:C11"/>
    <mergeCell ref="D10:F10"/>
    <mergeCell ref="I1:K1"/>
    <mergeCell ref="K8:O8"/>
  </mergeCells>
  <printOptions horizontalCentered="1"/>
  <pageMargins left="0" right="0" top="0.75" bottom="0.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T10" sqref="T10"/>
    </sheetView>
  </sheetViews>
  <sheetFormatPr defaultRowHeight="15" x14ac:dyDescent="0.25"/>
  <cols>
    <col min="1" max="1" width="5.42578125" style="177" customWidth="1"/>
    <col min="2" max="2" width="40.28515625" style="177" customWidth="1"/>
    <col min="3" max="3" width="8.7109375" style="177" customWidth="1"/>
    <col min="4" max="5" width="7.7109375" style="177" customWidth="1"/>
    <col min="6" max="6" width="8.28515625" style="177" customWidth="1"/>
    <col min="7" max="7" width="6.85546875" style="177" hidden="1" customWidth="1"/>
    <col min="8" max="8" width="13.140625" style="177" customWidth="1"/>
    <col min="9" max="9" width="9.140625" style="177"/>
    <col min="10" max="10" width="9" style="177" customWidth="1"/>
    <col min="11" max="11" width="7.42578125" style="177" customWidth="1"/>
    <col min="12" max="12" width="8" style="177" customWidth="1"/>
    <col min="13" max="13" width="8.5703125" style="177" customWidth="1"/>
    <col min="14" max="14" width="6.85546875" style="177" customWidth="1"/>
    <col min="15" max="15" width="7.5703125" style="177" customWidth="1"/>
    <col min="16" max="16" width="7.7109375" style="177" customWidth="1"/>
    <col min="17" max="17" width="7.5703125" style="177" customWidth="1"/>
    <col min="18" max="18" width="7" style="177" customWidth="1"/>
    <col min="19" max="16384" width="9.140625" style="177"/>
  </cols>
  <sheetData>
    <row r="1" spans="1:18" x14ac:dyDescent="0.25">
      <c r="A1" s="188" t="s">
        <v>212</v>
      </c>
      <c r="B1" s="188"/>
      <c r="C1" s="128"/>
      <c r="D1" s="128"/>
      <c r="E1" s="128"/>
      <c r="F1" s="128"/>
      <c r="G1" s="128"/>
      <c r="H1" s="25"/>
      <c r="I1" s="25"/>
      <c r="J1" s="25"/>
      <c r="K1" s="25"/>
      <c r="L1" s="25"/>
      <c r="M1" s="189" t="s">
        <v>256</v>
      </c>
      <c r="N1" s="189"/>
      <c r="O1" s="189"/>
      <c r="P1" s="189"/>
      <c r="Q1" s="189"/>
    </row>
    <row r="2" spans="1:18" x14ac:dyDescent="0.25">
      <c r="A2" s="145" t="s">
        <v>45</v>
      </c>
      <c r="B2" s="145"/>
      <c r="C2" s="171"/>
      <c r="D2" s="171"/>
      <c r="E2" s="171"/>
      <c r="F2" s="171"/>
      <c r="G2" s="171"/>
      <c r="H2" s="171"/>
      <c r="I2" s="132"/>
      <c r="J2" s="190"/>
      <c r="K2" s="190"/>
      <c r="L2" s="190"/>
      <c r="M2" s="190"/>
      <c r="N2" s="190"/>
      <c r="O2" s="190"/>
      <c r="P2" s="190"/>
      <c r="Q2" s="190"/>
    </row>
    <row r="3" spans="1:18" x14ac:dyDescent="0.25">
      <c r="A3" s="133"/>
      <c r="B3" s="133"/>
      <c r="C3" s="171"/>
      <c r="D3" s="171"/>
      <c r="E3" s="171"/>
      <c r="F3" s="171"/>
      <c r="G3" s="171"/>
      <c r="H3" s="171"/>
      <c r="I3" s="132"/>
      <c r="J3" s="190"/>
      <c r="K3" s="190"/>
      <c r="L3" s="190"/>
      <c r="M3" s="190"/>
      <c r="N3" s="190"/>
      <c r="O3" s="190"/>
      <c r="P3" s="190"/>
      <c r="Q3" s="190"/>
    </row>
    <row r="4" spans="1:18" ht="27" customHeight="1" x14ac:dyDescent="0.25">
      <c r="A4" s="191" t="s">
        <v>335</v>
      </c>
      <c r="B4" s="191"/>
      <c r="C4" s="191"/>
      <c r="D4" s="191"/>
      <c r="E4" s="191"/>
      <c r="F4" s="191"/>
      <c r="G4" s="191"/>
      <c r="H4" s="191"/>
      <c r="I4" s="191"/>
      <c r="J4" s="191"/>
      <c r="K4" s="191"/>
      <c r="L4" s="191"/>
      <c r="M4" s="191"/>
      <c r="N4" s="191"/>
      <c r="O4" s="191"/>
      <c r="P4" s="191"/>
      <c r="Q4" s="191"/>
    </row>
    <row r="5" spans="1:18" ht="15.75" x14ac:dyDescent="0.25">
      <c r="A5" s="192" t="s">
        <v>353</v>
      </c>
      <c r="B5" s="192"/>
      <c r="C5" s="192"/>
      <c r="D5" s="192"/>
      <c r="E5" s="192"/>
      <c r="F5" s="192"/>
      <c r="G5" s="192"/>
      <c r="H5" s="192"/>
      <c r="I5" s="192"/>
      <c r="J5" s="192"/>
      <c r="K5" s="192"/>
      <c r="L5" s="192"/>
      <c r="M5" s="192"/>
      <c r="N5" s="192"/>
      <c r="O5" s="192"/>
      <c r="P5" s="192"/>
      <c r="Q5" s="192"/>
    </row>
    <row r="6" spans="1:18" x14ac:dyDescent="0.25">
      <c r="A6" s="134"/>
      <c r="B6" s="134"/>
      <c r="C6" s="134"/>
      <c r="D6" s="134"/>
      <c r="E6" s="134"/>
      <c r="F6" s="134"/>
      <c r="G6" s="134"/>
      <c r="H6" s="134"/>
      <c r="I6" s="134"/>
      <c r="J6" s="134"/>
      <c r="K6" s="134"/>
      <c r="L6" s="134"/>
      <c r="M6" s="134"/>
      <c r="N6" s="134"/>
      <c r="O6" s="134"/>
      <c r="P6" s="134"/>
      <c r="Q6" s="134"/>
    </row>
    <row r="7" spans="1:18" x14ac:dyDescent="0.25">
      <c r="A7" s="134"/>
      <c r="B7" s="134"/>
      <c r="C7" s="134"/>
      <c r="D7" s="134"/>
      <c r="E7" s="134"/>
      <c r="F7" s="134"/>
      <c r="G7" s="134"/>
      <c r="H7" s="134"/>
      <c r="I7" s="134"/>
      <c r="J7" s="134"/>
      <c r="K7" s="134"/>
      <c r="L7" s="134"/>
      <c r="M7" s="134"/>
      <c r="N7" s="134"/>
      <c r="O7" s="134"/>
      <c r="P7" s="134"/>
      <c r="Q7" s="134"/>
    </row>
    <row r="8" spans="1:18" ht="15" customHeight="1" x14ac:dyDescent="0.25">
      <c r="A8" s="193"/>
      <c r="B8" s="193"/>
      <c r="C8" s="127"/>
      <c r="D8" s="127"/>
      <c r="E8" s="127"/>
      <c r="F8" s="127"/>
      <c r="G8" s="127"/>
      <c r="H8" s="127"/>
      <c r="I8" s="194"/>
      <c r="J8" s="193"/>
      <c r="K8" s="193"/>
      <c r="L8" s="193"/>
      <c r="M8" s="193"/>
      <c r="N8" s="193"/>
      <c r="O8" s="127"/>
      <c r="P8" s="195" t="s">
        <v>279</v>
      </c>
      <c r="Q8" s="193"/>
    </row>
    <row r="9" spans="1:18" s="193" customFormat="1" ht="12.75" customHeight="1" x14ac:dyDescent="0.2">
      <c r="A9" s="196" t="s">
        <v>0</v>
      </c>
      <c r="B9" s="197" t="s">
        <v>257</v>
      </c>
      <c r="C9" s="198" t="s">
        <v>272</v>
      </c>
      <c r="D9" s="199" t="s">
        <v>233</v>
      </c>
      <c r="E9" s="200"/>
      <c r="F9" s="200"/>
      <c r="G9" s="201"/>
      <c r="H9" s="199" t="s">
        <v>234</v>
      </c>
      <c r="I9" s="200"/>
      <c r="J9" s="200"/>
      <c r="K9" s="200"/>
      <c r="L9" s="200"/>
      <c r="M9" s="200"/>
      <c r="N9" s="200"/>
      <c r="O9" s="200"/>
      <c r="P9" s="200"/>
      <c r="Q9" s="200"/>
      <c r="R9" s="201"/>
    </row>
    <row r="10" spans="1:18" s="193" customFormat="1" ht="12.75" customHeight="1" x14ac:dyDescent="0.2">
      <c r="A10" s="202"/>
      <c r="B10" s="203"/>
      <c r="C10" s="204"/>
      <c r="D10" s="198" t="s">
        <v>236</v>
      </c>
      <c r="E10" s="199" t="s">
        <v>188</v>
      </c>
      <c r="F10" s="201"/>
      <c r="G10" s="198" t="s">
        <v>273</v>
      </c>
      <c r="H10" s="198" t="s">
        <v>236</v>
      </c>
      <c r="I10" s="199" t="s">
        <v>188</v>
      </c>
      <c r="J10" s="201"/>
      <c r="K10" s="199" t="s">
        <v>274</v>
      </c>
      <c r="L10" s="200"/>
      <c r="M10" s="200"/>
      <c r="N10" s="200"/>
      <c r="O10" s="200"/>
      <c r="P10" s="200"/>
      <c r="Q10" s="201"/>
      <c r="R10" s="198" t="s">
        <v>273</v>
      </c>
    </row>
    <row r="11" spans="1:18" s="193" customFormat="1" ht="12.75" customHeight="1" x14ac:dyDescent="0.2">
      <c r="A11" s="202"/>
      <c r="B11" s="203"/>
      <c r="C11" s="204"/>
      <c r="D11" s="204"/>
      <c r="E11" s="198" t="s">
        <v>275</v>
      </c>
      <c r="F11" s="198" t="s">
        <v>276</v>
      </c>
      <c r="G11" s="204"/>
      <c r="H11" s="204"/>
      <c r="I11" s="198" t="s">
        <v>275</v>
      </c>
      <c r="J11" s="198" t="s">
        <v>276</v>
      </c>
      <c r="K11" s="198" t="s">
        <v>236</v>
      </c>
      <c r="L11" s="199" t="s">
        <v>21</v>
      </c>
      <c r="M11" s="200"/>
      <c r="N11" s="201"/>
      <c r="O11" s="199" t="s">
        <v>276</v>
      </c>
      <c r="P11" s="200"/>
      <c r="Q11" s="201"/>
      <c r="R11" s="204"/>
    </row>
    <row r="12" spans="1:18" s="193" customFormat="1" ht="12.75" customHeight="1" x14ac:dyDescent="0.2">
      <c r="A12" s="202"/>
      <c r="B12" s="203"/>
      <c r="C12" s="204"/>
      <c r="D12" s="204"/>
      <c r="E12" s="204"/>
      <c r="F12" s="204"/>
      <c r="G12" s="204"/>
      <c r="H12" s="204"/>
      <c r="I12" s="204"/>
      <c r="J12" s="204"/>
      <c r="K12" s="204"/>
      <c r="L12" s="198" t="s">
        <v>236</v>
      </c>
      <c r="M12" s="199" t="s">
        <v>258</v>
      </c>
      <c r="N12" s="201"/>
      <c r="O12" s="198" t="s">
        <v>236</v>
      </c>
      <c r="P12" s="199" t="s">
        <v>258</v>
      </c>
      <c r="Q12" s="201"/>
      <c r="R12" s="204"/>
    </row>
    <row r="13" spans="1:18" s="193" customFormat="1" ht="35.25" customHeight="1" x14ac:dyDescent="0.2">
      <c r="A13" s="205"/>
      <c r="B13" s="206"/>
      <c r="C13" s="207"/>
      <c r="D13" s="207"/>
      <c r="E13" s="207"/>
      <c r="F13" s="207"/>
      <c r="G13" s="207"/>
      <c r="H13" s="207"/>
      <c r="I13" s="207"/>
      <c r="J13" s="207"/>
      <c r="K13" s="207"/>
      <c r="L13" s="207"/>
      <c r="M13" s="208" t="s">
        <v>277</v>
      </c>
      <c r="N13" s="208" t="s">
        <v>278</v>
      </c>
      <c r="O13" s="207"/>
      <c r="P13" s="208" t="s">
        <v>277</v>
      </c>
      <c r="Q13" s="208" t="s">
        <v>278</v>
      </c>
      <c r="R13" s="207"/>
    </row>
    <row r="14" spans="1:18" s="193" customFormat="1" ht="12.75" x14ac:dyDescent="0.2">
      <c r="A14" s="208" t="s">
        <v>5</v>
      </c>
      <c r="B14" s="208" t="s">
        <v>6</v>
      </c>
      <c r="C14" s="208"/>
      <c r="D14" s="208">
        <v>1</v>
      </c>
      <c r="E14" s="208">
        <v>2</v>
      </c>
      <c r="F14" s="208">
        <v>3</v>
      </c>
      <c r="G14" s="208">
        <v>4</v>
      </c>
      <c r="H14" s="208">
        <v>5</v>
      </c>
      <c r="I14" s="208">
        <v>6</v>
      </c>
      <c r="J14" s="208">
        <v>7</v>
      </c>
      <c r="K14" s="208">
        <v>8</v>
      </c>
      <c r="L14" s="208">
        <v>9</v>
      </c>
      <c r="M14" s="208">
        <v>10</v>
      </c>
      <c r="N14" s="208">
        <v>11</v>
      </c>
      <c r="O14" s="208">
        <v>12</v>
      </c>
      <c r="P14" s="208">
        <v>13</v>
      </c>
      <c r="Q14" s="208">
        <v>14</v>
      </c>
      <c r="R14" s="208">
        <v>15</v>
      </c>
    </row>
    <row r="15" spans="1:18" s="193" customFormat="1" ht="21.75" customHeight="1" x14ac:dyDescent="0.2">
      <c r="A15" s="209"/>
      <c r="B15" s="210" t="s">
        <v>215</v>
      </c>
      <c r="C15" s="208"/>
      <c r="D15" s="208">
        <f>+E15+F15</f>
        <v>99039</v>
      </c>
      <c r="E15" s="208">
        <f>+E16+E18+E20+E22+E24+E26+E28+E30</f>
        <v>53000</v>
      </c>
      <c r="F15" s="208">
        <f>+F16+F18+F20+F22+F24+F26+F28+F30</f>
        <v>46039</v>
      </c>
      <c r="G15" s="208"/>
      <c r="H15" s="208">
        <f>+I15+J15</f>
        <v>58236.343867999996</v>
      </c>
      <c r="I15" s="208">
        <f>+I16+I18+I20+I22+I24+I26+I28+I30</f>
        <v>39178.546186</v>
      </c>
      <c r="J15" s="208">
        <f>+J16+J18+J20+J22+J24+J26+J28+J30</f>
        <v>19057.797682</v>
      </c>
      <c r="K15" s="208">
        <f>+L15+O15</f>
        <v>58236.343867999996</v>
      </c>
      <c r="L15" s="208">
        <f t="shared" ref="L15:Q15" si="0">+L16+L18+L20+L22+L24+L26+L28+L30</f>
        <v>39178.546186</v>
      </c>
      <c r="M15" s="208">
        <f t="shared" si="0"/>
        <v>39178.546186</v>
      </c>
      <c r="N15" s="208">
        <f t="shared" si="0"/>
        <v>0</v>
      </c>
      <c r="O15" s="208">
        <f t="shared" si="0"/>
        <v>19057.797682</v>
      </c>
      <c r="P15" s="208">
        <f t="shared" si="0"/>
        <v>19057.797682</v>
      </c>
      <c r="Q15" s="208">
        <f t="shared" si="0"/>
        <v>0</v>
      </c>
      <c r="R15" s="208"/>
    </row>
    <row r="16" spans="1:18" s="213" customFormat="1" ht="12.75" x14ac:dyDescent="0.2">
      <c r="A16" s="178" t="s">
        <v>78</v>
      </c>
      <c r="B16" s="179" t="s">
        <v>336</v>
      </c>
      <c r="C16" s="211"/>
      <c r="D16" s="211">
        <f>+E16+F16</f>
        <v>7606</v>
      </c>
      <c r="E16" s="211">
        <f>+E17</f>
        <v>0</v>
      </c>
      <c r="F16" s="211">
        <f t="shared" ref="F16:Q16" si="1">+F17</f>
        <v>7606</v>
      </c>
      <c r="G16" s="211">
        <f t="shared" si="1"/>
        <v>0</v>
      </c>
      <c r="H16" s="211">
        <f t="shared" si="1"/>
        <v>0</v>
      </c>
      <c r="I16" s="211">
        <f>+L16</f>
        <v>0</v>
      </c>
      <c r="J16" s="211">
        <f>+O16</f>
        <v>6507.0086080000001</v>
      </c>
      <c r="K16" s="211">
        <f t="shared" si="1"/>
        <v>6507.0086080000001</v>
      </c>
      <c r="L16" s="211">
        <f t="shared" si="1"/>
        <v>0</v>
      </c>
      <c r="M16" s="211">
        <f t="shared" si="1"/>
        <v>0</v>
      </c>
      <c r="N16" s="211">
        <f t="shared" si="1"/>
        <v>0</v>
      </c>
      <c r="O16" s="211">
        <f>+O17</f>
        <v>6507.0086080000001</v>
      </c>
      <c r="P16" s="211">
        <f t="shared" si="1"/>
        <v>6507.0086080000001</v>
      </c>
      <c r="Q16" s="211">
        <f t="shared" si="1"/>
        <v>0</v>
      </c>
      <c r="R16" s="212"/>
    </row>
    <row r="17" spans="1:18" s="193" customFormat="1" ht="12.75" x14ac:dyDescent="0.2">
      <c r="A17" s="180" t="s">
        <v>337</v>
      </c>
      <c r="B17" s="181" t="s">
        <v>338</v>
      </c>
      <c r="C17" s="182"/>
      <c r="D17" s="182">
        <f t="shared" ref="D17:D31" si="2">+E17+F17</f>
        <v>7606</v>
      </c>
      <c r="E17" s="182"/>
      <c r="F17" s="182">
        <f>+'[1]61'!$F$13</f>
        <v>7606</v>
      </c>
      <c r="G17" s="182"/>
      <c r="H17" s="182"/>
      <c r="I17" s="211">
        <f t="shared" ref="I17:I31" si="3">+L17</f>
        <v>0</v>
      </c>
      <c r="J17" s="211">
        <f t="shared" ref="J17:J31" si="4">+O17</f>
        <v>6507.0086080000001</v>
      </c>
      <c r="K17" s="182">
        <f>+L17+O17</f>
        <v>6507.0086080000001</v>
      </c>
      <c r="L17" s="182">
        <f>+M17+N17</f>
        <v>0</v>
      </c>
      <c r="M17" s="182"/>
      <c r="N17" s="182"/>
      <c r="O17" s="182">
        <f>+P17+Q17</f>
        <v>6507.0086080000001</v>
      </c>
      <c r="P17" s="182">
        <f>+'[1]61'!$O$13</f>
        <v>6507.0086080000001</v>
      </c>
      <c r="Q17" s="182"/>
      <c r="R17" s="214"/>
    </row>
    <row r="18" spans="1:18" s="213" customFormat="1" ht="21" x14ac:dyDescent="0.2">
      <c r="A18" s="183" t="s">
        <v>26</v>
      </c>
      <c r="B18" s="184" t="s">
        <v>339</v>
      </c>
      <c r="C18" s="211"/>
      <c r="D18" s="211">
        <f t="shared" si="2"/>
        <v>15000</v>
      </c>
      <c r="E18" s="211">
        <f>+E19</f>
        <v>15000</v>
      </c>
      <c r="F18" s="211">
        <f t="shared" ref="F18:Q18" si="5">+F19</f>
        <v>0</v>
      </c>
      <c r="G18" s="211">
        <f t="shared" si="5"/>
        <v>0</v>
      </c>
      <c r="H18" s="211">
        <f t="shared" si="5"/>
        <v>0</v>
      </c>
      <c r="I18" s="211">
        <f t="shared" si="3"/>
        <v>15000</v>
      </c>
      <c r="J18" s="211">
        <f t="shared" si="4"/>
        <v>0</v>
      </c>
      <c r="K18" s="211">
        <f t="shared" ref="K18:K31" si="6">+L18+O18</f>
        <v>15000</v>
      </c>
      <c r="L18" s="211">
        <f t="shared" ref="L18:L31" si="7">+M18+N18</f>
        <v>15000</v>
      </c>
      <c r="M18" s="211">
        <f t="shared" si="5"/>
        <v>15000</v>
      </c>
      <c r="N18" s="211">
        <f t="shared" si="5"/>
        <v>0</v>
      </c>
      <c r="O18" s="211">
        <f t="shared" ref="O18:O31" si="8">+P18+Q18</f>
        <v>0</v>
      </c>
      <c r="P18" s="211">
        <f t="shared" si="5"/>
        <v>0</v>
      </c>
      <c r="Q18" s="211">
        <f t="shared" si="5"/>
        <v>0</v>
      </c>
      <c r="R18" s="212"/>
    </row>
    <row r="19" spans="1:18" s="193" customFormat="1" ht="12.75" x14ac:dyDescent="0.2">
      <c r="A19" s="180" t="s">
        <v>340</v>
      </c>
      <c r="B19" s="185" t="s">
        <v>271</v>
      </c>
      <c r="C19" s="182"/>
      <c r="D19" s="182">
        <f t="shared" si="2"/>
        <v>15000</v>
      </c>
      <c r="E19" s="182">
        <f>+'[1]61'!$E$15</f>
        <v>15000</v>
      </c>
      <c r="F19" s="182"/>
      <c r="G19" s="182"/>
      <c r="H19" s="182"/>
      <c r="I19" s="211">
        <f t="shared" si="3"/>
        <v>15000</v>
      </c>
      <c r="J19" s="211">
        <f t="shared" si="4"/>
        <v>0</v>
      </c>
      <c r="K19" s="182">
        <f t="shared" si="6"/>
        <v>15000</v>
      </c>
      <c r="L19" s="182">
        <f t="shared" si="7"/>
        <v>15000</v>
      </c>
      <c r="M19" s="182">
        <f>+'[1]61'!$L$15</f>
        <v>15000</v>
      </c>
      <c r="N19" s="182"/>
      <c r="O19" s="182">
        <f t="shared" si="8"/>
        <v>0</v>
      </c>
      <c r="P19" s="182"/>
      <c r="Q19" s="182"/>
      <c r="R19" s="214"/>
    </row>
    <row r="20" spans="1:18" s="213" customFormat="1" ht="31.5" x14ac:dyDescent="0.2">
      <c r="A20" s="178" t="s">
        <v>30</v>
      </c>
      <c r="B20" s="179" t="s">
        <v>341</v>
      </c>
      <c r="C20" s="211"/>
      <c r="D20" s="211">
        <f t="shared" si="2"/>
        <v>6740</v>
      </c>
      <c r="E20" s="211">
        <f>+E21</f>
        <v>0</v>
      </c>
      <c r="F20" s="211">
        <f>+F21</f>
        <v>6740</v>
      </c>
      <c r="G20" s="211">
        <f t="shared" ref="G20:Q20" si="9">+G21</f>
        <v>0</v>
      </c>
      <c r="H20" s="211">
        <f t="shared" si="9"/>
        <v>0</v>
      </c>
      <c r="I20" s="211">
        <f t="shared" si="3"/>
        <v>0</v>
      </c>
      <c r="J20" s="211">
        <f t="shared" si="4"/>
        <v>3057.375</v>
      </c>
      <c r="K20" s="211">
        <f t="shared" si="6"/>
        <v>3057.375</v>
      </c>
      <c r="L20" s="211">
        <f t="shared" si="7"/>
        <v>0</v>
      </c>
      <c r="M20" s="211">
        <f t="shared" si="9"/>
        <v>0</v>
      </c>
      <c r="N20" s="211">
        <f t="shared" si="9"/>
        <v>0</v>
      </c>
      <c r="O20" s="211">
        <f t="shared" si="8"/>
        <v>3057.375</v>
      </c>
      <c r="P20" s="211">
        <f t="shared" si="9"/>
        <v>3057.375</v>
      </c>
      <c r="Q20" s="211">
        <f t="shared" si="9"/>
        <v>0</v>
      </c>
      <c r="R20" s="212"/>
    </row>
    <row r="21" spans="1:18" s="193" customFormat="1" ht="12.75" x14ac:dyDescent="0.2">
      <c r="A21" s="186" t="s">
        <v>342</v>
      </c>
      <c r="B21" s="185" t="s">
        <v>338</v>
      </c>
      <c r="C21" s="182"/>
      <c r="D21" s="182">
        <f t="shared" si="2"/>
        <v>6740</v>
      </c>
      <c r="E21" s="182"/>
      <c r="F21" s="182">
        <f>+'[1]61'!$F$17</f>
        <v>6740</v>
      </c>
      <c r="G21" s="182"/>
      <c r="H21" s="182"/>
      <c r="I21" s="211">
        <f t="shared" si="3"/>
        <v>0</v>
      </c>
      <c r="J21" s="211">
        <f t="shared" si="4"/>
        <v>3057.375</v>
      </c>
      <c r="K21" s="182">
        <f t="shared" si="6"/>
        <v>3057.375</v>
      </c>
      <c r="L21" s="182">
        <f t="shared" si="7"/>
        <v>0</v>
      </c>
      <c r="M21" s="182"/>
      <c r="N21" s="182"/>
      <c r="O21" s="182">
        <f t="shared" si="8"/>
        <v>3057.375</v>
      </c>
      <c r="P21" s="182">
        <f>+'[1]61'!$O$17</f>
        <v>3057.375</v>
      </c>
      <c r="Q21" s="182"/>
      <c r="R21" s="214"/>
    </row>
    <row r="22" spans="1:18" s="213" customFormat="1" ht="21" x14ac:dyDescent="0.2">
      <c r="A22" s="178" t="s">
        <v>52</v>
      </c>
      <c r="B22" s="179" t="s">
        <v>343</v>
      </c>
      <c r="C22" s="215"/>
      <c r="D22" s="211">
        <f t="shared" si="2"/>
        <v>8939</v>
      </c>
      <c r="E22" s="215">
        <f>+E23</f>
        <v>0</v>
      </c>
      <c r="F22" s="211">
        <f t="shared" ref="F22:Q22" si="10">+F23</f>
        <v>8939</v>
      </c>
      <c r="G22" s="215">
        <f t="shared" si="10"/>
        <v>0</v>
      </c>
      <c r="H22" s="215">
        <f t="shared" si="10"/>
        <v>0</v>
      </c>
      <c r="I22" s="211">
        <f t="shared" si="3"/>
        <v>0</v>
      </c>
      <c r="J22" s="211">
        <f t="shared" si="4"/>
        <v>7417.8965740000003</v>
      </c>
      <c r="K22" s="211">
        <f t="shared" si="6"/>
        <v>7417.8965740000003</v>
      </c>
      <c r="L22" s="211">
        <f t="shared" si="7"/>
        <v>0</v>
      </c>
      <c r="M22" s="215">
        <f t="shared" si="10"/>
        <v>0</v>
      </c>
      <c r="N22" s="215">
        <f t="shared" si="10"/>
        <v>0</v>
      </c>
      <c r="O22" s="211">
        <f t="shared" si="8"/>
        <v>7417.8965740000003</v>
      </c>
      <c r="P22" s="211">
        <f t="shared" si="10"/>
        <v>7417.8965740000003</v>
      </c>
      <c r="Q22" s="215">
        <f t="shared" si="10"/>
        <v>0</v>
      </c>
      <c r="R22" s="212"/>
    </row>
    <row r="23" spans="1:18" s="193" customFormat="1" ht="12.75" x14ac:dyDescent="0.2">
      <c r="A23" s="180" t="s">
        <v>344</v>
      </c>
      <c r="B23" s="181" t="s">
        <v>338</v>
      </c>
      <c r="C23" s="182"/>
      <c r="D23" s="182">
        <f t="shared" si="2"/>
        <v>8939</v>
      </c>
      <c r="E23" s="182"/>
      <c r="F23" s="182">
        <f>+'[1]61'!$F$19</f>
        <v>8939</v>
      </c>
      <c r="G23" s="182"/>
      <c r="H23" s="182"/>
      <c r="I23" s="211">
        <f t="shared" si="3"/>
        <v>0</v>
      </c>
      <c r="J23" s="211">
        <f t="shared" si="4"/>
        <v>7417.8965740000003</v>
      </c>
      <c r="K23" s="182">
        <f t="shared" si="6"/>
        <v>7417.8965740000003</v>
      </c>
      <c r="L23" s="182">
        <f t="shared" si="7"/>
        <v>0</v>
      </c>
      <c r="M23" s="182"/>
      <c r="N23" s="182"/>
      <c r="O23" s="182">
        <f t="shared" si="8"/>
        <v>7417.8965740000003</v>
      </c>
      <c r="P23" s="182">
        <f>+'[1]61'!$O$19</f>
        <v>7417.8965740000003</v>
      </c>
      <c r="Q23" s="182"/>
      <c r="R23" s="214"/>
    </row>
    <row r="24" spans="1:18" s="213" customFormat="1" ht="21" x14ac:dyDescent="0.2">
      <c r="A24" s="178" t="s">
        <v>156</v>
      </c>
      <c r="B24" s="179" t="s">
        <v>345</v>
      </c>
      <c r="C24" s="211"/>
      <c r="D24" s="211">
        <f t="shared" si="2"/>
        <v>20254</v>
      </c>
      <c r="E24" s="211">
        <f>+E25</f>
        <v>0</v>
      </c>
      <c r="F24" s="211">
        <f t="shared" ref="F24:Q24" si="11">+F25</f>
        <v>20254</v>
      </c>
      <c r="G24" s="211">
        <f t="shared" si="11"/>
        <v>0</v>
      </c>
      <c r="H24" s="211">
        <f t="shared" si="11"/>
        <v>0</v>
      </c>
      <c r="I24" s="211">
        <f t="shared" si="3"/>
        <v>0</v>
      </c>
      <c r="J24" s="211">
        <f t="shared" si="4"/>
        <v>275.53039999999999</v>
      </c>
      <c r="K24" s="182">
        <f t="shared" si="6"/>
        <v>275.53039999999999</v>
      </c>
      <c r="L24" s="182">
        <f t="shared" si="7"/>
        <v>0</v>
      </c>
      <c r="M24" s="211">
        <f t="shared" si="11"/>
        <v>0</v>
      </c>
      <c r="N24" s="211">
        <f t="shared" si="11"/>
        <v>0</v>
      </c>
      <c r="O24" s="182">
        <f t="shared" si="8"/>
        <v>275.53039999999999</v>
      </c>
      <c r="P24" s="211">
        <f t="shared" si="11"/>
        <v>275.53039999999999</v>
      </c>
      <c r="Q24" s="211">
        <f t="shared" si="11"/>
        <v>0</v>
      </c>
      <c r="R24" s="212"/>
    </row>
    <row r="25" spans="1:18" s="193" customFormat="1" ht="12.75" x14ac:dyDescent="0.2">
      <c r="A25" s="186" t="s">
        <v>346</v>
      </c>
      <c r="B25" s="187" t="s">
        <v>338</v>
      </c>
      <c r="C25" s="182"/>
      <c r="D25" s="182">
        <f t="shared" si="2"/>
        <v>20254</v>
      </c>
      <c r="E25" s="182"/>
      <c r="F25" s="182">
        <f>+'[1]61'!$F$22</f>
        <v>20254</v>
      </c>
      <c r="G25" s="182"/>
      <c r="H25" s="182"/>
      <c r="I25" s="211">
        <f t="shared" si="3"/>
        <v>0</v>
      </c>
      <c r="J25" s="211">
        <f t="shared" si="4"/>
        <v>275.53039999999999</v>
      </c>
      <c r="K25" s="182">
        <f t="shared" si="6"/>
        <v>275.53039999999999</v>
      </c>
      <c r="L25" s="182">
        <f t="shared" si="7"/>
        <v>0</v>
      </c>
      <c r="M25" s="182"/>
      <c r="N25" s="182"/>
      <c r="O25" s="182">
        <f t="shared" si="8"/>
        <v>275.53039999999999</v>
      </c>
      <c r="P25" s="182">
        <f>+'[1]61'!$O$22</f>
        <v>275.53039999999999</v>
      </c>
      <c r="Q25" s="182"/>
      <c r="R25" s="214"/>
    </row>
    <row r="26" spans="1:18" s="213" customFormat="1" ht="12.75" x14ac:dyDescent="0.2">
      <c r="A26" s="178" t="s">
        <v>158</v>
      </c>
      <c r="B26" s="179" t="s">
        <v>347</v>
      </c>
      <c r="C26" s="211"/>
      <c r="D26" s="211">
        <f t="shared" si="2"/>
        <v>38000</v>
      </c>
      <c r="E26" s="211">
        <f>+E27</f>
        <v>38000</v>
      </c>
      <c r="F26" s="211">
        <f t="shared" ref="F26:Q26" si="12">+F27</f>
        <v>0</v>
      </c>
      <c r="G26" s="211">
        <f t="shared" si="12"/>
        <v>0</v>
      </c>
      <c r="H26" s="211">
        <f t="shared" si="12"/>
        <v>0</v>
      </c>
      <c r="I26" s="211">
        <f t="shared" si="3"/>
        <v>24178.546186</v>
      </c>
      <c r="J26" s="211">
        <f t="shared" si="4"/>
        <v>0</v>
      </c>
      <c r="K26" s="182">
        <f t="shared" si="6"/>
        <v>24178.546186</v>
      </c>
      <c r="L26" s="182">
        <f t="shared" si="7"/>
        <v>24178.546186</v>
      </c>
      <c r="M26" s="211">
        <f t="shared" si="12"/>
        <v>24178.546186</v>
      </c>
      <c r="N26" s="211">
        <f t="shared" si="12"/>
        <v>0</v>
      </c>
      <c r="O26" s="182">
        <f t="shared" si="8"/>
        <v>0</v>
      </c>
      <c r="P26" s="211">
        <f t="shared" si="12"/>
        <v>0</v>
      </c>
      <c r="Q26" s="211">
        <f t="shared" si="12"/>
        <v>0</v>
      </c>
      <c r="R26" s="212"/>
    </row>
    <row r="27" spans="1:18" s="193" customFormat="1" ht="12.75" x14ac:dyDescent="0.2">
      <c r="A27" s="180" t="s">
        <v>348</v>
      </c>
      <c r="B27" s="187" t="s">
        <v>338</v>
      </c>
      <c r="C27" s="182"/>
      <c r="D27" s="182">
        <f t="shared" si="2"/>
        <v>38000</v>
      </c>
      <c r="E27" s="182">
        <f>+'[1]61'!$E$24</f>
        <v>38000</v>
      </c>
      <c r="F27" s="182"/>
      <c r="G27" s="182"/>
      <c r="H27" s="182"/>
      <c r="I27" s="211">
        <f t="shared" si="3"/>
        <v>24178.546186</v>
      </c>
      <c r="J27" s="211">
        <f t="shared" si="4"/>
        <v>0</v>
      </c>
      <c r="K27" s="182">
        <f t="shared" si="6"/>
        <v>24178.546186</v>
      </c>
      <c r="L27" s="182">
        <f t="shared" si="7"/>
        <v>24178.546186</v>
      </c>
      <c r="M27" s="182">
        <f>+'[1]61'!$L$24</f>
        <v>24178.546186</v>
      </c>
      <c r="N27" s="182"/>
      <c r="O27" s="182">
        <f t="shared" si="8"/>
        <v>0</v>
      </c>
      <c r="P27" s="182"/>
      <c r="Q27" s="182"/>
      <c r="R27" s="214"/>
    </row>
    <row r="28" spans="1:18" s="213" customFormat="1" ht="12.75" x14ac:dyDescent="0.2">
      <c r="A28" s="178" t="s">
        <v>160</v>
      </c>
      <c r="B28" s="179" t="s">
        <v>349</v>
      </c>
      <c r="C28" s="211"/>
      <c r="D28" s="211">
        <f t="shared" si="2"/>
        <v>1800</v>
      </c>
      <c r="E28" s="211">
        <f>+E29</f>
        <v>0</v>
      </c>
      <c r="F28" s="211">
        <f t="shared" ref="F28:Q28" si="13">+F29</f>
        <v>1800</v>
      </c>
      <c r="G28" s="211">
        <f t="shared" si="13"/>
        <v>0</v>
      </c>
      <c r="H28" s="211">
        <f t="shared" si="13"/>
        <v>0</v>
      </c>
      <c r="I28" s="211">
        <f>+L28</f>
        <v>0</v>
      </c>
      <c r="J28" s="211">
        <f t="shared" si="4"/>
        <v>1799.9871000000001</v>
      </c>
      <c r="K28" s="182">
        <f t="shared" si="6"/>
        <v>1799.9871000000001</v>
      </c>
      <c r="L28" s="182">
        <f t="shared" si="7"/>
        <v>0</v>
      </c>
      <c r="M28" s="211">
        <f t="shared" si="13"/>
        <v>0</v>
      </c>
      <c r="N28" s="211">
        <f t="shared" si="13"/>
        <v>0</v>
      </c>
      <c r="O28" s="182">
        <f t="shared" si="8"/>
        <v>1799.9871000000001</v>
      </c>
      <c r="P28" s="211">
        <f t="shared" si="13"/>
        <v>1799.9871000000001</v>
      </c>
      <c r="Q28" s="211">
        <f t="shared" si="13"/>
        <v>0</v>
      </c>
      <c r="R28" s="212"/>
    </row>
    <row r="29" spans="1:18" s="216" customFormat="1" x14ac:dyDescent="0.25">
      <c r="A29" s="186" t="s">
        <v>350</v>
      </c>
      <c r="B29" s="185" t="s">
        <v>338</v>
      </c>
      <c r="C29" s="175"/>
      <c r="D29" s="182">
        <f t="shared" si="2"/>
        <v>1800</v>
      </c>
      <c r="E29" s="175"/>
      <c r="F29" s="175">
        <f>+'[1]61'!$F$26</f>
        <v>1800</v>
      </c>
      <c r="G29" s="175"/>
      <c r="H29" s="175"/>
      <c r="I29" s="211">
        <f t="shared" si="3"/>
        <v>0</v>
      </c>
      <c r="J29" s="211">
        <f t="shared" si="4"/>
        <v>1799.9871000000001</v>
      </c>
      <c r="K29" s="182">
        <f t="shared" si="6"/>
        <v>1799.9871000000001</v>
      </c>
      <c r="L29" s="182"/>
      <c r="M29" s="175"/>
      <c r="N29" s="175"/>
      <c r="O29" s="182">
        <f t="shared" si="8"/>
        <v>1799.9871000000001</v>
      </c>
      <c r="P29" s="175">
        <f>+'[1]61'!$O$26</f>
        <v>1799.9871000000001</v>
      </c>
      <c r="Q29" s="175"/>
      <c r="R29" s="175"/>
    </row>
    <row r="30" spans="1:18" s="218" customFormat="1" ht="21" x14ac:dyDescent="0.25">
      <c r="A30" s="178" t="s">
        <v>162</v>
      </c>
      <c r="B30" s="179" t="s">
        <v>351</v>
      </c>
      <c r="C30" s="217"/>
      <c r="D30" s="211">
        <f t="shared" si="2"/>
        <v>700</v>
      </c>
      <c r="E30" s="217">
        <f>+E31</f>
        <v>0</v>
      </c>
      <c r="F30" s="217">
        <f t="shared" ref="F30:Q30" si="14">+F31</f>
        <v>700</v>
      </c>
      <c r="G30" s="217">
        <f t="shared" si="14"/>
        <v>0</v>
      </c>
      <c r="H30" s="217">
        <f t="shared" si="14"/>
        <v>0</v>
      </c>
      <c r="I30" s="211">
        <f t="shared" si="3"/>
        <v>0</v>
      </c>
      <c r="J30" s="211">
        <f t="shared" si="4"/>
        <v>0</v>
      </c>
      <c r="K30" s="182">
        <f t="shared" si="6"/>
        <v>0</v>
      </c>
      <c r="L30" s="182">
        <f t="shared" si="7"/>
        <v>0</v>
      </c>
      <c r="M30" s="217">
        <f t="shared" si="14"/>
        <v>0</v>
      </c>
      <c r="N30" s="217">
        <f t="shared" si="14"/>
        <v>0</v>
      </c>
      <c r="O30" s="182">
        <f t="shared" si="8"/>
        <v>0</v>
      </c>
      <c r="P30" s="217">
        <f t="shared" si="14"/>
        <v>0</v>
      </c>
      <c r="Q30" s="217">
        <f t="shared" si="14"/>
        <v>0</v>
      </c>
      <c r="R30" s="217"/>
    </row>
    <row r="31" spans="1:18" s="216" customFormat="1" x14ac:dyDescent="0.25">
      <c r="A31" s="180" t="s">
        <v>352</v>
      </c>
      <c r="B31" s="185" t="s">
        <v>338</v>
      </c>
      <c r="C31" s="175"/>
      <c r="D31" s="182">
        <f t="shared" si="2"/>
        <v>700</v>
      </c>
      <c r="E31" s="175"/>
      <c r="F31" s="175">
        <f>+'[1]61'!$F$29</f>
        <v>700</v>
      </c>
      <c r="G31" s="175"/>
      <c r="H31" s="175"/>
      <c r="I31" s="211">
        <f t="shared" si="3"/>
        <v>0</v>
      </c>
      <c r="J31" s="211">
        <f t="shared" si="4"/>
        <v>0</v>
      </c>
      <c r="K31" s="182">
        <f t="shared" si="6"/>
        <v>0</v>
      </c>
      <c r="L31" s="182">
        <f t="shared" si="7"/>
        <v>0</v>
      </c>
      <c r="M31" s="175"/>
      <c r="N31" s="175"/>
      <c r="O31" s="182">
        <f t="shared" si="8"/>
        <v>0</v>
      </c>
      <c r="P31" s="175"/>
      <c r="Q31" s="175"/>
      <c r="R31" s="175"/>
    </row>
  </sheetData>
  <mergeCells count="28">
    <mergeCell ref="C9:C13"/>
    <mergeCell ref="D9:G9"/>
    <mergeCell ref="H9:R9"/>
    <mergeCell ref="D10:D13"/>
    <mergeCell ref="E10:F10"/>
    <mergeCell ref="G10:G13"/>
    <mergeCell ref="H10:H13"/>
    <mergeCell ref="M1:Q1"/>
    <mergeCell ref="A2:B2"/>
    <mergeCell ref="A4:Q4"/>
    <mergeCell ref="A5:Q5"/>
    <mergeCell ref="A1:B1"/>
    <mergeCell ref="A9:A13"/>
    <mergeCell ref="B9:B13"/>
    <mergeCell ref="I10:J10"/>
    <mergeCell ref="K10:Q10"/>
    <mergeCell ref="R10:R13"/>
    <mergeCell ref="E11:E13"/>
    <mergeCell ref="F11:F13"/>
    <mergeCell ref="I11:I13"/>
    <mergeCell ref="J11:J13"/>
    <mergeCell ref="K11:K13"/>
    <mergeCell ref="L11:N11"/>
    <mergeCell ref="O11:Q11"/>
    <mergeCell ref="L12:L13"/>
    <mergeCell ref="M12:N12"/>
    <mergeCell ref="O12:O13"/>
    <mergeCell ref="P12:Q12"/>
  </mergeCells>
  <printOptions horizontalCentered="1"/>
  <pageMargins left="0" right="0" top="0.75" bottom="0.75" header="0.3" footer="0.3"/>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BD4758-3812-477F-8F9E-C4584E5F5C8C}"/>
</file>

<file path=customXml/itemProps2.xml><?xml version="1.0" encoding="utf-8"?>
<ds:datastoreItem xmlns:ds="http://schemas.openxmlformats.org/officeDocument/2006/customXml" ds:itemID="{820DC43F-CA97-418A-A46D-61C22D37F615}"/>
</file>

<file path=customXml/itemProps3.xml><?xml version="1.0" encoding="utf-8"?>
<ds:datastoreItem xmlns:ds="http://schemas.openxmlformats.org/officeDocument/2006/customXml" ds:itemID="{4D016084-85FC-487E-AFC9-F340A9008E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QT-2018-N-B62-TT343-75</vt:lpstr>
      <vt:lpstr>QT-2018-N-B63-TT343-75</vt:lpstr>
      <vt:lpstr>QT-2018-N-B64-TT343-75</vt:lpstr>
      <vt:lpstr>QT-2018-N-B65-TT343-75</vt:lpstr>
      <vt:lpstr>QT-2018-N-B66-TT343-75</vt:lpstr>
      <vt:lpstr>QT-2018-N-B67-TT343-75</vt:lpstr>
      <vt:lpstr>QT-2018-N-B68-TT343-75</vt:lpstr>
      <vt:lpstr>'QT-2018-N-B62-TT343-75'!Print_Titles</vt:lpstr>
      <vt:lpstr>'QT-2018-N-B63-TT343-75'!Print_Titles</vt:lpstr>
      <vt:lpstr>'QT-2018-N-B64-TT343-75'!Print_Titles</vt:lpstr>
      <vt:lpstr>'QT-2018-N-B65-TT343-75'!Print_Titles</vt:lpstr>
      <vt:lpstr>'QT-2018-N-B66-TT343-75'!Print_Titles</vt:lpstr>
      <vt:lpstr>'QT-2018-N-B68-TT343-75'!Print_Titles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2019-12-23T07:55:59Z</cp:lastPrinted>
  <dcterms:created xsi:type="dcterms:W3CDTF">2018-01-02T01:49:16Z</dcterms:created>
  <dcterms:modified xsi:type="dcterms:W3CDTF">2019-12-23T08:52:09Z</dcterms:modified>
</cp:coreProperties>
</file>