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HANG\2018\du toan\du toan\Cong khai 2018\Du toan HĐND phe duyet\"/>
    </mc:Choice>
  </mc:AlternateContent>
  <bookViews>
    <workbookView xWindow="0" yWindow="0" windowWidth="20490" windowHeight="6555"/>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7" i="1" l="1"/>
  <c r="M66" i="1"/>
  <c r="M63" i="1"/>
  <c r="I63" i="1"/>
  <c r="M62" i="1"/>
  <c r="E62" i="1"/>
  <c r="J62" i="1" s="1"/>
  <c r="I61" i="1"/>
  <c r="E61" i="1"/>
  <c r="M60" i="1"/>
  <c r="J60" i="1"/>
  <c r="I60" i="1"/>
  <c r="E60" i="1"/>
  <c r="M59" i="1"/>
  <c r="E59" i="1"/>
  <c r="I59" i="1" s="1"/>
  <c r="M58" i="1"/>
  <c r="J58" i="1"/>
  <c r="I58" i="1"/>
  <c r="M57" i="1"/>
  <c r="I57" i="1"/>
  <c r="D57" i="1"/>
  <c r="M56" i="1"/>
  <c r="I56" i="1"/>
  <c r="E56" i="1"/>
  <c r="M55" i="1"/>
  <c r="E55" i="1"/>
  <c r="I55" i="1" s="1"/>
  <c r="M54" i="1"/>
  <c r="E54" i="1"/>
  <c r="I54" i="1" s="1"/>
  <c r="H53" i="1"/>
  <c r="G53" i="1"/>
  <c r="F53" i="1"/>
  <c r="D53" i="1"/>
  <c r="M53" i="1" s="1"/>
  <c r="N52" i="1"/>
  <c r="M52" i="1"/>
  <c r="H52" i="1"/>
  <c r="G52" i="1"/>
  <c r="E52" i="1"/>
  <c r="J52" i="1" s="1"/>
  <c r="H51" i="1"/>
  <c r="G51" i="1"/>
  <c r="F51" i="1" s="1"/>
  <c r="E51" i="1" s="1"/>
  <c r="D51" i="1"/>
  <c r="M51" i="1" s="1"/>
  <c r="M50" i="1"/>
  <c r="E50" i="1"/>
  <c r="I50" i="1" s="1"/>
  <c r="M49" i="1"/>
  <c r="E49" i="1"/>
  <c r="I49" i="1" s="1"/>
  <c r="H48" i="1"/>
  <c r="E48" i="1" s="1"/>
  <c r="G48" i="1"/>
  <c r="F48" i="1"/>
  <c r="C48" i="1"/>
  <c r="M48" i="1" s="1"/>
  <c r="O47" i="1"/>
  <c r="M47" i="1"/>
  <c r="H47" i="1"/>
  <c r="G47" i="1"/>
  <c r="F47" i="1"/>
  <c r="E47" i="1"/>
  <c r="J47" i="1" s="1"/>
  <c r="H46" i="1"/>
  <c r="E46" i="1" s="1"/>
  <c r="G46" i="1"/>
  <c r="F46" i="1"/>
  <c r="D46" i="1"/>
  <c r="M46" i="1" s="1"/>
  <c r="H45" i="1"/>
  <c r="E45" i="1" s="1"/>
  <c r="G45" i="1"/>
  <c r="F45" i="1"/>
  <c r="D45" i="1"/>
  <c r="M45" i="1" s="1"/>
  <c r="H44" i="1"/>
  <c r="G44" i="1"/>
  <c r="F44" i="1"/>
  <c r="E44" i="1"/>
  <c r="O44" i="1" s="1"/>
  <c r="D44" i="1"/>
  <c r="M44" i="1" s="1"/>
  <c r="H43" i="1"/>
  <c r="G43" i="1"/>
  <c r="F43" i="1"/>
  <c r="E43" i="1"/>
  <c r="J43" i="1" s="1"/>
  <c r="D43" i="1"/>
  <c r="M43" i="1" s="1"/>
  <c r="M42" i="1"/>
  <c r="H42" i="1"/>
  <c r="G42" i="1"/>
  <c r="F42" i="1"/>
  <c r="E42" i="1"/>
  <c r="J42" i="1" s="1"/>
  <c r="M41" i="1"/>
  <c r="H41" i="1"/>
  <c r="G41" i="1"/>
  <c r="F41" i="1"/>
  <c r="E41" i="1"/>
  <c r="J41" i="1" s="1"/>
  <c r="O40" i="1"/>
  <c r="H40" i="1"/>
  <c r="G40" i="1"/>
  <c r="F40" i="1"/>
  <c r="E40" i="1"/>
  <c r="J40" i="1" s="1"/>
  <c r="D40" i="1"/>
  <c r="M40" i="1" s="1"/>
  <c r="O39" i="1"/>
  <c r="M39" i="1"/>
  <c r="H39" i="1"/>
  <c r="G39" i="1"/>
  <c r="F39" i="1"/>
  <c r="E39" i="1"/>
  <c r="I39" i="1" s="1"/>
  <c r="O38" i="1"/>
  <c r="O41" i="1" s="1"/>
  <c r="H38" i="1"/>
  <c r="G38" i="1"/>
  <c r="F38" i="1"/>
  <c r="E38" i="1"/>
  <c r="J38" i="1" s="1"/>
  <c r="D38" i="1"/>
  <c r="M38" i="1" s="1"/>
  <c r="M37" i="1"/>
  <c r="F37" i="1"/>
  <c r="E37" i="1"/>
  <c r="J37" i="1" s="1"/>
  <c r="D37" i="1"/>
  <c r="M36" i="1"/>
  <c r="H36" i="1"/>
  <c r="G36" i="1"/>
  <c r="G34" i="1" s="1"/>
  <c r="F36" i="1"/>
  <c r="E36" i="1" s="1"/>
  <c r="D36" i="1"/>
  <c r="N34" i="1"/>
  <c r="H34" i="1"/>
  <c r="O37" i="1" s="1"/>
  <c r="D34" i="1"/>
  <c r="M33" i="1"/>
  <c r="J33" i="1"/>
  <c r="I33" i="1"/>
  <c r="M32" i="1"/>
  <c r="J32" i="1"/>
  <c r="I32" i="1"/>
  <c r="M31" i="1"/>
  <c r="J31" i="1"/>
  <c r="I31" i="1"/>
  <c r="M30" i="1"/>
  <c r="J30" i="1"/>
  <c r="I30" i="1"/>
  <c r="M29" i="1"/>
  <c r="J29" i="1"/>
  <c r="I29" i="1"/>
  <c r="M28" i="1"/>
  <c r="J28" i="1"/>
  <c r="I28" i="1"/>
  <c r="M27" i="1"/>
  <c r="J27" i="1"/>
  <c r="I27" i="1"/>
  <c r="M26" i="1"/>
  <c r="J26" i="1"/>
  <c r="I26" i="1"/>
  <c r="M25" i="1"/>
  <c r="J25" i="1"/>
  <c r="I25" i="1"/>
  <c r="M24" i="1"/>
  <c r="J24" i="1"/>
  <c r="I24" i="1"/>
  <c r="M23" i="1"/>
  <c r="J23" i="1"/>
  <c r="I23" i="1"/>
  <c r="M22" i="1"/>
  <c r="J22" i="1"/>
  <c r="I22" i="1"/>
  <c r="M21" i="1"/>
  <c r="J21" i="1"/>
  <c r="I21" i="1"/>
  <c r="M20" i="1"/>
  <c r="H20" i="1"/>
  <c r="G20" i="1"/>
  <c r="F20" i="1"/>
  <c r="E20" i="1"/>
  <c r="I20" i="1" s="1"/>
  <c r="D20" i="1"/>
  <c r="C20" i="1"/>
  <c r="I19" i="1"/>
  <c r="E18" i="1"/>
  <c r="J18" i="1" s="1"/>
  <c r="D18" i="1"/>
  <c r="M18" i="1" s="1"/>
  <c r="J17" i="1"/>
  <c r="I17" i="1"/>
  <c r="H17" i="1"/>
  <c r="G17" i="1"/>
  <c r="F17" i="1" s="1"/>
  <c r="F15" i="1" s="1"/>
  <c r="F13" i="1" s="1"/>
  <c r="F11" i="1" s="1"/>
  <c r="D17" i="1"/>
  <c r="M17" i="1" s="1"/>
  <c r="H16" i="1"/>
  <c r="E16" i="1" s="1"/>
  <c r="G16" i="1"/>
  <c r="F16" i="1"/>
  <c r="D16" i="1"/>
  <c r="M16" i="1" s="1"/>
  <c r="H15" i="1"/>
  <c r="G15" i="1"/>
  <c r="D15" i="1"/>
  <c r="M15" i="1" s="1"/>
  <c r="C15" i="1"/>
  <c r="M14" i="1"/>
  <c r="I14" i="1"/>
  <c r="H13" i="1"/>
  <c r="H11" i="1" s="1"/>
  <c r="H9" i="1" s="1"/>
  <c r="H8" i="1" s="1"/>
  <c r="G13" i="1"/>
  <c r="D13" i="1"/>
  <c r="M13" i="1" s="1"/>
  <c r="C13" i="1"/>
  <c r="M12" i="1"/>
  <c r="I12" i="1"/>
  <c r="G11" i="1"/>
  <c r="C11" i="1"/>
  <c r="M10" i="1"/>
  <c r="J10" i="1"/>
  <c r="I10" i="1"/>
  <c r="N6" i="1"/>
  <c r="A3" i="1"/>
  <c r="I48" i="1" l="1"/>
  <c r="J48" i="1"/>
  <c r="I36" i="1"/>
  <c r="E34" i="1"/>
  <c r="O36" i="1"/>
  <c r="O20" i="1" s="1"/>
  <c r="J36" i="1"/>
  <c r="F9" i="1"/>
  <c r="F8" i="1" s="1"/>
  <c r="N16" i="1"/>
  <c r="J16" i="1"/>
  <c r="I16" i="1"/>
  <c r="E15" i="1"/>
  <c r="O34" i="1"/>
  <c r="G9" i="1"/>
  <c r="G8" i="1" s="1"/>
  <c r="N7" i="1" s="1"/>
  <c r="I45" i="1"/>
  <c r="J45" i="1"/>
  <c r="I46" i="1"/>
  <c r="J46" i="1"/>
  <c r="I51" i="1"/>
  <c r="J51" i="1"/>
  <c r="N13" i="1"/>
  <c r="I38" i="1"/>
  <c r="I40" i="1"/>
  <c r="I42" i="1"/>
  <c r="I43" i="1"/>
  <c r="I44" i="1"/>
  <c r="I52" i="1"/>
  <c r="D11" i="1"/>
  <c r="I18" i="1"/>
  <c r="F34" i="1"/>
  <c r="I37" i="1"/>
  <c r="J49" i="1"/>
  <c r="J50" i="1"/>
  <c r="I62" i="1"/>
  <c r="I41" i="1"/>
  <c r="I47" i="1"/>
  <c r="N53" i="1"/>
  <c r="J44" i="1"/>
  <c r="F52" i="1"/>
  <c r="E53" i="1"/>
  <c r="C34" i="1"/>
  <c r="C9" i="1" s="1"/>
  <c r="C8" i="1" s="1"/>
  <c r="M34" i="1" l="1"/>
  <c r="I53" i="1"/>
  <c r="J53" i="1"/>
  <c r="J15" i="1"/>
  <c r="I15" i="1"/>
  <c r="E13" i="1"/>
  <c r="M11" i="1"/>
  <c r="D9" i="1"/>
  <c r="N37" i="1"/>
  <c r="I34" i="1"/>
  <c r="J34" i="1"/>
  <c r="N33" i="1"/>
  <c r="M9" i="1" l="1"/>
  <c r="D8" i="1"/>
  <c r="J13" i="1"/>
  <c r="E11" i="1"/>
  <c r="I13" i="1"/>
  <c r="J11" i="1" l="1"/>
  <c r="I11" i="1"/>
  <c r="E9" i="1"/>
  <c r="M8" i="1"/>
  <c r="M4" i="1"/>
  <c r="N4" i="1" s="1"/>
  <c r="J9" i="1" l="1"/>
  <c r="E8" i="1"/>
  <c r="I9" i="1"/>
  <c r="J8" i="1" l="1"/>
  <c r="I8" i="1"/>
</calcChain>
</file>

<file path=xl/sharedStrings.xml><?xml version="1.0" encoding="utf-8"?>
<sst xmlns="http://schemas.openxmlformats.org/spreadsheetml/2006/main" count="114" uniqueCount="87">
  <si>
    <t>BIỂU TỔNG HỢP DỰ TOÁN CHI NSĐP NĂM 2018</t>
  </si>
  <si>
    <t>Đơn vị tính: Triệu đồng</t>
  </si>
  <si>
    <t>STT</t>
  </si>
  <si>
    <t>Nội dung</t>
  </si>
  <si>
    <t>Năm 2017</t>
  </si>
  <si>
    <t>Dự toán năm 2018</t>
  </si>
  <si>
    <t>Trong đó</t>
  </si>
  <si>
    <t>So sánh</t>
  </si>
  <si>
    <t>Dự toán</t>
  </si>
  <si>
    <t>Ước thực hiện</t>
  </si>
  <si>
    <t>Ngân sách cấp tỉnh</t>
  </si>
  <si>
    <t>Ngân sách cấp huyện</t>
  </si>
  <si>
    <t>Ngân sách cấp xã</t>
  </si>
  <si>
    <t>Tuyệt đối</t>
  </si>
  <si>
    <t>Tương đối (%)</t>
  </si>
  <si>
    <t>A</t>
  </si>
  <si>
    <t>B</t>
  </si>
  <si>
    <t>7=3-1</t>
  </si>
  <si>
    <t>8=3/1</t>
  </si>
  <si>
    <t>TỔNG CHI NGÂN SÁCH ĐỊA PHƯƠNG QUẢN LÝ (I+II)</t>
  </si>
  <si>
    <t>I</t>
  </si>
  <si>
    <t>CHI CÂN ĐỐI NGÂN SÁCH ĐỊA PHƯƠNG</t>
  </si>
  <si>
    <t>Trong đó: Chi cân đối ngân sách địa phương tính tỷ lệ điều tiết, số bổ sung cân đối từ ngân sách trung ương cho ngân sách địa phương (1)</t>
  </si>
  <si>
    <t>Chi đầu tư phát triển</t>
  </si>
  <si>
    <t>1.1</t>
  </si>
  <si>
    <t>Chi đầu tư và hỗ trợ vốn cho các doanh nghiệp cung cấp sản phẩm, dịch vụ công ích do Nhà nước đặt hàng, các tổ chức kinh tế, các tổ chức tài chính của địa phương theo quy định của pháp luật</t>
  </si>
  <si>
    <t>1.2</t>
  </si>
  <si>
    <t>Chi đầu tư phát triển còn lại (1-1.1)</t>
  </si>
  <si>
    <t>Trong đó:</t>
  </si>
  <si>
    <t>1.2.1</t>
  </si>
  <si>
    <t>Chi đầu tư phát triển của các dự án phân theo nguồn vốn</t>
  </si>
  <si>
    <t>a</t>
  </si>
  <si>
    <t>Chi đầu tư XDCB vốn trong nước</t>
  </si>
  <si>
    <t>b</t>
  </si>
  <si>
    <t>Chi đầu tư từ nguồn thu tiền sử dụng đất</t>
  </si>
  <si>
    <t>c</t>
  </si>
  <si>
    <t>Chi đầu tư từ nguồn thu xổ số kiến thiết</t>
  </si>
  <si>
    <t>1.2.2</t>
  </si>
  <si>
    <t>Chi đầu tư phát triển phân theo lĩnh vực</t>
  </si>
  <si>
    <t>Chi giáo dục - đào tạo và dạy nghề</t>
  </si>
  <si>
    <t>Chi khoa học và công nghệ</t>
  </si>
  <si>
    <t>Chi quốc phòng</t>
  </si>
  <si>
    <t>d</t>
  </si>
  <si>
    <t>Chi an ninh</t>
  </si>
  <si>
    <t>đ</t>
  </si>
  <si>
    <t>Chi y tế, dân số và gia đình</t>
  </si>
  <si>
    <t>e</t>
  </si>
  <si>
    <t>Chi văn hóa thông tin</t>
  </si>
  <si>
    <t>g</t>
  </si>
  <si>
    <t>Chi phát thanh, truyền hình</t>
  </si>
  <si>
    <t>h</t>
  </si>
  <si>
    <t xml:space="preserve">Chi thể dục thể thao </t>
  </si>
  <si>
    <t>i</t>
  </si>
  <si>
    <t>Chi bảo vệ môi trường</t>
  </si>
  <si>
    <t>k</t>
  </si>
  <si>
    <t>Chi hoạt động kinh tế</t>
  </si>
  <si>
    <t>l</t>
  </si>
  <si>
    <t>Chi hoạt động quản lý nhà nước, Đảng, đoàn thể</t>
  </si>
  <si>
    <t>m</t>
  </si>
  <si>
    <t>Chi bảo đảm xã hội</t>
  </si>
  <si>
    <t>n</t>
  </si>
  <si>
    <t>Chi khác</t>
  </si>
  <si>
    <t>Chi thường xuyên</t>
  </si>
  <si>
    <t>Chi sự nghiệp y tế, dân số và gia đình</t>
  </si>
  <si>
    <t>Chi sự nghiệp văn hóa thông tin</t>
  </si>
  <si>
    <t>Chi sự nghiệp phát thanh, truyền hình</t>
  </si>
  <si>
    <t>Chi sự nghiệp thể dục thể thao</t>
  </si>
  <si>
    <t>Chi sự nghiệp bảo vệ môi trường</t>
  </si>
  <si>
    <t>Chi trả nợ lãi do chính quyền địa phương vay</t>
  </si>
  <si>
    <t>Chi bổ sung quỹ dự trữ tài chính</t>
  </si>
  <si>
    <t>Dự phòng ngân sách</t>
  </si>
  <si>
    <t>Chi tạo nguồn cải cách tiền lương</t>
  </si>
  <si>
    <t>II</t>
  </si>
  <si>
    <t>Chi từ nguồn bổ sung có mục tiêu</t>
  </si>
  <si>
    <t>Chi thực hiện các chương trình mục tiêu quốc gia</t>
  </si>
  <si>
    <t>Chi đầu tư thực hiện các chương trình mục tiêu, nhiệm vụ khác</t>
  </si>
  <si>
    <t>Chi từ nguồn hỗ trợ thực hiện các chế độ, chính sách theo quy định</t>
  </si>
  <si>
    <t>III</t>
  </si>
  <si>
    <t>Chi từ nguồn chuyển nguồn</t>
  </si>
  <si>
    <t>IV</t>
  </si>
  <si>
    <t>Các khoản không cân đối</t>
  </si>
  <si>
    <t>BỘI CHI NGÂN SÁCH ĐỊA PHƯƠNG/BỘI THU NGÂN SÁCH ĐỊA PHƯƠNG</t>
  </si>
  <si>
    <t>BỘI CHI NGÂN SÁCH ĐỊA PHƯƠNG</t>
  </si>
  <si>
    <t>VAY ĐỂ TRẢ NỢ GỐC</t>
  </si>
  <si>
    <t>BỘI THU NGÂN SÁCH ĐỊA PHƯƠNG</t>
  </si>
  <si>
    <t>C</t>
  </si>
  <si>
    <t>CHI CHUYỂN NGUỒN SANG NĂM SAU CỦA NGÂN SÁCH ĐỊA PHƯƠNG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</si>
</sst>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63"/>
      <scheme val="minor"/>
    </font>
    <font>
      <sz val="11"/>
      <color theme="1"/>
      <name val="Calibri"/>
      <family val="2"/>
      <charset val="163"/>
      <scheme val="minor"/>
    </font>
    <font>
      <b/>
      <sz val="12"/>
      <color indexed="8"/>
      <name val="Times New Roman"/>
      <family val="1"/>
    </font>
    <font>
      <sz val="12"/>
      <name val="Times New Roman"/>
      <family val="1"/>
    </font>
    <font>
      <i/>
      <sz val="12"/>
      <color indexed="8"/>
      <name val="Times New Roman"/>
      <family val="1"/>
    </font>
    <font>
      <i/>
      <sz val="12"/>
      <name val="Times New Roman"/>
      <family val="1"/>
    </font>
    <font>
      <b/>
      <sz val="12"/>
      <name val="Times New Roman"/>
      <family val="1"/>
    </font>
    <font>
      <b/>
      <sz val="11"/>
      <color indexed="63"/>
      <name val="Times New Roman"/>
      <family val="1"/>
    </font>
    <font>
      <sz val="12"/>
      <name val=".VnTime"/>
    </font>
    <font>
      <sz val="12"/>
      <color indexed="8"/>
      <name val="Times New Roman"/>
      <family val="1"/>
    </font>
    <font>
      <b/>
      <sz val="12"/>
      <name val=".VnTime"/>
      <family val="2"/>
    </font>
    <font>
      <sz val="12"/>
      <name val=".VnTime"/>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4">
    <xf numFmtId="0" fontId="0" fillId="0" borderId="0"/>
    <xf numFmtId="9" fontId="1" fillId="0" borderId="0" applyFont="0" applyFill="0" applyBorder="0" applyAlignment="0" applyProtection="0"/>
    <xf numFmtId="0" fontId="8" fillId="0" borderId="0"/>
    <xf numFmtId="0" fontId="11" fillId="0" borderId="0"/>
  </cellStyleXfs>
  <cellXfs count="79">
    <xf numFmtId="0" fontId="0" fillId="0" borderId="0" xfId="0"/>
    <xf numFmtId="0" fontId="2" fillId="0" borderId="0" xfId="0" applyFont="1" applyAlignment="1">
      <alignment vertical="center"/>
    </xf>
    <xf numFmtId="0" fontId="0" fillId="0" borderId="0" xfId="0" applyAlignment="1"/>
    <xf numFmtId="3" fontId="0" fillId="0" borderId="0" xfId="0" applyNumberFormat="1" applyAlignment="1"/>
    <xf numFmtId="3" fontId="0" fillId="0" borderId="0" xfId="0" applyNumberFormat="1" applyFill="1" applyAlignment="1"/>
    <xf numFmtId="3" fontId="3" fillId="0" borderId="0" xfId="0" applyNumberFormat="1" applyFont="1" applyAlignment="1">
      <alignment horizontal="center"/>
    </xf>
    <xf numFmtId="3" fontId="3" fillId="0" borderId="0" xfId="0" applyNumberFormat="1" applyFont="1" applyAlignment="1"/>
    <xf numFmtId="3" fontId="3" fillId="0" borderId="0" xfId="0" applyNumberFormat="1"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xf>
    <xf numFmtId="3" fontId="0" fillId="0" borderId="0" xfId="0" applyNumberFormat="1"/>
    <xf numFmtId="3" fontId="0" fillId="0" borderId="0" xfId="0" applyNumberFormat="1" applyFill="1"/>
    <xf numFmtId="3" fontId="5" fillId="0" borderId="1" xfId="0" applyNumberFormat="1" applyFont="1" applyBorder="1" applyAlignment="1"/>
    <xf numFmtId="3" fontId="3" fillId="0" borderId="1" xfId="0" applyNumberFormat="1" applyFont="1" applyBorder="1" applyAlignment="1"/>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3" fontId="6" fillId="0" borderId="2" xfId="0" applyNumberFormat="1" applyFont="1" applyBorder="1" applyAlignment="1">
      <alignment horizontal="center"/>
    </xf>
    <xf numFmtId="0" fontId="7" fillId="2" borderId="2" xfId="0" applyFont="1" applyFill="1" applyBorder="1" applyAlignment="1">
      <alignment horizontal="center" vertical="center" wrapText="1"/>
    </xf>
    <xf numFmtId="3" fontId="6" fillId="0" borderId="0" xfId="0" applyNumberFormat="1" applyFont="1" applyBorder="1" applyAlignment="1">
      <alignment horizontal="center"/>
    </xf>
    <xf numFmtId="0" fontId="2" fillId="0" borderId="3" xfId="0" applyFont="1" applyBorder="1" applyAlignment="1">
      <alignment horizontal="center" vertical="center" wrapText="1"/>
    </xf>
    <xf numFmtId="3" fontId="2" fillId="0" borderId="3" xfId="0" applyNumberFormat="1" applyFont="1" applyBorder="1" applyAlignment="1">
      <alignment horizontal="center" vertical="center" wrapText="1"/>
    </xf>
    <xf numFmtId="3" fontId="2" fillId="0" borderId="3" xfId="0" applyNumberFormat="1" applyFont="1" applyFill="1" applyBorder="1" applyAlignment="1">
      <alignment horizontal="center" vertical="center" wrapText="1"/>
    </xf>
    <xf numFmtId="3" fontId="2" fillId="0" borderId="3" xfId="0" applyNumberFormat="1" applyFont="1" applyBorder="1" applyAlignment="1">
      <alignment horizontal="center" vertical="center" wrapText="1"/>
    </xf>
    <xf numFmtId="3" fontId="6" fillId="0" borderId="3" xfId="2" applyNumberFormat="1" applyFont="1" applyBorder="1" applyAlignment="1">
      <alignment horizontal="center" vertical="center" wrapText="1"/>
    </xf>
    <xf numFmtId="0" fontId="7" fillId="2" borderId="3" xfId="0" applyFont="1" applyFill="1" applyBorder="1" applyAlignment="1">
      <alignment horizontal="center" vertical="center" wrapText="1"/>
    </xf>
    <xf numFmtId="3" fontId="6" fillId="0" borderId="0" xfId="2" applyNumberFormat="1" applyFont="1" applyBorder="1" applyAlignment="1">
      <alignment horizontal="center" vertical="center" wrapText="1"/>
    </xf>
    <xf numFmtId="0" fontId="9" fillId="0" borderId="3" xfId="0" applyFont="1" applyBorder="1" applyAlignment="1">
      <alignment horizontal="center" vertical="center" wrapText="1"/>
    </xf>
    <xf numFmtId="3" fontId="9" fillId="0" borderId="3" xfId="0" applyNumberFormat="1" applyFont="1" applyBorder="1" applyAlignment="1">
      <alignment horizontal="center" vertical="center" wrapText="1"/>
    </xf>
    <xf numFmtId="3" fontId="9" fillId="0" borderId="3" xfId="0" applyNumberFormat="1" applyFont="1" applyFill="1" applyBorder="1" applyAlignment="1">
      <alignment horizontal="center" vertical="center" wrapText="1"/>
    </xf>
    <xf numFmtId="3" fontId="9" fillId="0" borderId="0"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vertical="center" wrapText="1"/>
    </xf>
    <xf numFmtId="3" fontId="2" fillId="0" borderId="3" xfId="0" applyNumberFormat="1" applyFont="1" applyBorder="1" applyAlignment="1">
      <alignment horizontal="right" vertical="center" wrapText="1"/>
    </xf>
    <xf numFmtId="3" fontId="2" fillId="0" borderId="3" xfId="0" applyNumberFormat="1" applyFont="1" applyFill="1" applyBorder="1" applyAlignment="1">
      <alignment horizontal="right" vertical="center" wrapText="1"/>
    </xf>
    <xf numFmtId="9" fontId="2" fillId="0" borderId="3" xfId="1" applyFont="1" applyBorder="1" applyAlignment="1">
      <alignment horizontal="right" vertical="center" wrapText="1"/>
    </xf>
    <xf numFmtId="3" fontId="2" fillId="0" borderId="0" xfId="0" applyNumberFormat="1" applyFont="1" applyBorder="1" applyAlignment="1">
      <alignment horizontal="right" vertical="center" wrapText="1"/>
    </xf>
    <xf numFmtId="9" fontId="10" fillId="0" borderId="0" xfId="1" applyFont="1"/>
    <xf numFmtId="0" fontId="10" fillId="0" borderId="0" xfId="0" applyFont="1"/>
    <xf numFmtId="0" fontId="4" fillId="0" borderId="3" xfId="0" applyFont="1" applyBorder="1" applyAlignment="1">
      <alignment vertical="center" wrapText="1"/>
    </xf>
    <xf numFmtId="3" fontId="4" fillId="0" borderId="3" xfId="0" applyNumberFormat="1" applyFont="1" applyBorder="1" applyAlignment="1">
      <alignment vertical="center" wrapText="1"/>
    </xf>
    <xf numFmtId="3" fontId="4" fillId="0" borderId="3" xfId="0" applyNumberFormat="1" applyFont="1" applyFill="1" applyBorder="1" applyAlignment="1">
      <alignment vertical="center" wrapText="1"/>
    </xf>
    <xf numFmtId="3" fontId="9" fillId="0" borderId="3" xfId="0" applyNumberFormat="1" applyFont="1" applyBorder="1" applyAlignment="1">
      <alignment horizontal="right" vertical="center" wrapText="1"/>
    </xf>
    <xf numFmtId="3" fontId="9" fillId="0" borderId="0" xfId="0" applyNumberFormat="1" applyFont="1" applyBorder="1" applyAlignment="1">
      <alignment horizontal="right" vertical="center" wrapText="1"/>
    </xf>
    <xf numFmtId="0" fontId="9" fillId="0" borderId="3" xfId="0" applyFont="1" applyBorder="1" applyAlignment="1">
      <alignment vertical="center" wrapText="1"/>
    </xf>
    <xf numFmtId="3" fontId="9" fillId="0" borderId="3" xfId="0" applyNumberFormat="1" applyFont="1" applyBorder="1" applyAlignment="1">
      <alignment vertical="center" wrapText="1"/>
    </xf>
    <xf numFmtId="3" fontId="9" fillId="0" borderId="3" xfId="0" applyNumberFormat="1" applyFont="1" applyFill="1" applyBorder="1" applyAlignment="1">
      <alignment vertical="center" wrapText="1"/>
    </xf>
    <xf numFmtId="9" fontId="9" fillId="0" borderId="3" xfId="1" applyFont="1" applyBorder="1" applyAlignment="1">
      <alignment horizontal="right" vertical="center" wrapText="1"/>
    </xf>
    <xf numFmtId="0" fontId="11" fillId="0" borderId="0" xfId="0" applyFont="1"/>
    <xf numFmtId="3" fontId="9" fillId="0" borderId="3" xfId="0" applyNumberFormat="1" applyFont="1" applyFill="1" applyBorder="1" applyAlignment="1">
      <alignment horizontal="right" vertical="center" wrapText="1"/>
    </xf>
    <xf numFmtId="3" fontId="11" fillId="0" borderId="0" xfId="0" applyNumberFormat="1" applyFont="1"/>
    <xf numFmtId="0" fontId="9" fillId="0" borderId="3" xfId="0" applyFont="1" applyFill="1" applyBorder="1" applyAlignment="1">
      <alignment horizontal="center" vertical="center" wrapText="1"/>
    </xf>
    <xf numFmtId="0" fontId="9" fillId="0" borderId="3" xfId="0" applyFont="1" applyFill="1" applyBorder="1" applyAlignment="1">
      <alignment vertical="center" wrapText="1"/>
    </xf>
    <xf numFmtId="3" fontId="9" fillId="0" borderId="0" xfId="0" applyNumberFormat="1" applyFont="1" applyFill="1" applyBorder="1" applyAlignment="1">
      <alignment horizontal="right" vertical="center" wrapText="1"/>
    </xf>
    <xf numFmtId="0" fontId="0" fillId="0" borderId="0" xfId="0" applyFill="1"/>
    <xf numFmtId="0" fontId="4" fillId="0" borderId="3" xfId="0" applyFont="1" applyBorder="1" applyAlignment="1">
      <alignment horizontal="center" vertical="center" wrapText="1"/>
    </xf>
    <xf numFmtId="3" fontId="10" fillId="3" borderId="0" xfId="0" applyNumberFormat="1" applyFont="1" applyFill="1"/>
    <xf numFmtId="3" fontId="0" fillId="3" borderId="0" xfId="0" applyNumberFormat="1" applyFill="1"/>
    <xf numFmtId="3" fontId="9" fillId="0" borderId="3" xfId="0" applyNumberFormat="1" applyFont="1" applyBorder="1" applyAlignment="1">
      <alignment horizontal="right" vertical="center" wrapText="1"/>
    </xf>
    <xf numFmtId="3" fontId="9" fillId="0" borderId="3" xfId="0" applyNumberFormat="1" applyFont="1" applyFill="1" applyBorder="1" applyAlignment="1">
      <alignment horizontal="right" vertical="center" wrapText="1"/>
    </xf>
    <xf numFmtId="3" fontId="2" fillId="0" borderId="3" xfId="0" applyNumberFormat="1" applyFont="1" applyBorder="1" applyAlignment="1">
      <alignment vertical="center" wrapText="1"/>
    </xf>
    <xf numFmtId="3" fontId="2" fillId="0" borderId="3" xfId="0" applyNumberFormat="1" applyFont="1" applyFill="1" applyBorder="1" applyAlignment="1">
      <alignment vertical="center" wrapText="1"/>
    </xf>
    <xf numFmtId="3" fontId="10" fillId="0" borderId="0" xfId="0" applyNumberFormat="1" applyFont="1"/>
    <xf numFmtId="0" fontId="2" fillId="0" borderId="3" xfId="3"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3" fontId="2" fillId="0" borderId="4" xfId="0" applyNumberFormat="1" applyFont="1" applyBorder="1" applyAlignment="1">
      <alignment vertical="center" wrapText="1"/>
    </xf>
    <xf numFmtId="3" fontId="2" fillId="0" borderId="4" xfId="0" applyNumberFormat="1" applyFont="1" applyFill="1" applyBorder="1" applyAlignment="1">
      <alignment vertical="center" wrapText="1"/>
    </xf>
    <xf numFmtId="3" fontId="9" fillId="0" borderId="4" xfId="0" applyNumberFormat="1" applyFont="1" applyBorder="1" applyAlignment="1">
      <alignment horizontal="right" vertical="center" wrapText="1"/>
    </xf>
    <xf numFmtId="3" fontId="2" fillId="0" borderId="4" xfId="0" applyNumberFormat="1" applyFont="1" applyBorder="1" applyAlignment="1">
      <alignment horizontal="right" vertical="center" wrapText="1"/>
    </xf>
    <xf numFmtId="9" fontId="2" fillId="0" borderId="4" xfId="1" applyFont="1" applyBorder="1" applyAlignment="1">
      <alignment horizontal="right" vertical="center" wrapText="1"/>
    </xf>
    <xf numFmtId="0" fontId="4" fillId="0" borderId="0" xfId="0" applyFont="1" applyAlignment="1">
      <alignment vertical="center"/>
    </xf>
    <xf numFmtId="3" fontId="0" fillId="0" borderId="0" xfId="0" applyNumberFormat="1" applyAlignment="1">
      <alignment horizontal="right"/>
    </xf>
    <xf numFmtId="0" fontId="9" fillId="0" borderId="0" xfId="0" applyFont="1" applyAlignment="1">
      <alignment vertical="center" wrapText="1"/>
    </xf>
    <xf numFmtId="3" fontId="4" fillId="0" borderId="0" xfId="0" applyNumberFormat="1" applyFont="1" applyAlignment="1">
      <alignment horizontal="center" vertical="center" wrapText="1"/>
    </xf>
    <xf numFmtId="3" fontId="4" fillId="0" borderId="0" xfId="0" applyNumberFormat="1" applyFont="1" applyAlignment="1">
      <alignment horizontal="center" vertical="center" wrapText="1"/>
    </xf>
    <xf numFmtId="3" fontId="2" fillId="0" borderId="0" xfId="0" applyNumberFormat="1" applyFont="1" applyAlignment="1">
      <alignment horizontal="center" vertical="center" wrapText="1"/>
    </xf>
    <xf numFmtId="3" fontId="2" fillId="0" borderId="0" xfId="0" applyNumberFormat="1" applyFont="1" applyAlignment="1">
      <alignment horizontal="center" vertical="center" wrapText="1"/>
    </xf>
  </cellXfs>
  <cellStyles count="4">
    <cellStyle name="Normal" xfId="0" builtinId="0"/>
    <cellStyle name="Normal 14" xfId="3"/>
    <cellStyle name="Normal_PL DT2015 (2-11)"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ANG/2018/du%20toan/du%20toan/BC%20HDND/Phu%20luc%20kem%20theo%20Q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thu"/>
      <sheetName val="01b thu LV"/>
      <sheetName val="02 chi"/>
      <sheetName val="5 chi ns cap tinh"/>
      <sheetName val="5a"/>
      <sheetName val="5b chi TX tinh"/>
      <sheetName val="06 Thu HX"/>
      <sheetName val="7c"/>
      <sheetName val="08 BSMT"/>
      <sheetName val="09 TK"/>
      <sheetName val="10a HTNT"/>
      <sheetName val="10b 40ty"/>
      <sheetName val="11 thu 3 nam"/>
      <sheetName val="12 chi 3N"/>
      <sheetName val="13 CĐ"/>
      <sheetName val="14 CD cap"/>
      <sheetName val="15b"/>
      <sheetName val="15a"/>
      <sheetName val="16 Von vay"/>
      <sheetName val="7a.7b chi HX"/>
      <sheetName val="Chi TX Huyen"/>
      <sheetName val="Chi TX XA"/>
      <sheetName val="candoi huyen"/>
      <sheetName val="candoi xa"/>
      <sheetName val="CCTL"/>
    </sheetNames>
    <sheetDataSet>
      <sheetData sheetId="0">
        <row r="3">
          <cell r="A3" t="str">
            <v>(Kèm theo Quyết định số 709/2017/QĐ-UBND ngày 11/12/2017 của UBND tỉnh Bắc Ninh)</v>
          </cell>
        </row>
      </sheetData>
      <sheetData sheetId="1"/>
      <sheetData sheetId="2"/>
      <sheetData sheetId="3"/>
      <sheetData sheetId="4">
        <row r="12">
          <cell r="D12">
            <v>2000000</v>
          </cell>
          <cell r="E12">
            <v>45500</v>
          </cell>
        </row>
        <row r="16">
          <cell r="D16">
            <v>172500</v>
          </cell>
        </row>
      </sheetData>
      <sheetData sheetId="5">
        <row r="9">
          <cell r="F9">
            <v>123530</v>
          </cell>
          <cell r="G9">
            <v>59570</v>
          </cell>
          <cell r="H9">
            <v>1322746</v>
          </cell>
          <cell r="I9">
            <v>448224</v>
          </cell>
          <cell r="J9">
            <v>0</v>
          </cell>
          <cell r="K9">
            <v>48161</v>
          </cell>
          <cell r="L9">
            <v>137859</v>
          </cell>
          <cell r="M9">
            <v>30972</v>
          </cell>
          <cell r="N9">
            <v>52836</v>
          </cell>
          <cell r="O9">
            <v>72916</v>
          </cell>
          <cell r="P9">
            <v>1165874</v>
          </cell>
          <cell r="Q9">
            <v>322876</v>
          </cell>
          <cell r="R9">
            <v>367707</v>
          </cell>
          <cell r="S9">
            <v>367259</v>
          </cell>
        </row>
      </sheetData>
      <sheetData sheetId="6"/>
      <sheetData sheetId="7"/>
      <sheetData sheetId="8">
        <row r="22">
          <cell r="C22">
            <v>8983</v>
          </cell>
        </row>
        <row r="23">
          <cell r="C23">
            <v>8217.4</v>
          </cell>
        </row>
        <row r="24">
          <cell r="C24">
            <v>981.30769230769329</v>
          </cell>
        </row>
        <row r="25">
          <cell r="C25">
            <v>0</v>
          </cell>
        </row>
        <row r="26">
          <cell r="C26">
            <v>60000</v>
          </cell>
        </row>
        <row r="27">
          <cell r="C27">
            <v>14000</v>
          </cell>
        </row>
        <row r="28">
          <cell r="C28">
            <v>34250</v>
          </cell>
        </row>
        <row r="29">
          <cell r="C29">
            <v>0</v>
          </cell>
        </row>
        <row r="30">
          <cell r="C30">
            <v>112423</v>
          </cell>
        </row>
        <row r="35">
          <cell r="C35">
            <v>415</v>
          </cell>
        </row>
        <row r="36">
          <cell r="C36">
            <v>3600</v>
          </cell>
        </row>
        <row r="37">
          <cell r="C37">
            <v>44696</v>
          </cell>
        </row>
        <row r="38">
          <cell r="C38">
            <v>8500</v>
          </cell>
        </row>
        <row r="48">
          <cell r="C48">
            <v>23811</v>
          </cell>
        </row>
        <row r="53">
          <cell r="C53">
            <v>840</v>
          </cell>
        </row>
        <row r="54">
          <cell r="C54">
            <v>2928</v>
          </cell>
        </row>
      </sheetData>
      <sheetData sheetId="9"/>
      <sheetData sheetId="10"/>
      <sheetData sheetId="11"/>
      <sheetData sheetId="12">
        <row r="60">
          <cell r="F60">
            <v>2300000</v>
          </cell>
        </row>
        <row r="81">
          <cell r="F81">
            <v>11000</v>
          </cell>
        </row>
      </sheetData>
      <sheetData sheetId="13"/>
      <sheetData sheetId="14">
        <row r="16">
          <cell r="E16">
            <v>220000</v>
          </cell>
        </row>
        <row r="31">
          <cell r="E31">
            <v>3225010</v>
          </cell>
        </row>
      </sheetData>
      <sheetData sheetId="15"/>
      <sheetData sheetId="16"/>
      <sheetData sheetId="17"/>
      <sheetData sheetId="18"/>
      <sheetData sheetId="19">
        <row r="9">
          <cell r="C9">
            <v>5303413.7076923074</v>
          </cell>
        </row>
        <row r="22">
          <cell r="C22">
            <v>48414</v>
          </cell>
        </row>
        <row r="34">
          <cell r="C34">
            <v>7076</v>
          </cell>
        </row>
        <row r="41">
          <cell r="C41">
            <v>65548</v>
          </cell>
        </row>
        <row r="42">
          <cell r="C42">
            <v>51223</v>
          </cell>
        </row>
        <row r="43">
          <cell r="C43">
            <v>465253.70769230771</v>
          </cell>
        </row>
        <row r="44">
          <cell r="C44">
            <v>169188</v>
          </cell>
        </row>
        <row r="74">
          <cell r="C74">
            <v>8689</v>
          </cell>
        </row>
        <row r="78">
          <cell r="C78">
            <v>15762</v>
          </cell>
        </row>
        <row r="79">
          <cell r="C79">
            <v>13566</v>
          </cell>
        </row>
        <row r="80">
          <cell r="C80">
            <v>23811</v>
          </cell>
        </row>
      </sheetData>
      <sheetData sheetId="20">
        <row r="7">
          <cell r="C7">
            <v>172500</v>
          </cell>
        </row>
        <row r="8">
          <cell r="C8">
            <v>1927400</v>
          </cell>
        </row>
        <row r="9">
          <cell r="C9">
            <v>2560999</v>
          </cell>
        </row>
        <row r="10">
          <cell r="C10">
            <v>1567674</v>
          </cell>
        </row>
        <row r="11">
          <cell r="C11">
            <v>26500</v>
          </cell>
        </row>
        <row r="12">
          <cell r="C12">
            <v>60676</v>
          </cell>
        </row>
        <row r="13">
          <cell r="C13">
            <v>170053</v>
          </cell>
        </row>
        <row r="14">
          <cell r="C14">
            <v>16390</v>
          </cell>
        </row>
        <row r="15">
          <cell r="C15">
            <v>6000</v>
          </cell>
        </row>
        <row r="16">
          <cell r="C16">
            <v>3890</v>
          </cell>
        </row>
        <row r="17">
          <cell r="C17">
            <v>260904</v>
          </cell>
        </row>
        <row r="18">
          <cell r="C18">
            <v>4690</v>
          </cell>
        </row>
        <row r="19">
          <cell r="C19">
            <v>19320</v>
          </cell>
        </row>
        <row r="20">
          <cell r="C20">
            <v>232308</v>
          </cell>
        </row>
        <row r="21">
          <cell r="C21">
            <v>18540</v>
          </cell>
        </row>
        <row r="22">
          <cell r="C22">
            <v>159569</v>
          </cell>
        </row>
        <row r="23">
          <cell r="C23">
            <v>14485</v>
          </cell>
        </row>
        <row r="25">
          <cell r="G25">
            <v>5000</v>
          </cell>
        </row>
      </sheetData>
      <sheetData sheetId="21">
        <row r="8">
          <cell r="C8">
            <v>0</v>
          </cell>
        </row>
        <row r="9">
          <cell r="C9">
            <v>8074</v>
          </cell>
        </row>
        <row r="10">
          <cell r="C10">
            <v>678292</v>
          </cell>
        </row>
        <row r="11">
          <cell r="C11">
            <v>6300</v>
          </cell>
        </row>
        <row r="13">
          <cell r="C13">
            <v>11089</v>
          </cell>
        </row>
        <row r="14">
          <cell r="C14">
            <v>407030</v>
          </cell>
        </row>
        <row r="15">
          <cell r="C15">
            <v>10137</v>
          </cell>
        </row>
        <row r="16">
          <cell r="C16">
            <v>7812</v>
          </cell>
        </row>
        <row r="17">
          <cell r="C17">
            <v>3150</v>
          </cell>
        </row>
        <row r="18">
          <cell r="C18">
            <v>50167</v>
          </cell>
        </row>
        <row r="19">
          <cell r="C19">
            <v>73645</v>
          </cell>
        </row>
        <row r="20">
          <cell r="C20">
            <v>59280</v>
          </cell>
        </row>
        <row r="21">
          <cell r="C21">
            <v>36620</v>
          </cell>
        </row>
        <row r="23">
          <cell r="C23">
            <v>9729</v>
          </cell>
        </row>
        <row r="24">
          <cell r="C24">
            <v>3333</v>
          </cell>
        </row>
      </sheetData>
      <sheetData sheetId="22"/>
      <sheetData sheetId="23"/>
      <sheetData sheetId="24">
        <row r="7">
          <cell r="M7">
            <v>2949.5</v>
          </cell>
          <cell r="N7">
            <v>1099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abSelected="1" topLeftCell="A55" workbookViewId="0">
      <selection activeCell="AI8" sqref="AI8"/>
    </sheetView>
  </sheetViews>
  <sheetFormatPr defaultRowHeight="15" x14ac:dyDescent="0.25"/>
  <cols>
    <col min="1" max="1" width="6" customWidth="1"/>
    <col min="2" max="2" width="52.140625" customWidth="1"/>
    <col min="3" max="3" width="11.7109375" style="12" hidden="1" customWidth="1"/>
    <col min="4" max="4" width="11.7109375" style="13" hidden="1" customWidth="1"/>
    <col min="5" max="5" width="11.7109375" style="12" customWidth="1"/>
    <col min="6" max="6" width="11.28515625" style="12" customWidth="1"/>
    <col min="7" max="7" width="12.140625" style="12" customWidth="1"/>
    <col min="8" max="10" width="11.140625" style="12" customWidth="1"/>
    <col min="11" max="12" width="11.28515625" style="12" hidden="1" customWidth="1"/>
    <col min="13" max="13" width="13.7109375" hidden="1" customWidth="1"/>
    <col min="14" max="14" width="14" hidden="1" customWidth="1"/>
    <col min="15" max="25" width="0" hidden="1" customWidth="1"/>
    <col min="257" max="257" width="6" customWidth="1"/>
    <col min="258" max="258" width="52.140625" customWidth="1"/>
    <col min="259" max="260" width="0" hidden="1" customWidth="1"/>
    <col min="261" max="261" width="11.7109375" customWidth="1"/>
    <col min="262" max="262" width="11.28515625" customWidth="1"/>
    <col min="263" max="263" width="12.140625" customWidth="1"/>
    <col min="264" max="266" width="11.140625" customWidth="1"/>
    <col min="267" max="268" width="11.28515625" customWidth="1"/>
    <col min="269" max="269" width="13.7109375" customWidth="1"/>
    <col min="270" max="270" width="14" customWidth="1"/>
    <col min="513" max="513" width="6" customWidth="1"/>
    <col min="514" max="514" width="52.140625" customWidth="1"/>
    <col min="515" max="516" width="0" hidden="1" customWidth="1"/>
    <col min="517" max="517" width="11.7109375" customWidth="1"/>
    <col min="518" max="518" width="11.28515625" customWidth="1"/>
    <col min="519" max="519" width="12.140625" customWidth="1"/>
    <col min="520" max="522" width="11.140625" customWidth="1"/>
    <col min="523" max="524" width="11.28515625" customWidth="1"/>
    <col min="525" max="525" width="13.7109375" customWidth="1"/>
    <col min="526" max="526" width="14" customWidth="1"/>
    <col min="769" max="769" width="6" customWidth="1"/>
    <col min="770" max="770" width="52.140625" customWidth="1"/>
    <col min="771" max="772" width="0" hidden="1" customWidth="1"/>
    <col min="773" max="773" width="11.7109375" customWidth="1"/>
    <col min="774" max="774" width="11.28515625" customWidth="1"/>
    <col min="775" max="775" width="12.140625" customWidth="1"/>
    <col min="776" max="778" width="11.140625" customWidth="1"/>
    <col min="779" max="780" width="11.28515625" customWidth="1"/>
    <col min="781" max="781" width="13.7109375" customWidth="1"/>
    <col min="782" max="782" width="14" customWidth="1"/>
    <col min="1025" max="1025" width="6" customWidth="1"/>
    <col min="1026" max="1026" width="52.140625" customWidth="1"/>
    <col min="1027" max="1028" width="0" hidden="1" customWidth="1"/>
    <col min="1029" max="1029" width="11.7109375" customWidth="1"/>
    <col min="1030" max="1030" width="11.28515625" customWidth="1"/>
    <col min="1031" max="1031" width="12.140625" customWidth="1"/>
    <col min="1032" max="1034" width="11.140625" customWidth="1"/>
    <col min="1035" max="1036" width="11.28515625" customWidth="1"/>
    <col min="1037" max="1037" width="13.7109375" customWidth="1"/>
    <col min="1038" max="1038" width="14" customWidth="1"/>
    <col min="1281" max="1281" width="6" customWidth="1"/>
    <col min="1282" max="1282" width="52.140625" customWidth="1"/>
    <col min="1283" max="1284" width="0" hidden="1" customWidth="1"/>
    <col min="1285" max="1285" width="11.7109375" customWidth="1"/>
    <col min="1286" max="1286" width="11.28515625" customWidth="1"/>
    <col min="1287" max="1287" width="12.140625" customWidth="1"/>
    <col min="1288" max="1290" width="11.140625" customWidth="1"/>
    <col min="1291" max="1292" width="11.28515625" customWidth="1"/>
    <col min="1293" max="1293" width="13.7109375" customWidth="1"/>
    <col min="1294" max="1294" width="14" customWidth="1"/>
    <col min="1537" max="1537" width="6" customWidth="1"/>
    <col min="1538" max="1538" width="52.140625" customWidth="1"/>
    <col min="1539" max="1540" width="0" hidden="1" customWidth="1"/>
    <col min="1541" max="1541" width="11.7109375" customWidth="1"/>
    <col min="1542" max="1542" width="11.28515625" customWidth="1"/>
    <col min="1543" max="1543" width="12.140625" customWidth="1"/>
    <col min="1544" max="1546" width="11.140625" customWidth="1"/>
    <col min="1547" max="1548" width="11.28515625" customWidth="1"/>
    <col min="1549" max="1549" width="13.7109375" customWidth="1"/>
    <col min="1550" max="1550" width="14" customWidth="1"/>
    <col min="1793" max="1793" width="6" customWidth="1"/>
    <col min="1794" max="1794" width="52.140625" customWidth="1"/>
    <col min="1795" max="1796" width="0" hidden="1" customWidth="1"/>
    <col min="1797" max="1797" width="11.7109375" customWidth="1"/>
    <col min="1798" max="1798" width="11.28515625" customWidth="1"/>
    <col min="1799" max="1799" width="12.140625" customWidth="1"/>
    <col min="1800" max="1802" width="11.140625" customWidth="1"/>
    <col min="1803" max="1804" width="11.28515625" customWidth="1"/>
    <col min="1805" max="1805" width="13.7109375" customWidth="1"/>
    <col min="1806" max="1806" width="14" customWidth="1"/>
    <col min="2049" max="2049" width="6" customWidth="1"/>
    <col min="2050" max="2050" width="52.140625" customWidth="1"/>
    <col min="2051" max="2052" width="0" hidden="1" customWidth="1"/>
    <col min="2053" max="2053" width="11.7109375" customWidth="1"/>
    <col min="2054" max="2054" width="11.28515625" customWidth="1"/>
    <col min="2055" max="2055" width="12.140625" customWidth="1"/>
    <col min="2056" max="2058" width="11.140625" customWidth="1"/>
    <col min="2059" max="2060" width="11.28515625" customWidth="1"/>
    <col min="2061" max="2061" width="13.7109375" customWidth="1"/>
    <col min="2062" max="2062" width="14" customWidth="1"/>
    <col min="2305" max="2305" width="6" customWidth="1"/>
    <col min="2306" max="2306" width="52.140625" customWidth="1"/>
    <col min="2307" max="2308" width="0" hidden="1" customWidth="1"/>
    <col min="2309" max="2309" width="11.7109375" customWidth="1"/>
    <col min="2310" max="2310" width="11.28515625" customWidth="1"/>
    <col min="2311" max="2311" width="12.140625" customWidth="1"/>
    <col min="2312" max="2314" width="11.140625" customWidth="1"/>
    <col min="2315" max="2316" width="11.28515625" customWidth="1"/>
    <col min="2317" max="2317" width="13.7109375" customWidth="1"/>
    <col min="2318" max="2318" width="14" customWidth="1"/>
    <col min="2561" max="2561" width="6" customWidth="1"/>
    <col min="2562" max="2562" width="52.140625" customWidth="1"/>
    <col min="2563" max="2564" width="0" hidden="1" customWidth="1"/>
    <col min="2565" max="2565" width="11.7109375" customWidth="1"/>
    <col min="2566" max="2566" width="11.28515625" customWidth="1"/>
    <col min="2567" max="2567" width="12.140625" customWidth="1"/>
    <col min="2568" max="2570" width="11.140625" customWidth="1"/>
    <col min="2571" max="2572" width="11.28515625" customWidth="1"/>
    <col min="2573" max="2573" width="13.7109375" customWidth="1"/>
    <col min="2574" max="2574" width="14" customWidth="1"/>
    <col min="2817" max="2817" width="6" customWidth="1"/>
    <col min="2818" max="2818" width="52.140625" customWidth="1"/>
    <col min="2819" max="2820" width="0" hidden="1" customWidth="1"/>
    <col min="2821" max="2821" width="11.7109375" customWidth="1"/>
    <col min="2822" max="2822" width="11.28515625" customWidth="1"/>
    <col min="2823" max="2823" width="12.140625" customWidth="1"/>
    <col min="2824" max="2826" width="11.140625" customWidth="1"/>
    <col min="2827" max="2828" width="11.28515625" customWidth="1"/>
    <col min="2829" max="2829" width="13.7109375" customWidth="1"/>
    <col min="2830" max="2830" width="14" customWidth="1"/>
    <col min="3073" max="3073" width="6" customWidth="1"/>
    <col min="3074" max="3074" width="52.140625" customWidth="1"/>
    <col min="3075" max="3076" width="0" hidden="1" customWidth="1"/>
    <col min="3077" max="3077" width="11.7109375" customWidth="1"/>
    <col min="3078" max="3078" width="11.28515625" customWidth="1"/>
    <col min="3079" max="3079" width="12.140625" customWidth="1"/>
    <col min="3080" max="3082" width="11.140625" customWidth="1"/>
    <col min="3083" max="3084" width="11.28515625" customWidth="1"/>
    <col min="3085" max="3085" width="13.7109375" customWidth="1"/>
    <col min="3086" max="3086" width="14" customWidth="1"/>
    <col min="3329" max="3329" width="6" customWidth="1"/>
    <col min="3330" max="3330" width="52.140625" customWidth="1"/>
    <col min="3331" max="3332" width="0" hidden="1" customWidth="1"/>
    <col min="3333" max="3333" width="11.7109375" customWidth="1"/>
    <col min="3334" max="3334" width="11.28515625" customWidth="1"/>
    <col min="3335" max="3335" width="12.140625" customWidth="1"/>
    <col min="3336" max="3338" width="11.140625" customWidth="1"/>
    <col min="3339" max="3340" width="11.28515625" customWidth="1"/>
    <col min="3341" max="3341" width="13.7109375" customWidth="1"/>
    <col min="3342" max="3342" width="14" customWidth="1"/>
    <col min="3585" max="3585" width="6" customWidth="1"/>
    <col min="3586" max="3586" width="52.140625" customWidth="1"/>
    <col min="3587" max="3588" width="0" hidden="1" customWidth="1"/>
    <col min="3589" max="3589" width="11.7109375" customWidth="1"/>
    <col min="3590" max="3590" width="11.28515625" customWidth="1"/>
    <col min="3591" max="3591" width="12.140625" customWidth="1"/>
    <col min="3592" max="3594" width="11.140625" customWidth="1"/>
    <col min="3595" max="3596" width="11.28515625" customWidth="1"/>
    <col min="3597" max="3597" width="13.7109375" customWidth="1"/>
    <col min="3598" max="3598" width="14" customWidth="1"/>
    <col min="3841" max="3841" width="6" customWidth="1"/>
    <col min="3842" max="3842" width="52.140625" customWidth="1"/>
    <col min="3843" max="3844" width="0" hidden="1" customWidth="1"/>
    <col min="3845" max="3845" width="11.7109375" customWidth="1"/>
    <col min="3846" max="3846" width="11.28515625" customWidth="1"/>
    <col min="3847" max="3847" width="12.140625" customWidth="1"/>
    <col min="3848" max="3850" width="11.140625" customWidth="1"/>
    <col min="3851" max="3852" width="11.28515625" customWidth="1"/>
    <col min="3853" max="3853" width="13.7109375" customWidth="1"/>
    <col min="3854" max="3854" width="14" customWidth="1"/>
    <col min="4097" max="4097" width="6" customWidth="1"/>
    <col min="4098" max="4098" width="52.140625" customWidth="1"/>
    <col min="4099" max="4100" width="0" hidden="1" customWidth="1"/>
    <col min="4101" max="4101" width="11.7109375" customWidth="1"/>
    <col min="4102" max="4102" width="11.28515625" customWidth="1"/>
    <col min="4103" max="4103" width="12.140625" customWidth="1"/>
    <col min="4104" max="4106" width="11.140625" customWidth="1"/>
    <col min="4107" max="4108" width="11.28515625" customWidth="1"/>
    <col min="4109" max="4109" width="13.7109375" customWidth="1"/>
    <col min="4110" max="4110" width="14" customWidth="1"/>
    <col min="4353" max="4353" width="6" customWidth="1"/>
    <col min="4354" max="4354" width="52.140625" customWidth="1"/>
    <col min="4355" max="4356" width="0" hidden="1" customWidth="1"/>
    <col min="4357" max="4357" width="11.7109375" customWidth="1"/>
    <col min="4358" max="4358" width="11.28515625" customWidth="1"/>
    <col min="4359" max="4359" width="12.140625" customWidth="1"/>
    <col min="4360" max="4362" width="11.140625" customWidth="1"/>
    <col min="4363" max="4364" width="11.28515625" customWidth="1"/>
    <col min="4365" max="4365" width="13.7109375" customWidth="1"/>
    <col min="4366" max="4366" width="14" customWidth="1"/>
    <col min="4609" max="4609" width="6" customWidth="1"/>
    <col min="4610" max="4610" width="52.140625" customWidth="1"/>
    <col min="4611" max="4612" width="0" hidden="1" customWidth="1"/>
    <col min="4613" max="4613" width="11.7109375" customWidth="1"/>
    <col min="4614" max="4614" width="11.28515625" customWidth="1"/>
    <col min="4615" max="4615" width="12.140625" customWidth="1"/>
    <col min="4616" max="4618" width="11.140625" customWidth="1"/>
    <col min="4619" max="4620" width="11.28515625" customWidth="1"/>
    <col min="4621" max="4621" width="13.7109375" customWidth="1"/>
    <col min="4622" max="4622" width="14" customWidth="1"/>
    <col min="4865" max="4865" width="6" customWidth="1"/>
    <col min="4866" max="4866" width="52.140625" customWidth="1"/>
    <col min="4867" max="4868" width="0" hidden="1" customWidth="1"/>
    <col min="4869" max="4869" width="11.7109375" customWidth="1"/>
    <col min="4870" max="4870" width="11.28515625" customWidth="1"/>
    <col min="4871" max="4871" width="12.140625" customWidth="1"/>
    <col min="4872" max="4874" width="11.140625" customWidth="1"/>
    <col min="4875" max="4876" width="11.28515625" customWidth="1"/>
    <col min="4877" max="4877" width="13.7109375" customWidth="1"/>
    <col min="4878" max="4878" width="14" customWidth="1"/>
    <col min="5121" max="5121" width="6" customWidth="1"/>
    <col min="5122" max="5122" width="52.140625" customWidth="1"/>
    <col min="5123" max="5124" width="0" hidden="1" customWidth="1"/>
    <col min="5125" max="5125" width="11.7109375" customWidth="1"/>
    <col min="5126" max="5126" width="11.28515625" customWidth="1"/>
    <col min="5127" max="5127" width="12.140625" customWidth="1"/>
    <col min="5128" max="5130" width="11.140625" customWidth="1"/>
    <col min="5131" max="5132" width="11.28515625" customWidth="1"/>
    <col min="5133" max="5133" width="13.7109375" customWidth="1"/>
    <col min="5134" max="5134" width="14" customWidth="1"/>
    <col min="5377" max="5377" width="6" customWidth="1"/>
    <col min="5378" max="5378" width="52.140625" customWidth="1"/>
    <col min="5379" max="5380" width="0" hidden="1" customWidth="1"/>
    <col min="5381" max="5381" width="11.7109375" customWidth="1"/>
    <col min="5382" max="5382" width="11.28515625" customWidth="1"/>
    <col min="5383" max="5383" width="12.140625" customWidth="1"/>
    <col min="5384" max="5386" width="11.140625" customWidth="1"/>
    <col min="5387" max="5388" width="11.28515625" customWidth="1"/>
    <col min="5389" max="5389" width="13.7109375" customWidth="1"/>
    <col min="5390" max="5390" width="14" customWidth="1"/>
    <col min="5633" max="5633" width="6" customWidth="1"/>
    <col min="5634" max="5634" width="52.140625" customWidth="1"/>
    <col min="5635" max="5636" width="0" hidden="1" customWidth="1"/>
    <col min="5637" max="5637" width="11.7109375" customWidth="1"/>
    <col min="5638" max="5638" width="11.28515625" customWidth="1"/>
    <col min="5639" max="5639" width="12.140625" customWidth="1"/>
    <col min="5640" max="5642" width="11.140625" customWidth="1"/>
    <col min="5643" max="5644" width="11.28515625" customWidth="1"/>
    <col min="5645" max="5645" width="13.7109375" customWidth="1"/>
    <col min="5646" max="5646" width="14" customWidth="1"/>
    <col min="5889" max="5889" width="6" customWidth="1"/>
    <col min="5890" max="5890" width="52.140625" customWidth="1"/>
    <col min="5891" max="5892" width="0" hidden="1" customWidth="1"/>
    <col min="5893" max="5893" width="11.7109375" customWidth="1"/>
    <col min="5894" max="5894" width="11.28515625" customWidth="1"/>
    <col min="5895" max="5895" width="12.140625" customWidth="1"/>
    <col min="5896" max="5898" width="11.140625" customWidth="1"/>
    <col min="5899" max="5900" width="11.28515625" customWidth="1"/>
    <col min="5901" max="5901" width="13.7109375" customWidth="1"/>
    <col min="5902" max="5902" width="14" customWidth="1"/>
    <col min="6145" max="6145" width="6" customWidth="1"/>
    <col min="6146" max="6146" width="52.140625" customWidth="1"/>
    <col min="6147" max="6148" width="0" hidden="1" customWidth="1"/>
    <col min="6149" max="6149" width="11.7109375" customWidth="1"/>
    <col min="6150" max="6150" width="11.28515625" customWidth="1"/>
    <col min="6151" max="6151" width="12.140625" customWidth="1"/>
    <col min="6152" max="6154" width="11.140625" customWidth="1"/>
    <col min="6155" max="6156" width="11.28515625" customWidth="1"/>
    <col min="6157" max="6157" width="13.7109375" customWidth="1"/>
    <col min="6158" max="6158" width="14" customWidth="1"/>
    <col min="6401" max="6401" width="6" customWidth="1"/>
    <col min="6402" max="6402" width="52.140625" customWidth="1"/>
    <col min="6403" max="6404" width="0" hidden="1" customWidth="1"/>
    <col min="6405" max="6405" width="11.7109375" customWidth="1"/>
    <col min="6406" max="6406" width="11.28515625" customWidth="1"/>
    <col min="6407" max="6407" width="12.140625" customWidth="1"/>
    <col min="6408" max="6410" width="11.140625" customWidth="1"/>
    <col min="6411" max="6412" width="11.28515625" customWidth="1"/>
    <col min="6413" max="6413" width="13.7109375" customWidth="1"/>
    <col min="6414" max="6414" width="14" customWidth="1"/>
    <col min="6657" max="6657" width="6" customWidth="1"/>
    <col min="6658" max="6658" width="52.140625" customWidth="1"/>
    <col min="6659" max="6660" width="0" hidden="1" customWidth="1"/>
    <col min="6661" max="6661" width="11.7109375" customWidth="1"/>
    <col min="6662" max="6662" width="11.28515625" customWidth="1"/>
    <col min="6663" max="6663" width="12.140625" customWidth="1"/>
    <col min="6664" max="6666" width="11.140625" customWidth="1"/>
    <col min="6667" max="6668" width="11.28515625" customWidth="1"/>
    <col min="6669" max="6669" width="13.7109375" customWidth="1"/>
    <col min="6670" max="6670" width="14" customWidth="1"/>
    <col min="6913" max="6913" width="6" customWidth="1"/>
    <col min="6914" max="6914" width="52.140625" customWidth="1"/>
    <col min="6915" max="6916" width="0" hidden="1" customWidth="1"/>
    <col min="6917" max="6917" width="11.7109375" customWidth="1"/>
    <col min="6918" max="6918" width="11.28515625" customWidth="1"/>
    <col min="6919" max="6919" width="12.140625" customWidth="1"/>
    <col min="6920" max="6922" width="11.140625" customWidth="1"/>
    <col min="6923" max="6924" width="11.28515625" customWidth="1"/>
    <col min="6925" max="6925" width="13.7109375" customWidth="1"/>
    <col min="6926" max="6926" width="14" customWidth="1"/>
    <col min="7169" max="7169" width="6" customWidth="1"/>
    <col min="7170" max="7170" width="52.140625" customWidth="1"/>
    <col min="7171" max="7172" width="0" hidden="1" customWidth="1"/>
    <col min="7173" max="7173" width="11.7109375" customWidth="1"/>
    <col min="7174" max="7174" width="11.28515625" customWidth="1"/>
    <col min="7175" max="7175" width="12.140625" customWidth="1"/>
    <col min="7176" max="7178" width="11.140625" customWidth="1"/>
    <col min="7179" max="7180" width="11.28515625" customWidth="1"/>
    <col min="7181" max="7181" width="13.7109375" customWidth="1"/>
    <col min="7182" max="7182" width="14" customWidth="1"/>
    <col min="7425" max="7425" width="6" customWidth="1"/>
    <col min="7426" max="7426" width="52.140625" customWidth="1"/>
    <col min="7427" max="7428" width="0" hidden="1" customWidth="1"/>
    <col min="7429" max="7429" width="11.7109375" customWidth="1"/>
    <col min="7430" max="7430" width="11.28515625" customWidth="1"/>
    <col min="7431" max="7431" width="12.140625" customWidth="1"/>
    <col min="7432" max="7434" width="11.140625" customWidth="1"/>
    <col min="7435" max="7436" width="11.28515625" customWidth="1"/>
    <col min="7437" max="7437" width="13.7109375" customWidth="1"/>
    <col min="7438" max="7438" width="14" customWidth="1"/>
    <col min="7681" max="7681" width="6" customWidth="1"/>
    <col min="7682" max="7682" width="52.140625" customWidth="1"/>
    <col min="7683" max="7684" width="0" hidden="1" customWidth="1"/>
    <col min="7685" max="7685" width="11.7109375" customWidth="1"/>
    <col min="7686" max="7686" width="11.28515625" customWidth="1"/>
    <col min="7687" max="7687" width="12.140625" customWidth="1"/>
    <col min="7688" max="7690" width="11.140625" customWidth="1"/>
    <col min="7691" max="7692" width="11.28515625" customWidth="1"/>
    <col min="7693" max="7693" width="13.7109375" customWidth="1"/>
    <col min="7694" max="7694" width="14" customWidth="1"/>
    <col min="7937" max="7937" width="6" customWidth="1"/>
    <col min="7938" max="7938" width="52.140625" customWidth="1"/>
    <col min="7939" max="7940" width="0" hidden="1" customWidth="1"/>
    <col min="7941" max="7941" width="11.7109375" customWidth="1"/>
    <col min="7942" max="7942" width="11.28515625" customWidth="1"/>
    <col min="7943" max="7943" width="12.140625" customWidth="1"/>
    <col min="7944" max="7946" width="11.140625" customWidth="1"/>
    <col min="7947" max="7948" width="11.28515625" customWidth="1"/>
    <col min="7949" max="7949" width="13.7109375" customWidth="1"/>
    <col min="7950" max="7950" width="14" customWidth="1"/>
    <col min="8193" max="8193" width="6" customWidth="1"/>
    <col min="8194" max="8194" width="52.140625" customWidth="1"/>
    <col min="8195" max="8196" width="0" hidden="1" customWidth="1"/>
    <col min="8197" max="8197" width="11.7109375" customWidth="1"/>
    <col min="8198" max="8198" width="11.28515625" customWidth="1"/>
    <col min="8199" max="8199" width="12.140625" customWidth="1"/>
    <col min="8200" max="8202" width="11.140625" customWidth="1"/>
    <col min="8203" max="8204" width="11.28515625" customWidth="1"/>
    <col min="8205" max="8205" width="13.7109375" customWidth="1"/>
    <col min="8206" max="8206" width="14" customWidth="1"/>
    <col min="8449" max="8449" width="6" customWidth="1"/>
    <col min="8450" max="8450" width="52.140625" customWidth="1"/>
    <col min="8451" max="8452" width="0" hidden="1" customWidth="1"/>
    <col min="8453" max="8453" width="11.7109375" customWidth="1"/>
    <col min="8454" max="8454" width="11.28515625" customWidth="1"/>
    <col min="8455" max="8455" width="12.140625" customWidth="1"/>
    <col min="8456" max="8458" width="11.140625" customWidth="1"/>
    <col min="8459" max="8460" width="11.28515625" customWidth="1"/>
    <col min="8461" max="8461" width="13.7109375" customWidth="1"/>
    <col min="8462" max="8462" width="14" customWidth="1"/>
    <col min="8705" max="8705" width="6" customWidth="1"/>
    <col min="8706" max="8706" width="52.140625" customWidth="1"/>
    <col min="8707" max="8708" width="0" hidden="1" customWidth="1"/>
    <col min="8709" max="8709" width="11.7109375" customWidth="1"/>
    <col min="8710" max="8710" width="11.28515625" customWidth="1"/>
    <col min="8711" max="8711" width="12.140625" customWidth="1"/>
    <col min="8712" max="8714" width="11.140625" customWidth="1"/>
    <col min="8715" max="8716" width="11.28515625" customWidth="1"/>
    <col min="8717" max="8717" width="13.7109375" customWidth="1"/>
    <col min="8718" max="8718" width="14" customWidth="1"/>
    <col min="8961" max="8961" width="6" customWidth="1"/>
    <col min="8962" max="8962" width="52.140625" customWidth="1"/>
    <col min="8963" max="8964" width="0" hidden="1" customWidth="1"/>
    <col min="8965" max="8965" width="11.7109375" customWidth="1"/>
    <col min="8966" max="8966" width="11.28515625" customWidth="1"/>
    <col min="8967" max="8967" width="12.140625" customWidth="1"/>
    <col min="8968" max="8970" width="11.140625" customWidth="1"/>
    <col min="8971" max="8972" width="11.28515625" customWidth="1"/>
    <col min="8973" max="8973" width="13.7109375" customWidth="1"/>
    <col min="8974" max="8974" width="14" customWidth="1"/>
    <col min="9217" max="9217" width="6" customWidth="1"/>
    <col min="9218" max="9218" width="52.140625" customWidth="1"/>
    <col min="9219" max="9220" width="0" hidden="1" customWidth="1"/>
    <col min="9221" max="9221" width="11.7109375" customWidth="1"/>
    <col min="9222" max="9222" width="11.28515625" customWidth="1"/>
    <col min="9223" max="9223" width="12.140625" customWidth="1"/>
    <col min="9224" max="9226" width="11.140625" customWidth="1"/>
    <col min="9227" max="9228" width="11.28515625" customWidth="1"/>
    <col min="9229" max="9229" width="13.7109375" customWidth="1"/>
    <col min="9230" max="9230" width="14" customWidth="1"/>
    <col min="9473" max="9473" width="6" customWidth="1"/>
    <col min="9474" max="9474" width="52.140625" customWidth="1"/>
    <col min="9475" max="9476" width="0" hidden="1" customWidth="1"/>
    <col min="9477" max="9477" width="11.7109375" customWidth="1"/>
    <col min="9478" max="9478" width="11.28515625" customWidth="1"/>
    <col min="9479" max="9479" width="12.140625" customWidth="1"/>
    <col min="9480" max="9482" width="11.140625" customWidth="1"/>
    <col min="9483" max="9484" width="11.28515625" customWidth="1"/>
    <col min="9485" max="9485" width="13.7109375" customWidth="1"/>
    <col min="9486" max="9486" width="14" customWidth="1"/>
    <col min="9729" max="9729" width="6" customWidth="1"/>
    <col min="9730" max="9730" width="52.140625" customWidth="1"/>
    <col min="9731" max="9732" width="0" hidden="1" customWidth="1"/>
    <col min="9733" max="9733" width="11.7109375" customWidth="1"/>
    <col min="9734" max="9734" width="11.28515625" customWidth="1"/>
    <col min="9735" max="9735" width="12.140625" customWidth="1"/>
    <col min="9736" max="9738" width="11.140625" customWidth="1"/>
    <col min="9739" max="9740" width="11.28515625" customWidth="1"/>
    <col min="9741" max="9741" width="13.7109375" customWidth="1"/>
    <col min="9742" max="9742" width="14" customWidth="1"/>
    <col min="9985" max="9985" width="6" customWidth="1"/>
    <col min="9986" max="9986" width="52.140625" customWidth="1"/>
    <col min="9987" max="9988" width="0" hidden="1" customWidth="1"/>
    <col min="9989" max="9989" width="11.7109375" customWidth="1"/>
    <col min="9990" max="9990" width="11.28515625" customWidth="1"/>
    <col min="9991" max="9991" width="12.140625" customWidth="1"/>
    <col min="9992" max="9994" width="11.140625" customWidth="1"/>
    <col min="9995" max="9996" width="11.28515625" customWidth="1"/>
    <col min="9997" max="9997" width="13.7109375" customWidth="1"/>
    <col min="9998" max="9998" width="14" customWidth="1"/>
    <col min="10241" max="10241" width="6" customWidth="1"/>
    <col min="10242" max="10242" width="52.140625" customWidth="1"/>
    <col min="10243" max="10244" width="0" hidden="1" customWidth="1"/>
    <col min="10245" max="10245" width="11.7109375" customWidth="1"/>
    <col min="10246" max="10246" width="11.28515625" customWidth="1"/>
    <col min="10247" max="10247" width="12.140625" customWidth="1"/>
    <col min="10248" max="10250" width="11.140625" customWidth="1"/>
    <col min="10251" max="10252" width="11.28515625" customWidth="1"/>
    <col min="10253" max="10253" width="13.7109375" customWidth="1"/>
    <col min="10254" max="10254" width="14" customWidth="1"/>
    <col min="10497" max="10497" width="6" customWidth="1"/>
    <col min="10498" max="10498" width="52.140625" customWidth="1"/>
    <col min="10499" max="10500" width="0" hidden="1" customWidth="1"/>
    <col min="10501" max="10501" width="11.7109375" customWidth="1"/>
    <col min="10502" max="10502" width="11.28515625" customWidth="1"/>
    <col min="10503" max="10503" width="12.140625" customWidth="1"/>
    <col min="10504" max="10506" width="11.140625" customWidth="1"/>
    <col min="10507" max="10508" width="11.28515625" customWidth="1"/>
    <col min="10509" max="10509" width="13.7109375" customWidth="1"/>
    <col min="10510" max="10510" width="14" customWidth="1"/>
    <col min="10753" max="10753" width="6" customWidth="1"/>
    <col min="10754" max="10754" width="52.140625" customWidth="1"/>
    <col min="10755" max="10756" width="0" hidden="1" customWidth="1"/>
    <col min="10757" max="10757" width="11.7109375" customWidth="1"/>
    <col min="10758" max="10758" width="11.28515625" customWidth="1"/>
    <col min="10759" max="10759" width="12.140625" customWidth="1"/>
    <col min="10760" max="10762" width="11.140625" customWidth="1"/>
    <col min="10763" max="10764" width="11.28515625" customWidth="1"/>
    <col min="10765" max="10765" width="13.7109375" customWidth="1"/>
    <col min="10766" max="10766" width="14" customWidth="1"/>
    <col min="11009" max="11009" width="6" customWidth="1"/>
    <col min="11010" max="11010" width="52.140625" customWidth="1"/>
    <col min="11011" max="11012" width="0" hidden="1" customWidth="1"/>
    <col min="11013" max="11013" width="11.7109375" customWidth="1"/>
    <col min="11014" max="11014" width="11.28515625" customWidth="1"/>
    <col min="11015" max="11015" width="12.140625" customWidth="1"/>
    <col min="11016" max="11018" width="11.140625" customWidth="1"/>
    <col min="11019" max="11020" width="11.28515625" customWidth="1"/>
    <col min="11021" max="11021" width="13.7109375" customWidth="1"/>
    <col min="11022" max="11022" width="14" customWidth="1"/>
    <col min="11265" max="11265" width="6" customWidth="1"/>
    <col min="11266" max="11266" width="52.140625" customWidth="1"/>
    <col min="11267" max="11268" width="0" hidden="1" customWidth="1"/>
    <col min="11269" max="11269" width="11.7109375" customWidth="1"/>
    <col min="11270" max="11270" width="11.28515625" customWidth="1"/>
    <col min="11271" max="11271" width="12.140625" customWidth="1"/>
    <col min="11272" max="11274" width="11.140625" customWidth="1"/>
    <col min="11275" max="11276" width="11.28515625" customWidth="1"/>
    <col min="11277" max="11277" width="13.7109375" customWidth="1"/>
    <col min="11278" max="11278" width="14" customWidth="1"/>
    <col min="11521" max="11521" width="6" customWidth="1"/>
    <col min="11522" max="11522" width="52.140625" customWidth="1"/>
    <col min="11523" max="11524" width="0" hidden="1" customWidth="1"/>
    <col min="11525" max="11525" width="11.7109375" customWidth="1"/>
    <col min="11526" max="11526" width="11.28515625" customWidth="1"/>
    <col min="11527" max="11527" width="12.140625" customWidth="1"/>
    <col min="11528" max="11530" width="11.140625" customWidth="1"/>
    <col min="11531" max="11532" width="11.28515625" customWidth="1"/>
    <col min="11533" max="11533" width="13.7109375" customWidth="1"/>
    <col min="11534" max="11534" width="14" customWidth="1"/>
    <col min="11777" max="11777" width="6" customWidth="1"/>
    <col min="11778" max="11778" width="52.140625" customWidth="1"/>
    <col min="11779" max="11780" width="0" hidden="1" customWidth="1"/>
    <col min="11781" max="11781" width="11.7109375" customWidth="1"/>
    <col min="11782" max="11782" width="11.28515625" customWidth="1"/>
    <col min="11783" max="11783" width="12.140625" customWidth="1"/>
    <col min="11784" max="11786" width="11.140625" customWidth="1"/>
    <col min="11787" max="11788" width="11.28515625" customWidth="1"/>
    <col min="11789" max="11789" width="13.7109375" customWidth="1"/>
    <col min="11790" max="11790" width="14" customWidth="1"/>
    <col min="12033" max="12033" width="6" customWidth="1"/>
    <col min="12034" max="12034" width="52.140625" customWidth="1"/>
    <col min="12035" max="12036" width="0" hidden="1" customWidth="1"/>
    <col min="12037" max="12037" width="11.7109375" customWidth="1"/>
    <col min="12038" max="12038" width="11.28515625" customWidth="1"/>
    <col min="12039" max="12039" width="12.140625" customWidth="1"/>
    <col min="12040" max="12042" width="11.140625" customWidth="1"/>
    <col min="12043" max="12044" width="11.28515625" customWidth="1"/>
    <col min="12045" max="12045" width="13.7109375" customWidth="1"/>
    <col min="12046" max="12046" width="14" customWidth="1"/>
    <col min="12289" max="12289" width="6" customWidth="1"/>
    <col min="12290" max="12290" width="52.140625" customWidth="1"/>
    <col min="12291" max="12292" width="0" hidden="1" customWidth="1"/>
    <col min="12293" max="12293" width="11.7109375" customWidth="1"/>
    <col min="12294" max="12294" width="11.28515625" customWidth="1"/>
    <col min="12295" max="12295" width="12.140625" customWidth="1"/>
    <col min="12296" max="12298" width="11.140625" customWidth="1"/>
    <col min="12299" max="12300" width="11.28515625" customWidth="1"/>
    <col min="12301" max="12301" width="13.7109375" customWidth="1"/>
    <col min="12302" max="12302" width="14" customWidth="1"/>
    <col min="12545" max="12545" width="6" customWidth="1"/>
    <col min="12546" max="12546" width="52.140625" customWidth="1"/>
    <col min="12547" max="12548" width="0" hidden="1" customWidth="1"/>
    <col min="12549" max="12549" width="11.7109375" customWidth="1"/>
    <col min="12550" max="12550" width="11.28515625" customWidth="1"/>
    <col min="12551" max="12551" width="12.140625" customWidth="1"/>
    <col min="12552" max="12554" width="11.140625" customWidth="1"/>
    <col min="12555" max="12556" width="11.28515625" customWidth="1"/>
    <col min="12557" max="12557" width="13.7109375" customWidth="1"/>
    <col min="12558" max="12558" width="14" customWidth="1"/>
    <col min="12801" max="12801" width="6" customWidth="1"/>
    <col min="12802" max="12802" width="52.140625" customWidth="1"/>
    <col min="12803" max="12804" width="0" hidden="1" customWidth="1"/>
    <col min="12805" max="12805" width="11.7109375" customWidth="1"/>
    <col min="12806" max="12806" width="11.28515625" customWidth="1"/>
    <col min="12807" max="12807" width="12.140625" customWidth="1"/>
    <col min="12808" max="12810" width="11.140625" customWidth="1"/>
    <col min="12811" max="12812" width="11.28515625" customWidth="1"/>
    <col min="12813" max="12813" width="13.7109375" customWidth="1"/>
    <col min="12814" max="12814" width="14" customWidth="1"/>
    <col min="13057" max="13057" width="6" customWidth="1"/>
    <col min="13058" max="13058" width="52.140625" customWidth="1"/>
    <col min="13059" max="13060" width="0" hidden="1" customWidth="1"/>
    <col min="13061" max="13061" width="11.7109375" customWidth="1"/>
    <col min="13062" max="13062" width="11.28515625" customWidth="1"/>
    <col min="13063" max="13063" width="12.140625" customWidth="1"/>
    <col min="13064" max="13066" width="11.140625" customWidth="1"/>
    <col min="13067" max="13068" width="11.28515625" customWidth="1"/>
    <col min="13069" max="13069" width="13.7109375" customWidth="1"/>
    <col min="13070" max="13070" width="14" customWidth="1"/>
    <col min="13313" max="13313" width="6" customWidth="1"/>
    <col min="13314" max="13314" width="52.140625" customWidth="1"/>
    <col min="13315" max="13316" width="0" hidden="1" customWidth="1"/>
    <col min="13317" max="13317" width="11.7109375" customWidth="1"/>
    <col min="13318" max="13318" width="11.28515625" customWidth="1"/>
    <col min="13319" max="13319" width="12.140625" customWidth="1"/>
    <col min="13320" max="13322" width="11.140625" customWidth="1"/>
    <col min="13323" max="13324" width="11.28515625" customWidth="1"/>
    <col min="13325" max="13325" width="13.7109375" customWidth="1"/>
    <col min="13326" max="13326" width="14" customWidth="1"/>
    <col min="13569" max="13569" width="6" customWidth="1"/>
    <col min="13570" max="13570" width="52.140625" customWidth="1"/>
    <col min="13571" max="13572" width="0" hidden="1" customWidth="1"/>
    <col min="13573" max="13573" width="11.7109375" customWidth="1"/>
    <col min="13574" max="13574" width="11.28515625" customWidth="1"/>
    <col min="13575" max="13575" width="12.140625" customWidth="1"/>
    <col min="13576" max="13578" width="11.140625" customWidth="1"/>
    <col min="13579" max="13580" width="11.28515625" customWidth="1"/>
    <col min="13581" max="13581" width="13.7109375" customWidth="1"/>
    <col min="13582" max="13582" width="14" customWidth="1"/>
    <col min="13825" max="13825" width="6" customWidth="1"/>
    <col min="13826" max="13826" width="52.140625" customWidth="1"/>
    <col min="13827" max="13828" width="0" hidden="1" customWidth="1"/>
    <col min="13829" max="13829" width="11.7109375" customWidth="1"/>
    <col min="13830" max="13830" width="11.28515625" customWidth="1"/>
    <col min="13831" max="13831" width="12.140625" customWidth="1"/>
    <col min="13832" max="13834" width="11.140625" customWidth="1"/>
    <col min="13835" max="13836" width="11.28515625" customWidth="1"/>
    <col min="13837" max="13837" width="13.7109375" customWidth="1"/>
    <col min="13838" max="13838" width="14" customWidth="1"/>
    <col min="14081" max="14081" width="6" customWidth="1"/>
    <col min="14082" max="14082" width="52.140625" customWidth="1"/>
    <col min="14083" max="14084" width="0" hidden="1" customWidth="1"/>
    <col min="14085" max="14085" width="11.7109375" customWidth="1"/>
    <col min="14086" max="14086" width="11.28515625" customWidth="1"/>
    <col min="14087" max="14087" width="12.140625" customWidth="1"/>
    <col min="14088" max="14090" width="11.140625" customWidth="1"/>
    <col min="14091" max="14092" width="11.28515625" customWidth="1"/>
    <col min="14093" max="14093" width="13.7109375" customWidth="1"/>
    <col min="14094" max="14094" width="14" customWidth="1"/>
    <col min="14337" max="14337" width="6" customWidth="1"/>
    <col min="14338" max="14338" width="52.140625" customWidth="1"/>
    <col min="14339" max="14340" width="0" hidden="1" customWidth="1"/>
    <col min="14341" max="14341" width="11.7109375" customWidth="1"/>
    <col min="14342" max="14342" width="11.28515625" customWidth="1"/>
    <col min="14343" max="14343" width="12.140625" customWidth="1"/>
    <col min="14344" max="14346" width="11.140625" customWidth="1"/>
    <col min="14347" max="14348" width="11.28515625" customWidth="1"/>
    <col min="14349" max="14349" width="13.7109375" customWidth="1"/>
    <col min="14350" max="14350" width="14" customWidth="1"/>
    <col min="14593" max="14593" width="6" customWidth="1"/>
    <col min="14594" max="14594" width="52.140625" customWidth="1"/>
    <col min="14595" max="14596" width="0" hidden="1" customWidth="1"/>
    <col min="14597" max="14597" width="11.7109375" customWidth="1"/>
    <col min="14598" max="14598" width="11.28515625" customWidth="1"/>
    <col min="14599" max="14599" width="12.140625" customWidth="1"/>
    <col min="14600" max="14602" width="11.140625" customWidth="1"/>
    <col min="14603" max="14604" width="11.28515625" customWidth="1"/>
    <col min="14605" max="14605" width="13.7109375" customWidth="1"/>
    <col min="14606" max="14606" width="14" customWidth="1"/>
    <col min="14849" max="14849" width="6" customWidth="1"/>
    <col min="14850" max="14850" width="52.140625" customWidth="1"/>
    <col min="14851" max="14852" width="0" hidden="1" customWidth="1"/>
    <col min="14853" max="14853" width="11.7109375" customWidth="1"/>
    <col min="14854" max="14854" width="11.28515625" customWidth="1"/>
    <col min="14855" max="14855" width="12.140625" customWidth="1"/>
    <col min="14856" max="14858" width="11.140625" customWidth="1"/>
    <col min="14859" max="14860" width="11.28515625" customWidth="1"/>
    <col min="14861" max="14861" width="13.7109375" customWidth="1"/>
    <col min="14862" max="14862" width="14" customWidth="1"/>
    <col min="15105" max="15105" width="6" customWidth="1"/>
    <col min="15106" max="15106" width="52.140625" customWidth="1"/>
    <col min="15107" max="15108" width="0" hidden="1" customWidth="1"/>
    <col min="15109" max="15109" width="11.7109375" customWidth="1"/>
    <col min="15110" max="15110" width="11.28515625" customWidth="1"/>
    <col min="15111" max="15111" width="12.140625" customWidth="1"/>
    <col min="15112" max="15114" width="11.140625" customWidth="1"/>
    <col min="15115" max="15116" width="11.28515625" customWidth="1"/>
    <col min="15117" max="15117" width="13.7109375" customWidth="1"/>
    <col min="15118" max="15118" width="14" customWidth="1"/>
    <col min="15361" max="15361" width="6" customWidth="1"/>
    <col min="15362" max="15362" width="52.140625" customWidth="1"/>
    <col min="15363" max="15364" width="0" hidden="1" customWidth="1"/>
    <col min="15365" max="15365" width="11.7109375" customWidth="1"/>
    <col min="15366" max="15366" width="11.28515625" customWidth="1"/>
    <col min="15367" max="15367" width="12.140625" customWidth="1"/>
    <col min="15368" max="15370" width="11.140625" customWidth="1"/>
    <col min="15371" max="15372" width="11.28515625" customWidth="1"/>
    <col min="15373" max="15373" width="13.7109375" customWidth="1"/>
    <col min="15374" max="15374" width="14" customWidth="1"/>
    <col min="15617" max="15617" width="6" customWidth="1"/>
    <col min="15618" max="15618" width="52.140625" customWidth="1"/>
    <col min="15619" max="15620" width="0" hidden="1" customWidth="1"/>
    <col min="15621" max="15621" width="11.7109375" customWidth="1"/>
    <col min="15622" max="15622" width="11.28515625" customWidth="1"/>
    <col min="15623" max="15623" width="12.140625" customWidth="1"/>
    <col min="15624" max="15626" width="11.140625" customWidth="1"/>
    <col min="15627" max="15628" width="11.28515625" customWidth="1"/>
    <col min="15629" max="15629" width="13.7109375" customWidth="1"/>
    <col min="15630" max="15630" width="14" customWidth="1"/>
    <col min="15873" max="15873" width="6" customWidth="1"/>
    <col min="15874" max="15874" width="52.140625" customWidth="1"/>
    <col min="15875" max="15876" width="0" hidden="1" customWidth="1"/>
    <col min="15877" max="15877" width="11.7109375" customWidth="1"/>
    <col min="15878" max="15878" width="11.28515625" customWidth="1"/>
    <col min="15879" max="15879" width="12.140625" customWidth="1"/>
    <col min="15880" max="15882" width="11.140625" customWidth="1"/>
    <col min="15883" max="15884" width="11.28515625" customWidth="1"/>
    <col min="15885" max="15885" width="13.7109375" customWidth="1"/>
    <col min="15886" max="15886" width="14" customWidth="1"/>
    <col min="16129" max="16129" width="6" customWidth="1"/>
    <col min="16130" max="16130" width="52.140625" customWidth="1"/>
    <col min="16131" max="16132" width="0" hidden="1" customWidth="1"/>
    <col min="16133" max="16133" width="11.7109375" customWidth="1"/>
    <col min="16134" max="16134" width="11.28515625" customWidth="1"/>
    <col min="16135" max="16135" width="12.140625" customWidth="1"/>
    <col min="16136" max="16138" width="11.140625" customWidth="1"/>
    <col min="16139" max="16140" width="11.28515625" customWidth="1"/>
    <col min="16141" max="16141" width="13.7109375" customWidth="1"/>
    <col min="16142" max="16142" width="14" customWidth="1"/>
  </cols>
  <sheetData>
    <row r="1" spans="1:14" s="2" customFormat="1" ht="15.75" x14ac:dyDescent="0.25">
      <c r="A1" s="1"/>
      <c r="C1" s="3"/>
      <c r="D1" s="4"/>
      <c r="E1" s="3"/>
      <c r="F1" s="3"/>
      <c r="G1" s="5"/>
      <c r="H1" s="5"/>
      <c r="I1" s="6"/>
      <c r="J1" s="6"/>
      <c r="K1" s="7"/>
      <c r="L1" s="7"/>
    </row>
    <row r="2" spans="1:14" ht="15.75" x14ac:dyDescent="0.25">
      <c r="A2" s="8" t="s">
        <v>0</v>
      </c>
      <c r="B2" s="8"/>
      <c r="C2" s="8"/>
      <c r="D2" s="8"/>
      <c r="E2" s="8"/>
      <c r="F2" s="8"/>
      <c r="G2" s="8"/>
      <c r="H2" s="8"/>
      <c r="I2" s="8"/>
      <c r="J2" s="8"/>
      <c r="K2" s="9"/>
      <c r="L2" s="9"/>
    </row>
    <row r="3" spans="1:14" ht="15.75" x14ac:dyDescent="0.25">
      <c r="A3" s="10" t="str">
        <f>'[1]01 thu'!A3:K3</f>
        <v>(Kèm theo Quyết định số 709/2017/QĐ-UBND ngày 11/12/2017 của UBND tỉnh Bắc Ninh)</v>
      </c>
      <c r="B3" s="10"/>
      <c r="C3" s="10"/>
      <c r="D3" s="10"/>
      <c r="E3" s="10"/>
      <c r="F3" s="10"/>
      <c r="G3" s="10"/>
      <c r="H3" s="10"/>
      <c r="I3" s="10"/>
      <c r="J3" s="10"/>
      <c r="K3" s="11"/>
      <c r="L3" s="11"/>
    </row>
    <row r="4" spans="1:14" ht="15.75" x14ac:dyDescent="0.25">
      <c r="G4" s="14" t="s">
        <v>1</v>
      </c>
      <c r="H4" s="15"/>
      <c r="I4" s="15"/>
      <c r="J4" s="15"/>
      <c r="M4" s="12">
        <f>D8-D57</f>
        <v>14442213</v>
      </c>
      <c r="N4">
        <f>M4/C8</f>
        <v>1.2327596302697521</v>
      </c>
    </row>
    <row r="5" spans="1:14" ht="15.75" x14ac:dyDescent="0.25">
      <c r="A5" s="16" t="s">
        <v>2</v>
      </c>
      <c r="B5" s="16" t="s">
        <v>3</v>
      </c>
      <c r="C5" s="17" t="s">
        <v>4</v>
      </c>
      <c r="D5" s="17"/>
      <c r="E5" s="17" t="s">
        <v>5</v>
      </c>
      <c r="F5" s="18" t="s">
        <v>6</v>
      </c>
      <c r="G5" s="18"/>
      <c r="H5" s="18"/>
      <c r="I5" s="19" t="s">
        <v>7</v>
      </c>
      <c r="J5" s="19"/>
      <c r="K5" s="20"/>
      <c r="L5" s="20"/>
    </row>
    <row r="6" spans="1:14" ht="31.5" x14ac:dyDescent="0.25">
      <c r="A6" s="21"/>
      <c r="B6" s="21"/>
      <c r="C6" s="22" t="s">
        <v>8</v>
      </c>
      <c r="D6" s="23" t="s">
        <v>9</v>
      </c>
      <c r="E6" s="24"/>
      <c r="F6" s="25" t="s">
        <v>10</v>
      </c>
      <c r="G6" s="25" t="s">
        <v>11</v>
      </c>
      <c r="H6" s="25" t="s">
        <v>12</v>
      </c>
      <c r="I6" s="26" t="s">
        <v>13</v>
      </c>
      <c r="J6" s="26" t="s">
        <v>14</v>
      </c>
      <c r="K6" s="27"/>
      <c r="L6" s="27"/>
      <c r="N6">
        <f>'[1]7a.7b chi HX'!C9</f>
        <v>5303413.7076923074</v>
      </c>
    </row>
    <row r="7" spans="1:14" ht="15.75" x14ac:dyDescent="0.25">
      <c r="A7" s="28" t="s">
        <v>15</v>
      </c>
      <c r="B7" s="28" t="s">
        <v>16</v>
      </c>
      <c r="C7" s="29">
        <v>1</v>
      </c>
      <c r="D7" s="30">
        <v>2</v>
      </c>
      <c r="E7" s="29">
        <v>3</v>
      </c>
      <c r="F7" s="29">
        <v>4</v>
      </c>
      <c r="G7" s="29">
        <v>5</v>
      </c>
      <c r="H7" s="29">
        <v>6</v>
      </c>
      <c r="I7" s="29" t="s">
        <v>17</v>
      </c>
      <c r="J7" s="29" t="s">
        <v>18</v>
      </c>
      <c r="K7" s="31"/>
      <c r="L7" s="31"/>
      <c r="N7" s="12">
        <f>G8-N6</f>
        <v>0</v>
      </c>
    </row>
    <row r="8" spans="1:14" s="39" customFormat="1" ht="31.5" x14ac:dyDescent="0.25">
      <c r="A8" s="32" t="s">
        <v>15</v>
      </c>
      <c r="B8" s="33" t="s">
        <v>19</v>
      </c>
      <c r="C8" s="34">
        <f>C9+C53+C58+3</f>
        <v>11715352</v>
      </c>
      <c r="D8" s="35">
        <f>D9+D53+D58+D57</f>
        <v>17667223</v>
      </c>
      <c r="E8" s="34">
        <f>E9+E53</f>
        <v>15009325.207692308</v>
      </c>
      <c r="F8" s="34">
        <f>F9+F53</f>
        <v>8957717</v>
      </c>
      <c r="G8" s="34">
        <f>G9+G53</f>
        <v>5303413.7076923074</v>
      </c>
      <c r="H8" s="34">
        <f>H9+H53</f>
        <v>748194.5</v>
      </c>
      <c r="I8" s="34">
        <f>E8-C8</f>
        <v>3293973.2076923084</v>
      </c>
      <c r="J8" s="36">
        <f>E8/C8</f>
        <v>1.2811672417262672</v>
      </c>
      <c r="K8" s="37"/>
      <c r="L8" s="37"/>
      <c r="M8" s="38">
        <f t="shared" ref="M8:M18" si="0">D8/C8</f>
        <v>1.5080403047215312</v>
      </c>
    </row>
    <row r="9" spans="1:14" s="39" customFormat="1" ht="15.75" x14ac:dyDescent="0.25">
      <c r="A9" s="32" t="s">
        <v>20</v>
      </c>
      <c r="B9" s="33" t="s">
        <v>21</v>
      </c>
      <c r="C9" s="34">
        <f t="shared" ref="C9:H9" si="1">C11+C34+C49+C50+C51+C52</f>
        <v>11482959</v>
      </c>
      <c r="D9" s="35">
        <f t="shared" si="1"/>
        <v>14161483</v>
      </c>
      <c r="E9" s="34">
        <f t="shared" si="1"/>
        <v>14569364.207692308</v>
      </c>
      <c r="F9" s="34">
        <f>F11+F34+F49+F50+F51+F52</f>
        <v>8517756</v>
      </c>
      <c r="G9" s="34">
        <f t="shared" si="1"/>
        <v>5303413.7076923074</v>
      </c>
      <c r="H9" s="34">
        <f t="shared" si="1"/>
        <v>748194.5</v>
      </c>
      <c r="I9" s="34">
        <f t="shared" ref="I9:I63" si="2">E9-C9</f>
        <v>3086405.2076923084</v>
      </c>
      <c r="J9" s="36">
        <f t="shared" ref="J9:J62" si="3">E9/C9</f>
        <v>1.2687813487527309</v>
      </c>
      <c r="K9" s="37"/>
      <c r="L9" s="37"/>
      <c r="M9" s="38">
        <f t="shared" si="0"/>
        <v>1.2332607823471284</v>
      </c>
    </row>
    <row r="10" spans="1:14" ht="47.25" hidden="1" x14ac:dyDescent="0.25">
      <c r="A10" s="28"/>
      <c r="B10" s="40" t="s">
        <v>22</v>
      </c>
      <c r="C10" s="41"/>
      <c r="D10" s="42"/>
      <c r="E10" s="43"/>
      <c r="F10" s="43"/>
      <c r="G10" s="43"/>
      <c r="H10" s="43"/>
      <c r="I10" s="34">
        <f t="shared" si="2"/>
        <v>0</v>
      </c>
      <c r="J10" s="36" t="e">
        <f t="shared" si="3"/>
        <v>#DIV/0!</v>
      </c>
      <c r="K10" s="44"/>
      <c r="L10" s="44"/>
      <c r="M10" s="38" t="e">
        <f t="shared" si="0"/>
        <v>#DIV/0!</v>
      </c>
    </row>
    <row r="11" spans="1:14" s="39" customFormat="1" ht="15.75" x14ac:dyDescent="0.25">
      <c r="A11" s="32">
        <v>1</v>
      </c>
      <c r="B11" s="33" t="s">
        <v>23</v>
      </c>
      <c r="C11" s="34">
        <f t="shared" ref="C11:H11" si="4">C12+C13</f>
        <v>2627844</v>
      </c>
      <c r="D11" s="35">
        <f t="shared" si="4"/>
        <v>5215382</v>
      </c>
      <c r="E11" s="34">
        <f t="shared" si="4"/>
        <v>4364574</v>
      </c>
      <c r="F11" s="34">
        <f t="shared" si="4"/>
        <v>2256600</v>
      </c>
      <c r="G11" s="34">
        <f t="shared" si="4"/>
        <v>2099900</v>
      </c>
      <c r="H11" s="34">
        <f t="shared" si="4"/>
        <v>8074</v>
      </c>
      <c r="I11" s="34">
        <f t="shared" si="2"/>
        <v>1736730</v>
      </c>
      <c r="J11" s="36">
        <f t="shared" si="3"/>
        <v>1.6608953956170913</v>
      </c>
      <c r="K11" s="37"/>
      <c r="L11" s="37"/>
      <c r="M11" s="38">
        <f t="shared" si="0"/>
        <v>1.984661951013835</v>
      </c>
    </row>
    <row r="12" spans="1:14" s="49" customFormat="1" ht="66" customHeight="1" x14ac:dyDescent="0.25">
      <c r="A12" s="28" t="s">
        <v>24</v>
      </c>
      <c r="B12" s="45" t="s">
        <v>25</v>
      </c>
      <c r="C12" s="46"/>
      <c r="D12" s="47"/>
      <c r="E12" s="43"/>
      <c r="F12" s="43"/>
      <c r="G12" s="43"/>
      <c r="H12" s="43"/>
      <c r="I12" s="34">
        <f t="shared" si="2"/>
        <v>0</v>
      </c>
      <c r="J12" s="48"/>
      <c r="K12" s="44"/>
      <c r="L12" s="44"/>
      <c r="M12" s="38" t="e">
        <f t="shared" si="0"/>
        <v>#DIV/0!</v>
      </c>
    </row>
    <row r="13" spans="1:14" s="49" customFormat="1" ht="15.75" x14ac:dyDescent="0.25">
      <c r="A13" s="28" t="s">
        <v>26</v>
      </c>
      <c r="B13" s="45" t="s">
        <v>27</v>
      </c>
      <c r="C13" s="43">
        <f t="shared" ref="C13:H13" si="5">C15+C20</f>
        <v>2627844</v>
      </c>
      <c r="D13" s="50">
        <f t="shared" si="5"/>
        <v>5215382</v>
      </c>
      <c r="E13" s="43">
        <f t="shared" si="5"/>
        <v>4364574</v>
      </c>
      <c r="F13" s="43">
        <f t="shared" si="5"/>
        <v>2256600</v>
      </c>
      <c r="G13" s="43">
        <f t="shared" si="5"/>
        <v>2099900</v>
      </c>
      <c r="H13" s="43">
        <f t="shared" si="5"/>
        <v>8074</v>
      </c>
      <c r="I13" s="34">
        <f t="shared" si="2"/>
        <v>1736730</v>
      </c>
      <c r="J13" s="48">
        <f t="shared" si="3"/>
        <v>1.6608953956170913</v>
      </c>
      <c r="K13" s="44"/>
      <c r="L13" s="44"/>
      <c r="M13" s="38">
        <f t="shared" si="0"/>
        <v>1.984661951013835</v>
      </c>
      <c r="N13" s="51">
        <f>D13-C13</f>
        <v>2587538</v>
      </c>
    </row>
    <row r="14" spans="1:14" s="49" customFormat="1" ht="15.75" x14ac:dyDescent="0.25">
      <c r="A14" s="28"/>
      <c r="B14" s="45" t="s">
        <v>28</v>
      </c>
      <c r="C14" s="46"/>
      <c r="D14" s="47"/>
      <c r="E14" s="43"/>
      <c r="F14" s="43"/>
      <c r="G14" s="43"/>
      <c r="H14" s="43"/>
      <c r="I14" s="34">
        <f t="shared" si="2"/>
        <v>0</v>
      </c>
      <c r="J14" s="48"/>
      <c r="K14" s="44"/>
      <c r="L14" s="44"/>
      <c r="M14" s="38" t="e">
        <f t="shared" si="0"/>
        <v>#DIV/0!</v>
      </c>
    </row>
    <row r="15" spans="1:14" s="49" customFormat="1" ht="15.75" x14ac:dyDescent="0.25">
      <c r="A15" s="28" t="s">
        <v>29</v>
      </c>
      <c r="B15" s="45" t="s">
        <v>30</v>
      </c>
      <c r="C15" s="43">
        <f t="shared" ref="C15:H15" si="6">SUM(C16:C19)</f>
        <v>2627844</v>
      </c>
      <c r="D15" s="50">
        <f t="shared" si="6"/>
        <v>5215382</v>
      </c>
      <c r="E15" s="43">
        <f t="shared" si="6"/>
        <v>4364574</v>
      </c>
      <c r="F15" s="43">
        <f t="shared" si="6"/>
        <v>2256600</v>
      </c>
      <c r="G15" s="43">
        <f t="shared" si="6"/>
        <v>2099900</v>
      </c>
      <c r="H15" s="43">
        <f t="shared" si="6"/>
        <v>8074</v>
      </c>
      <c r="I15" s="34">
        <f t="shared" si="2"/>
        <v>1736730</v>
      </c>
      <c r="J15" s="48">
        <f t="shared" si="3"/>
        <v>1.6608953956170913</v>
      </c>
      <c r="K15" s="44"/>
      <c r="L15" s="44"/>
      <c r="M15" s="38">
        <f t="shared" si="0"/>
        <v>1.984661951013835</v>
      </c>
    </row>
    <row r="16" spans="1:14" ht="16.5" customHeight="1" x14ac:dyDescent="0.25">
      <c r="A16" s="28" t="s">
        <v>31</v>
      </c>
      <c r="B16" s="45" t="s">
        <v>32</v>
      </c>
      <c r="C16" s="46">
        <v>1316844</v>
      </c>
      <c r="D16" s="47">
        <f>3029392-125010</f>
        <v>2904382</v>
      </c>
      <c r="E16" s="43">
        <f>SUM(F16:H16)</f>
        <v>2053574</v>
      </c>
      <c r="F16" s="43">
        <f>'[1]5a'!D12-'[1]5a'!D16+'[1]5a'!E12</f>
        <v>1873000</v>
      </c>
      <c r="G16" s="43">
        <f>'[1]Chi TX Huyen'!C7</f>
        <v>172500</v>
      </c>
      <c r="H16" s="43">
        <f>'[1]Chi TX XA'!C9</f>
        <v>8074</v>
      </c>
      <c r="I16" s="34">
        <f t="shared" si="2"/>
        <v>736730</v>
      </c>
      <c r="J16" s="48">
        <f t="shared" si="3"/>
        <v>1.5594664212313682</v>
      </c>
      <c r="K16" s="44"/>
      <c r="L16" s="44"/>
      <c r="M16" s="38">
        <f t="shared" si="0"/>
        <v>2.2055626938346533</v>
      </c>
      <c r="N16" s="12">
        <f>E16-H16</f>
        <v>2045500</v>
      </c>
    </row>
    <row r="17" spans="1:15" s="55" customFormat="1" ht="16.5" customHeight="1" x14ac:dyDescent="0.25">
      <c r="A17" s="52" t="s">
        <v>33</v>
      </c>
      <c r="B17" s="53" t="s">
        <v>34</v>
      </c>
      <c r="C17" s="47">
        <v>1300000</v>
      </c>
      <c r="D17" s="47">
        <f>'[1]11 thu 3 nam'!F60</f>
        <v>2300000</v>
      </c>
      <c r="E17" s="50">
        <v>2300000</v>
      </c>
      <c r="F17" s="50">
        <f>E17-G17-H17</f>
        <v>372600</v>
      </c>
      <c r="G17" s="50">
        <f>'[1]Chi TX Huyen'!C8</f>
        <v>1927400</v>
      </c>
      <c r="H17" s="50">
        <f>'[1]Chi TX XA'!C8</f>
        <v>0</v>
      </c>
      <c r="I17" s="34">
        <f t="shared" si="2"/>
        <v>1000000</v>
      </c>
      <c r="J17" s="48">
        <f t="shared" si="3"/>
        <v>1.7692307692307692</v>
      </c>
      <c r="K17" s="54"/>
      <c r="L17" s="54"/>
      <c r="M17" s="38">
        <f t="shared" si="0"/>
        <v>1.7692307692307692</v>
      </c>
    </row>
    <row r="18" spans="1:15" ht="16.5" customHeight="1" x14ac:dyDescent="0.25">
      <c r="A18" s="28" t="s">
        <v>35</v>
      </c>
      <c r="B18" s="45" t="s">
        <v>36</v>
      </c>
      <c r="C18" s="46">
        <v>11000</v>
      </c>
      <c r="D18" s="47">
        <f>'[1]11 thu 3 nam'!F81</f>
        <v>11000</v>
      </c>
      <c r="E18" s="43">
        <f>SUM(F18:H18)</f>
        <v>11000</v>
      </c>
      <c r="F18" s="43">
        <v>11000</v>
      </c>
      <c r="G18" s="43"/>
      <c r="H18" s="43"/>
      <c r="I18" s="34">
        <f t="shared" si="2"/>
        <v>0</v>
      </c>
      <c r="J18" s="48">
        <f t="shared" si="3"/>
        <v>1</v>
      </c>
      <c r="K18" s="44"/>
      <c r="L18" s="44"/>
      <c r="M18" s="38">
        <f t="shared" si="0"/>
        <v>1</v>
      </c>
    </row>
    <row r="19" spans="1:15" ht="16.5" hidden="1" customHeight="1" x14ac:dyDescent="0.25">
      <c r="A19" s="28"/>
      <c r="B19" s="45"/>
      <c r="C19" s="46"/>
      <c r="D19" s="47"/>
      <c r="E19" s="43"/>
      <c r="F19" s="43"/>
      <c r="G19" s="43"/>
      <c r="H19" s="43"/>
      <c r="I19" s="34">
        <f t="shared" si="2"/>
        <v>0</v>
      </c>
      <c r="J19" s="36"/>
      <c r="K19" s="44"/>
      <c r="L19" s="44"/>
      <c r="M19" s="38"/>
    </row>
    <row r="20" spans="1:15" ht="15.75" x14ac:dyDescent="0.25">
      <c r="A20" s="32" t="s">
        <v>37</v>
      </c>
      <c r="B20" s="33" t="s">
        <v>38</v>
      </c>
      <c r="C20" s="43">
        <f t="shared" ref="C20:H20" si="7">SUM(C21:C33)</f>
        <v>0</v>
      </c>
      <c r="D20" s="50">
        <f t="shared" si="7"/>
        <v>0</v>
      </c>
      <c r="E20" s="43">
        <f t="shared" si="7"/>
        <v>0</v>
      </c>
      <c r="F20" s="43">
        <f t="shared" si="7"/>
        <v>0</v>
      </c>
      <c r="G20" s="43">
        <f t="shared" si="7"/>
        <v>0</v>
      </c>
      <c r="H20" s="43">
        <f t="shared" si="7"/>
        <v>0</v>
      </c>
      <c r="I20" s="34">
        <f t="shared" si="2"/>
        <v>0</v>
      </c>
      <c r="J20" s="36"/>
      <c r="K20" s="44"/>
      <c r="L20" s="44"/>
      <c r="M20" s="38" t="e">
        <f t="shared" ref="M20:M60" si="8">D20/C20</f>
        <v>#DIV/0!</v>
      </c>
      <c r="O20" s="12">
        <f>50000+O36</f>
        <v>-86907</v>
      </c>
    </row>
    <row r="21" spans="1:15" ht="15.75" hidden="1" x14ac:dyDescent="0.25">
      <c r="A21" s="56" t="s">
        <v>31</v>
      </c>
      <c r="B21" s="40" t="s">
        <v>39</v>
      </c>
      <c r="C21" s="41"/>
      <c r="D21" s="42"/>
      <c r="E21" s="43"/>
      <c r="F21" s="43"/>
      <c r="G21" s="43"/>
      <c r="H21" s="43"/>
      <c r="I21" s="34">
        <f t="shared" si="2"/>
        <v>0</v>
      </c>
      <c r="J21" s="36" t="e">
        <f t="shared" si="3"/>
        <v>#DIV/0!</v>
      </c>
      <c r="K21" s="44"/>
      <c r="L21" s="44"/>
      <c r="M21" s="38" t="e">
        <f t="shared" si="8"/>
        <v>#DIV/0!</v>
      </c>
    </row>
    <row r="22" spans="1:15" ht="15.75" hidden="1" x14ac:dyDescent="0.25">
      <c r="A22" s="56" t="s">
        <v>33</v>
      </c>
      <c r="B22" s="40" t="s">
        <v>40</v>
      </c>
      <c r="C22" s="41"/>
      <c r="D22" s="42"/>
      <c r="E22" s="43"/>
      <c r="F22" s="43"/>
      <c r="G22" s="43"/>
      <c r="H22" s="43"/>
      <c r="I22" s="34">
        <f t="shared" si="2"/>
        <v>0</v>
      </c>
      <c r="J22" s="36" t="e">
        <f t="shared" si="3"/>
        <v>#DIV/0!</v>
      </c>
      <c r="K22" s="44"/>
      <c r="L22" s="44"/>
      <c r="M22" s="38" t="e">
        <f t="shared" si="8"/>
        <v>#DIV/0!</v>
      </c>
    </row>
    <row r="23" spans="1:15" ht="15.75" hidden="1" x14ac:dyDescent="0.25">
      <c r="A23" s="56" t="s">
        <v>35</v>
      </c>
      <c r="B23" s="40" t="s">
        <v>41</v>
      </c>
      <c r="C23" s="41"/>
      <c r="D23" s="42"/>
      <c r="E23" s="43"/>
      <c r="F23" s="43"/>
      <c r="G23" s="43"/>
      <c r="H23" s="43"/>
      <c r="I23" s="34">
        <f t="shared" si="2"/>
        <v>0</v>
      </c>
      <c r="J23" s="36" t="e">
        <f t="shared" si="3"/>
        <v>#DIV/0!</v>
      </c>
      <c r="K23" s="44"/>
      <c r="L23" s="44"/>
      <c r="M23" s="38" t="e">
        <f t="shared" si="8"/>
        <v>#DIV/0!</v>
      </c>
    </row>
    <row r="24" spans="1:15" ht="15.75" hidden="1" x14ac:dyDescent="0.25">
      <c r="A24" s="56" t="s">
        <v>42</v>
      </c>
      <c r="B24" s="40" t="s">
        <v>43</v>
      </c>
      <c r="C24" s="41"/>
      <c r="D24" s="42"/>
      <c r="E24" s="43"/>
      <c r="F24" s="43"/>
      <c r="G24" s="43"/>
      <c r="H24" s="43"/>
      <c r="I24" s="34">
        <f t="shared" si="2"/>
        <v>0</v>
      </c>
      <c r="J24" s="36" t="e">
        <f t="shared" si="3"/>
        <v>#DIV/0!</v>
      </c>
      <c r="K24" s="44"/>
      <c r="L24" s="44"/>
      <c r="M24" s="38" t="e">
        <f t="shared" si="8"/>
        <v>#DIV/0!</v>
      </c>
    </row>
    <row r="25" spans="1:15" ht="15.75" hidden="1" x14ac:dyDescent="0.25">
      <c r="A25" s="56" t="s">
        <v>44</v>
      </c>
      <c r="B25" s="40" t="s">
        <v>45</v>
      </c>
      <c r="C25" s="41"/>
      <c r="D25" s="42"/>
      <c r="E25" s="43"/>
      <c r="F25" s="43"/>
      <c r="G25" s="43"/>
      <c r="H25" s="43"/>
      <c r="I25" s="34">
        <f t="shared" si="2"/>
        <v>0</v>
      </c>
      <c r="J25" s="36" t="e">
        <f t="shared" si="3"/>
        <v>#DIV/0!</v>
      </c>
      <c r="K25" s="44"/>
      <c r="L25" s="44"/>
      <c r="M25" s="38" t="e">
        <f t="shared" si="8"/>
        <v>#DIV/0!</v>
      </c>
    </row>
    <row r="26" spans="1:15" ht="15.75" hidden="1" x14ac:dyDescent="0.25">
      <c r="A26" s="56" t="s">
        <v>46</v>
      </c>
      <c r="B26" s="40" t="s">
        <v>47</v>
      </c>
      <c r="C26" s="41"/>
      <c r="D26" s="42"/>
      <c r="E26" s="43"/>
      <c r="F26" s="43"/>
      <c r="G26" s="43"/>
      <c r="H26" s="43"/>
      <c r="I26" s="34">
        <f t="shared" si="2"/>
        <v>0</v>
      </c>
      <c r="J26" s="36" t="e">
        <f t="shared" si="3"/>
        <v>#DIV/0!</v>
      </c>
      <c r="K26" s="44"/>
      <c r="L26" s="44"/>
      <c r="M26" s="38" t="e">
        <f t="shared" si="8"/>
        <v>#DIV/0!</v>
      </c>
    </row>
    <row r="27" spans="1:15" ht="15.75" hidden="1" x14ac:dyDescent="0.25">
      <c r="A27" s="56" t="s">
        <v>48</v>
      </c>
      <c r="B27" s="40" t="s">
        <v>49</v>
      </c>
      <c r="C27" s="41"/>
      <c r="D27" s="42"/>
      <c r="E27" s="43"/>
      <c r="F27" s="43"/>
      <c r="G27" s="43"/>
      <c r="H27" s="43"/>
      <c r="I27" s="34">
        <f t="shared" si="2"/>
        <v>0</v>
      </c>
      <c r="J27" s="36" t="e">
        <f t="shared" si="3"/>
        <v>#DIV/0!</v>
      </c>
      <c r="K27" s="44"/>
      <c r="L27" s="44"/>
      <c r="M27" s="38" t="e">
        <f t="shared" si="8"/>
        <v>#DIV/0!</v>
      </c>
    </row>
    <row r="28" spans="1:15" ht="15.75" hidden="1" x14ac:dyDescent="0.25">
      <c r="A28" s="56" t="s">
        <v>50</v>
      </c>
      <c r="B28" s="40" t="s">
        <v>51</v>
      </c>
      <c r="C28" s="41"/>
      <c r="D28" s="42"/>
      <c r="E28" s="43"/>
      <c r="F28" s="43"/>
      <c r="G28" s="43"/>
      <c r="H28" s="43"/>
      <c r="I28" s="34">
        <f t="shared" si="2"/>
        <v>0</v>
      </c>
      <c r="J28" s="36" t="e">
        <f t="shared" si="3"/>
        <v>#DIV/0!</v>
      </c>
      <c r="K28" s="44"/>
      <c r="L28" s="44"/>
      <c r="M28" s="38" t="e">
        <f t="shared" si="8"/>
        <v>#DIV/0!</v>
      </c>
    </row>
    <row r="29" spans="1:15" ht="15.75" hidden="1" x14ac:dyDescent="0.25">
      <c r="A29" s="56" t="s">
        <v>52</v>
      </c>
      <c r="B29" s="40" t="s">
        <v>53</v>
      </c>
      <c r="C29" s="41"/>
      <c r="D29" s="42"/>
      <c r="E29" s="43"/>
      <c r="F29" s="43"/>
      <c r="G29" s="43"/>
      <c r="H29" s="43"/>
      <c r="I29" s="34">
        <f t="shared" si="2"/>
        <v>0</v>
      </c>
      <c r="J29" s="36" t="e">
        <f t="shared" si="3"/>
        <v>#DIV/0!</v>
      </c>
      <c r="K29" s="44"/>
      <c r="L29" s="44"/>
      <c r="M29" s="38" t="e">
        <f t="shared" si="8"/>
        <v>#DIV/0!</v>
      </c>
    </row>
    <row r="30" spans="1:15" ht="15.75" hidden="1" x14ac:dyDescent="0.25">
      <c r="A30" s="56" t="s">
        <v>54</v>
      </c>
      <c r="B30" s="40" t="s">
        <v>55</v>
      </c>
      <c r="C30" s="41"/>
      <c r="D30" s="42"/>
      <c r="E30" s="43"/>
      <c r="F30" s="43"/>
      <c r="G30" s="43"/>
      <c r="H30" s="43"/>
      <c r="I30" s="34">
        <f t="shared" si="2"/>
        <v>0</v>
      </c>
      <c r="J30" s="36" t="e">
        <f t="shared" si="3"/>
        <v>#DIV/0!</v>
      </c>
      <c r="K30" s="44"/>
      <c r="L30" s="44"/>
      <c r="M30" s="38" t="e">
        <f t="shared" si="8"/>
        <v>#DIV/0!</v>
      </c>
    </row>
    <row r="31" spans="1:15" ht="15.75" hidden="1" x14ac:dyDescent="0.25">
      <c r="A31" s="56" t="s">
        <v>56</v>
      </c>
      <c r="B31" s="40" t="s">
        <v>57</v>
      </c>
      <c r="C31" s="41"/>
      <c r="D31" s="42"/>
      <c r="E31" s="43"/>
      <c r="F31" s="43"/>
      <c r="G31" s="43"/>
      <c r="H31" s="43"/>
      <c r="I31" s="34">
        <f t="shared" si="2"/>
        <v>0</v>
      </c>
      <c r="J31" s="36" t="e">
        <f t="shared" si="3"/>
        <v>#DIV/0!</v>
      </c>
      <c r="K31" s="44"/>
      <c r="L31" s="44"/>
      <c r="M31" s="38" t="e">
        <f t="shared" si="8"/>
        <v>#DIV/0!</v>
      </c>
    </row>
    <row r="32" spans="1:15" ht="15.75" hidden="1" x14ac:dyDescent="0.25">
      <c r="A32" s="56" t="s">
        <v>58</v>
      </c>
      <c r="B32" s="40" t="s">
        <v>59</v>
      </c>
      <c r="C32" s="41"/>
      <c r="D32" s="42"/>
      <c r="E32" s="43"/>
      <c r="F32" s="43"/>
      <c r="G32" s="43"/>
      <c r="H32" s="43"/>
      <c r="I32" s="34">
        <f t="shared" si="2"/>
        <v>0</v>
      </c>
      <c r="J32" s="36" t="e">
        <f t="shared" si="3"/>
        <v>#DIV/0!</v>
      </c>
      <c r="K32" s="44"/>
      <c r="L32" s="44"/>
      <c r="M32" s="38" t="e">
        <f t="shared" si="8"/>
        <v>#DIV/0!</v>
      </c>
    </row>
    <row r="33" spans="1:15" ht="15.75" hidden="1" x14ac:dyDescent="0.25">
      <c r="A33" s="56" t="s">
        <v>60</v>
      </c>
      <c r="B33" s="40" t="s">
        <v>61</v>
      </c>
      <c r="C33" s="41"/>
      <c r="D33" s="42"/>
      <c r="E33" s="43"/>
      <c r="F33" s="43"/>
      <c r="G33" s="43"/>
      <c r="H33" s="43"/>
      <c r="I33" s="34">
        <f t="shared" si="2"/>
        <v>0</v>
      </c>
      <c r="J33" s="36" t="e">
        <f t="shared" si="3"/>
        <v>#DIV/0!</v>
      </c>
      <c r="K33" s="44"/>
      <c r="L33" s="44"/>
      <c r="M33" s="38" t="e">
        <f t="shared" si="8"/>
        <v>#DIV/0!</v>
      </c>
      <c r="N33" s="12">
        <f>E34-9161123</f>
        <v>-843057.79230769165</v>
      </c>
    </row>
    <row r="34" spans="1:15" s="39" customFormat="1" ht="15.75" x14ac:dyDescent="0.25">
      <c r="A34" s="32">
        <v>2</v>
      </c>
      <c r="B34" s="33" t="s">
        <v>62</v>
      </c>
      <c r="C34" s="34">
        <f t="shared" ref="C34:H34" si="9">SUM(C36:C48)</f>
        <v>8173191</v>
      </c>
      <c r="D34" s="35">
        <f t="shared" si="9"/>
        <v>8374177</v>
      </c>
      <c r="E34" s="34">
        <f t="shared" si="9"/>
        <v>8318065.2076923084</v>
      </c>
      <c r="F34" s="34">
        <f t="shared" si="9"/>
        <v>4520530</v>
      </c>
      <c r="G34" s="34">
        <f t="shared" si="9"/>
        <v>3086742.7076923074</v>
      </c>
      <c r="H34" s="34">
        <f t="shared" si="9"/>
        <v>710792.5</v>
      </c>
      <c r="I34" s="34">
        <f t="shared" si="2"/>
        <v>144874.20769230835</v>
      </c>
      <c r="J34" s="36">
        <f t="shared" si="3"/>
        <v>1.0177255380049615</v>
      </c>
      <c r="K34" s="37"/>
      <c r="L34" s="37"/>
      <c r="M34" s="38">
        <f t="shared" si="8"/>
        <v>1.0245908850044003</v>
      </c>
      <c r="N34" s="39">
        <f>2617763+386922</f>
        <v>3004685</v>
      </c>
      <c r="O34" s="57">
        <f>G34-'[1]Chi TX Huyen'!C9-'[1]7a.7b chi HX'!C43-'[1]7a.7b chi HX'!C34-'[1]7a.7b chi HX'!C22-'[1]Chi TX Huyen'!G25</f>
        <v>-2.9103830456733704E-10</v>
      </c>
    </row>
    <row r="35" spans="1:15" s="39" customFormat="1" ht="15.75" x14ac:dyDescent="0.25">
      <c r="A35" s="32"/>
      <c r="B35" s="40" t="s">
        <v>28</v>
      </c>
      <c r="C35" s="34"/>
      <c r="D35" s="35"/>
      <c r="E35" s="34"/>
      <c r="F35" s="34"/>
      <c r="G35" s="34"/>
      <c r="H35" s="34"/>
      <c r="I35" s="34"/>
      <c r="J35" s="36"/>
      <c r="K35" s="37"/>
      <c r="L35" s="37"/>
      <c r="M35" s="38"/>
      <c r="O35" s="57"/>
    </row>
    <row r="36" spans="1:15" ht="15.75" x14ac:dyDescent="0.25">
      <c r="A36" s="56" t="s">
        <v>31</v>
      </c>
      <c r="B36" s="40" t="s">
        <v>39</v>
      </c>
      <c r="C36" s="46">
        <v>2828399</v>
      </c>
      <c r="D36" s="47">
        <f>C36+50000</f>
        <v>2878399</v>
      </c>
      <c r="E36" s="43">
        <f>SUM(F36:H36)</f>
        <v>3140822</v>
      </c>
      <c r="F36" s="43">
        <f>'[1]5b chi TX tinh'!H9</f>
        <v>1322746</v>
      </c>
      <c r="G36" s="43">
        <f>'[1]Chi TX Huyen'!C10+'[1]Chi TX Huyen'!C11+'[1]7a.7b chi HX'!C22+'[1]7a.7b chi HX'!C44</f>
        <v>1811776</v>
      </c>
      <c r="H36" s="43">
        <f>'[1]Chi TX XA'!C11</f>
        <v>6300</v>
      </c>
      <c r="I36" s="34">
        <f t="shared" si="2"/>
        <v>312423</v>
      </c>
      <c r="J36" s="36">
        <f t="shared" si="3"/>
        <v>1.1104593093124415</v>
      </c>
      <c r="K36" s="44"/>
      <c r="L36" s="44"/>
      <c r="M36" s="38">
        <f t="shared" si="8"/>
        <v>1.0176778453110753</v>
      </c>
      <c r="N36">
        <v>3003915</v>
      </c>
      <c r="O36" s="58">
        <f>N36-E36</f>
        <v>-136907</v>
      </c>
    </row>
    <row r="37" spans="1:15" ht="15.75" x14ac:dyDescent="0.25">
      <c r="A37" s="56" t="s">
        <v>33</v>
      </c>
      <c r="B37" s="40" t="s">
        <v>40</v>
      </c>
      <c r="C37" s="46">
        <v>44490</v>
      </c>
      <c r="D37" s="47">
        <f>C37</f>
        <v>44490</v>
      </c>
      <c r="E37" s="43">
        <f t="shared" ref="E37:E51" si="10">SUM(F37:H37)</f>
        <v>48161</v>
      </c>
      <c r="F37" s="43">
        <f>'[1]5b chi TX tinh'!K9</f>
        <v>48161</v>
      </c>
      <c r="G37" s="43"/>
      <c r="H37" s="43"/>
      <c r="I37" s="34">
        <f t="shared" si="2"/>
        <v>3671</v>
      </c>
      <c r="J37" s="48">
        <f t="shared" si="3"/>
        <v>1.082512924252641</v>
      </c>
      <c r="K37" s="44"/>
      <c r="L37" s="44"/>
      <c r="M37" s="38">
        <f t="shared" si="8"/>
        <v>1</v>
      </c>
      <c r="N37" s="12">
        <f>E34-9161000</f>
        <v>-842934.79230769165</v>
      </c>
      <c r="O37" s="58">
        <f>H34-'[1]Chi TX XA'!C10-'[1]7a.7b chi HX'!C74-'[1]08 BSMT'!C48</f>
        <v>0.5</v>
      </c>
    </row>
    <row r="38" spans="1:15" ht="15.75" x14ac:dyDescent="0.25">
      <c r="A38" s="56" t="s">
        <v>35</v>
      </c>
      <c r="B38" s="40" t="s">
        <v>41</v>
      </c>
      <c r="C38" s="59">
        <v>437302</v>
      </c>
      <c r="D38" s="60">
        <f>C38+20000</f>
        <v>457302</v>
      </c>
      <c r="E38" s="43">
        <f t="shared" si="10"/>
        <v>206829</v>
      </c>
      <c r="F38" s="43">
        <f>'[1]5b chi TX tinh'!F9</f>
        <v>123530</v>
      </c>
      <c r="G38" s="43">
        <f>'[1]Chi TX Huyen'!C19+'[1]08 BSMT'!C36</f>
        <v>22920</v>
      </c>
      <c r="H38" s="43">
        <f>'[1]Chi TX XA'!C20+[1]CCTL!N7</f>
        <v>60379</v>
      </c>
      <c r="I38" s="34">
        <f t="shared" si="2"/>
        <v>-230473</v>
      </c>
      <c r="J38" s="48">
        <f t="shared" si="3"/>
        <v>0.47296605092133126</v>
      </c>
      <c r="K38" s="44"/>
      <c r="L38" s="44"/>
      <c r="M38" s="38">
        <f t="shared" si="8"/>
        <v>1.0457349840613581</v>
      </c>
      <c r="O38">
        <f>'[1]7a.7b chi HX'!C74</f>
        <v>8689</v>
      </c>
    </row>
    <row r="39" spans="1:15" ht="15.75" x14ac:dyDescent="0.25">
      <c r="A39" s="56" t="s">
        <v>42</v>
      </c>
      <c r="B39" s="40" t="s">
        <v>43</v>
      </c>
      <c r="C39" s="59"/>
      <c r="D39" s="60"/>
      <c r="E39" s="43">
        <f t="shared" si="10"/>
        <v>137905</v>
      </c>
      <c r="F39" s="43">
        <f>'[1]5b chi TX tinh'!G9</f>
        <v>59570</v>
      </c>
      <c r="G39" s="43">
        <f>'[1]Chi TX Huyen'!C18</f>
        <v>4690</v>
      </c>
      <c r="H39" s="43">
        <f>'[1]Chi TX XA'!C19</f>
        <v>73645</v>
      </c>
      <c r="I39" s="34">
        <f t="shared" si="2"/>
        <v>137905</v>
      </c>
      <c r="J39" s="48"/>
      <c r="K39" s="44"/>
      <c r="L39" s="44"/>
      <c r="M39" s="38" t="e">
        <f t="shared" si="8"/>
        <v>#DIV/0!</v>
      </c>
      <c r="O39" s="12">
        <f>[1]CCTL!M7</f>
        <v>2949.5</v>
      </c>
    </row>
    <row r="40" spans="1:15" ht="15.75" x14ac:dyDescent="0.25">
      <c r="A40" s="56" t="s">
        <v>44</v>
      </c>
      <c r="B40" s="40" t="s">
        <v>63</v>
      </c>
      <c r="C40" s="46">
        <v>558115</v>
      </c>
      <c r="D40" s="47">
        <f>530000+30000</f>
        <v>560000</v>
      </c>
      <c r="E40" s="43">
        <f t="shared" si="10"/>
        <v>519989</v>
      </c>
      <c r="F40" s="43">
        <f>'[1]5b chi TX tinh'!I9+'[1]5b chi TX tinh'!J9</f>
        <v>448224</v>
      </c>
      <c r="G40" s="43">
        <f>'[1]Chi TX Huyen'!C12</f>
        <v>60676</v>
      </c>
      <c r="H40" s="43">
        <f>'[1]Chi TX XA'!C13</f>
        <v>11089</v>
      </c>
      <c r="I40" s="34">
        <f t="shared" si="2"/>
        <v>-38126</v>
      </c>
      <c r="J40" s="48">
        <f t="shared" si="3"/>
        <v>0.93168791378120996</v>
      </c>
      <c r="K40" s="44"/>
      <c r="L40" s="44"/>
      <c r="M40" s="38">
        <f t="shared" si="8"/>
        <v>1.0033774401333058</v>
      </c>
      <c r="O40" s="12">
        <f>[1]CCTL!N7</f>
        <v>1099</v>
      </c>
    </row>
    <row r="41" spans="1:15" ht="15.75" x14ac:dyDescent="0.25">
      <c r="A41" s="56" t="s">
        <v>46</v>
      </c>
      <c r="B41" s="40" t="s">
        <v>64</v>
      </c>
      <c r="C41" s="46">
        <v>153141</v>
      </c>
      <c r="D41" s="47">
        <v>153500</v>
      </c>
      <c r="E41" s="43">
        <f t="shared" si="10"/>
        <v>165641</v>
      </c>
      <c r="F41" s="43">
        <f>'[1]5b chi TX tinh'!L9</f>
        <v>137859</v>
      </c>
      <c r="G41" s="50">
        <f>'[1]Chi TX Huyen'!C14+'[1]08 BSMT'!C35</f>
        <v>16805</v>
      </c>
      <c r="H41" s="43">
        <f>'[1]Chi TX XA'!C15+'[1]08 BSMT'!C53</f>
        <v>10977</v>
      </c>
      <c r="I41" s="34">
        <f t="shared" si="2"/>
        <v>12500</v>
      </c>
      <c r="J41" s="48">
        <f t="shared" si="3"/>
        <v>1.0816241241731477</v>
      </c>
      <c r="K41" s="44"/>
      <c r="L41" s="44"/>
      <c r="M41" s="38">
        <f t="shared" si="8"/>
        <v>1.0023442448462527</v>
      </c>
      <c r="N41" s="12"/>
      <c r="O41" s="12">
        <f>O38-O39-O40</f>
        <v>4640.5</v>
      </c>
    </row>
    <row r="42" spans="1:15" ht="15.75" x14ac:dyDescent="0.25">
      <c r="A42" s="56" t="s">
        <v>48</v>
      </c>
      <c r="B42" s="40" t="s">
        <v>65</v>
      </c>
      <c r="C42" s="46">
        <v>58439</v>
      </c>
      <c r="D42" s="47">
        <v>59123</v>
      </c>
      <c r="E42" s="43">
        <f t="shared" si="10"/>
        <v>44784</v>
      </c>
      <c r="F42" s="43">
        <f>'[1]5b chi TX tinh'!M9</f>
        <v>30972</v>
      </c>
      <c r="G42" s="43">
        <f>'[1]Chi TX Huyen'!C15</f>
        <v>6000</v>
      </c>
      <c r="H42" s="43">
        <f>'[1]Chi TX XA'!C16</f>
        <v>7812</v>
      </c>
      <c r="I42" s="34">
        <f t="shared" si="2"/>
        <v>-13655</v>
      </c>
      <c r="J42" s="48">
        <f t="shared" si="3"/>
        <v>0.76633754855490344</v>
      </c>
      <c r="K42" s="44"/>
      <c r="L42" s="44"/>
      <c r="M42" s="38">
        <f t="shared" si="8"/>
        <v>1.0117045123975428</v>
      </c>
      <c r="N42" s="12"/>
    </row>
    <row r="43" spans="1:15" ht="15.75" x14ac:dyDescent="0.25">
      <c r="A43" s="56" t="s">
        <v>50</v>
      </c>
      <c r="B43" s="40" t="s">
        <v>66</v>
      </c>
      <c r="C43" s="46">
        <v>42400</v>
      </c>
      <c r="D43" s="47">
        <f>C43</f>
        <v>42400</v>
      </c>
      <c r="E43" s="43">
        <f t="shared" si="10"/>
        <v>68376</v>
      </c>
      <c r="F43" s="43">
        <f>'[1]5b chi TX tinh'!N9</f>
        <v>52836</v>
      </c>
      <c r="G43" s="43">
        <f>'[1]Chi TX Huyen'!C16+'[1]08 BSMT'!C38</f>
        <v>12390</v>
      </c>
      <c r="H43" s="43">
        <f>'[1]Chi TX XA'!C17</f>
        <v>3150</v>
      </c>
      <c r="I43" s="34">
        <f t="shared" si="2"/>
        <v>25976</v>
      </c>
      <c r="J43" s="48">
        <f t="shared" si="3"/>
        <v>1.6126415094339623</v>
      </c>
      <c r="K43" s="44"/>
      <c r="L43" s="44"/>
      <c r="M43" s="38">
        <f t="shared" si="8"/>
        <v>1</v>
      </c>
    </row>
    <row r="44" spans="1:15" ht="15.75" x14ac:dyDescent="0.25">
      <c r="A44" s="56" t="s">
        <v>35</v>
      </c>
      <c r="B44" s="40" t="s">
        <v>67</v>
      </c>
      <c r="C44" s="46">
        <v>524368</v>
      </c>
      <c r="D44" s="47">
        <f>C44</f>
        <v>524368</v>
      </c>
      <c r="E44" s="43">
        <f t="shared" si="10"/>
        <v>536870</v>
      </c>
      <c r="F44" s="43">
        <f>'[1]5b chi TX tinh'!Q9</f>
        <v>322876</v>
      </c>
      <c r="G44" s="43">
        <f>'[1]Chi TX Huyen'!C22+'[1]08 BSMT'!C37</f>
        <v>204265</v>
      </c>
      <c r="H44" s="43">
        <f>'[1]Chi TX XA'!C23</f>
        <v>9729</v>
      </c>
      <c r="I44" s="34">
        <f t="shared" si="2"/>
        <v>12502</v>
      </c>
      <c r="J44" s="48">
        <f t="shared" si="3"/>
        <v>1.0238420346016539</v>
      </c>
      <c r="K44" s="44"/>
      <c r="L44" s="44"/>
      <c r="M44" s="38">
        <f t="shared" si="8"/>
        <v>1</v>
      </c>
      <c r="N44">
        <v>536870</v>
      </c>
      <c r="O44" s="12">
        <f>E44-N44</f>
        <v>0</v>
      </c>
    </row>
    <row r="45" spans="1:15" ht="15.75" x14ac:dyDescent="0.25">
      <c r="A45" s="56" t="s">
        <v>54</v>
      </c>
      <c r="B45" s="40" t="s">
        <v>55</v>
      </c>
      <c r="C45" s="46">
        <v>1739100</v>
      </c>
      <c r="D45" s="47">
        <f>1740238+70494</f>
        <v>1810732</v>
      </c>
      <c r="E45" s="43">
        <f t="shared" si="10"/>
        <v>1663403</v>
      </c>
      <c r="F45" s="43">
        <f>'[1]5b chi TX tinh'!P9</f>
        <v>1165874</v>
      </c>
      <c r="G45" s="43">
        <f>'[1]Chi TX Huyen'!C20+'[1]08 BSMT'!C25+'[1]08 BSMT'!C28+'[1]08 BSMT'!C30+'[1]08 BSMT'!C26+'[1]08 BSMT'!C27+'[1]08 BSMT'!C29+5000</f>
        <v>457981</v>
      </c>
      <c r="H45" s="43">
        <f>'[1]Chi TX XA'!C21+'[1]08 BSMT'!C54</f>
        <v>39548</v>
      </c>
      <c r="I45" s="34">
        <f t="shared" si="2"/>
        <v>-75697</v>
      </c>
      <c r="J45" s="48">
        <f t="shared" si="3"/>
        <v>0.95647346328560745</v>
      </c>
      <c r="K45" s="44"/>
      <c r="L45" s="44"/>
      <c r="M45" s="38">
        <f t="shared" si="8"/>
        <v>1.0411891208096142</v>
      </c>
    </row>
    <row r="46" spans="1:15" ht="15.75" x14ac:dyDescent="0.25">
      <c r="A46" s="56" t="s">
        <v>56</v>
      </c>
      <c r="B46" s="40" t="s">
        <v>57</v>
      </c>
      <c r="C46" s="46">
        <v>1204878</v>
      </c>
      <c r="D46" s="47">
        <f>1240320-1918</f>
        <v>1238402</v>
      </c>
      <c r="E46" s="43">
        <f t="shared" si="10"/>
        <v>970455.30769230775</v>
      </c>
      <c r="F46" s="43">
        <f>'[1]5b chi TX tinh'!R9</f>
        <v>367707</v>
      </c>
      <c r="G46" s="43">
        <f>'[1]Chi TX Huyen'!C13+'[1]08 BSMT'!C24</f>
        <v>171034.30769230769</v>
      </c>
      <c r="H46" s="43">
        <f>'[1]Chi TX XA'!C14+'[1]7a.7b chi HX'!C80-'[1]08 BSMT'!C53-'[1]08 BSMT'!C54+4641</f>
        <v>431714</v>
      </c>
      <c r="I46" s="34">
        <f t="shared" si="2"/>
        <v>-234422.69230769225</v>
      </c>
      <c r="J46" s="48">
        <f t="shared" si="3"/>
        <v>0.80543864830489709</v>
      </c>
      <c r="K46" s="44"/>
      <c r="L46" s="44"/>
      <c r="M46" s="38">
        <f t="shared" si="8"/>
        <v>1.0278235638794966</v>
      </c>
      <c r="N46" s="12"/>
      <c r="O46" s="12"/>
    </row>
    <row r="47" spans="1:15" ht="15.75" x14ac:dyDescent="0.25">
      <c r="A47" s="56" t="s">
        <v>58</v>
      </c>
      <c r="B47" s="40" t="s">
        <v>59</v>
      </c>
      <c r="C47" s="46">
        <v>408277</v>
      </c>
      <c r="D47" s="47">
        <v>450230</v>
      </c>
      <c r="E47" s="43">
        <f t="shared" si="10"/>
        <v>411212.9</v>
      </c>
      <c r="F47" s="43">
        <f>'[1]5b chi TX tinh'!O9</f>
        <v>72916</v>
      </c>
      <c r="G47" s="43">
        <f>'[1]Chi TX Huyen'!C17+'[1]08 BSMT'!C22+'[1]08 BSMT'!C23+'[1]7a.7b chi HX'!C34</f>
        <v>285180.40000000002</v>
      </c>
      <c r="H47" s="43">
        <f>'[1]Chi TX XA'!C18+[1]CCTL!M7</f>
        <v>53116.5</v>
      </c>
      <c r="I47" s="34">
        <f t="shared" si="2"/>
        <v>2935.9000000000233</v>
      </c>
      <c r="J47" s="48">
        <f t="shared" si="3"/>
        <v>1.0071909512414365</v>
      </c>
      <c r="K47" s="44"/>
      <c r="L47" s="44"/>
      <c r="M47" s="38">
        <f t="shared" si="8"/>
        <v>1.1027562169801386</v>
      </c>
      <c r="N47" s="12"/>
      <c r="O47" s="12">
        <f>'[1]Chi TX XA'!C10+'[1]7a.7b chi HX'!C74+'[1]7a.7b chi HX'!C80</f>
        <v>710792</v>
      </c>
    </row>
    <row r="48" spans="1:15" ht="15.75" x14ac:dyDescent="0.25">
      <c r="A48" s="56" t="s">
        <v>60</v>
      </c>
      <c r="B48" s="40" t="s">
        <v>61</v>
      </c>
      <c r="C48" s="46">
        <f>18540+155742</f>
        <v>174282</v>
      </c>
      <c r="D48" s="47">
        <v>155231</v>
      </c>
      <c r="E48" s="43">
        <f t="shared" si="10"/>
        <v>403617</v>
      </c>
      <c r="F48" s="43">
        <f>'[1]5b chi TX tinh'!S9</f>
        <v>367259</v>
      </c>
      <c r="G48" s="43">
        <f>'[1]Chi TX Huyen'!C23+'[1]Chi TX Huyen'!C21</f>
        <v>33025</v>
      </c>
      <c r="H48" s="43">
        <f>'[1]Chi TX XA'!C24</f>
        <v>3333</v>
      </c>
      <c r="I48" s="34">
        <f t="shared" si="2"/>
        <v>229335</v>
      </c>
      <c r="J48" s="48">
        <f t="shared" si="3"/>
        <v>2.3158846008193619</v>
      </c>
      <c r="K48" s="44"/>
      <c r="L48" s="44"/>
      <c r="M48" s="38">
        <f t="shared" si="8"/>
        <v>0.89068865402049557</v>
      </c>
      <c r="N48" s="12"/>
    </row>
    <row r="49" spans="1:14" ht="15.75" x14ac:dyDescent="0.25">
      <c r="A49" s="32">
        <v>3</v>
      </c>
      <c r="B49" s="33" t="s">
        <v>68</v>
      </c>
      <c r="C49" s="61">
        <v>46770</v>
      </c>
      <c r="D49" s="62">
        <v>46770</v>
      </c>
      <c r="E49" s="34">
        <f t="shared" si="10"/>
        <v>67100</v>
      </c>
      <c r="F49" s="34">
        <v>67100</v>
      </c>
      <c r="G49" s="43"/>
      <c r="H49" s="43"/>
      <c r="I49" s="34">
        <f t="shared" si="2"/>
        <v>20330</v>
      </c>
      <c r="J49" s="36">
        <f t="shared" si="3"/>
        <v>1.4346803506521275</v>
      </c>
      <c r="K49" s="44"/>
      <c r="L49" s="44"/>
      <c r="M49" s="38">
        <f t="shared" si="8"/>
        <v>1</v>
      </c>
    </row>
    <row r="50" spans="1:14" ht="15.75" x14ac:dyDescent="0.25">
      <c r="A50" s="32">
        <v>4</v>
      </c>
      <c r="B50" s="33" t="s">
        <v>69</v>
      </c>
      <c r="C50" s="61">
        <v>1000</v>
      </c>
      <c r="D50" s="62">
        <v>1000</v>
      </c>
      <c r="E50" s="34">
        <f t="shared" si="10"/>
        <v>1000</v>
      </c>
      <c r="F50" s="34">
        <v>1000</v>
      </c>
      <c r="G50" s="43"/>
      <c r="H50" s="43"/>
      <c r="I50" s="34">
        <f t="shared" si="2"/>
        <v>0</v>
      </c>
      <c r="J50" s="36">
        <f t="shared" si="3"/>
        <v>1</v>
      </c>
      <c r="K50" s="44"/>
      <c r="L50" s="44"/>
      <c r="M50" s="38">
        <f t="shared" si="8"/>
        <v>1</v>
      </c>
      <c r="N50" s="12"/>
    </row>
    <row r="51" spans="1:14" s="39" customFormat="1" ht="15.75" x14ac:dyDescent="0.25">
      <c r="A51" s="32">
        <v>5</v>
      </c>
      <c r="B51" s="33" t="s">
        <v>70</v>
      </c>
      <c r="C51" s="61">
        <v>235300</v>
      </c>
      <c r="D51" s="62">
        <f>C51-110000</f>
        <v>125300</v>
      </c>
      <c r="E51" s="34">
        <f t="shared" si="10"/>
        <v>306090</v>
      </c>
      <c r="F51" s="34">
        <f>306090-G51-H51</f>
        <v>241301</v>
      </c>
      <c r="G51" s="34">
        <f>'[1]7a.7b chi HX'!C42</f>
        <v>51223</v>
      </c>
      <c r="H51" s="34">
        <f>'[1]7a.7b chi HX'!C79</f>
        <v>13566</v>
      </c>
      <c r="I51" s="34">
        <f t="shared" si="2"/>
        <v>70790</v>
      </c>
      <c r="J51" s="36">
        <f t="shared" si="3"/>
        <v>1.3008499787505312</v>
      </c>
      <c r="K51" s="37"/>
      <c r="L51" s="37"/>
      <c r="M51" s="38">
        <f t="shared" si="8"/>
        <v>0.53251168720781983</v>
      </c>
      <c r="N51" s="63"/>
    </row>
    <row r="52" spans="1:14" ht="15.75" x14ac:dyDescent="0.25">
      <c r="A52" s="32">
        <v>6</v>
      </c>
      <c r="B52" s="33" t="s">
        <v>71</v>
      </c>
      <c r="C52" s="61">
        <v>398854</v>
      </c>
      <c r="D52" s="62">
        <v>398854</v>
      </c>
      <c r="E52" s="34">
        <f>1081351+400000+31184</f>
        <v>1512535</v>
      </c>
      <c r="F52" s="34">
        <f>E52-G52-H52</f>
        <v>1431225</v>
      </c>
      <c r="G52" s="34">
        <f>'[1]7a.7b chi HX'!C41</f>
        <v>65548</v>
      </c>
      <c r="H52" s="34">
        <f>'[1]7a.7b chi HX'!C78</f>
        <v>15762</v>
      </c>
      <c r="I52" s="34">
        <f t="shared" si="2"/>
        <v>1113681</v>
      </c>
      <c r="J52" s="36">
        <f t="shared" si="3"/>
        <v>3.792202159186068</v>
      </c>
      <c r="K52" s="37"/>
      <c r="L52" s="37"/>
      <c r="M52" s="38">
        <f t="shared" si="8"/>
        <v>1</v>
      </c>
      <c r="N52">
        <f>1081351+398854+32330</f>
        <v>1512535</v>
      </c>
    </row>
    <row r="53" spans="1:14" ht="15.75" x14ac:dyDescent="0.25">
      <c r="A53" s="32" t="s">
        <v>72</v>
      </c>
      <c r="B53" s="33" t="s">
        <v>73</v>
      </c>
      <c r="C53" s="61">
        <v>171660</v>
      </c>
      <c r="D53" s="62">
        <f>'[1]13 CĐ'!E16</f>
        <v>220000</v>
      </c>
      <c r="E53" s="34">
        <f>E54+E55+E56</f>
        <v>439961</v>
      </c>
      <c r="F53" s="34">
        <f>F54+F55+F56</f>
        <v>439961</v>
      </c>
      <c r="G53" s="34">
        <f>G54+G55+G56</f>
        <v>0</v>
      </c>
      <c r="H53" s="34">
        <f>H54+H55+H56</f>
        <v>0</v>
      </c>
      <c r="I53" s="34">
        <f t="shared" si="2"/>
        <v>268301</v>
      </c>
      <c r="J53" s="36">
        <f t="shared" si="3"/>
        <v>2.5629791448211581</v>
      </c>
      <c r="K53" s="37"/>
      <c r="L53" s="37"/>
      <c r="M53" s="38">
        <f t="shared" si="8"/>
        <v>1.2816031690551088</v>
      </c>
      <c r="N53" s="12">
        <f>N52-E52</f>
        <v>0</v>
      </c>
    </row>
    <row r="54" spans="1:14" ht="16.5" customHeight="1" x14ac:dyDescent="0.25">
      <c r="A54" s="32">
        <v>1</v>
      </c>
      <c r="B54" s="33" t="s">
        <v>74</v>
      </c>
      <c r="C54" s="61"/>
      <c r="D54" s="62"/>
      <c r="E54" s="43">
        <f t="shared" ref="E54:E62" si="11">SUM(F54:H54)</f>
        <v>0</v>
      </c>
      <c r="F54" s="43"/>
      <c r="G54" s="43"/>
      <c r="H54" s="43"/>
      <c r="I54" s="34">
        <f t="shared" si="2"/>
        <v>0</v>
      </c>
      <c r="J54" s="36"/>
      <c r="K54" s="44"/>
      <c r="L54" s="44"/>
      <c r="M54" s="38" t="e">
        <f t="shared" si="8"/>
        <v>#DIV/0!</v>
      </c>
    </row>
    <row r="55" spans="1:14" ht="31.5" x14ac:dyDescent="0.25">
      <c r="A55" s="32">
        <v>2</v>
      </c>
      <c r="B55" s="33" t="s">
        <v>75</v>
      </c>
      <c r="C55" s="61"/>
      <c r="D55" s="62"/>
      <c r="E55" s="34">
        <f t="shared" si="11"/>
        <v>378297</v>
      </c>
      <c r="F55" s="34">
        <v>378297</v>
      </c>
      <c r="G55" s="43"/>
      <c r="H55" s="43"/>
      <c r="I55" s="34">
        <f t="shared" si="2"/>
        <v>378297</v>
      </c>
      <c r="J55" s="36"/>
      <c r="K55" s="44"/>
      <c r="L55" s="44"/>
      <c r="M55" s="38" t="e">
        <f t="shared" si="8"/>
        <v>#DIV/0!</v>
      </c>
    </row>
    <row r="56" spans="1:14" ht="31.5" x14ac:dyDescent="0.25">
      <c r="A56" s="32">
        <v>3</v>
      </c>
      <c r="B56" s="33" t="s">
        <v>76</v>
      </c>
      <c r="C56" s="61"/>
      <c r="D56" s="62"/>
      <c r="E56" s="43">
        <f t="shared" si="11"/>
        <v>61664</v>
      </c>
      <c r="F56" s="43">
        <v>61664</v>
      </c>
      <c r="G56" s="43"/>
      <c r="H56" s="43"/>
      <c r="I56" s="34">
        <f t="shared" si="2"/>
        <v>61664</v>
      </c>
      <c r="J56" s="36"/>
      <c r="K56" s="44"/>
      <c r="L56" s="44"/>
      <c r="M56" s="38" t="e">
        <f t="shared" si="8"/>
        <v>#DIV/0!</v>
      </c>
    </row>
    <row r="57" spans="1:14" ht="15.75" x14ac:dyDescent="0.25">
      <c r="A57" s="32" t="s">
        <v>77</v>
      </c>
      <c r="B57" s="64" t="s">
        <v>78</v>
      </c>
      <c r="C57" s="61"/>
      <c r="D57" s="62">
        <f>'[1]13 CĐ'!E31</f>
        <v>3225010</v>
      </c>
      <c r="E57" s="43"/>
      <c r="F57" s="43"/>
      <c r="G57" s="43"/>
      <c r="H57" s="43"/>
      <c r="I57" s="34">
        <f t="shared" si="2"/>
        <v>0</v>
      </c>
      <c r="J57" s="36"/>
      <c r="K57" s="44"/>
      <c r="L57" s="44"/>
      <c r="M57" s="38" t="e">
        <f t="shared" si="8"/>
        <v>#DIV/0!</v>
      </c>
    </row>
    <row r="58" spans="1:14" ht="15.75" x14ac:dyDescent="0.25">
      <c r="A58" s="32" t="s">
        <v>79</v>
      </c>
      <c r="B58" s="33" t="s">
        <v>80</v>
      </c>
      <c r="C58" s="61">
        <v>60730</v>
      </c>
      <c r="D58" s="62">
        <v>60730</v>
      </c>
      <c r="E58" s="43"/>
      <c r="F58" s="43"/>
      <c r="G58" s="43"/>
      <c r="H58" s="43"/>
      <c r="I58" s="34">
        <f t="shared" si="2"/>
        <v>-60730</v>
      </c>
      <c r="J58" s="36">
        <f t="shared" si="3"/>
        <v>0</v>
      </c>
      <c r="K58" s="44"/>
      <c r="L58" s="44"/>
      <c r="M58" s="38">
        <f t="shared" si="8"/>
        <v>1</v>
      </c>
    </row>
    <row r="59" spans="1:14" ht="31.5" x14ac:dyDescent="0.25">
      <c r="A59" s="32" t="s">
        <v>16</v>
      </c>
      <c r="B59" s="33" t="s">
        <v>81</v>
      </c>
      <c r="C59" s="61"/>
      <c r="D59" s="62"/>
      <c r="E59" s="34">
        <f t="shared" si="11"/>
        <v>0</v>
      </c>
      <c r="F59" s="34"/>
      <c r="G59" s="34"/>
      <c r="H59" s="34"/>
      <c r="I59" s="34">
        <f t="shared" si="2"/>
        <v>0</v>
      </c>
      <c r="J59" s="36"/>
      <c r="K59" s="37"/>
      <c r="L59" s="37"/>
      <c r="M59" s="38" t="e">
        <f t="shared" si="8"/>
        <v>#DIV/0!</v>
      </c>
    </row>
    <row r="60" spans="1:14" s="49" customFormat="1" ht="15.75" x14ac:dyDescent="0.25">
      <c r="A60" s="28"/>
      <c r="B60" s="45" t="s">
        <v>82</v>
      </c>
      <c r="C60" s="46">
        <v>464600</v>
      </c>
      <c r="D60" s="47">
        <v>180000</v>
      </c>
      <c r="E60" s="43">
        <f t="shared" si="11"/>
        <v>271700</v>
      </c>
      <c r="F60" s="43">
        <v>271700</v>
      </c>
      <c r="G60" s="43"/>
      <c r="H60" s="43"/>
      <c r="I60" s="34">
        <f t="shared" si="2"/>
        <v>-192900</v>
      </c>
      <c r="J60" s="36">
        <f t="shared" si="3"/>
        <v>0.58480413258717179</v>
      </c>
      <c r="K60" s="44"/>
      <c r="L60" s="44"/>
      <c r="M60" s="38">
        <f t="shared" si="8"/>
        <v>0.38743004735256137</v>
      </c>
    </row>
    <row r="61" spans="1:14" s="49" customFormat="1" ht="15.75" x14ac:dyDescent="0.25">
      <c r="A61" s="28"/>
      <c r="B61" s="45" t="s">
        <v>83</v>
      </c>
      <c r="C61" s="46"/>
      <c r="D61" s="47"/>
      <c r="E61" s="43">
        <f t="shared" si="11"/>
        <v>358300</v>
      </c>
      <c r="F61" s="43">
        <v>358300</v>
      </c>
      <c r="G61" s="43"/>
      <c r="H61" s="43"/>
      <c r="I61" s="34">
        <f t="shared" si="2"/>
        <v>358300</v>
      </c>
      <c r="J61" s="36"/>
      <c r="K61" s="44"/>
      <c r="L61" s="44"/>
      <c r="M61" s="38"/>
    </row>
    <row r="62" spans="1:14" s="49" customFormat="1" ht="15.75" x14ac:dyDescent="0.25">
      <c r="A62" s="28"/>
      <c r="B62" s="45" t="s">
        <v>84</v>
      </c>
      <c r="C62" s="46">
        <v>282000</v>
      </c>
      <c r="D62" s="47">
        <v>282000</v>
      </c>
      <c r="E62" s="43">
        <f t="shared" si="11"/>
        <v>358300</v>
      </c>
      <c r="F62" s="43">
        <v>358300</v>
      </c>
      <c r="G62" s="43"/>
      <c r="H62" s="43"/>
      <c r="I62" s="34">
        <f t="shared" si="2"/>
        <v>76300</v>
      </c>
      <c r="J62" s="48">
        <f t="shared" si="3"/>
        <v>1.2705673758865248</v>
      </c>
      <c r="K62" s="44"/>
      <c r="L62" s="44"/>
      <c r="M62" s="38">
        <f>D62/C62</f>
        <v>1</v>
      </c>
    </row>
    <row r="63" spans="1:14" ht="31.5" x14ac:dyDescent="0.25">
      <c r="A63" s="65" t="s">
        <v>85</v>
      </c>
      <c r="B63" s="66" t="s">
        <v>86</v>
      </c>
      <c r="C63" s="67"/>
      <c r="D63" s="68"/>
      <c r="E63" s="69"/>
      <c r="F63" s="69"/>
      <c r="G63" s="69"/>
      <c r="H63" s="69"/>
      <c r="I63" s="70">
        <f t="shared" si="2"/>
        <v>0</v>
      </c>
      <c r="J63" s="71"/>
      <c r="K63" s="44"/>
      <c r="L63" s="44"/>
      <c r="M63" s="38" t="e">
        <f>D63/C63</f>
        <v>#DIV/0!</v>
      </c>
    </row>
    <row r="64" spans="1:14" ht="15.75" x14ac:dyDescent="0.25">
      <c r="A64" s="72"/>
      <c r="E64" s="73"/>
      <c r="F64" s="73"/>
      <c r="G64" s="73"/>
      <c r="H64" s="73"/>
      <c r="I64" s="73"/>
      <c r="J64" s="73"/>
      <c r="K64" s="73"/>
      <c r="L64" s="73"/>
    </row>
    <row r="65" spans="1:13" ht="15.75" x14ac:dyDescent="0.25">
      <c r="A65" s="72"/>
      <c r="E65" s="73"/>
      <c r="F65" s="73"/>
      <c r="G65" s="73"/>
      <c r="H65" s="73"/>
      <c r="I65" s="73"/>
      <c r="J65" s="73"/>
      <c r="K65" s="73"/>
      <c r="L65" s="73"/>
      <c r="M65">
        <v>271700</v>
      </c>
    </row>
    <row r="66" spans="1:13" ht="15.75" x14ac:dyDescent="0.25">
      <c r="A66" s="74"/>
      <c r="E66" s="75"/>
      <c r="F66" s="75"/>
      <c r="G66" s="75"/>
      <c r="H66" s="75"/>
      <c r="I66" s="76"/>
      <c r="J66" s="76"/>
      <c r="K66" s="76"/>
      <c r="L66" s="76"/>
      <c r="M66" s="12">
        <f>F60-M65</f>
        <v>0</v>
      </c>
    </row>
    <row r="67" spans="1:13" ht="15.75" x14ac:dyDescent="0.25">
      <c r="A67" s="74"/>
      <c r="E67" s="77"/>
      <c r="F67" s="77"/>
      <c r="G67" s="77"/>
      <c r="H67" s="77"/>
      <c r="I67" s="78"/>
      <c r="J67" s="78"/>
      <c r="K67" s="78"/>
      <c r="L67" s="78"/>
      <c r="M67" s="12">
        <f>F62-M66</f>
        <v>358300</v>
      </c>
    </row>
    <row r="68" spans="1:13" ht="15.75" x14ac:dyDescent="0.25">
      <c r="A68" s="74"/>
      <c r="E68" s="77"/>
      <c r="F68" s="77"/>
      <c r="G68" s="77"/>
      <c r="H68" s="77"/>
      <c r="I68" s="78"/>
      <c r="J68" s="78"/>
      <c r="K68" s="78"/>
      <c r="L68" s="78"/>
    </row>
    <row r="69" spans="1:13" ht="15.75" x14ac:dyDescent="0.25">
      <c r="A69" s="74"/>
      <c r="E69" s="75"/>
      <c r="F69" s="75"/>
      <c r="G69" s="75"/>
      <c r="H69" s="75"/>
      <c r="I69" s="76"/>
      <c r="J69" s="76"/>
      <c r="K69" s="76"/>
      <c r="L69" s="76"/>
    </row>
  </sheetData>
  <mergeCells count="16">
    <mergeCell ref="C38:C39"/>
    <mergeCell ref="D38:D39"/>
    <mergeCell ref="A66:A69"/>
    <mergeCell ref="E66:H66"/>
    <mergeCell ref="E67:H67"/>
    <mergeCell ref="E68:H68"/>
    <mergeCell ref="E69:H69"/>
    <mergeCell ref="G1:H1"/>
    <mergeCell ref="A2:J2"/>
    <mergeCell ref="A3:J3"/>
    <mergeCell ref="A5:A6"/>
    <mergeCell ref="B5:B6"/>
    <mergeCell ref="C5:D5"/>
    <mergeCell ref="E5:E6"/>
    <mergeCell ref="F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53AE67-D97F-4FD0-AFBE-40771E1E7150}"/>
</file>

<file path=customXml/itemProps2.xml><?xml version="1.0" encoding="utf-8"?>
<ds:datastoreItem xmlns:ds="http://schemas.openxmlformats.org/officeDocument/2006/customXml" ds:itemID="{DC5301F2-8535-479F-AF70-DD6CD9158932}"/>
</file>

<file path=customXml/itemProps3.xml><?xml version="1.0" encoding="utf-8"?>
<ds:datastoreItem xmlns:ds="http://schemas.openxmlformats.org/officeDocument/2006/customXml" ds:itemID="{986080A0-C27D-4F0F-A55E-4E372542B5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2020-06-08T02:32:00Z</dcterms:created>
  <dcterms:modified xsi:type="dcterms:W3CDTF">2020-06-08T02:32:22Z</dcterms:modified>
</cp:coreProperties>
</file>