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X183" i="1" l="1"/>
  <c r="W183" i="1"/>
  <c r="V183" i="1"/>
  <c r="U183" i="1"/>
  <c r="T183" i="1"/>
  <c r="P183" i="1"/>
  <c r="E183" i="1"/>
  <c r="E182" i="1" s="1"/>
  <c r="AC182" i="1"/>
  <c r="AB182" i="1"/>
  <c r="AA182" i="1"/>
  <c r="Z182" i="1"/>
  <c r="Y182" i="1"/>
  <c r="X182" i="1"/>
  <c r="W182" i="1"/>
  <c r="V182" i="1"/>
  <c r="U182" i="1"/>
  <c r="T182" i="1"/>
  <c r="S182" i="1"/>
  <c r="R182" i="1"/>
  <c r="Q182" i="1"/>
  <c r="P182" i="1"/>
  <c r="O182" i="1"/>
  <c r="N182" i="1"/>
  <c r="M182" i="1"/>
  <c r="L182" i="1"/>
  <c r="K182" i="1"/>
  <c r="J182" i="1"/>
  <c r="I182" i="1"/>
  <c r="H182" i="1"/>
  <c r="G182" i="1"/>
  <c r="F182" i="1"/>
  <c r="D182" i="1"/>
  <c r="X181" i="1"/>
  <c r="W181" i="1"/>
  <c r="V181" i="1"/>
  <c r="U181" i="1"/>
  <c r="T181" i="1"/>
  <c r="P181" i="1"/>
  <c r="X180" i="1"/>
  <c r="W180" i="1"/>
  <c r="V180" i="1"/>
  <c r="U180" i="1"/>
  <c r="T180" i="1"/>
  <c r="T177" i="1" s="1"/>
  <c r="P180" i="1"/>
  <c r="Y179" i="1"/>
  <c r="X179" i="1"/>
  <c r="W179" i="1"/>
  <c r="W177" i="1" s="1"/>
  <c r="W170" i="1" s="1"/>
  <c r="V179" i="1"/>
  <c r="U179" i="1"/>
  <c r="T179" i="1"/>
  <c r="P179" i="1"/>
  <c r="P177" i="1" s="1"/>
  <c r="F179" i="1"/>
  <c r="D179" i="1"/>
  <c r="A179" i="1"/>
  <c r="A180" i="1" s="1"/>
  <c r="A181" i="1" s="1"/>
  <c r="Y178" i="1"/>
  <c r="W178" i="1"/>
  <c r="V178" i="1"/>
  <c r="V177" i="1" s="1"/>
  <c r="U178" i="1"/>
  <c r="T178" i="1"/>
  <c r="P178" i="1"/>
  <c r="AB177" i="1"/>
  <c r="AA177" i="1"/>
  <c r="Z177" i="1"/>
  <c r="S177" i="1"/>
  <c r="S170" i="1" s="1"/>
  <c r="R177" i="1"/>
  <c r="Q177" i="1"/>
  <c r="O177" i="1"/>
  <c r="N177" i="1"/>
  <c r="M177" i="1"/>
  <c r="L177" i="1"/>
  <c r="K177" i="1"/>
  <c r="K170" i="1" s="1"/>
  <c r="J177" i="1"/>
  <c r="I177" i="1"/>
  <c r="H177" i="1"/>
  <c r="G177" i="1"/>
  <c r="F177" i="1"/>
  <c r="E177" i="1"/>
  <c r="D177" i="1"/>
  <c r="X176" i="1"/>
  <c r="W176" i="1"/>
  <c r="V176" i="1"/>
  <c r="U176" i="1"/>
  <c r="T176" i="1"/>
  <c r="P176" i="1"/>
  <c r="F176" i="1"/>
  <c r="X175" i="1"/>
  <c r="W175" i="1"/>
  <c r="W174" i="1" s="1"/>
  <c r="V175" i="1"/>
  <c r="U175" i="1"/>
  <c r="T175" i="1"/>
  <c r="P175" i="1"/>
  <c r="P174" i="1" s="1"/>
  <c r="AB174" i="1"/>
  <c r="AA174" i="1"/>
  <c r="Z174" i="1"/>
  <c r="Y174" i="1"/>
  <c r="V174" i="1"/>
  <c r="U174" i="1"/>
  <c r="S174" i="1"/>
  <c r="R174" i="1"/>
  <c r="Q174" i="1"/>
  <c r="O174" i="1"/>
  <c r="N174" i="1"/>
  <c r="M174" i="1"/>
  <c r="L174" i="1"/>
  <c r="K174" i="1"/>
  <c r="J174" i="1"/>
  <c r="I174" i="1"/>
  <c r="H174" i="1"/>
  <c r="G174" i="1"/>
  <c r="F174" i="1"/>
  <c r="E174" i="1"/>
  <c r="D174" i="1"/>
  <c r="X173" i="1"/>
  <c r="W173" i="1"/>
  <c r="W171" i="1" s="1"/>
  <c r="V173" i="1"/>
  <c r="U173" i="1"/>
  <c r="T173" i="1"/>
  <c r="P173" i="1"/>
  <c r="F173" i="1"/>
  <c r="X172" i="1"/>
  <c r="W172" i="1"/>
  <c r="V172" i="1"/>
  <c r="U172" i="1"/>
  <c r="T172" i="1"/>
  <c r="P172" i="1"/>
  <c r="F172" i="1"/>
  <c r="AB171" i="1"/>
  <c r="AB170" i="1" s="1"/>
  <c r="AA171" i="1"/>
  <c r="Z171" i="1"/>
  <c r="Y171" i="1"/>
  <c r="X171" i="1"/>
  <c r="U171" i="1"/>
  <c r="T171" i="1"/>
  <c r="S171" i="1"/>
  <c r="R171" i="1"/>
  <c r="Q171" i="1"/>
  <c r="Q170" i="1" s="1"/>
  <c r="P171" i="1"/>
  <c r="O171" i="1"/>
  <c r="N171" i="1"/>
  <c r="M171" i="1"/>
  <c r="M170" i="1" s="1"/>
  <c r="L171" i="1"/>
  <c r="L170" i="1" s="1"/>
  <c r="K171" i="1"/>
  <c r="J171" i="1"/>
  <c r="I171" i="1"/>
  <c r="I170" i="1" s="1"/>
  <c r="H171" i="1"/>
  <c r="H170" i="1" s="1"/>
  <c r="G171" i="1"/>
  <c r="E171" i="1"/>
  <c r="D171" i="1"/>
  <c r="D170" i="1" s="1"/>
  <c r="AC170" i="1"/>
  <c r="AA170" i="1"/>
  <c r="Z170" i="1"/>
  <c r="R170" i="1"/>
  <c r="O170" i="1"/>
  <c r="N170" i="1"/>
  <c r="J170" i="1"/>
  <c r="G170" i="1"/>
  <c r="Y169" i="1"/>
  <c r="X169" i="1" s="1"/>
  <c r="AB169" i="1" s="1"/>
  <c r="V169" i="1"/>
  <c r="T169" i="1"/>
  <c r="R169" i="1"/>
  <c r="N169" i="1"/>
  <c r="U169" i="1" s="1"/>
  <c r="E169" i="1"/>
  <c r="W169" i="1" s="1"/>
  <c r="X168" i="1"/>
  <c r="AB168" i="1" s="1"/>
  <c r="W168" i="1"/>
  <c r="V168" i="1"/>
  <c r="T168" i="1"/>
  <c r="R168" i="1"/>
  <c r="N168" i="1"/>
  <c r="U168" i="1" s="1"/>
  <c r="E168" i="1"/>
  <c r="AB167" i="1"/>
  <c r="X167" i="1"/>
  <c r="W167" i="1"/>
  <c r="V167" i="1"/>
  <c r="T167" i="1"/>
  <c r="R167" i="1"/>
  <c r="N167" i="1"/>
  <c r="U167" i="1" s="1"/>
  <c r="X166" i="1"/>
  <c r="W166" i="1"/>
  <c r="V166" i="1"/>
  <c r="U166" i="1"/>
  <c r="T166" i="1"/>
  <c r="O166" i="1"/>
  <c r="Y165" i="1"/>
  <c r="X165" i="1" s="1"/>
  <c r="V165" i="1"/>
  <c r="U165" i="1"/>
  <c r="T165" i="1"/>
  <c r="O165" i="1"/>
  <c r="F165" i="1"/>
  <c r="E165" i="1"/>
  <c r="W165" i="1" s="1"/>
  <c r="X164" i="1"/>
  <c r="AB164" i="1" s="1"/>
  <c r="W164" i="1"/>
  <c r="V164" i="1"/>
  <c r="T164" i="1"/>
  <c r="R164" i="1"/>
  <c r="N164" i="1"/>
  <c r="X163" i="1"/>
  <c r="W163" i="1"/>
  <c r="V163" i="1"/>
  <c r="U163" i="1"/>
  <c r="T163" i="1"/>
  <c r="O163" i="1"/>
  <c r="E163" i="1"/>
  <c r="Y162" i="1"/>
  <c r="X162" i="1"/>
  <c r="W162" i="1"/>
  <c r="V162" i="1"/>
  <c r="U162" i="1"/>
  <c r="T162" i="1"/>
  <c r="O162" i="1"/>
  <c r="X161" i="1"/>
  <c r="V161" i="1"/>
  <c r="U161" i="1"/>
  <c r="T161" i="1"/>
  <c r="O161" i="1"/>
  <c r="F161" i="1"/>
  <c r="E161" i="1" s="1"/>
  <c r="W161" i="1" s="1"/>
  <c r="X160" i="1"/>
  <c r="W160" i="1"/>
  <c r="V160" i="1"/>
  <c r="U160" i="1"/>
  <c r="T160" i="1"/>
  <c r="O160" i="1"/>
  <c r="F160" i="1"/>
  <c r="X159" i="1"/>
  <c r="W159" i="1"/>
  <c r="V159" i="1"/>
  <c r="U159" i="1"/>
  <c r="T159" i="1"/>
  <c r="O159" i="1"/>
  <c r="X158" i="1"/>
  <c r="AB158" i="1" s="1"/>
  <c r="W158" i="1"/>
  <c r="V158" i="1"/>
  <c r="U158" i="1"/>
  <c r="T158" i="1"/>
  <c r="R158" i="1"/>
  <c r="N158" i="1"/>
  <c r="F158" i="1"/>
  <c r="Y157" i="1"/>
  <c r="X157" i="1" s="1"/>
  <c r="V157" i="1"/>
  <c r="U157" i="1"/>
  <c r="T157" i="1"/>
  <c r="O157" i="1"/>
  <c r="F157" i="1"/>
  <c r="E157" i="1" s="1"/>
  <c r="W157" i="1" s="1"/>
  <c r="AB156" i="1"/>
  <c r="X156" i="1"/>
  <c r="W156" i="1"/>
  <c r="V156" i="1"/>
  <c r="U156" i="1"/>
  <c r="T156" i="1"/>
  <c r="R156" i="1"/>
  <c r="N156" i="1"/>
  <c r="AB155" i="1"/>
  <c r="X155" i="1"/>
  <c r="V155" i="1"/>
  <c r="U155" i="1"/>
  <c r="T155" i="1"/>
  <c r="R155" i="1"/>
  <c r="N155" i="1"/>
  <c r="F155" i="1"/>
  <c r="E155" i="1" s="1"/>
  <c r="X154" i="1"/>
  <c r="W154" i="1"/>
  <c r="V154" i="1"/>
  <c r="U154" i="1"/>
  <c r="T154" i="1"/>
  <c r="O154" i="1"/>
  <c r="X153" i="1"/>
  <c r="AB153" i="1" s="1"/>
  <c r="W153" i="1"/>
  <c r="V153" i="1"/>
  <c r="T153" i="1"/>
  <c r="R153" i="1"/>
  <c r="R145" i="1" s="1"/>
  <c r="N153" i="1"/>
  <c r="X152" i="1"/>
  <c r="W152" i="1"/>
  <c r="V152" i="1"/>
  <c r="U152" i="1"/>
  <c r="T152" i="1"/>
  <c r="T145" i="1" s="1"/>
  <c r="T140" i="1" s="1"/>
  <c r="O152" i="1"/>
  <c r="X151" i="1"/>
  <c r="W151" i="1"/>
  <c r="V151" i="1"/>
  <c r="U151" i="1"/>
  <c r="T151" i="1"/>
  <c r="O151" i="1"/>
  <c r="A151" i="1"/>
  <c r="A152" i="1" s="1"/>
  <c r="A153" i="1" s="1"/>
  <c r="A154" i="1" s="1"/>
  <c r="A155" i="1" s="1"/>
  <c r="A156" i="1" s="1"/>
  <c r="A157" i="1" s="1"/>
  <c r="A158" i="1" s="1"/>
  <c r="A159" i="1" s="1"/>
  <c r="A160" i="1" s="1"/>
  <c r="A161" i="1" s="1"/>
  <c r="A162" i="1" s="1"/>
  <c r="A163" i="1" s="1"/>
  <c r="A164" i="1" s="1"/>
  <c r="A165" i="1" s="1"/>
  <c r="A166" i="1" s="1"/>
  <c r="A167" i="1" s="1"/>
  <c r="A168" i="1" s="1"/>
  <c r="A169" i="1" s="1"/>
  <c r="X150" i="1"/>
  <c r="W150" i="1"/>
  <c r="V150" i="1"/>
  <c r="U150" i="1"/>
  <c r="T150" i="1"/>
  <c r="O150" i="1"/>
  <c r="AF149" i="1"/>
  <c r="X149" i="1"/>
  <c r="W149" i="1"/>
  <c r="V149" i="1"/>
  <c r="AE149" i="1" s="1"/>
  <c r="U149" i="1"/>
  <c r="T149" i="1"/>
  <c r="O149" i="1"/>
  <c r="A149" i="1"/>
  <c r="A150" i="1" s="1"/>
  <c r="X148" i="1"/>
  <c r="W148" i="1"/>
  <c r="V148" i="1"/>
  <c r="U148" i="1"/>
  <c r="T148" i="1"/>
  <c r="O148" i="1"/>
  <c r="A148" i="1"/>
  <c r="Y147" i="1"/>
  <c r="X147" i="1" s="1"/>
  <c r="W147" i="1"/>
  <c r="U147" i="1"/>
  <c r="T147" i="1"/>
  <c r="O147" i="1"/>
  <c r="D147" i="1"/>
  <c r="V147" i="1" s="1"/>
  <c r="A147" i="1"/>
  <c r="X146" i="1"/>
  <c r="W146" i="1"/>
  <c r="V146" i="1"/>
  <c r="U146" i="1"/>
  <c r="T146" i="1"/>
  <c r="O146" i="1"/>
  <c r="F146" i="1"/>
  <c r="AA145" i="1"/>
  <c r="Z145" i="1"/>
  <c r="S145" i="1"/>
  <c r="Q145" i="1"/>
  <c r="P145" i="1"/>
  <c r="P140" i="1" s="1"/>
  <c r="M145" i="1"/>
  <c r="L145" i="1"/>
  <c r="L140" i="1" s="1"/>
  <c r="K145" i="1"/>
  <c r="J145" i="1"/>
  <c r="I145" i="1"/>
  <c r="H145" i="1"/>
  <c r="H140" i="1" s="1"/>
  <c r="G145" i="1"/>
  <c r="D145" i="1"/>
  <c r="X144" i="1"/>
  <c r="AB144" i="1" s="1"/>
  <c r="W144" i="1"/>
  <c r="V144" i="1"/>
  <c r="T144" i="1"/>
  <c r="R144" i="1"/>
  <c r="N144" i="1"/>
  <c r="N141" i="1" s="1"/>
  <c r="X143" i="1"/>
  <c r="AB143" i="1" s="1"/>
  <c r="V143" i="1"/>
  <c r="T143" i="1"/>
  <c r="R143" i="1"/>
  <c r="U143" i="1" s="1"/>
  <c r="N143" i="1"/>
  <c r="F143" i="1"/>
  <c r="E143" i="1"/>
  <c r="W143" i="1" s="1"/>
  <c r="A143" i="1"/>
  <c r="A144" i="1" s="1"/>
  <c r="X142" i="1"/>
  <c r="V142" i="1"/>
  <c r="W142" i="1" s="1"/>
  <c r="T142" i="1"/>
  <c r="T141" i="1" s="1"/>
  <c r="R142" i="1"/>
  <c r="N142" i="1"/>
  <c r="AA141" i="1"/>
  <c r="AA140" i="1" s="1"/>
  <c r="Z141" i="1"/>
  <c r="Z140" i="1" s="1"/>
  <c r="Y141" i="1"/>
  <c r="S141" i="1"/>
  <c r="Q141" i="1"/>
  <c r="Q140" i="1" s="1"/>
  <c r="P141" i="1"/>
  <c r="O141" i="1"/>
  <c r="M141" i="1"/>
  <c r="M140" i="1" s="1"/>
  <c r="L141" i="1"/>
  <c r="K141" i="1"/>
  <c r="K140" i="1" s="1"/>
  <c r="J141" i="1"/>
  <c r="I141" i="1"/>
  <c r="I140" i="1" s="1"/>
  <c r="H141" i="1"/>
  <c r="G141" i="1"/>
  <c r="F141" i="1"/>
  <c r="E141" i="1"/>
  <c r="D141" i="1"/>
  <c r="S140" i="1"/>
  <c r="J140" i="1"/>
  <c r="G140" i="1"/>
  <c r="D140" i="1"/>
  <c r="X139" i="1"/>
  <c r="W139" i="1"/>
  <c r="V139" i="1"/>
  <c r="U139" i="1"/>
  <c r="T139" i="1"/>
  <c r="P139" i="1"/>
  <c r="F139" i="1"/>
  <c r="X138" i="1"/>
  <c r="W138" i="1"/>
  <c r="V138" i="1"/>
  <c r="U138" i="1"/>
  <c r="T138" i="1"/>
  <c r="P138" i="1"/>
  <c r="F138" i="1"/>
  <c r="X137" i="1"/>
  <c r="W137" i="1"/>
  <c r="V137" i="1"/>
  <c r="U137" i="1"/>
  <c r="T137" i="1"/>
  <c r="P137" i="1"/>
  <c r="P120" i="1" s="1"/>
  <c r="F137" i="1"/>
  <c r="X136" i="1"/>
  <c r="W136" i="1"/>
  <c r="V136" i="1"/>
  <c r="U136" i="1"/>
  <c r="T136" i="1"/>
  <c r="O136" i="1"/>
  <c r="F136" i="1"/>
  <c r="X135" i="1"/>
  <c r="W135" i="1"/>
  <c r="V135" i="1"/>
  <c r="U135" i="1"/>
  <c r="T135" i="1"/>
  <c r="O135" i="1"/>
  <c r="X134" i="1"/>
  <c r="W134" i="1"/>
  <c r="V134" i="1"/>
  <c r="U134" i="1"/>
  <c r="T134" i="1"/>
  <c r="O134" i="1"/>
  <c r="F134" i="1"/>
  <c r="X133" i="1"/>
  <c r="W133" i="1"/>
  <c r="V133" i="1"/>
  <c r="U133" i="1"/>
  <c r="T133" i="1"/>
  <c r="O133" i="1"/>
  <c r="F133" i="1"/>
  <c r="X132" i="1"/>
  <c r="W132" i="1"/>
  <c r="V132" i="1"/>
  <c r="U132" i="1"/>
  <c r="T132" i="1"/>
  <c r="O132" i="1"/>
  <c r="Y131" i="1"/>
  <c r="X131" i="1"/>
  <c r="W131" i="1"/>
  <c r="V131" i="1"/>
  <c r="U131" i="1"/>
  <c r="T131" i="1"/>
  <c r="O131" i="1"/>
  <c r="O120" i="1" s="1"/>
  <c r="F131" i="1"/>
  <c r="E131" i="1"/>
  <c r="X130" i="1"/>
  <c r="W130" i="1"/>
  <c r="V130" i="1"/>
  <c r="U130" i="1"/>
  <c r="T130" i="1"/>
  <c r="O130" i="1"/>
  <c r="X129" i="1"/>
  <c r="V129" i="1"/>
  <c r="U129" i="1"/>
  <c r="T129" i="1"/>
  <c r="O129" i="1"/>
  <c r="E129" i="1"/>
  <c r="X128" i="1"/>
  <c r="W128" i="1"/>
  <c r="V128" i="1"/>
  <c r="U128" i="1"/>
  <c r="T128" i="1"/>
  <c r="O128" i="1"/>
  <c r="X127" i="1"/>
  <c r="W127" i="1"/>
  <c r="V127" i="1"/>
  <c r="U127" i="1"/>
  <c r="T127" i="1"/>
  <c r="O127" i="1"/>
  <c r="X126" i="1"/>
  <c r="W126" i="1"/>
  <c r="V126" i="1"/>
  <c r="U126" i="1"/>
  <c r="T126" i="1"/>
  <c r="O126" i="1"/>
  <c r="X125" i="1"/>
  <c r="W125" i="1"/>
  <c r="V125" i="1"/>
  <c r="U125" i="1"/>
  <c r="T125" i="1"/>
  <c r="O125" i="1"/>
  <c r="X124" i="1"/>
  <c r="W124" i="1"/>
  <c r="V124" i="1"/>
  <c r="U124" i="1"/>
  <c r="T124" i="1"/>
  <c r="O124" i="1"/>
  <c r="X123" i="1"/>
  <c r="W123" i="1"/>
  <c r="V123" i="1"/>
  <c r="U123" i="1"/>
  <c r="T123" i="1"/>
  <c r="O123" i="1"/>
  <c r="F123" i="1"/>
  <c r="A123" i="1"/>
  <c r="A124" i="1" s="1"/>
  <c r="A125" i="1" s="1"/>
  <c r="A126" i="1" s="1"/>
  <c r="A127" i="1" s="1"/>
  <c r="A128" i="1" s="1"/>
  <c r="A129" i="1" s="1"/>
  <c r="A130" i="1" s="1"/>
  <c r="A131" i="1" s="1"/>
  <c r="A132" i="1" s="1"/>
  <c r="A133" i="1" s="1"/>
  <c r="A134" i="1" s="1"/>
  <c r="A135" i="1" s="1"/>
  <c r="A136" i="1" s="1"/>
  <c r="A137" i="1" s="1"/>
  <c r="A138" i="1" s="1"/>
  <c r="A139" i="1" s="1"/>
  <c r="X122" i="1"/>
  <c r="AB122" i="1" s="1"/>
  <c r="W122" i="1"/>
  <c r="V122" i="1"/>
  <c r="T122" i="1"/>
  <c r="R122" i="1"/>
  <c r="N122" i="1"/>
  <c r="A122" i="1"/>
  <c r="X121" i="1"/>
  <c r="AB121" i="1" s="1"/>
  <c r="AB120" i="1" s="1"/>
  <c r="W121" i="1"/>
  <c r="V121" i="1"/>
  <c r="T121" i="1"/>
  <c r="R121" i="1"/>
  <c r="R120" i="1" s="1"/>
  <c r="N121" i="1"/>
  <c r="AC120" i="1"/>
  <c r="AA120" i="1"/>
  <c r="Z120" i="1"/>
  <c r="Y120" i="1"/>
  <c r="T120" i="1"/>
  <c r="S120" i="1"/>
  <c r="Q120" i="1"/>
  <c r="M120" i="1"/>
  <c r="L120" i="1"/>
  <c r="K120" i="1"/>
  <c r="J120" i="1"/>
  <c r="I120" i="1"/>
  <c r="H120" i="1"/>
  <c r="G120" i="1"/>
  <c r="D120" i="1"/>
  <c r="X119" i="1"/>
  <c r="W119" i="1"/>
  <c r="V119" i="1"/>
  <c r="U119" i="1"/>
  <c r="T119" i="1"/>
  <c r="P119" i="1"/>
  <c r="Y118" i="1"/>
  <c r="X118" i="1" s="1"/>
  <c r="W118" i="1"/>
  <c r="V118" i="1"/>
  <c r="U118" i="1"/>
  <c r="T118" i="1"/>
  <c r="P118" i="1"/>
  <c r="F118" i="1"/>
  <c r="Y117" i="1"/>
  <c r="X117" i="1" s="1"/>
  <c r="W117" i="1"/>
  <c r="V117" i="1"/>
  <c r="U117" i="1"/>
  <c r="T117" i="1"/>
  <c r="P117" i="1"/>
  <c r="Y116" i="1"/>
  <c r="X116" i="1" s="1"/>
  <c r="AF45" i="1" s="1"/>
  <c r="W116" i="1"/>
  <c r="V116" i="1"/>
  <c r="U116" i="1"/>
  <c r="T116" i="1"/>
  <c r="P116" i="1"/>
  <c r="F116" i="1"/>
  <c r="X115" i="1"/>
  <c r="W115" i="1"/>
  <c r="V115" i="1"/>
  <c r="U115" i="1"/>
  <c r="T115" i="1"/>
  <c r="P115" i="1"/>
  <c r="Y114" i="1"/>
  <c r="X114" i="1" s="1"/>
  <c r="W114" i="1"/>
  <c r="V114" i="1"/>
  <c r="U114" i="1"/>
  <c r="T114" i="1"/>
  <c r="P114" i="1"/>
  <c r="F114" i="1"/>
  <c r="F86" i="1" s="1"/>
  <c r="W113" i="1"/>
  <c r="V113" i="1"/>
  <c r="U113" i="1"/>
  <c r="T113" i="1"/>
  <c r="Y113" i="1" s="1"/>
  <c r="X113" i="1" s="1"/>
  <c r="P113" i="1"/>
  <c r="X112" i="1"/>
  <c r="V112" i="1"/>
  <c r="U112" i="1"/>
  <c r="T112" i="1"/>
  <c r="P112" i="1"/>
  <c r="E112" i="1"/>
  <c r="W112" i="1" s="1"/>
  <c r="X111" i="1"/>
  <c r="W111" i="1"/>
  <c r="V111" i="1"/>
  <c r="U111" i="1"/>
  <c r="T111" i="1"/>
  <c r="P111" i="1"/>
  <c r="X110" i="1"/>
  <c r="W110" i="1"/>
  <c r="V110" i="1"/>
  <c r="U110" i="1"/>
  <c r="T110" i="1"/>
  <c r="P110" i="1"/>
  <c r="X109" i="1"/>
  <c r="W109" i="1"/>
  <c r="V109" i="1"/>
  <c r="U109" i="1"/>
  <c r="T109" i="1"/>
  <c r="O109" i="1"/>
  <c r="X108" i="1"/>
  <c r="W108" i="1"/>
  <c r="V108" i="1"/>
  <c r="U108" i="1"/>
  <c r="T108" i="1"/>
  <c r="O108" i="1"/>
  <c r="X107" i="1"/>
  <c r="W107" i="1"/>
  <c r="V107" i="1"/>
  <c r="U107" i="1"/>
  <c r="T107" i="1"/>
  <c r="O107" i="1"/>
  <c r="X106" i="1"/>
  <c r="W106" i="1"/>
  <c r="V106" i="1"/>
  <c r="U106" i="1"/>
  <c r="T106" i="1"/>
  <c r="O106" i="1"/>
  <c r="X105" i="1"/>
  <c r="W105" i="1"/>
  <c r="V105" i="1"/>
  <c r="U105" i="1"/>
  <c r="T105" i="1"/>
  <c r="O105" i="1"/>
  <c r="X104" i="1"/>
  <c r="W104" i="1"/>
  <c r="V104" i="1"/>
  <c r="U104" i="1"/>
  <c r="T104" i="1"/>
  <c r="O104" i="1"/>
  <c r="X103" i="1"/>
  <c r="W103" i="1"/>
  <c r="V103" i="1"/>
  <c r="U103" i="1"/>
  <c r="T103" i="1"/>
  <c r="O103" i="1"/>
  <c r="X102" i="1"/>
  <c r="W102" i="1"/>
  <c r="V102" i="1"/>
  <c r="U102" i="1"/>
  <c r="T102" i="1"/>
  <c r="O102" i="1"/>
  <c r="F102" i="1"/>
  <c r="X101" i="1"/>
  <c r="W101" i="1"/>
  <c r="V101" i="1"/>
  <c r="U101" i="1"/>
  <c r="T101" i="1"/>
  <c r="O101" i="1"/>
  <c r="X100" i="1"/>
  <c r="W100" i="1"/>
  <c r="V100" i="1"/>
  <c r="U100" i="1"/>
  <c r="T100" i="1"/>
  <c r="O100" i="1"/>
  <c r="X99" i="1"/>
  <c r="W99" i="1"/>
  <c r="V99" i="1"/>
  <c r="U99" i="1"/>
  <c r="T99" i="1"/>
  <c r="O99" i="1"/>
  <c r="E99" i="1"/>
  <c r="Y98" i="1"/>
  <c r="X98" i="1"/>
  <c r="W98" i="1"/>
  <c r="V98" i="1"/>
  <c r="U98" i="1"/>
  <c r="T98" i="1"/>
  <c r="O98" i="1"/>
  <c r="X97" i="1"/>
  <c r="W97" i="1"/>
  <c r="V97" i="1"/>
  <c r="U97" i="1"/>
  <c r="T97" i="1"/>
  <c r="O97" i="1"/>
  <c r="X96" i="1"/>
  <c r="W96" i="1"/>
  <c r="V96" i="1"/>
  <c r="U96" i="1"/>
  <c r="T96" i="1"/>
  <c r="O96" i="1"/>
  <c r="X95" i="1"/>
  <c r="W95" i="1"/>
  <c r="V95" i="1"/>
  <c r="U95" i="1"/>
  <c r="T95" i="1"/>
  <c r="O95" i="1"/>
  <c r="X94" i="1"/>
  <c r="W94" i="1"/>
  <c r="V94" i="1"/>
  <c r="U94" i="1"/>
  <c r="T94" i="1"/>
  <c r="O94" i="1"/>
  <c r="L94" i="1"/>
  <c r="Y93" i="1"/>
  <c r="X93" i="1" s="1"/>
  <c r="W93" i="1"/>
  <c r="V93" i="1"/>
  <c r="U93" i="1"/>
  <c r="T93" i="1"/>
  <c r="O93" i="1"/>
  <c r="X92" i="1"/>
  <c r="W92" i="1"/>
  <c r="V92" i="1"/>
  <c r="U92" i="1"/>
  <c r="T92" i="1"/>
  <c r="O92" i="1"/>
  <c r="X91" i="1"/>
  <c r="W91" i="1"/>
  <c r="V91" i="1"/>
  <c r="U91" i="1"/>
  <c r="T91" i="1"/>
  <c r="O91" i="1"/>
  <c r="X90" i="1"/>
  <c r="V90" i="1"/>
  <c r="U90" i="1"/>
  <c r="T90" i="1"/>
  <c r="O90" i="1"/>
  <c r="K90" i="1"/>
  <c r="J90" i="1"/>
  <c r="I90" i="1" s="1"/>
  <c r="I86" i="1" s="1"/>
  <c r="H90" i="1"/>
  <c r="X89" i="1"/>
  <c r="W89" i="1"/>
  <c r="V89" i="1"/>
  <c r="U89" i="1"/>
  <c r="T89" i="1"/>
  <c r="O89" i="1"/>
  <c r="A89" i="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Z88" i="1"/>
  <c r="X88" i="1" s="1"/>
  <c r="V88" i="1"/>
  <c r="U88" i="1"/>
  <c r="T88" i="1"/>
  <c r="O88" i="1"/>
  <c r="E88" i="1"/>
  <c r="W88" i="1" s="1"/>
  <c r="A88" i="1"/>
  <c r="Z87" i="1"/>
  <c r="X87" i="1"/>
  <c r="V87" i="1"/>
  <c r="U87" i="1"/>
  <c r="T87" i="1"/>
  <c r="O87" i="1"/>
  <c r="E87" i="1"/>
  <c r="AB86" i="1"/>
  <c r="AA86" i="1"/>
  <c r="Z86" i="1"/>
  <c r="S86" i="1"/>
  <c r="S43" i="1" s="1"/>
  <c r="R86" i="1"/>
  <c r="Q86" i="1"/>
  <c r="N86" i="1"/>
  <c r="M86" i="1"/>
  <c r="L86" i="1"/>
  <c r="K86" i="1"/>
  <c r="J86" i="1"/>
  <c r="G86" i="1"/>
  <c r="G43" i="1" s="1"/>
  <c r="D86" i="1"/>
  <c r="Z85" i="1"/>
  <c r="W85" i="1"/>
  <c r="V85" i="1"/>
  <c r="U85" i="1"/>
  <c r="U83" i="1" s="1"/>
  <c r="T85" i="1"/>
  <c r="O85" i="1"/>
  <c r="O83" i="1" s="1"/>
  <c r="X84" i="1"/>
  <c r="AB84" i="1" s="1"/>
  <c r="W84" i="1"/>
  <c r="W83" i="1" s="1"/>
  <c r="V84" i="1"/>
  <c r="T84" i="1"/>
  <c r="T83" i="1" s="1"/>
  <c r="N84" i="1"/>
  <c r="U84" i="1" s="1"/>
  <c r="AB83" i="1"/>
  <c r="AA83" i="1"/>
  <c r="Y83" i="1"/>
  <c r="V83" i="1"/>
  <c r="S83" i="1"/>
  <c r="R83" i="1"/>
  <c r="Q83" i="1"/>
  <c r="P83" i="1"/>
  <c r="N83" i="1"/>
  <c r="M83" i="1"/>
  <c r="L83" i="1"/>
  <c r="K83" i="1"/>
  <c r="J83" i="1"/>
  <c r="I83" i="1"/>
  <c r="H83" i="1"/>
  <c r="G83" i="1"/>
  <c r="F83" i="1"/>
  <c r="E83" i="1"/>
  <c r="D83" i="1"/>
  <c r="X82" i="1"/>
  <c r="W82" i="1"/>
  <c r="V82" i="1"/>
  <c r="U82" i="1"/>
  <c r="T82" i="1"/>
  <c r="O82" i="1"/>
  <c r="O78" i="1" s="1"/>
  <c r="A82" i="1"/>
  <c r="X81" i="1"/>
  <c r="V81" i="1"/>
  <c r="U81" i="1"/>
  <c r="T81" i="1"/>
  <c r="T78" i="1" s="1"/>
  <c r="P81" i="1"/>
  <c r="E81" i="1"/>
  <c r="A81" i="1"/>
  <c r="X80" i="1"/>
  <c r="W80" i="1"/>
  <c r="V80" i="1"/>
  <c r="U80" i="1"/>
  <c r="T80" i="1"/>
  <c r="O80" i="1"/>
  <c r="A80" i="1"/>
  <c r="AB79" i="1"/>
  <c r="AB78" i="1" s="1"/>
  <c r="X79" i="1"/>
  <c r="W79" i="1"/>
  <c r="V79" i="1"/>
  <c r="U79" i="1"/>
  <c r="T79" i="1"/>
  <c r="AC78" i="1"/>
  <c r="AA78" i="1"/>
  <c r="Z78" i="1"/>
  <c r="Y78" i="1"/>
  <c r="X78" i="1"/>
  <c r="U78" i="1"/>
  <c r="S78" i="1"/>
  <c r="R78" i="1"/>
  <c r="Q78" i="1"/>
  <c r="P78" i="1"/>
  <c r="N78" i="1"/>
  <c r="M78" i="1"/>
  <c r="L78" i="1"/>
  <c r="K78" i="1"/>
  <c r="J78" i="1"/>
  <c r="I78" i="1"/>
  <c r="H78" i="1"/>
  <c r="G78" i="1"/>
  <c r="E78" i="1"/>
  <c r="D78" i="1"/>
  <c r="X77" i="1"/>
  <c r="V77" i="1"/>
  <c r="U77" i="1"/>
  <c r="T77" i="1"/>
  <c r="O77" i="1"/>
  <c r="E77" i="1"/>
  <c r="W77" i="1" s="1"/>
  <c r="X76" i="1"/>
  <c r="W76" i="1"/>
  <c r="V76" i="1"/>
  <c r="U76" i="1"/>
  <c r="T76" i="1"/>
  <c r="O76" i="1"/>
  <c r="X75" i="1"/>
  <c r="W75" i="1"/>
  <c r="V75" i="1"/>
  <c r="U75" i="1"/>
  <c r="T75" i="1"/>
  <c r="O75" i="1"/>
  <c r="X74" i="1"/>
  <c r="W74" i="1"/>
  <c r="V74" i="1"/>
  <c r="U74" i="1"/>
  <c r="T74" i="1"/>
  <c r="O74" i="1"/>
  <c r="E74" i="1"/>
  <c r="X73" i="1"/>
  <c r="W73" i="1"/>
  <c r="V73" i="1"/>
  <c r="U73" i="1"/>
  <c r="T73" i="1"/>
  <c r="O73" i="1"/>
  <c r="X72" i="1"/>
  <c r="W72" i="1"/>
  <c r="V72" i="1"/>
  <c r="U72" i="1"/>
  <c r="T72" i="1"/>
  <c r="O72" i="1"/>
  <c r="O69" i="1" s="1"/>
  <c r="X71" i="1"/>
  <c r="W71" i="1"/>
  <c r="V71" i="1"/>
  <c r="U71" i="1"/>
  <c r="T71" i="1"/>
  <c r="O71" i="1"/>
  <c r="A71" i="1"/>
  <c r="A72" i="1" s="1"/>
  <c r="A73" i="1" s="1"/>
  <c r="A74" i="1" s="1"/>
  <c r="A75" i="1" s="1"/>
  <c r="A76" i="1" s="1"/>
  <c r="A77" i="1" s="1"/>
  <c r="X70" i="1"/>
  <c r="X69" i="1" s="1"/>
  <c r="W70" i="1"/>
  <c r="V70" i="1"/>
  <c r="U70" i="1"/>
  <c r="T70" i="1"/>
  <c r="T69" i="1" s="1"/>
  <c r="O70" i="1"/>
  <c r="AC69" i="1"/>
  <c r="AB69" i="1"/>
  <c r="AA69" i="1"/>
  <c r="Z69" i="1"/>
  <c r="Y69" i="1"/>
  <c r="W69" i="1"/>
  <c r="U69" i="1"/>
  <c r="S69" i="1"/>
  <c r="R69" i="1"/>
  <c r="Q69" i="1"/>
  <c r="P69" i="1"/>
  <c r="N69" i="1"/>
  <c r="M69" i="1"/>
  <c r="L69" i="1"/>
  <c r="K69" i="1"/>
  <c r="J69" i="1"/>
  <c r="I69" i="1"/>
  <c r="H69" i="1"/>
  <c r="G69" i="1"/>
  <c r="E69" i="1"/>
  <c r="D69" i="1"/>
  <c r="AB68" i="1"/>
  <c r="X68" i="1"/>
  <c r="V68" i="1"/>
  <c r="W68" i="1" s="1"/>
  <c r="T68" i="1"/>
  <c r="R68" i="1"/>
  <c r="U68" i="1" s="1"/>
  <c r="AB67" i="1"/>
  <c r="X67" i="1"/>
  <c r="W67" i="1"/>
  <c r="V67" i="1"/>
  <c r="T67" i="1"/>
  <c r="R67" i="1"/>
  <c r="N67" i="1"/>
  <c r="U67" i="1" s="1"/>
  <c r="E67" i="1"/>
  <c r="Y66" i="1"/>
  <c r="X66" i="1"/>
  <c r="W66" i="1"/>
  <c r="V66" i="1"/>
  <c r="U66" i="1"/>
  <c r="T66" i="1"/>
  <c r="O66" i="1"/>
  <c r="O57" i="1" s="1"/>
  <c r="E66" i="1"/>
  <c r="X65" i="1"/>
  <c r="W65" i="1"/>
  <c r="V65" i="1"/>
  <c r="U65" i="1"/>
  <c r="T65" i="1"/>
  <c r="O65" i="1"/>
  <c r="E65" i="1"/>
  <c r="X64" i="1"/>
  <c r="AB64" i="1" s="1"/>
  <c r="U64" i="1"/>
  <c r="T64" i="1"/>
  <c r="N64" i="1"/>
  <c r="F64" i="1"/>
  <c r="F57" i="1" s="1"/>
  <c r="D64" i="1"/>
  <c r="E64" i="1" s="1"/>
  <c r="W64" i="1" s="1"/>
  <c r="AB63" i="1"/>
  <c r="X63" i="1"/>
  <c r="V63" i="1"/>
  <c r="U63" i="1"/>
  <c r="T63" i="1"/>
  <c r="R63" i="1"/>
  <c r="N63" i="1"/>
  <c r="E63" i="1"/>
  <c r="W63" i="1" s="1"/>
  <c r="X62" i="1"/>
  <c r="W62" i="1"/>
  <c r="V62" i="1"/>
  <c r="U62" i="1"/>
  <c r="T62" i="1"/>
  <c r="R62" i="1"/>
  <c r="A62" i="1"/>
  <c r="A63" i="1" s="1"/>
  <c r="A64" i="1" s="1"/>
  <c r="A65" i="1" s="1"/>
  <c r="A66" i="1" s="1"/>
  <c r="A67" i="1" s="1"/>
  <c r="A68" i="1" s="1"/>
  <c r="AB61" i="1"/>
  <c r="X61" i="1"/>
  <c r="W61" i="1"/>
  <c r="V61" i="1"/>
  <c r="T61" i="1"/>
  <c r="R61" i="1"/>
  <c r="N61" i="1"/>
  <c r="X60" i="1"/>
  <c r="W60" i="1"/>
  <c r="V60" i="1"/>
  <c r="U60" i="1"/>
  <c r="T60" i="1"/>
  <c r="O60" i="1"/>
  <c r="A60" i="1"/>
  <c r="A61" i="1" s="1"/>
  <c r="X59" i="1"/>
  <c r="W59" i="1"/>
  <c r="V59" i="1"/>
  <c r="U59" i="1"/>
  <c r="T59" i="1"/>
  <c r="R59" i="1"/>
  <c r="A59" i="1"/>
  <c r="AF58" i="1"/>
  <c r="Y58" i="1"/>
  <c r="X58" i="1"/>
  <c r="X57" i="1" s="1"/>
  <c r="W58" i="1"/>
  <c r="V58" i="1"/>
  <c r="U58" i="1"/>
  <c r="T58" i="1"/>
  <c r="O58" i="1"/>
  <c r="AC57" i="1"/>
  <c r="AA57" i="1"/>
  <c r="Z57" i="1"/>
  <c r="Y57" i="1"/>
  <c r="T57" i="1"/>
  <c r="S57" i="1"/>
  <c r="Q57" i="1"/>
  <c r="P57" i="1"/>
  <c r="M57" i="1"/>
  <c r="L57" i="1"/>
  <c r="K57" i="1"/>
  <c r="J57" i="1"/>
  <c r="I57" i="1"/>
  <c r="H57" i="1"/>
  <c r="G57" i="1"/>
  <c r="E57" i="1"/>
  <c r="X56" i="1"/>
  <c r="W56" i="1"/>
  <c r="V56" i="1"/>
  <c r="U56" i="1"/>
  <c r="T56" i="1"/>
  <c r="P56" i="1"/>
  <c r="X55" i="1"/>
  <c r="W55" i="1"/>
  <c r="V55" i="1"/>
  <c r="U55" i="1"/>
  <c r="T55" i="1"/>
  <c r="P55" i="1"/>
  <c r="X54" i="1"/>
  <c r="W54" i="1"/>
  <c r="V54" i="1"/>
  <c r="U54" i="1"/>
  <c r="T54" i="1"/>
  <c r="P54" i="1"/>
  <c r="P44" i="1" s="1"/>
  <c r="E54" i="1"/>
  <c r="X53" i="1"/>
  <c r="W53" i="1"/>
  <c r="V53" i="1"/>
  <c r="U53" i="1"/>
  <c r="T53" i="1"/>
  <c r="P53" i="1"/>
  <c r="Z52" i="1"/>
  <c r="X52" i="1"/>
  <c r="W52" i="1"/>
  <c r="V52" i="1"/>
  <c r="U52" i="1"/>
  <c r="T52" i="1"/>
  <c r="P52" i="1"/>
  <c r="X51" i="1"/>
  <c r="W51" i="1"/>
  <c r="V51" i="1"/>
  <c r="U51" i="1"/>
  <c r="T51" i="1"/>
  <c r="O51" i="1"/>
  <c r="X50" i="1"/>
  <c r="W50" i="1"/>
  <c r="V50" i="1"/>
  <c r="U50" i="1"/>
  <c r="T50" i="1"/>
  <c r="O50" i="1"/>
  <c r="F50" i="1"/>
  <c r="X49" i="1"/>
  <c r="X44" i="1" s="1"/>
  <c r="V49" i="1"/>
  <c r="U49" i="1"/>
  <c r="T49" i="1"/>
  <c r="O49" i="1"/>
  <c r="E49" i="1"/>
  <c r="W49" i="1" s="1"/>
  <c r="Y48" i="1"/>
  <c r="X48" i="1" s="1"/>
  <c r="W48" i="1"/>
  <c r="V48" i="1"/>
  <c r="U48" i="1"/>
  <c r="T48" i="1"/>
  <c r="O48" i="1"/>
  <c r="O44" i="1" s="1"/>
  <c r="X47" i="1"/>
  <c r="V47" i="1"/>
  <c r="U47" i="1"/>
  <c r="T47" i="1"/>
  <c r="O47" i="1"/>
  <c r="E47" i="1"/>
  <c r="W47" i="1" s="1"/>
  <c r="A47" i="1"/>
  <c r="A48" i="1" s="1"/>
  <c r="A49" i="1" s="1"/>
  <c r="A50" i="1" s="1"/>
  <c r="A51" i="1" s="1"/>
  <c r="A52" i="1" s="1"/>
  <c r="A53" i="1" s="1"/>
  <c r="A54" i="1" s="1"/>
  <c r="A55" i="1" s="1"/>
  <c r="A56" i="1" s="1"/>
  <c r="X46" i="1"/>
  <c r="W46" i="1"/>
  <c r="V46" i="1"/>
  <c r="U46" i="1"/>
  <c r="T46" i="1"/>
  <c r="O46" i="1"/>
  <c r="A46" i="1"/>
  <c r="X45" i="1"/>
  <c r="V45" i="1"/>
  <c r="V44" i="1" s="1"/>
  <c r="U45" i="1"/>
  <c r="U44" i="1" s="1"/>
  <c r="T45" i="1"/>
  <c r="O45" i="1"/>
  <c r="E45" i="1"/>
  <c r="W45" i="1" s="1"/>
  <c r="AC44" i="1"/>
  <c r="AB44" i="1"/>
  <c r="AA44" i="1"/>
  <c r="Z44" i="1"/>
  <c r="Y44" i="1"/>
  <c r="S44" i="1"/>
  <c r="R44" i="1"/>
  <c r="Q44" i="1"/>
  <c r="N44" i="1"/>
  <c r="M44" i="1"/>
  <c r="L44" i="1"/>
  <c r="K44" i="1"/>
  <c r="J44" i="1"/>
  <c r="J43" i="1" s="1"/>
  <c r="I44" i="1"/>
  <c r="H44" i="1"/>
  <c r="G44" i="1"/>
  <c r="F44" i="1"/>
  <c r="D44" i="1"/>
  <c r="AA43" i="1"/>
  <c r="L43" i="1"/>
  <c r="K43" i="1"/>
  <c r="X42" i="1"/>
  <c r="AB42" i="1" s="1"/>
  <c r="AB41" i="1" s="1"/>
  <c r="W42" i="1"/>
  <c r="V42" i="1"/>
  <c r="V41" i="1" s="1"/>
  <c r="U42" i="1"/>
  <c r="T42" i="1"/>
  <c r="T41" i="1" s="1"/>
  <c r="R42" i="1"/>
  <c r="N42" i="1"/>
  <c r="N41" i="1" s="1"/>
  <c r="AA41" i="1"/>
  <c r="Z41" i="1"/>
  <c r="Y41" i="1"/>
  <c r="W41" i="1"/>
  <c r="U41" i="1"/>
  <c r="S41" i="1"/>
  <c r="R41" i="1"/>
  <c r="Q41" i="1"/>
  <c r="P41" i="1"/>
  <c r="O41" i="1"/>
  <c r="M41" i="1"/>
  <c r="L41" i="1"/>
  <c r="L18" i="1" s="1"/>
  <c r="L14" i="1" s="1"/>
  <c r="L13" i="1" s="1"/>
  <c r="K41" i="1"/>
  <c r="J41" i="1"/>
  <c r="I41" i="1"/>
  <c r="H41" i="1"/>
  <c r="G41" i="1"/>
  <c r="F41" i="1"/>
  <c r="E41" i="1"/>
  <c r="D41" i="1"/>
  <c r="D18" i="1" s="1"/>
  <c r="D14" i="1" s="1"/>
  <c r="AB40" i="1"/>
  <c r="X40" i="1"/>
  <c r="W40" i="1"/>
  <c r="V40" i="1"/>
  <c r="T40" i="1"/>
  <c r="R40" i="1"/>
  <c r="N40" i="1"/>
  <c r="U40" i="1" s="1"/>
  <c r="AB39" i="1"/>
  <c r="X39" i="1"/>
  <c r="W39" i="1"/>
  <c r="W35" i="1" s="1"/>
  <c r="V39" i="1"/>
  <c r="T39" i="1"/>
  <c r="R39" i="1"/>
  <c r="N39" i="1"/>
  <c r="AB38" i="1"/>
  <c r="AB35" i="1" s="1"/>
  <c r="X38" i="1"/>
  <c r="W38" i="1"/>
  <c r="V38" i="1"/>
  <c r="T38" i="1"/>
  <c r="R38" i="1"/>
  <c r="U38" i="1" s="1"/>
  <c r="N38" i="1"/>
  <c r="A38" i="1"/>
  <c r="A39" i="1" s="1"/>
  <c r="A40" i="1" s="1"/>
  <c r="X37" i="1"/>
  <c r="W37" i="1"/>
  <c r="V37" i="1"/>
  <c r="T37" i="1"/>
  <c r="O37" i="1"/>
  <c r="F37" i="1"/>
  <c r="A37" i="1"/>
  <c r="X36" i="1"/>
  <c r="W36" i="1"/>
  <c r="V36" i="1"/>
  <c r="U36" i="1"/>
  <c r="T36" i="1"/>
  <c r="O36" i="1"/>
  <c r="AC35" i="1"/>
  <c r="AA35" i="1"/>
  <c r="Z35" i="1"/>
  <c r="Y35" i="1"/>
  <c r="V35" i="1"/>
  <c r="S35" i="1"/>
  <c r="R35" i="1"/>
  <c r="Q35" i="1"/>
  <c r="P35" i="1"/>
  <c r="O35" i="1"/>
  <c r="M35" i="1"/>
  <c r="L35" i="1"/>
  <c r="K35" i="1"/>
  <c r="J35" i="1"/>
  <c r="I35" i="1"/>
  <c r="H35" i="1"/>
  <c r="G35" i="1"/>
  <c r="F35" i="1"/>
  <c r="E35" i="1"/>
  <c r="D35" i="1"/>
  <c r="X34" i="1"/>
  <c r="W34" i="1"/>
  <c r="V34" i="1"/>
  <c r="U34" i="1"/>
  <c r="T34" i="1"/>
  <c r="P34" i="1"/>
  <c r="P32" i="1" s="1"/>
  <c r="F34" i="1"/>
  <c r="F32" i="1" s="1"/>
  <c r="A34" i="1"/>
  <c r="AB33" i="1"/>
  <c r="X33" i="1"/>
  <c r="X32" i="1" s="1"/>
  <c r="W33" i="1"/>
  <c r="W32" i="1" s="1"/>
  <c r="V33" i="1"/>
  <c r="T33" i="1"/>
  <c r="T32" i="1" s="1"/>
  <c r="R33" i="1"/>
  <c r="N33" i="1"/>
  <c r="AB32" i="1"/>
  <c r="AA32" i="1"/>
  <c r="Z32" i="1"/>
  <c r="Y32" i="1"/>
  <c r="V32" i="1"/>
  <c r="S32" i="1"/>
  <c r="Q32" i="1"/>
  <c r="O32" i="1"/>
  <c r="N32" i="1"/>
  <c r="M32" i="1"/>
  <c r="L32" i="1"/>
  <c r="K32" i="1"/>
  <c r="J32" i="1"/>
  <c r="I32" i="1"/>
  <c r="H32" i="1"/>
  <c r="G32" i="1"/>
  <c r="E32" i="1"/>
  <c r="D32" i="1"/>
  <c r="X31" i="1"/>
  <c r="X30" i="1" s="1"/>
  <c r="W31" i="1"/>
  <c r="V31" i="1"/>
  <c r="U31" i="1"/>
  <c r="T31" i="1"/>
  <c r="O31" i="1"/>
  <c r="AB30" i="1"/>
  <c r="AA30" i="1"/>
  <c r="Z30" i="1"/>
  <c r="Y30" i="1"/>
  <c r="W30" i="1"/>
  <c r="V30" i="1"/>
  <c r="U30" i="1"/>
  <c r="T30" i="1"/>
  <c r="S30" i="1"/>
  <c r="R30" i="1"/>
  <c r="Q30" i="1"/>
  <c r="P30" i="1"/>
  <c r="O30" i="1"/>
  <c r="N30" i="1"/>
  <c r="M30" i="1"/>
  <c r="L30" i="1"/>
  <c r="K30" i="1"/>
  <c r="J30" i="1"/>
  <c r="I30" i="1"/>
  <c r="H30" i="1"/>
  <c r="G30" i="1"/>
  <c r="F30" i="1"/>
  <c r="E30" i="1"/>
  <c r="D30" i="1"/>
  <c r="AF29" i="1"/>
  <c r="AB29" i="1"/>
  <c r="X29" i="1"/>
  <c r="W29" i="1"/>
  <c r="V29" i="1"/>
  <c r="V27" i="1" s="1"/>
  <c r="T29" i="1"/>
  <c r="R29" i="1"/>
  <c r="N29" i="1"/>
  <c r="A29" i="1"/>
  <c r="AB28" i="1"/>
  <c r="X28" i="1"/>
  <c r="W28" i="1"/>
  <c r="V28" i="1"/>
  <c r="T28" i="1"/>
  <c r="R28" i="1"/>
  <c r="N28" i="1"/>
  <c r="AC27" i="1"/>
  <c r="AB27" i="1"/>
  <c r="AA27" i="1"/>
  <c r="Z27" i="1"/>
  <c r="Y27" i="1"/>
  <c r="X27" i="1"/>
  <c r="W27" i="1"/>
  <c r="T27" i="1"/>
  <c r="S27" i="1"/>
  <c r="Q27" i="1"/>
  <c r="P27" i="1"/>
  <c r="O27" i="1"/>
  <c r="M27" i="1"/>
  <c r="L27" i="1"/>
  <c r="K27" i="1"/>
  <c r="J27" i="1"/>
  <c r="I27" i="1"/>
  <c r="H27" i="1"/>
  <c r="G27" i="1"/>
  <c r="F27" i="1"/>
  <c r="E27" i="1"/>
  <c r="D27" i="1"/>
  <c r="X26" i="1"/>
  <c r="W26" i="1"/>
  <c r="V26" i="1"/>
  <c r="U26" i="1"/>
  <c r="T26" i="1"/>
  <c r="O26" i="1"/>
  <c r="X25" i="1"/>
  <c r="W25" i="1"/>
  <c r="V25" i="1"/>
  <c r="U25" i="1"/>
  <c r="T25" i="1"/>
  <c r="O25" i="1"/>
  <c r="O19" i="1" s="1"/>
  <c r="O18" i="1" s="1"/>
  <c r="O14" i="1" s="1"/>
  <c r="E25" i="1"/>
  <c r="X24" i="1"/>
  <c r="W24" i="1"/>
  <c r="V24" i="1"/>
  <c r="U24" i="1"/>
  <c r="T24" i="1"/>
  <c r="O24" i="1"/>
  <c r="E24" i="1"/>
  <c r="X23" i="1"/>
  <c r="AB23" i="1" s="1"/>
  <c r="V23" i="1"/>
  <c r="U23" i="1"/>
  <c r="T23" i="1"/>
  <c r="R23" i="1"/>
  <c r="N23" i="1"/>
  <c r="E23" i="1"/>
  <c r="W23" i="1" s="1"/>
  <c r="A23" i="1"/>
  <c r="A24" i="1" s="1"/>
  <c r="A25" i="1" s="1"/>
  <c r="A26" i="1" s="1"/>
  <c r="AB22" i="1"/>
  <c r="X22" i="1"/>
  <c r="W22" i="1"/>
  <c r="V22" i="1"/>
  <c r="V19" i="1" s="1"/>
  <c r="V18" i="1" s="1"/>
  <c r="T22" i="1"/>
  <c r="R22" i="1"/>
  <c r="N22" i="1"/>
  <c r="U22" i="1" s="1"/>
  <c r="E22" i="1"/>
  <c r="A22" i="1"/>
  <c r="AB21" i="1"/>
  <c r="X21" i="1"/>
  <c r="V21" i="1"/>
  <c r="U21" i="1"/>
  <c r="T21" i="1"/>
  <c r="R21" i="1"/>
  <c r="N21" i="1"/>
  <c r="E21" i="1"/>
  <c r="W21" i="1" s="1"/>
  <c r="AB20" i="1"/>
  <c r="X20" i="1"/>
  <c r="V20" i="1"/>
  <c r="U20" i="1"/>
  <c r="U19" i="1" s="1"/>
  <c r="T20" i="1"/>
  <c r="R20" i="1"/>
  <c r="N20" i="1"/>
  <c r="E20" i="1"/>
  <c r="AC19" i="1"/>
  <c r="AA19" i="1"/>
  <c r="Z19" i="1"/>
  <c r="Y19" i="1"/>
  <c r="S19" i="1"/>
  <c r="S18" i="1" s="1"/>
  <c r="R19" i="1"/>
  <c r="Q19" i="1"/>
  <c r="P19" i="1"/>
  <c r="N19" i="1"/>
  <c r="M19" i="1"/>
  <c r="L19" i="1"/>
  <c r="K19" i="1"/>
  <c r="J19" i="1"/>
  <c r="J18" i="1" s="1"/>
  <c r="I19" i="1"/>
  <c r="H19" i="1"/>
  <c r="G19" i="1"/>
  <c r="F19" i="1"/>
  <c r="F18" i="1" s="1"/>
  <c r="D19" i="1"/>
  <c r="AC18" i="1"/>
  <c r="Y18" i="1"/>
  <c r="Q18" i="1"/>
  <c r="P18" i="1"/>
  <c r="P14" i="1" s="1"/>
  <c r="M18" i="1"/>
  <c r="I18" i="1"/>
  <c r="H18" i="1"/>
  <c r="H14" i="1" s="1"/>
  <c r="X17" i="1"/>
  <c r="AB17" i="1" s="1"/>
  <c r="U17" i="1"/>
  <c r="T17" i="1"/>
  <c r="T15" i="1" s="1"/>
  <c r="R17" i="1"/>
  <c r="X16" i="1"/>
  <c r="U16" i="1"/>
  <c r="U15" i="1" s="1"/>
  <c r="T16" i="1"/>
  <c r="R16" i="1"/>
  <c r="AC15" i="1"/>
  <c r="AC14" i="1" s="1"/>
  <c r="AA15" i="1"/>
  <c r="Z15" i="1"/>
  <c r="Y15" i="1"/>
  <c r="Y14" i="1" s="1"/>
  <c r="W15" i="1"/>
  <c r="V15" i="1"/>
  <c r="S15" i="1"/>
  <c r="R15" i="1"/>
  <c r="Q15" i="1"/>
  <c r="P15" i="1"/>
  <c r="O15" i="1"/>
  <c r="N15" i="1"/>
  <c r="M15" i="1"/>
  <c r="M14" i="1" s="1"/>
  <c r="L15" i="1"/>
  <c r="K15" i="1"/>
  <c r="J15" i="1"/>
  <c r="J14" i="1" s="1"/>
  <c r="J13" i="1" s="1"/>
  <c r="I15" i="1"/>
  <c r="H15" i="1"/>
  <c r="G15" i="1"/>
  <c r="F15" i="1"/>
  <c r="F14" i="1" s="1"/>
  <c r="E15" i="1"/>
  <c r="D15" i="1"/>
  <c r="S14" i="1"/>
  <c r="Z12" i="1"/>
  <c r="AA12" i="1" s="1"/>
  <c r="AB12" i="1" s="1"/>
  <c r="AC12" i="1" s="1"/>
  <c r="Y12" i="1"/>
  <c r="B12" i="1"/>
  <c r="C12" i="1" s="1"/>
  <c r="D12" i="1" s="1"/>
  <c r="E12" i="1" s="1"/>
  <c r="F12" i="1" s="1"/>
  <c r="G12" i="1" s="1"/>
  <c r="H12" i="1" s="1"/>
  <c r="I12" i="1" s="1"/>
  <c r="J12" i="1" s="1"/>
  <c r="K12" i="1" s="1"/>
  <c r="L12" i="1" s="1"/>
  <c r="M12" i="1" s="1"/>
  <c r="N12" i="1" s="1"/>
  <c r="O12" i="1" s="1"/>
  <c r="P12" i="1" s="1"/>
  <c r="Q12" i="1" s="1"/>
  <c r="R12" i="1" s="1"/>
  <c r="S12" i="1" s="1"/>
  <c r="F13" i="1" l="1"/>
  <c r="U28" i="1"/>
  <c r="U27" i="1" s="1"/>
  <c r="R27" i="1"/>
  <c r="R18" i="1" s="1"/>
  <c r="R14" i="1" s="1"/>
  <c r="R13" i="1" s="1"/>
  <c r="E120" i="1"/>
  <c r="W129" i="1"/>
  <c r="W120" i="1" s="1"/>
  <c r="X178" i="1"/>
  <c r="Y177" i="1"/>
  <c r="N57" i="1"/>
  <c r="N43" i="1" s="1"/>
  <c r="U61" i="1"/>
  <c r="U86" i="1"/>
  <c r="E140" i="1"/>
  <c r="S13" i="1"/>
  <c r="K18" i="1"/>
  <c r="K14" i="1" s="1"/>
  <c r="K13" i="1" s="1"/>
  <c r="AA18" i="1"/>
  <c r="AA14" i="1" s="1"/>
  <c r="AA13" i="1" s="1"/>
  <c r="AH14" i="1" s="1"/>
  <c r="Z83" i="1"/>
  <c r="X85" i="1"/>
  <c r="X83" i="1" s="1"/>
  <c r="X43" i="1" s="1"/>
  <c r="E14" i="1"/>
  <c r="I14" i="1"/>
  <c r="I13" i="1" s="1"/>
  <c r="Q14" i="1"/>
  <c r="V14" i="1"/>
  <c r="AB19" i="1"/>
  <c r="AB18" i="1" s="1"/>
  <c r="T19" i="1"/>
  <c r="T18" i="1" s="1"/>
  <c r="T14" i="1" s="1"/>
  <c r="U29" i="1"/>
  <c r="N27" i="1"/>
  <c r="U39" i="1"/>
  <c r="U35" i="1" s="1"/>
  <c r="N35" i="1"/>
  <c r="N18" i="1" s="1"/>
  <c r="N14" i="1" s="1"/>
  <c r="T44" i="1"/>
  <c r="W57" i="1"/>
  <c r="H86" i="1"/>
  <c r="H43" i="1" s="1"/>
  <c r="H13" i="1" s="1"/>
  <c r="W90" i="1"/>
  <c r="X120" i="1"/>
  <c r="E19" i="1"/>
  <c r="E18" i="1" s="1"/>
  <c r="W20" i="1"/>
  <c r="W19" i="1" s="1"/>
  <c r="W18" i="1" s="1"/>
  <c r="W14" i="1" s="1"/>
  <c r="U33" i="1"/>
  <c r="U32" i="1" s="1"/>
  <c r="R32" i="1"/>
  <c r="AB16" i="1"/>
  <c r="AB15" i="1" s="1"/>
  <c r="X15" i="1"/>
  <c r="Z18" i="1"/>
  <c r="Z14" i="1" s="1"/>
  <c r="Z13" i="1" s="1"/>
  <c r="AG14" i="1" s="1"/>
  <c r="Z43" i="1"/>
  <c r="Y86" i="1"/>
  <c r="E86" i="1"/>
  <c r="W87" i="1"/>
  <c r="W86" i="1" s="1"/>
  <c r="V86" i="1"/>
  <c r="G18" i="1"/>
  <c r="G14" i="1" s="1"/>
  <c r="G13" i="1" s="1"/>
  <c r="X19" i="1"/>
  <c r="U57" i="1"/>
  <c r="AB57" i="1"/>
  <c r="AB43" i="1" s="1"/>
  <c r="O86" i="1"/>
  <c r="O43" i="1" s="1"/>
  <c r="O13" i="1" s="1"/>
  <c r="Y43" i="1"/>
  <c r="U122" i="1"/>
  <c r="N120" i="1"/>
  <c r="X145" i="1"/>
  <c r="T35" i="1"/>
  <c r="X35" i="1"/>
  <c r="E44" i="1"/>
  <c r="I43" i="1"/>
  <c r="M43" i="1"/>
  <c r="M13" i="1" s="1"/>
  <c r="D57" i="1"/>
  <c r="D43" i="1" s="1"/>
  <c r="D13" i="1" s="1"/>
  <c r="V64" i="1"/>
  <c r="V57" i="1" s="1"/>
  <c r="V43" i="1" s="1"/>
  <c r="V69" i="1"/>
  <c r="F77" i="1"/>
  <c r="F69" i="1" s="1"/>
  <c r="F43" i="1" s="1"/>
  <c r="P86" i="1"/>
  <c r="P43" i="1" s="1"/>
  <c r="P13" i="1" s="1"/>
  <c r="U121" i="1"/>
  <c r="R141" i="1"/>
  <c r="R140" i="1" s="1"/>
  <c r="Y145" i="1"/>
  <c r="O145" i="1"/>
  <c r="O140" i="1" s="1"/>
  <c r="F147" i="1"/>
  <c r="N145" i="1"/>
  <c r="N140" i="1" s="1"/>
  <c r="E170" i="1"/>
  <c r="AC43" i="1"/>
  <c r="W141" i="1"/>
  <c r="X41" i="1"/>
  <c r="Q43" i="1"/>
  <c r="W44" i="1"/>
  <c r="R57" i="1"/>
  <c r="R43" i="1" s="1"/>
  <c r="V78" i="1"/>
  <c r="W81" i="1"/>
  <c r="W78" i="1" s="1"/>
  <c r="F81" i="1"/>
  <c r="F78" i="1" s="1"/>
  <c r="T86" i="1"/>
  <c r="X86" i="1"/>
  <c r="V141" i="1"/>
  <c r="F145" i="1"/>
  <c r="F140" i="1" s="1"/>
  <c r="V145" i="1"/>
  <c r="W155" i="1"/>
  <c r="W145" i="1" s="1"/>
  <c r="E145" i="1"/>
  <c r="AB145" i="1"/>
  <c r="U170" i="1"/>
  <c r="V120" i="1"/>
  <c r="F120" i="1"/>
  <c r="U142" i="1"/>
  <c r="U153" i="1"/>
  <c r="U145" i="1" s="1"/>
  <c r="U164" i="1"/>
  <c r="Y170" i="1"/>
  <c r="F171" i="1"/>
  <c r="F170" i="1" s="1"/>
  <c r="V171" i="1"/>
  <c r="V170" i="1" s="1"/>
  <c r="T174" i="1"/>
  <c r="X174" i="1"/>
  <c r="U177" i="1"/>
  <c r="Y140" i="1"/>
  <c r="AB142" i="1"/>
  <c r="AB141" i="1" s="1"/>
  <c r="AB140" i="1" s="1"/>
  <c r="X141" i="1"/>
  <c r="X140" i="1" s="1"/>
  <c r="U144" i="1"/>
  <c r="P170" i="1"/>
  <c r="T170" i="1"/>
  <c r="N13" i="1" l="1"/>
  <c r="U18" i="1"/>
  <c r="U14" i="1" s="1"/>
  <c r="X177" i="1"/>
  <c r="X170" i="1" s="1"/>
  <c r="AF87" i="1"/>
  <c r="Y13" i="1"/>
  <c r="AF14" i="1" s="1"/>
  <c r="T43" i="1"/>
  <c r="X14" i="1"/>
  <c r="V13" i="1"/>
  <c r="T13" i="1"/>
  <c r="W140" i="1"/>
  <c r="X18" i="1"/>
  <c r="U141" i="1"/>
  <c r="U140" i="1" s="1"/>
  <c r="W43" i="1"/>
  <c r="W13" i="1" s="1"/>
  <c r="V140" i="1"/>
  <c r="U120" i="1"/>
  <c r="U43" i="1" s="1"/>
  <c r="E43" i="1"/>
  <c r="E13" i="1" s="1"/>
  <c r="AB14" i="1"/>
  <c r="AB13" i="1" s="1"/>
  <c r="AF73" i="1"/>
  <c r="Q13" i="1"/>
  <c r="AE14" i="1" l="1"/>
  <c r="AE15" i="1"/>
  <c r="X13" i="1"/>
  <c r="U13" i="1"/>
</calcChain>
</file>

<file path=xl/comments1.xml><?xml version="1.0" encoding="utf-8"?>
<comments xmlns="http://schemas.openxmlformats.org/spreadsheetml/2006/main">
  <authors>
    <author>Admin</author>
    <author>AutoBVT</author>
  </authors>
  <commentList>
    <comment ref="G90" authorId="0">
      <text>
        <r>
          <rPr>
            <b/>
            <sz val="8"/>
            <color indexed="81"/>
            <rFont val="Tahoma"/>
            <family val="2"/>
          </rPr>
          <t>Admin:</t>
        </r>
        <r>
          <rPr>
            <sz val="8"/>
            <color indexed="81"/>
            <rFont val="Tahoma"/>
            <family val="2"/>
          </rPr>
          <t xml:space="preserve">
năm 2015: NS tỉnh 2900
</t>
        </r>
      </text>
    </comment>
    <comment ref="I90" authorId="0">
      <text>
        <r>
          <rPr>
            <b/>
            <sz val="8"/>
            <color indexed="81"/>
            <rFont val="Tahoma"/>
            <family val="2"/>
          </rPr>
          <t>Admin:</t>
        </r>
        <r>
          <rPr>
            <sz val="8"/>
            <color indexed="81"/>
            <rFont val="Tahoma"/>
            <family val="2"/>
          </rPr>
          <t xml:space="preserve">
huyện: 200, NTM: 1200</t>
        </r>
      </text>
    </comment>
    <comment ref="K90" authorId="0">
      <text>
        <r>
          <rPr>
            <b/>
            <sz val="8"/>
            <color indexed="81"/>
            <rFont val="Tahoma"/>
            <family val="2"/>
          </rPr>
          <t>Admin:</t>
        </r>
        <r>
          <rPr>
            <sz val="8"/>
            <color indexed="81"/>
            <rFont val="Tahoma"/>
            <family val="2"/>
          </rPr>
          <t xml:space="preserve">
NS huyen: 900, nguồn đấu giá đất TPTĐ tỉnh trích lại: 2500</t>
        </r>
      </text>
    </comment>
    <comment ref="L90" authorId="0">
      <text>
        <r>
          <rPr>
            <b/>
            <sz val="8"/>
            <color indexed="81"/>
            <rFont val="Tahoma"/>
            <family val="2"/>
          </rPr>
          <t>Admin:</t>
        </r>
        <r>
          <rPr>
            <sz val="8"/>
            <color indexed="81"/>
            <rFont val="Tahoma"/>
            <family val="2"/>
          </rPr>
          <t xml:space="preserve">
vốn từ nguồn đấu giá đất TPTĐ được tỉnh trích lại: 2500</t>
        </r>
      </text>
    </comment>
    <comment ref="G121" authorId="1">
      <text>
        <r>
          <rPr>
            <b/>
            <sz val="9"/>
            <color indexed="81"/>
            <rFont val="Tahoma"/>
            <family val="2"/>
          </rPr>
          <t>AutoBVT:</t>
        </r>
        <r>
          <rPr>
            <sz val="9"/>
            <color indexed="81"/>
            <rFont val="Tahoma"/>
            <family val="2"/>
          </rPr>
          <t xml:space="preserve">
15 tỷ vốn ứng NSTW
</t>
        </r>
      </text>
    </comment>
  </commentList>
</comments>
</file>

<file path=xl/sharedStrings.xml><?xml version="1.0" encoding="utf-8"?>
<sst xmlns="http://schemas.openxmlformats.org/spreadsheetml/2006/main" count="497" uniqueCount="366">
  <si>
    <t xml:space="preserve">ỦY BAN NHÂN DÂN         </t>
  </si>
  <si>
    <t>Biểu số 58/CK-NSNN</t>
  </si>
  <si>
    <t>TỈNH NINH BÌNH</t>
  </si>
  <si>
    <t>DANH MỤC CÁC CHƯƠNG TRÌNH, DỰ ÁN SỬ DỤNG VỐN NGÂN SÁCH NHÀ NƯỚC NĂM 2019</t>
  </si>
  <si>
    <t>(Dự toán đã được HĐND quyết định)</t>
  </si>
  <si>
    <t>TT</t>
  </si>
  <si>
    <t>Danh mục công trình, dự án</t>
  </si>
  <si>
    <t>Tổng mức đầu tư</t>
  </si>
  <si>
    <t>Số vốn đã cấp đến 31/12/2017</t>
  </si>
  <si>
    <t>Kế hoạch trung hạn giai đoạn 2018 - 2020 đã giao tại QĐ 536/QĐ-UBND ngày 03/4/2017</t>
  </si>
  <si>
    <t>Kế hoạch 2018 đã giao đầu năm tại Quyết định 1738/QĐ-UB ngày 15/12/2017</t>
  </si>
  <si>
    <t xml:space="preserve">Vốn dự phòng, vượt thu, vốn khác nguồn ngân sách tỉnh bổ sung trong năm 2018 </t>
  </si>
  <si>
    <t>Kế hoạch đầu tư công trung hạn giai đoạn 2019-2020 còn lại</t>
  </si>
  <si>
    <t>Số vốn còn thiếu sau KH 2018</t>
  </si>
  <si>
    <t>Kế hoạch năm 2019</t>
  </si>
  <si>
    <t>Ghi chú</t>
  </si>
  <si>
    <t>Quyết định đầu tư</t>
  </si>
  <si>
    <t>Tổng số</t>
  </si>
  <si>
    <t xml:space="preserve">Tr.đó: </t>
  </si>
  <si>
    <t>Tr.đó: 
Ngân sách cấp tỉnh</t>
  </si>
  <si>
    <t>Năm 2016</t>
  </si>
  <si>
    <t>Năm 2017</t>
  </si>
  <si>
    <t>Gồm:</t>
  </si>
  <si>
    <t>Trong đó thanh toán nợ XDCB</t>
  </si>
  <si>
    <t>Trong đó NS tỉnh</t>
  </si>
  <si>
    <t xml:space="preserve">Tr.đó Thanh toán Nợ XDCB </t>
  </si>
  <si>
    <t>Ngân sách cấp tỉnh</t>
  </si>
  <si>
    <t>Khác</t>
  </si>
  <si>
    <t>Thanh toán Nợ XDCB</t>
  </si>
  <si>
    <t>Triển khai thực hiện</t>
  </si>
  <si>
    <t>Khởi công mới</t>
  </si>
  <si>
    <t>NSTT</t>
  </si>
  <si>
    <t>Tiền đất</t>
  </si>
  <si>
    <t>XSKT</t>
  </si>
  <si>
    <t>20=13-17</t>
  </si>
  <si>
    <t>21=14-18</t>
  </si>
  <si>
    <t>22=4-7-17-19</t>
  </si>
  <si>
    <t>23=5-8-17-19</t>
  </si>
  <si>
    <t>TỔNG SỐ</t>
  </si>
  <si>
    <t>A</t>
  </si>
  <si>
    <t xml:space="preserve">THANH TOÁN NỢ </t>
  </si>
  <si>
    <t>I</t>
  </si>
  <si>
    <t>CÁC KHOẢN NGÂN SÁCH TỈNH PHẢI TRẢ</t>
  </si>
  <si>
    <t>Trả nợ Ngân hàng phát triển (đến hạn)</t>
  </si>
  <si>
    <t>Trả nợ Ngân hàng thế giới - WB (nước sạch nông thôn)</t>
  </si>
  <si>
    <t>II</t>
  </si>
  <si>
    <t>THANH TOÁN NỢ XDCB CỦA CÁC CÔNG TRÌNH, DỰ ÁN HOÀN THÀNH CÒN THIẾU VỐN THANH TOÁN</t>
  </si>
  <si>
    <t>(1)</t>
  </si>
  <si>
    <t>CSHT các cơ quan quản lý nhà nước</t>
  </si>
  <si>
    <t>Đầu tư nâng cấp mua sắm bổ sung TTB giai đoạn 2013-2015 của Đài PTTH tỉnh</t>
  </si>
  <si>
    <t>1531/QĐ-KH  29/10/2012
1219/QĐ-UB
21/9/2018</t>
  </si>
  <si>
    <t>HT bố trí vốn trung hạn</t>
  </si>
  <si>
    <t>Trạm kiểm soát biên phòng Cồn Nổi, Đồn Biên phòng Kim Sơn, Bộ chỉ huy Bộ đội Biên phòng tỉnh Ninh Bình.</t>
  </si>
  <si>
    <t>500/QĐ-UB
27/5/2015
169/QĐ-STC
22/11/2017</t>
  </si>
  <si>
    <t>Xây dựng trụ sở công an phường Bích Đào</t>
  </si>
  <si>
    <t>1490/QĐ-UB
31/12/2015
06/QĐ-STC
10/01/2018</t>
  </si>
  <si>
    <t>HT bố trí vốn</t>
  </si>
  <si>
    <t>Dự án đầu tư bổ sung nâng cấp Trung tâm phát thanh, truyền hình tỉnh Ninh Bình</t>
  </si>
  <si>
    <t>1293/QĐ-UB 19/6/2006
123/QĐ-STC
9/8/2018</t>
  </si>
  <si>
    <t>Xây dựng trụ sở công an phường Nam Bình</t>
  </si>
  <si>
    <t>1491/QĐ-UB
31/12/2015
130/QĐ-STC
23/8/2018</t>
  </si>
  <si>
    <t>Cải tạo, sửa chữa trụ sở làm việc Ban QLDA các công trình trọng điểm tỉnh Ninh Bình</t>
  </si>
  <si>
    <t>1031/QĐ-UB
12/8/2016
162/QĐ-STC
8/11/2017</t>
  </si>
  <si>
    <t>Cải tạo sửa chữa khu trụ sở sở Văn hoá, thể thao và Du lịch</t>
  </si>
  <si>
    <t>1695/QĐ-UB
9/12/2016</t>
  </si>
  <si>
    <t>(2)</t>
  </si>
  <si>
    <t>Lĩnh vực Văn hoá, Thể thao, Du lịch và Xã hội</t>
  </si>
  <si>
    <t>Bảo tồn, tôn tạo di tích lịch sử văn hóa đình Hương Thịnh, xã Phú Lộc, huyện Nho Quan</t>
  </si>
  <si>
    <t>896/QĐ-UB 29/10/2014</t>
  </si>
  <si>
    <t>Tu bổ tôn tạo cụm di tích đình Trai và chùa Hưng Quốc, xã Gia Hưng</t>
  </si>
  <si>
    <t xml:space="preserve"> 409/QĐ-UB
09/6/2014</t>
  </si>
  <si>
    <t>(3)</t>
  </si>
  <si>
    <t>Lĩnh vực Giáo dục</t>
  </si>
  <si>
    <t>THPT  Kim sơn A xây chuẩn Quốc gia</t>
  </si>
  <si>
    <t>338/QĐ-UB
13/5/2013</t>
  </si>
  <si>
    <t>(4)</t>
  </si>
  <si>
    <t>Lĩnh vực Y tế</t>
  </si>
  <si>
    <t>Hệ thống xử lý chất thải y tế bệnh viện Tâm thần, BVĐK Hoa lư, Yên Mô</t>
  </si>
  <si>
    <t>154/QĐ-STC
29/6/2015</t>
  </si>
  <si>
    <t>Bổ sung một số hạng mục công trình phụ trợ cho Bệnh viện Đa khoa tỉnh Ninh Bình</t>
  </si>
  <si>
    <t>1411/QĐ-UB 28/10/2016
46/QĐ-STC
19/3/2018</t>
  </si>
  <si>
    <t>HT hỗ trợ NS tỉnh</t>
  </si>
  <si>
    <t>(5)</t>
  </si>
  <si>
    <t>Lĩnh vực Giao thông, Xây dựng</t>
  </si>
  <si>
    <t>Cải tạo  nâng cấp hệ thống giao thông miền núi Yên Thành, Yên Hoà, Yên Thắng</t>
  </si>
  <si>
    <t>111/QĐ-UB
24/2/2014
574/QĐ-UB
13/4/2017</t>
  </si>
  <si>
    <t xml:space="preserve">Xây dựng công trình cấp bách cầu Ghềnh, thôn Tây Sơn, xã Yên Mạc huyện Yên Mô </t>
  </si>
  <si>
    <t>1632/QĐ-KH 12/11/2012
675/UB-VP4 21/9/2018</t>
  </si>
  <si>
    <t>Nâng cấp các tuyến đường đến trung tâm cụm xã các xã nghèo huyện Nho Quan (giai đoạn 1)</t>
  </si>
  <si>
    <t>673/QĐ-UB 22/9/2011</t>
  </si>
  <si>
    <t>Cải tạo, nâng cấp đường Bãi Lóng- Tiền Phong, Thạch La đến trung tâm xã Thạch Bình và đường Hùng Sơn đến trung tâm xã Xích Thổ</t>
  </si>
  <si>
    <t xml:space="preserve"> 630/QĐ-UB 20/8/2012</t>
  </si>
  <si>
    <t>Xây dựng, nâng cấp đường 5 xã Gia Lâm, Gia Sơn, Xích Thổ, Phú Sơn và Thạch Bình</t>
  </si>
  <si>
    <t>272/QĐ-UB
01/2/2008
231/QĐ-UB 06/4/2012</t>
  </si>
  <si>
    <t>(6)</t>
  </si>
  <si>
    <t>Lĩnh vực Nông nghiệp</t>
  </si>
  <si>
    <t>Xây dựng trạm bơm Cống Hổ, xã Yên Từ, huyện Yên Mô</t>
  </si>
  <si>
    <t>519/QĐ-UB
4/8/2011</t>
  </si>
  <si>
    <t>B</t>
  </si>
  <si>
    <t>CÁC CÔNG TRÌNH CHUYỂN TIẾP (Bao gồm thanh toán cả phần khối lượng thực hiện đã nghiệm thu)</t>
  </si>
  <si>
    <t>Đầu tư xây dựng Trụ sở Ban tiếp công dân tỉnh Ninh Bình</t>
  </si>
  <si>
    <t>1157/QĐ-UB
28/10/2015
1497/QĐ-UB
31/12/2015</t>
  </si>
  <si>
    <t>Hiep</t>
  </si>
  <si>
    <t>Trụ sở làm việc đội phòng cháy chữa cháy khu vực I (giai đoạn I)</t>
  </si>
  <si>
    <t>469/QĐ-UB 26/6/2013</t>
  </si>
  <si>
    <t>Cải tạo hang động tự nhiên Sở chỉ huy trong khu vực phòng thủ của Tỉnh Ninh Bình giai đoạn I</t>
  </si>
  <si>
    <t>28/QĐ-UB
24/11/2014
47/QĐ-UB
29/5/2018</t>
  </si>
  <si>
    <t>Xây dựng công trình trụ sở làm việc Huyện uỷ, HĐND, UBND huyện Kim Sơn</t>
  </si>
  <si>
    <t>819/QĐ-UB
12/8/2015</t>
  </si>
  <si>
    <t>Sửa chữa nhà làm việc và một số hạng mục phụ trợ trụ sở Tỉnh ủy</t>
  </si>
  <si>
    <t>1830/QĐ-UB
28/12/2016
1395/QĐ-UB
31/10/2018</t>
  </si>
  <si>
    <t>Ứng dụng công nghệ thông tin trong hoạt động của các cơ quan đảng tỉnh Ninh Bình giai đoạn 2015-2020</t>
  </si>
  <si>
    <t>1077/QĐ-UB 12/10/2015
1538/QĐ-UB
14/11/2016</t>
  </si>
  <si>
    <t xml:space="preserve">Trụ sở làm việc Sở Tài nguyên và Môi trường và các đơn vị trực thuộc </t>
  </si>
  <si>
    <t>663/QĐ-UB
27/8/2014</t>
  </si>
  <si>
    <t>Đầu tư xây dựng doanh trại cơ quan Bộ CHQS tỉnh Ninh Bình - Quân khu 3</t>
  </si>
  <si>
    <t>4448/QĐ-BQP
24/10/2015</t>
  </si>
  <si>
    <t>Sửa chữa, cải tạo, nâng cấp trụ sở cơ quan Hội Liên hiệp phụ nữ tỉnh Ninh Bình</t>
  </si>
  <si>
    <t>1744/QĐ-UB
16/12/2016</t>
  </si>
  <si>
    <t>Khu rèn luyện, huấn luyện thể lực Bộ Chỉ huy Bộ đội Biên phòng tỉnh Ninh Bình</t>
  </si>
  <si>
    <t>467/QĐ-UB
27/3/2018</t>
  </si>
  <si>
    <t>Củng cố và nâng cao chất lượng hoạt động của hệ thống đài truyền thanh cấp xã tỉnh Ninh Bình giai đoạn 2015-2020</t>
  </si>
  <si>
    <t>67/KH-UB
06/10/2014</t>
  </si>
  <si>
    <t>Đầu tư xây dựng cơ sở hạ tầng Hạt Kiểm lâm liên huyện Hoa Lư - Gia Viễn (Giai đoạn I)</t>
  </si>
  <si>
    <t>1534/QĐ-UB
22/11/2017</t>
  </si>
  <si>
    <t>Lĩnh vực Giáo dục và Đào tạo</t>
  </si>
  <si>
    <t>Đầu tư xây dựng Trường THPT chuyên tỉnh Ninh Bình</t>
  </si>
  <si>
    <t>242/QĐ-UB
29/01/2016</t>
  </si>
  <si>
    <t>Th</t>
  </si>
  <si>
    <t>Trường THPT Dân tộc Nội trú xây dựng, cải tạo trường giai đoạn 1</t>
  </si>
  <si>
    <t>331/QĐ-UB 11/5/2012</t>
  </si>
  <si>
    <t>THPT chuyên Lương Văn Tụy xây nhà học 5 tầng và cải tạo, sửa chữa nhà hiệu bộ</t>
  </si>
  <si>
    <t>885/QĐ-UB 09/11/2012</t>
  </si>
  <si>
    <t>Trung tâm Giáo dục Thường xuyên Kim Sơn xây nhà 12 phòng và công trình phụ trợ</t>
  </si>
  <si>
    <t>1534/QĐ-KH 29/10/2012</t>
  </si>
  <si>
    <t>THPT Hoa Lư A xây chuẩn Quốc gia</t>
  </si>
  <si>
    <t>603/QĐ-UB 01/9/2011</t>
  </si>
  <si>
    <t>Trường THPT Gia Viễn A xây chuẩn Quốc Gia</t>
  </si>
  <si>
    <t>996/QĐ-UB 16/5/2008
814/QĐ-UB
16/6/2017</t>
  </si>
  <si>
    <t>Trường THPT Ngô Thị Nhậm xây chuẩn quốc gia</t>
  </si>
  <si>
    <t>1175/QĐ-UB 31/12/2015</t>
  </si>
  <si>
    <t>Đầu tư xây dựng nhà đa năng trường THPT Nho Quan A</t>
  </si>
  <si>
    <t>1030/QĐ-UB
11/8/2016
632/QĐ-UB
3/5/2017</t>
  </si>
  <si>
    <t>Trường THPT Tạ Uyên xây dựng trường</t>
  </si>
  <si>
    <t>1072/QĐ-UB 10/12/2010</t>
  </si>
  <si>
    <t>THPT Vũ Duy Thanh xây dựng trường</t>
  </si>
  <si>
    <t>806/QĐ-UB 04/11/2011</t>
  </si>
  <si>
    <t>Trung tâm tin học và ngoại ngữ xây dựng trụ sở</t>
  </si>
  <si>
    <t>746/QĐ-UB 17/10/2011</t>
  </si>
  <si>
    <t>Tu bổ, tôn tạo di tích chùa Dầu</t>
  </si>
  <si>
    <t>723/QĐ-UB 10/10/2011</t>
  </si>
  <si>
    <t>Tu bổ, tôn tạo Cố đô Hoa Lư  (hạng mục chùa Ngần)</t>
  </si>
  <si>
    <t>1062/QĐ-UB  25/12/2012</t>
  </si>
  <si>
    <t>Tu bổ, tôn tạo di tích đền Tiên Yên và chùa Kim Rong</t>
  </si>
  <si>
    <t>531/QĐ-UB 8/8/2011
399/QĐ-UB
22/3/2016</t>
  </si>
  <si>
    <t>Nạo vét tuyến giao thông thuỷ Bích động-Hang Bụt; Thạch Bích-Thung Nắng</t>
  </si>
  <si>
    <t>1734/QĐ-UB  
15/12/2016</t>
  </si>
  <si>
    <t>Hoa</t>
  </si>
  <si>
    <t>Tu bổ tôn tạo di tích đền thờ vua Đinh Tiên Hoàng và đền thờ Vua Lê Đại Hành, xã Trường Yên, Huyện Hoa Lư</t>
  </si>
  <si>
    <t>1469/QĐ-UB
31/12/2015</t>
  </si>
  <si>
    <t>Tu bổ, tôn tạo di tích đền Cọ, xã Ninh Hải huyện Hoa Lư</t>
  </si>
  <si>
    <t>1475/QĐ-UB
4/11/2016</t>
  </si>
  <si>
    <t>Xây dựng mở rộng nghĩa trang Mả Rứa, phường Ninh Sơn và  nghĩa trang Đồng Nèn, xã Ninh Nhất, thành phố Ninh Bình</t>
  </si>
  <si>
    <t>580/QĐ-UB 05/5/2016</t>
  </si>
  <si>
    <t>Sàn Giao dịch việc làm</t>
  </si>
  <si>
    <t>450/QĐ-UB 11/7/2011
896/UB-VP4
31/12/2015</t>
  </si>
  <si>
    <t xml:space="preserve"> Lĩnh vực Y tế</t>
  </si>
  <si>
    <t>Xây dựng Bệnh viện Sản Nhi tỉnh Ninh Bình</t>
  </si>
  <si>
    <t>691/QĐ-UB 27/9/2011</t>
  </si>
  <si>
    <t>Nhà điều trị bệnh nhân mãn tính, bệnh viện tâm thần tỉnh</t>
  </si>
  <si>
    <t>572/QĐ-UB
11/6/2015</t>
  </si>
  <si>
    <t>Đầu tư xây dựng Nhà điều trị bệnh nhân nội trú tại Bệnh viện Mắt tỉnh Ninh Bình</t>
  </si>
  <si>
    <t>534/QĐ-UB 4/4/2018</t>
  </si>
  <si>
    <t>Trụ sở Chi cục an toàn vệ sinh thực phẩm tỉnh Ninh Bình</t>
  </si>
  <si>
    <t>47/QĐ-UB 
16/01/2012</t>
  </si>
  <si>
    <t>Lĩnh vực Công nghiệp</t>
  </si>
  <si>
    <t>Xây dựng cơ sở hạ tầng KCN Gián Khẩu</t>
  </si>
  <si>
    <t>Xây dựng công trình hạ tầng kỹ thuật cụm công nghiệp đá mỹ nghệ Ninh Vân, huyện Hoa Lư</t>
  </si>
  <si>
    <t>1439/QĐ-UB
31/10/2016</t>
  </si>
  <si>
    <t>Xây dựng kênh kết hợp đường Vạn Hạnh (giai đoạn I)</t>
  </si>
  <si>
    <t>931/QĐ-UB
11/7/2016
1410/QĐ-UB
21/12/2015</t>
  </si>
  <si>
    <t>T</t>
  </si>
  <si>
    <t>Xây dựng tuyến đường Đinh Tiên Hoàng (giai đoạn II)</t>
  </si>
  <si>
    <t>1350/QĐ-UB
18/10/2016
576/QĐ-UB
29/4/2016</t>
  </si>
  <si>
    <t>Xây dựng tuyến đường giao thông phía Đông Nhà máy giày Aurora (đoạn nút giao D33 đến nút giao D34), Khu công nghiệp Tam Điệp (giai đoạn I)</t>
  </si>
  <si>
    <t>653/QĐ-UB
29/6/2015</t>
  </si>
  <si>
    <t>Đầu tư xây dựng công trình nâng cấp hệ thống đường giao thông nông thôn và kênh tiêu thoát nước xã Quang Sơn thị xã Tam Điệp</t>
  </si>
  <si>
    <t>1053/QĐ-UB 9/12/2014</t>
  </si>
  <si>
    <t>Xây dựng đoạn đường còn lại của tuyến đường từ đường Chi Lăng đến đường Quang Sơn và Hệ thống điện chiếu Sáng thuộc KCN Tam Điệp giai đoạn I</t>
  </si>
  <si>
    <t>1541/QĐ-KH
30/10/2012</t>
  </si>
  <si>
    <t>Nâng cấp tuyến đường ô tô đến trung tâm xã Liên Sơn thuộc vùng chiêm trũng khó khăn Gia Viễn (giai đoạn 2)</t>
  </si>
  <si>
    <t>1696/QĐ-UB 9/12/2016</t>
  </si>
  <si>
    <t>Đường cứu hộ, cứu nạn cho nhân dân vùng mưa lũ các xã Yên Nhân, Yên Từ, Yên Phong đến đê sông Vạc huyện Yên Mô</t>
  </si>
  <si>
    <t>593/QĐ-UB
30/8/2011</t>
  </si>
  <si>
    <t>Cải tạo, nâng cấp tuyến đường ĐT.481B đoạn qua xã Khánh Cư, huyện Yên Khánh</t>
  </si>
  <si>
    <t>1493/QĐ-UB
31/12/2015</t>
  </si>
  <si>
    <t>Xây dựng hạ tầng vào khu kinh tế mới Vỉa Cọt-Đầm Cút, xã Gia Hưng, huyện Gia Viễn</t>
  </si>
  <si>
    <t>789/QĐ-UB
15/6/2016</t>
  </si>
  <si>
    <t>Cải tạo, nâng cấp tuyến đường giao thông liên xã từ đường Bái Đính-Kim Sơn đến đê sông Đáy, xã Khánh Tiên, huyện Yên Khánh</t>
  </si>
  <si>
    <t>419/QĐ-UB 28/3/2016</t>
  </si>
  <si>
    <t>Hạng mục cầu cửa Hàng thuộc dự án xây dựng tuyến đường tránh bão, cứu hộ, phát triển kinh tế và đảm bảo an ninh vùng kinh tế biển ĐT.481 (Tuy Lộc - Bình Minh), huyện Kim Sơn</t>
  </si>
  <si>
    <t>664/UB-VP4 07/10/2016
2111/KH-CN
22/9/2016</t>
  </si>
  <si>
    <t>Xây dựng tuyến đường vào cụm công nghiệp Gia Vân, huyện Gia Viễn</t>
  </si>
  <si>
    <t>452/QĐ-UB
20/3/2017</t>
  </si>
  <si>
    <t>Đầu tư xây dựng cấp bách đường giao thông liên xã phục vụ phát triển kinh tế xã hội các xã Yên Phong, Thị trấn Yên Thịnh, xã Khánh Thịnh, huyện Yên Mô</t>
  </si>
  <si>
    <t>650/QĐ-UB
20/5/2016</t>
  </si>
  <si>
    <t>Đường liên xã nối làng nghề đá mỹ nghệ Ninh Vân và làng nghề thêu ren Ninh Hải, huyện Hoa Lư</t>
  </si>
  <si>
    <t>433/QĐ-UB 12/5/2015</t>
  </si>
  <si>
    <t>Cải tạo, nâng cấp đường giao thông vào khu kinh tế mới Hang Bùi kết hợp vào điểm du lịch Thạch Bích - Thung Nắng, thôn Đam Khê, xã Ninh Hải, huyện Hoa Lư (giai đoạn 1)</t>
  </si>
  <si>
    <t>1182/QĐ-UB
13/9/2016</t>
  </si>
  <si>
    <t>Nâng cấp cải tạo tuyến đường cứu hộ, cứu nạn ngoại đê Hồi Thuần, huyện Kim Sơn</t>
  </si>
  <si>
    <t>1379/QĐ-UB 21/10/2016
1801/QĐ-UB
26/12/2016</t>
  </si>
  <si>
    <t>Nâng cấp tuyến đường phục vụ nông thôn mới, sản xuất nông nghiệp và tiêu thụ sản phẩm các xã Gia Tân, Gia Tiến, Gia Phương, huyện Gia Viễn</t>
  </si>
  <si>
    <t>1695a/QĐ-UB
9/12/2016</t>
  </si>
  <si>
    <t>Nâng cấp tuyến đường giao thông liên xã Gia Lạc - Gia Minh, huyện Gia Viễn</t>
  </si>
  <si>
    <t>651/QĐ-UB
20/5/2016</t>
  </si>
  <si>
    <t>Xây dựng CSHT xây dựng nông thôn mới xã Ân Hòa, huyện Kim Sơn</t>
  </si>
  <si>
    <t>212/QĐ-UB
19/01/2017
497/QĐ-UB
27/3/2017</t>
  </si>
  <si>
    <t>C</t>
  </si>
  <si>
    <t>Cải tạo, nâng cấp các tuyến đường liên thôn, liên xã trên địa bàn xã Gia Minh</t>
  </si>
  <si>
    <t>611/QĐ-UB
10/5/2016</t>
  </si>
  <si>
    <t>Cải tạo, nâng cấp tuyến đường giao thông, kết hợp tiêu thoát nước khu dân cư phía Tây Nam thị trấn Yên Ninh, huyện Yên Khánh</t>
  </si>
  <si>
    <t>1420/QĐ-UB 28/10/2016</t>
  </si>
  <si>
    <t>Cải tạo, nâng cấp tuyến đường ĐT 477 đoạn từ Km10+129 đến Km10+774 từ chợ me đến ngã ba đường tránh phố mới thị trấn Me huyện Gia Viễn tỉnh Ninh Bình</t>
  </si>
  <si>
    <t>1371/QĐ-UB
20/10/2016</t>
  </si>
  <si>
    <t>Xây dựng nâng cấp tuyến đường giao thông liên xã đi qua thôn 5, thôn 6 xã Phú Long huyện Nho Quan</t>
  </si>
  <si>
    <t>1353/QĐ-UB
9/12/2015</t>
  </si>
  <si>
    <t>Xây dựng tuyến đường liên xã từ đường ĐT.477B đến trung tâm xã Gia Trung, huyện Gia Viễn</t>
  </si>
  <si>
    <t>1765/QĐ-UB 20/12/2016</t>
  </si>
  <si>
    <t>Xây dựng đường vào nhà thờ Uy Tế và đường trục xã từ xóm 5 sang xóm 12, xã Gia Hưng, huyện Gia Viễn</t>
  </si>
  <si>
    <t>916/QĐ-UB 8/7/2016
1423/QĐ-UB
30/10/2017</t>
  </si>
  <si>
    <t>Đường giao thông đối ngoại bao quanh cụm công nghiệp Cầu Yên</t>
  </si>
  <si>
    <t>634/QĐ-UB
4/5/2017</t>
  </si>
  <si>
    <t>Cải tạo nâng cấp các tuyến đường giao thông liên thôn xã Sơn Lai huyện Nho Quan</t>
  </si>
  <si>
    <t>1461/QĐ-UB
9/11/2017
415/QĐ-UB
14/3/2018</t>
  </si>
  <si>
    <t>Đầu tư xây dựng đường giao thông và rãnh thoát nước thị trấn Yên Thịnh, huyện Yên Mô</t>
  </si>
  <si>
    <t>350/QĐ-UB
13/02/2018
1169/QĐ-UB
13/9/2018</t>
  </si>
  <si>
    <t>Xây dựng đường giao thông và hệ thống rãnh thoát nước mưa của cụm công nghiệp Cầu Yên, phường Ninh Phong, thành phố Ninh Bình.</t>
  </si>
  <si>
    <t>307/QĐ-UB
13/02/2017
694/QĐ-UB
7/5/2018</t>
  </si>
  <si>
    <t>Xây dựng cấp bách tuyến đường giao thông liên bản Xăm, Sạng, Vóng đi Thường Sung, Đồng Trạo xã Kỳ Phú, Cúc Phương, huyện Nho Quan</t>
  </si>
  <si>
    <t>1566/QĐ-UB
23/11/2017</t>
  </si>
  <si>
    <t>Xây dựng cầu Chợ Chớp, huyện Yên Mô</t>
  </si>
  <si>
    <t>1212/QĐ-UB
20/9/2018</t>
  </si>
  <si>
    <t>Nâng cấp đường Vân Bòng thành đường cứu hộ liên xã kết hợp giao thông cánh đồng mẫu xã điểm nông thôn mới Khánh Hải, huyện Yên Khánh</t>
  </si>
  <si>
    <t>385/BC-KH
12/9/2018</t>
  </si>
  <si>
    <t>Sửa chữa, cải tạo, nâng cấp tuyến đường ĐT.476C đoạn từ Km0+00 (giao với ĐT 481C) đến Km4+956 (xã Khánh Công), huyện Yên Khánh</t>
  </si>
  <si>
    <t>1396/QĐ-UB
23/10/2017
1471/QĐ-UB
09/11/2017</t>
  </si>
  <si>
    <t>Vốn tỉnh cấp bổ sung cho quỹ năm 2018</t>
  </si>
  <si>
    <t>(7)</t>
  </si>
  <si>
    <t>Cải tạo, nâng cấp hồ Bống, hồ Lỳ, hồ Mang Cá, đập sòng Cầu xã Yên Sơn, Thị xã Tam Điệp</t>
  </si>
  <si>
    <t>1495/QĐ-UB 07/12/2009</t>
  </si>
  <si>
    <t>Nắn tuyến đê từ cầu Yên đến cống Ninh Phong đảm bảo cao trình chống lũ thay đoạn đê tả Vạc tương ứng K0+00 đến K0+85</t>
  </si>
  <si>
    <t>789a/QĐ-UB 05/8/2015</t>
  </si>
  <si>
    <t>Xây dựng trạm bơm Thọ Thái, xã Yên Hưng, huyện Yên Mô</t>
  </si>
  <si>
    <t>979/QĐ-UB 29/07/2016
1732/QĐ-UB
15/12/2016</t>
  </si>
  <si>
    <t>Trạm bơm Đầm Đa, xã Yên Lâm, huyện Yên Mô</t>
  </si>
  <si>
    <t>591/QĐ-UB
06/5/2016</t>
  </si>
  <si>
    <t>Nâng cấp kênh tiêu trạm bơm xã Gia Lạc, huyện Gia Viễn</t>
  </si>
  <si>
    <t>201/QĐ-UB 18/01/2016</t>
  </si>
  <si>
    <t>Đầu tư xây dựng trạm bơm Đồng Én, xã Khánh Lợi, huyện Yên Khánh</t>
  </si>
  <si>
    <t>730/QĐ-UB 06/6/2016</t>
  </si>
  <si>
    <t>Nâng cấp trạm bơm Cầu Nấm, cải tạo, hoàn thiện hệ thống thủy lợi-giao thông nội đồng xã Ninh Thắng, huyện Hoa Lư</t>
  </si>
  <si>
    <t>864/QĐ-UB
25/8/2015</t>
  </si>
  <si>
    <t>Xây dựng trạm bơm Côi Khê và hệ thống kênh tưới tiêu nội đồng xã Ninh Hải, huyện Hoa Lư</t>
  </si>
  <si>
    <t>865/QĐ-UB
25/8/2015</t>
  </si>
  <si>
    <t>Nâng cấp trạm bơm Cống Mới, xã Yên Đồng, huyện Yên Mô</t>
  </si>
  <si>
    <t>1340/QĐ-UB
4/12/2015
942/QĐ-UB
17/7/2017</t>
  </si>
  <si>
    <t>Kiên cố hóa  kênh tưới trạm bơm Hồng Giang, xã Khánh Hồng</t>
  </si>
  <si>
    <t>1288/QĐ-UB
19/11/2015</t>
  </si>
  <si>
    <t>Xây dựng công trình cấp bách Trạm bơm tiêu úng xã Gia Phong, Gia Lạc phục vụ phòng chống lụt bão và sản xuất nông nghiệp</t>
  </si>
  <si>
    <t>1525/QĐ-KH
26/10/2012
622/UB-VP4  23/9/2016
869/QĐ-UB
30/6/2017</t>
  </si>
  <si>
    <t>Kiên cố kênh cấp nước vùng sản xuất rau an toàn xã Yên Hòa, huyện Yên Mô</t>
  </si>
  <si>
    <t>1822/QĐ-UB
27/12/2016</t>
  </si>
  <si>
    <t>Xây dựng trạm bơm Đa Tán xã Yên Hòa, huyện Yên Mô</t>
  </si>
  <si>
    <t>911/QĐ-UB
08/7/2016
1733/QĐ-UB
15/12/2016</t>
  </si>
  <si>
    <t>Nuôi trồng thủy sản vùng Yên Đồng, Yên Mô</t>
  </si>
  <si>
    <t>978/QĐ-UB
29/7/2016 
1806/QĐ-UB
26/12/2016</t>
  </si>
  <si>
    <t>Nâng cấp cơ sở hạ tầng tái cơ cấu nông nghiệp giai đoạn I xã Yên Thái</t>
  </si>
  <si>
    <t>1858/QĐ-UB
30/12/2016</t>
  </si>
  <si>
    <t>Cải tạo nâng cấp tuyến bờ bao phương đông kết hợp làm đường trục xã Gia Thanh Huyện Gia Viễn</t>
  </si>
  <si>
    <t>1419/QĐ-UB 23/12/2015</t>
  </si>
  <si>
    <t>Xây dựng trạm bơm Khánh Thủy phục vụ tái cơ cấu nông nghiệp xã Khánh Thủy, huyện Yên Khánh</t>
  </si>
  <si>
    <t>317/QĐ-UB
7/02/2018</t>
  </si>
  <si>
    <t>Nâng cấp cơ sở hạ tầng vùng rau an toàn Phúc Lại, xã Yên Từ, huyện Yên Mô</t>
  </si>
  <si>
    <t>238/QĐ-UB
20/01/2017
1403/QĐ-UB
26/10/2017</t>
  </si>
  <si>
    <t>Xây dựng trạm bơm tưới hồ Thạch La và hệ thống cấp nước công nghệ tiết kiệm nước xã Thạch Bình, huyện Nho Quan</t>
  </si>
  <si>
    <t>1437/QĐ-UB
6/11/2018</t>
  </si>
  <si>
    <t>ĐỐI ỨNG NGÂN SÁCH TỈNH CÁC DỰ ÁN VỐN ODA, VỐN TRUNG ƯƠNG, VỐN TPCP, VỐN CTMTQG</t>
  </si>
  <si>
    <t>Các công trình, dự án hoàn thành</t>
  </si>
  <si>
    <t>Nâng cấp đê biển Bình Minh, giai đoạn II</t>
  </si>
  <si>
    <t>99/QĐ-UB 24/02/2014</t>
  </si>
  <si>
    <t>Nạo vét hệ thống sông Ân, sông Cà Mâu, sông Hoành Trực, huyện Kim Sơn</t>
  </si>
  <si>
    <t>104/QĐ-UB 24/2/2014</t>
  </si>
  <si>
    <t>Hàn Khẩu và nâng cấp đê biển Bình Minh III</t>
  </si>
  <si>
    <t>100/QĐ-UB 24/2/2014</t>
  </si>
  <si>
    <t>Các công trình, dự án chuyển tiếp</t>
  </si>
  <si>
    <t>Đầu tư xây dựng kết cấu hạ tầng nông thôn huyện Kim Sơn, Gia Viễn và Hoa Lư, tỉnh Ninh Bình (giai đoạn I)</t>
  </si>
  <si>
    <t>1173/QĐ-UB
31/12/2014</t>
  </si>
  <si>
    <t>Xây dựng âu Kim Đài phục vụ ngăn mặn, giữ nước ngọt và ứng phó với tác động nước biển dâng cho 6 huyện, thành phố khu vực Nam Ninh Bình, tỉnh Ninh Bình</t>
  </si>
  <si>
    <t>2092/QĐ-TTg
26/11/2015;
336/QĐ-UB 04/3/2016
514/QĐ-UB
31/3/2017</t>
  </si>
  <si>
    <t>Tuyến đường bộ ven biển huyện Kim Sơn, tỉnh Ninh Bình</t>
  </si>
  <si>
    <t>570/QĐ-UB 18/8/2011</t>
  </si>
  <si>
    <t>Cải tạo, nâng cấp tuyến đường Đồng Đắc, xã Đồng Hướng, huyện Kim Sơn</t>
  </si>
  <si>
    <t>1177/QĐ-UB 31/12/2014</t>
  </si>
  <si>
    <t xml:space="preserve">Đầu tư xây dựng cải tạo, nâng cấp hạ tầng kỹ thuật, xử lý môi trường làng nghề thị trấn Yên Ninh, huyện Yên Khánh </t>
  </si>
  <si>
    <t>861/QĐ-UB
01/11/2012</t>
  </si>
  <si>
    <t>Đầu tư cơ sở hạ tầng thiết yếu trung tâm giống cây trồng, vật nuôi sản xuất nông nghiệp ứng dụng công nghệ cao tỉnh Ninh Bình (Giai đoạn 1)</t>
  </si>
  <si>
    <t>1800/QĐ-UB
26/12/2016</t>
  </si>
  <si>
    <t>San lấp mặt bằng Trung tâm điều dưỡng người có công tỉnh Ninh Bình</t>
  </si>
  <si>
    <t>773/QĐ-UB
28/7/2015</t>
  </si>
  <si>
    <t xml:space="preserve">Đường đến trung tâm 6 xã tiểu khu 01 chống tràn thoát lũ, kết hợp cứu hộ, cứu nạn ra đê sông Đáy, Kim Sơn </t>
  </si>
  <si>
    <t>551/QĐ-UB 02/6/2010</t>
  </si>
  <si>
    <t xml:space="preserve">Xây dựng cấp bách hệ thống gạt lũ và trạm bơm tiêu úng 6 xã nghèo trong vùng đê Năm Căn huyện Nho Quan </t>
  </si>
  <si>
    <t>865/QĐ-UB
22/10/2014</t>
  </si>
  <si>
    <t>Đường cứu hộ, cứu nạn cho vùng lũ các xã Yên Phú, Yên Mỹ, đến sông Bút, hồ Yên Thắng</t>
  </si>
  <si>
    <t>537/QĐ-UB 31/5/2010</t>
  </si>
  <si>
    <t>Đường ô tô đến trung tâm xã Khánh Lợi, Khánh Thiện, Khánh Cường, Khánh Trung, Khánh Mậu huyện Yên Khánh (giai đoạn I)</t>
  </si>
  <si>
    <t>1484/QĐ-UB 4/12/2009
1230/QĐ-UB
31/12/2016</t>
  </si>
  <si>
    <t>Xây dựng Trường Đại học Hoa Lư</t>
  </si>
  <si>
    <t>469/QĐ-UB
19/7/2011;
 585/QĐ-UB 25/8/2011;
 686/QĐ-UB 27/9/2011</t>
  </si>
  <si>
    <t xml:space="preserve">Nạo vét hệ thống sông Chất Thành, Kim Sơn </t>
  </si>
  <si>
    <t>455/QĐ-UB 14/5/2010</t>
  </si>
  <si>
    <t>Đầu tư xây dựng , nâng cấp các tuyến đường ô tô đến trung tâm 9 xã miền núi (Xích Thổ, Sơn Hà, Phú Sơn, Lạc Vân, Đức Long, Quỳnh Lưu, Sơn Lai, Gia Lâm, Yên Quang) huyện Nho Quan</t>
  </si>
  <si>
    <t>538/QĐ-UB 31/5/2010</t>
  </si>
  <si>
    <t>Nâng cấp tuyến đê hữu sông Đáy đoạn từ Km33+600 đến Km38+00 và đoạn từ Km42+295 đến Km43+9500 huyện Yên Khánh</t>
  </si>
  <si>
    <t>703/QĐ-UB  13/9/2012</t>
  </si>
  <si>
    <t xml:space="preserve">Nâng cấp đê Hữu sông đáy đoạn từ cống Địch Lộng đến cầu Gián Khẩu (K0+000 đến K8+000), huyện Gia Viễn </t>
  </si>
  <si>
    <t>920/QĐ-UB  19/11/2012</t>
  </si>
  <si>
    <t>Tu bổ, tôn tạo di tích đình Trùng Hạ, xã Gia Tân, huyện Gia Viễn</t>
  </si>
  <si>
    <t>607/QĐ-UB
01/9/2011</t>
  </si>
  <si>
    <t>Di tích chùa Lạc Khoái, xã Gia lạc, hụyện Gia Viễn</t>
  </si>
  <si>
    <t>992/QĐ-UB
7/12/2012
1581/QĐ-UB
27/11/2017</t>
  </si>
  <si>
    <t>Đường ứng cứu phòng hộ vườn Quốc gia Cúc Phương ổn định phát triển kinh tế các vùng núi đặc biệt khó khăn phía Tây tỉnh Ninh Bình</t>
  </si>
  <si>
    <t>282/QĐ-UB
21/4/2011</t>
  </si>
  <si>
    <t>Đầu tư xây dựng công trình cải tạo, nâng cấp hệ thống tiêu Trạm bơm Gia Viễn và mở rộng hệ thống tưới, tiêu các xã phía Đông trạm bơm Gia Viễn, huyện Gia Viễn (Giai đoạn 1)</t>
  </si>
  <si>
    <t>719/QĐ-UB 16/9/2014</t>
  </si>
  <si>
    <t>Tuyến đường tránh bão, cứu hộ, phát triển kinh tế và đảm bảo an ninh vùng biển (Tuy Lộc - Bình Minh), huyện Kim Sơn, tỉnh Ninh Bình,  giai đoạn I</t>
  </si>
  <si>
    <t>108/QĐ-UB
24/02/2014</t>
  </si>
  <si>
    <t>Tuyến đê bao gạt lũ phía tây sông Chanh (giai đoạn 2)</t>
  </si>
  <si>
    <t>426/QĐ-UB
7/5/2010</t>
  </si>
  <si>
    <t>Nâng cấp tuyến đê hữu Sông Hoàng Long, đê Đức Long-Gia Tường-Lạc Vân</t>
  </si>
  <si>
    <t>105/QĐ-UB
24/02/2014</t>
  </si>
  <si>
    <t>Xây dựng các công trình nắn tuyến đê hữu Đáy và mở rộng cửa thoát lũ khu vực ngã ba Độc Bộ</t>
  </si>
  <si>
    <t>760/QĐ-UB
10/8/2010</t>
  </si>
  <si>
    <t>D</t>
  </si>
  <si>
    <t>CÁC DỰ ÁN KHỞI CÔNG MỚI</t>
  </si>
  <si>
    <t>Lĩnh vực Văn hoá, xã hội</t>
  </si>
  <si>
    <t>Tôn tạo di tích đền thờ Đinh Điền, chùa Tháp, huyện Yên Mô</t>
  </si>
  <si>
    <t>1855/QĐ-UB
27/12/2017</t>
  </si>
  <si>
    <t>Xây dựng nhà văn hoá trung tâm huyện Yên Mô</t>
  </si>
  <si>
    <t>369/TTr-UB
15/10/2018
2257/KH-VX
31/10/2018</t>
  </si>
  <si>
    <t>Cải thiện cơ sở hạ tầng đô thị nhằm giảm thiểu biến đổi khí hậu-tiểu dự án đô thị Phát Diệm sử dụng vốn vay của AFD</t>
  </si>
  <si>
    <t>254/UB-VP4 
17/5/2016
156/UB-VP4
5/4/2016</t>
  </si>
  <si>
    <t>Xây dựng tuyến đường đến trung tâm xã Cúc Phương</t>
  </si>
  <si>
    <t>1137/QĐ-UB 05/9/2018</t>
  </si>
  <si>
    <t>Đối ứng phần ngân sách cấp tỉnh để thực hiện dự án xây dựng tuyến đê biển Bình Minh 4, huyện Kim Sơn, tỉnh Ninh Bình</t>
  </si>
  <si>
    <t>181/UB-VP4
29/3/2017
593/QĐ-BNN-PCTT
12/02/2018</t>
  </si>
  <si>
    <t>Đối ứng cho Tiểu dự án sửa chữa và nâng cao an toàn đập tỉnh Ninh Bình thuộc dự án sửa chữa và nâng cao an toàn đập (WB8)</t>
  </si>
  <si>
    <t>4638/QĐ-BNN-HTQT
9/11/2015
872/UB-VP4
21/12/2016</t>
  </si>
  <si>
    <t>Hỗ trợ kinh phí dự án sửa chữa nâng cấp bờ bao ngoài đê xã Gia Phú</t>
  </si>
  <si>
    <t>2122/KH-TH  23/09/2016
1959/QĐ-UB
30/3/2017</t>
  </si>
  <si>
    <t>Cải tạo hoàn thiện hệ thống giao thông thủy lợi nội đồng phục vụ chương trình xây dựng nông thôn mới xã Ninh Giang, huyện Hoa Lư</t>
  </si>
  <si>
    <t>258/QĐ-UB
23/3/2015</t>
  </si>
  <si>
    <t>Cải tạo Trường THPT Yên Mô B đạt chuẩn quốc gia (giai đoạn I)</t>
  </si>
  <si>
    <t>285/QĐ-UB
02/02/2018</t>
  </si>
  <si>
    <t>Lộ trình trường chuẩn năm 2019 tại VB 456/UB-VP6 ngày 01/11/2018;
HT bố trí vốn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</si>
</sst>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 ###\ ###"/>
    <numFmt numFmtId="165" formatCode="###"/>
    <numFmt numFmtId="166" formatCode="###.0\ ###\ ###"/>
  </numFmts>
  <fonts count="43" x14ac:knownFonts="1">
    <font>
      <sz val="11"/>
      <color theme="1"/>
      <name val="Calibri"/>
      <family val="2"/>
      <scheme val="minor"/>
    </font>
    <font>
      <sz val="10"/>
      <name val="Arial"/>
      <family val="2"/>
    </font>
    <font>
      <b/>
      <sz val="14"/>
      <color indexed="8"/>
      <name val="Times New Roman"/>
      <family val="1"/>
    </font>
    <font>
      <sz val="14"/>
      <color indexed="8"/>
      <name val="Times New Roman"/>
      <family val="1"/>
    </font>
    <font>
      <sz val="14"/>
      <name val="Times New Roman"/>
      <family val="1"/>
    </font>
    <font>
      <i/>
      <sz val="20"/>
      <color indexed="8"/>
      <name val="Times New Roman"/>
      <family val="1"/>
    </font>
    <font>
      <b/>
      <sz val="14"/>
      <name val="Times New Roman"/>
      <family val="1"/>
    </font>
    <font>
      <sz val="12"/>
      <color indexed="8"/>
      <name val="Times New Roman"/>
      <family val="1"/>
    </font>
    <font>
      <b/>
      <sz val="14"/>
      <color indexed="60"/>
      <name val="Times New Roman"/>
      <family val="1"/>
    </font>
    <font>
      <b/>
      <sz val="15"/>
      <color indexed="60"/>
      <name val="Times New Roman"/>
      <family val="1"/>
    </font>
    <font>
      <b/>
      <sz val="13.5"/>
      <color indexed="18"/>
      <name val="Times New Roman"/>
      <family val="1"/>
    </font>
    <font>
      <b/>
      <sz val="14"/>
      <color indexed="18"/>
      <name val="Times New Roman"/>
      <family val="1"/>
    </font>
    <font>
      <b/>
      <sz val="15"/>
      <color indexed="18"/>
      <name val="Times New Roman"/>
      <family val="1"/>
    </font>
    <font>
      <b/>
      <sz val="13.5"/>
      <color indexed="17"/>
      <name val="Times New Roman"/>
      <family val="1"/>
    </font>
    <font>
      <b/>
      <sz val="14"/>
      <color indexed="17"/>
      <name val="Times New Roman"/>
      <family val="1"/>
    </font>
    <font>
      <b/>
      <sz val="15"/>
      <color indexed="17"/>
      <name val="Times New Roman"/>
      <family val="1"/>
    </font>
    <font>
      <sz val="13.5"/>
      <name val="Times New Roman"/>
      <family val="1"/>
    </font>
    <font>
      <b/>
      <sz val="15"/>
      <name val="Times New Roman"/>
      <family val="1"/>
    </font>
    <font>
      <sz val="15"/>
      <name val="Times New Roman"/>
      <family val="1"/>
    </font>
    <font>
      <b/>
      <sz val="13.5"/>
      <name val="Times New Roman"/>
      <family val="1"/>
    </font>
    <font>
      <sz val="15"/>
      <color indexed="8"/>
      <name val="Times New Roman"/>
      <family val="1"/>
    </font>
    <font>
      <sz val="14"/>
      <color indexed="10"/>
      <name val="Times New Roman"/>
      <family val="1"/>
    </font>
    <font>
      <sz val="15"/>
      <color indexed="10"/>
      <name val="Times New Roman"/>
      <family val="1"/>
    </font>
    <font>
      <sz val="11"/>
      <color indexed="8"/>
      <name val="Calibri"/>
      <family val="2"/>
    </font>
    <font>
      <sz val="12"/>
      <name val=".VnTime"/>
      <family val="2"/>
    </font>
    <font>
      <sz val="13.5"/>
      <color indexed="18"/>
      <name val="Times New Roman"/>
      <family val="1"/>
    </font>
    <font>
      <sz val="14"/>
      <color indexed="18"/>
      <name val="Times New Roman"/>
      <family val="1"/>
    </font>
    <font>
      <sz val="15"/>
      <color indexed="18"/>
      <name val="Times New Roman"/>
      <family val="1"/>
    </font>
    <font>
      <sz val="10"/>
      <color indexed="18"/>
      <name val="Arial"/>
      <family val="2"/>
    </font>
    <font>
      <sz val="10"/>
      <name val=".VnArial"/>
      <family val="2"/>
    </font>
    <font>
      <sz val="13.5"/>
      <color indexed="10"/>
      <name val="Times New Roman"/>
      <family val="1"/>
    </font>
    <font>
      <b/>
      <sz val="15"/>
      <color indexed="10"/>
      <name val="Times New Roman"/>
      <family val="1"/>
    </font>
    <font>
      <b/>
      <sz val="13.5"/>
      <color indexed="12"/>
      <name val="Times New Roman"/>
      <family val="1"/>
    </font>
    <font>
      <b/>
      <sz val="14"/>
      <color indexed="12"/>
      <name val="Times New Roman"/>
      <family val="1"/>
    </font>
    <font>
      <b/>
      <sz val="15"/>
      <color indexed="12"/>
      <name val="Times New Roman"/>
      <family val="1"/>
    </font>
    <font>
      <b/>
      <i/>
      <sz val="11.5"/>
      <name val="Times New Roman"/>
      <family val="1"/>
    </font>
    <font>
      <b/>
      <i/>
      <sz val="15"/>
      <name val="Times New Roman"/>
      <family val="1"/>
    </font>
    <font>
      <sz val="11.5"/>
      <name val="Times New Roman"/>
      <family val="1"/>
    </font>
    <font>
      <b/>
      <sz val="11.5"/>
      <name val="Times New Roman"/>
      <family val="1"/>
    </font>
    <font>
      <b/>
      <sz val="8"/>
      <color indexed="81"/>
      <name val="Tahoma"/>
      <family val="2"/>
    </font>
    <font>
      <sz val="8"/>
      <color indexed="81"/>
      <name val="Tahom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indexed="9"/>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4">
    <xf numFmtId="0" fontId="0"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23" fillId="0" borderId="0"/>
    <xf numFmtId="0" fontId="24" fillId="0" borderId="0"/>
    <xf numFmtId="0" fontId="1" fillId="0" borderId="0"/>
    <xf numFmtId="0" fontId="29" fillId="0" borderId="0"/>
    <xf numFmtId="0" fontId="1" fillId="0" borderId="0"/>
    <xf numFmtId="0" fontId="1" fillId="0" borderId="0" applyFont="0" applyFill="0" applyBorder="0" applyAlignment="0" applyProtection="0"/>
  </cellStyleXfs>
  <cellXfs count="169">
    <xf numFmtId="0" fontId="0" fillId="0" borderId="0" xfId="0"/>
    <xf numFmtId="164" fontId="2" fillId="2" borderId="0" xfId="1" applyNumberFormat="1" applyFont="1" applyFill="1" applyAlignment="1">
      <alignment horizontal="center" vertical="center" wrapText="1"/>
    </xf>
    <xf numFmtId="164" fontId="3" fillId="2" borderId="0" xfId="1" applyNumberFormat="1" applyFont="1" applyFill="1" applyAlignment="1">
      <alignment vertical="center" wrapText="1"/>
    </xf>
    <xf numFmtId="0" fontId="1" fillId="2" borderId="0" xfId="2" applyFont="1" applyFill="1" applyBorder="1" applyAlignment="1">
      <alignment horizontal="center"/>
    </xf>
    <xf numFmtId="0" fontId="1" fillId="0" borderId="0" xfId="2" applyFont="1" applyFill="1" applyBorder="1" applyAlignment="1">
      <alignment horizontal="center"/>
    </xf>
    <xf numFmtId="0" fontId="4" fillId="2" borderId="0" xfId="2" applyFont="1" applyFill="1" applyBorder="1" applyAlignment="1">
      <alignment horizontal="center"/>
    </xf>
    <xf numFmtId="164" fontId="3" fillId="2" borderId="0" xfId="1" applyNumberFormat="1" applyFont="1" applyFill="1" applyAlignment="1">
      <alignment horizontal="center" vertical="center" wrapText="1"/>
    </xf>
    <xf numFmtId="164" fontId="3" fillId="2" borderId="0" xfId="1" applyNumberFormat="1" applyFont="1" applyFill="1" applyAlignment="1">
      <alignment horizontal="justify" vertical="center" wrapText="1"/>
    </xf>
    <xf numFmtId="164" fontId="5" fillId="2" borderId="1" xfId="1" applyNumberFormat="1" applyFont="1" applyFill="1" applyBorder="1" applyAlignment="1">
      <alignment horizontal="center" vertical="center" wrapText="1"/>
    </xf>
    <xf numFmtId="164" fontId="2" fillId="2" borderId="2" xfId="1" applyNumberFormat="1"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6" fillId="2" borderId="5" xfId="2" applyFont="1" applyFill="1" applyBorder="1" applyAlignment="1">
      <alignment horizontal="center" vertical="center" wrapText="1"/>
    </xf>
    <xf numFmtId="0" fontId="6" fillId="2" borderId="6" xfId="2" applyFont="1" applyFill="1" applyBorder="1" applyAlignment="1">
      <alignment horizontal="center" vertical="center" wrapText="1"/>
    </xf>
    <xf numFmtId="0" fontId="6" fillId="0" borderId="6" xfId="2" applyFont="1" applyFill="1" applyBorder="1" applyAlignment="1">
      <alignment horizontal="center" vertical="center" wrapText="1"/>
    </xf>
    <xf numFmtId="164" fontId="2" fillId="2" borderId="0" xfId="1" applyNumberFormat="1" applyFont="1" applyFill="1" applyAlignment="1">
      <alignment horizontal="center" vertical="center" wrapText="1"/>
    </xf>
    <xf numFmtId="164" fontId="2" fillId="2" borderId="6" xfId="1" applyNumberFormat="1" applyFont="1" applyFill="1" applyBorder="1" applyAlignment="1">
      <alignment horizontal="center" vertical="center" wrapText="1"/>
    </xf>
    <xf numFmtId="0" fontId="6" fillId="2" borderId="7" xfId="2" applyFont="1" applyFill="1" applyBorder="1" applyAlignment="1">
      <alignment horizontal="center" vertical="center" wrapText="1"/>
    </xf>
    <xf numFmtId="0" fontId="6" fillId="0" borderId="7" xfId="2" applyFont="1" applyFill="1" applyBorder="1" applyAlignment="1">
      <alignment horizontal="center" vertical="center" wrapText="1"/>
    </xf>
    <xf numFmtId="164" fontId="2" fillId="2" borderId="7" xfId="1" applyNumberFormat="1" applyFont="1" applyFill="1" applyBorder="1" applyAlignment="1">
      <alignment horizontal="center" vertical="center" wrapText="1"/>
    </xf>
    <xf numFmtId="164" fontId="2" fillId="2" borderId="8" xfId="1" applyNumberFormat="1"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0" borderId="9" xfId="2" applyFont="1" applyFill="1" applyBorder="1" applyAlignment="1">
      <alignment horizontal="center" vertical="center" wrapText="1"/>
    </xf>
    <xf numFmtId="164" fontId="7" fillId="2" borderId="2" xfId="1" applyNumberFormat="1" applyFont="1" applyFill="1" applyBorder="1" applyAlignment="1">
      <alignment horizontal="center" vertical="center" wrapText="1"/>
    </xf>
    <xf numFmtId="164" fontId="3" fillId="2" borderId="2" xfId="1" applyNumberFormat="1" applyFont="1" applyFill="1" applyBorder="1" applyAlignment="1">
      <alignment horizontal="center" vertical="center" wrapText="1"/>
    </xf>
    <xf numFmtId="164" fontId="7" fillId="0" borderId="2" xfId="1" applyNumberFormat="1" applyFont="1" applyFill="1" applyBorder="1" applyAlignment="1">
      <alignment horizontal="center" vertical="center" wrapText="1"/>
    </xf>
    <xf numFmtId="164" fontId="7" fillId="2" borderId="0" xfId="1" applyNumberFormat="1" applyFont="1" applyFill="1" applyAlignment="1">
      <alignment horizontal="center" vertical="center" wrapText="1"/>
    </xf>
    <xf numFmtId="164" fontId="7" fillId="2" borderId="0" xfId="1" applyNumberFormat="1" applyFont="1" applyFill="1" applyAlignment="1">
      <alignment vertical="center" wrapText="1"/>
    </xf>
    <xf numFmtId="164" fontId="8" fillId="2" borderId="10" xfId="1" applyNumberFormat="1" applyFont="1" applyFill="1" applyBorder="1" applyAlignment="1">
      <alignment horizontal="center" vertical="center" wrapText="1"/>
    </xf>
    <xf numFmtId="164" fontId="9" fillId="2" borderId="10" xfId="3" applyNumberFormat="1" applyFont="1" applyFill="1" applyBorder="1" applyAlignment="1">
      <alignment horizontal="right" vertical="center" wrapText="1"/>
    </xf>
    <xf numFmtId="164" fontId="9" fillId="0" borderId="10" xfId="3" applyNumberFormat="1" applyFont="1" applyFill="1" applyBorder="1" applyAlignment="1">
      <alignment horizontal="right" vertical="center" wrapText="1"/>
    </xf>
    <xf numFmtId="164" fontId="8" fillId="2" borderId="0" xfId="1" applyNumberFormat="1" applyFont="1" applyFill="1" applyAlignment="1">
      <alignment horizontal="center" vertical="center" wrapText="1"/>
    </xf>
    <xf numFmtId="164" fontId="8" fillId="2" borderId="0" xfId="1" applyNumberFormat="1" applyFont="1" applyFill="1" applyAlignment="1">
      <alignment vertical="center" wrapText="1"/>
    </xf>
    <xf numFmtId="165" fontId="10" fillId="2" borderId="11" xfId="1" applyNumberFormat="1" applyFont="1" applyFill="1" applyBorder="1" applyAlignment="1">
      <alignment horizontal="center" vertical="center" wrapText="1"/>
    </xf>
    <xf numFmtId="0" fontId="11" fillId="2" borderId="11" xfId="1" applyFont="1" applyFill="1" applyBorder="1" applyAlignment="1">
      <alignment vertical="center" wrapText="1"/>
    </xf>
    <xf numFmtId="164" fontId="11" fillId="2" borderId="11" xfId="1" applyNumberFormat="1" applyFont="1" applyFill="1" applyBorder="1" applyAlignment="1">
      <alignment vertical="center" wrapText="1"/>
    </xf>
    <xf numFmtId="164" fontId="12" fillId="2" borderId="11" xfId="4" applyNumberFormat="1" applyFont="1" applyFill="1" applyBorder="1" applyAlignment="1">
      <alignment horizontal="right" vertical="center"/>
    </xf>
    <xf numFmtId="164" fontId="12" fillId="0" borderId="11" xfId="4" applyNumberFormat="1" applyFont="1" applyFill="1" applyBorder="1" applyAlignment="1">
      <alignment horizontal="right" vertical="center"/>
    </xf>
    <xf numFmtId="164" fontId="11" fillId="2" borderId="0" xfId="1" applyNumberFormat="1" applyFont="1" applyFill="1" applyAlignment="1">
      <alignment horizontal="center" vertical="center" wrapText="1"/>
    </xf>
    <xf numFmtId="166" fontId="8" fillId="2" borderId="0" xfId="1" applyNumberFormat="1" applyFont="1" applyFill="1" applyAlignment="1">
      <alignment vertical="center" wrapText="1"/>
    </xf>
    <xf numFmtId="164" fontId="11" fillId="2" borderId="0" xfId="1" applyNumberFormat="1" applyFont="1" applyFill="1" applyAlignment="1">
      <alignment vertical="center" wrapText="1"/>
    </xf>
    <xf numFmtId="165" fontId="13" fillId="2" borderId="11" xfId="5" applyNumberFormat="1" applyFont="1" applyFill="1" applyBorder="1" applyAlignment="1">
      <alignment horizontal="center" vertical="center" wrapText="1"/>
    </xf>
    <xf numFmtId="0" fontId="14" fillId="2" borderId="11" xfId="1" applyFont="1" applyFill="1" applyBorder="1" applyAlignment="1">
      <alignment horizontal="justify" vertical="center" wrapText="1"/>
    </xf>
    <xf numFmtId="164" fontId="14" fillId="2" borderId="11" xfId="3" applyNumberFormat="1" applyFont="1" applyFill="1" applyBorder="1" applyAlignment="1">
      <alignment horizontal="right" vertical="center" wrapText="1"/>
    </xf>
    <xf numFmtId="164" fontId="15" fillId="2" borderId="11" xfId="3" applyNumberFormat="1" applyFont="1" applyFill="1" applyBorder="1" applyAlignment="1">
      <alignment horizontal="right" vertical="center" wrapText="1"/>
    </xf>
    <xf numFmtId="164" fontId="15" fillId="0" borderId="11" xfId="3" applyNumberFormat="1" applyFont="1" applyFill="1" applyBorder="1" applyAlignment="1">
      <alignment horizontal="right" vertical="center" wrapText="1"/>
    </xf>
    <xf numFmtId="164" fontId="14" fillId="2" borderId="0" xfId="1" applyNumberFormat="1" applyFont="1" applyFill="1" applyAlignment="1">
      <alignment horizontal="center" vertical="center" wrapText="1"/>
    </xf>
    <xf numFmtId="164" fontId="14" fillId="2" borderId="0" xfId="1" applyNumberFormat="1" applyFont="1" applyFill="1" applyAlignment="1">
      <alignment vertical="center" wrapText="1"/>
    </xf>
    <xf numFmtId="165" fontId="16" fillId="2" borderId="11" xfId="5" applyNumberFormat="1" applyFont="1" applyFill="1" applyBorder="1" applyAlignment="1">
      <alignment horizontal="center" vertical="center" wrapText="1"/>
    </xf>
    <xf numFmtId="0" fontId="4" fillId="2" borderId="11" xfId="3" applyFont="1" applyFill="1" applyBorder="1" applyAlignment="1">
      <alignment horizontal="justify" vertical="center" wrapText="1"/>
    </xf>
    <xf numFmtId="164" fontId="6" fillId="2" borderId="11" xfId="3" applyNumberFormat="1" applyFont="1" applyFill="1" applyBorder="1" applyAlignment="1">
      <alignment horizontal="right" vertical="center" wrapText="1"/>
    </xf>
    <xf numFmtId="164" fontId="17" fillId="2" borderId="11" xfId="3" applyNumberFormat="1" applyFont="1" applyFill="1" applyBorder="1" applyAlignment="1">
      <alignment horizontal="right" vertical="center" wrapText="1"/>
    </xf>
    <xf numFmtId="164" fontId="18" fillId="2" borderId="11" xfId="3" applyNumberFormat="1" applyFont="1" applyFill="1" applyBorder="1" applyAlignment="1">
      <alignment horizontal="right" vertical="center" wrapText="1"/>
    </xf>
    <xf numFmtId="164" fontId="18" fillId="2" borderId="11" xfId="1" applyNumberFormat="1" applyFont="1" applyFill="1" applyBorder="1" applyAlignment="1">
      <alignment horizontal="right" vertical="center" wrapText="1"/>
    </xf>
    <xf numFmtId="164" fontId="18" fillId="0" borderId="11" xfId="2" applyNumberFormat="1" applyFont="1" applyFill="1" applyBorder="1" applyAlignment="1">
      <alignment horizontal="right" vertical="center" wrapText="1"/>
    </xf>
    <xf numFmtId="164" fontId="18" fillId="2" borderId="11" xfId="2" applyNumberFormat="1" applyFont="1" applyFill="1" applyBorder="1" applyAlignment="1">
      <alignment horizontal="right" vertical="center" wrapText="1"/>
    </xf>
    <xf numFmtId="164" fontId="17" fillId="2" borderId="11" xfId="2" applyNumberFormat="1" applyFont="1" applyFill="1" applyBorder="1" applyAlignment="1">
      <alignment horizontal="right" vertical="center" wrapText="1"/>
    </xf>
    <xf numFmtId="165" fontId="19" fillId="2" borderId="11" xfId="1" applyNumberFormat="1" applyFont="1" applyFill="1" applyBorder="1" applyAlignment="1">
      <alignment horizontal="center" vertical="center" wrapText="1"/>
    </xf>
    <xf numFmtId="0" fontId="6" fillId="2" borderId="11" xfId="1" applyFont="1" applyFill="1" applyBorder="1" applyAlignment="1">
      <alignment horizontal="justify" vertical="center" wrapText="1"/>
    </xf>
    <xf numFmtId="164" fontId="17" fillId="0" borderId="11" xfId="3" applyNumberFormat="1" applyFont="1" applyFill="1" applyBorder="1" applyAlignment="1">
      <alignment horizontal="right" vertical="center" wrapText="1"/>
    </xf>
    <xf numFmtId="164" fontId="2" fillId="2" borderId="0" xfId="1" applyNumberFormat="1" applyFont="1" applyFill="1" applyAlignment="1">
      <alignment vertical="center" wrapText="1"/>
    </xf>
    <xf numFmtId="0" fontId="4" fillId="2" borderId="11" xfId="3" applyFont="1" applyFill="1" applyBorder="1" applyAlignment="1">
      <alignment horizontal="center" vertical="center" wrapText="1"/>
    </xf>
    <xf numFmtId="164" fontId="20" fillId="2" borderId="11" xfId="1" applyNumberFormat="1" applyFont="1" applyFill="1" applyBorder="1" applyAlignment="1">
      <alignment horizontal="right" vertical="center" wrapText="1"/>
    </xf>
    <xf numFmtId="164" fontId="3" fillId="2" borderId="11" xfId="1" applyNumberFormat="1" applyFont="1" applyFill="1" applyBorder="1" applyAlignment="1">
      <alignment horizontal="center" vertical="center" wrapText="1"/>
    </xf>
    <xf numFmtId="0" fontId="4" fillId="2" borderId="11" xfId="6" applyFont="1" applyFill="1" applyBorder="1" applyAlignment="1">
      <alignment horizontal="justify" vertical="center" wrapText="1"/>
    </xf>
    <xf numFmtId="0" fontId="4" fillId="2" borderId="11" xfId="6" applyFont="1" applyFill="1" applyBorder="1" applyAlignment="1">
      <alignment horizontal="center" vertical="center" wrapText="1"/>
    </xf>
    <xf numFmtId="164" fontId="18" fillId="2" borderId="11" xfId="6" applyNumberFormat="1" applyFont="1" applyFill="1" applyBorder="1" applyAlignment="1">
      <alignment horizontal="right" vertical="center" wrapText="1"/>
    </xf>
    <xf numFmtId="3" fontId="4" fillId="2" borderId="11" xfId="7" applyNumberFormat="1" applyFont="1" applyFill="1" applyBorder="1" applyAlignment="1">
      <alignment horizontal="center" vertical="center" wrapText="1"/>
    </xf>
    <xf numFmtId="164" fontId="18" fillId="2" borderId="11" xfId="4" applyNumberFormat="1" applyFont="1" applyFill="1" applyBorder="1" applyAlignment="1">
      <alignment horizontal="right" vertical="center"/>
    </xf>
    <xf numFmtId="0" fontId="21" fillId="2" borderId="11" xfId="3" applyFont="1" applyFill="1" applyBorder="1" applyAlignment="1">
      <alignment horizontal="justify" vertical="center" wrapText="1"/>
    </xf>
    <xf numFmtId="0" fontId="21" fillId="2" borderId="11" xfId="3" applyFont="1" applyFill="1" applyBorder="1" applyAlignment="1">
      <alignment horizontal="center" vertical="center" wrapText="1"/>
    </xf>
    <xf numFmtId="164" fontId="22" fillId="2" borderId="11" xfId="3" applyNumberFormat="1" applyFont="1" applyFill="1" applyBorder="1" applyAlignment="1">
      <alignment horizontal="right" vertical="center" wrapText="1"/>
    </xf>
    <xf numFmtId="164" fontId="22" fillId="2" borderId="11" xfId="1" applyNumberFormat="1" applyFont="1" applyFill="1" applyBorder="1" applyAlignment="1">
      <alignment horizontal="right" vertical="center" wrapText="1"/>
    </xf>
    <xf numFmtId="164" fontId="21" fillId="2" borderId="0" xfId="1" applyNumberFormat="1" applyFont="1" applyFill="1" applyAlignment="1">
      <alignment horizontal="center" vertical="center" wrapText="1"/>
    </xf>
    <xf numFmtId="164" fontId="21" fillId="2" borderId="0" xfId="1" applyNumberFormat="1" applyFont="1" applyFill="1" applyAlignment="1">
      <alignment vertical="center" wrapText="1"/>
    </xf>
    <xf numFmtId="164" fontId="2" fillId="2" borderId="11" xfId="1" applyNumberFormat="1" applyFont="1" applyFill="1" applyBorder="1" applyAlignment="1">
      <alignment vertical="center" wrapText="1"/>
    </xf>
    <xf numFmtId="164" fontId="2" fillId="2" borderId="11" xfId="1" applyNumberFormat="1" applyFont="1" applyFill="1" applyBorder="1" applyAlignment="1">
      <alignment horizontal="center" vertical="center" wrapText="1"/>
    </xf>
    <xf numFmtId="164" fontId="4" fillId="2" borderId="11" xfId="8" applyNumberFormat="1" applyFont="1" applyFill="1" applyBorder="1" applyAlignment="1">
      <alignment horizontal="center" vertical="center" wrapText="1"/>
    </xf>
    <xf numFmtId="164" fontId="4" fillId="2" borderId="11" xfId="9" applyNumberFormat="1" applyFont="1" applyFill="1" applyBorder="1" applyAlignment="1">
      <alignment horizontal="center" vertical="center" wrapText="1"/>
    </xf>
    <xf numFmtId="164" fontId="18" fillId="2" borderId="11" xfId="9" applyNumberFormat="1" applyFont="1" applyFill="1" applyBorder="1" applyAlignment="1">
      <alignment horizontal="right" vertical="center" wrapText="1"/>
    </xf>
    <xf numFmtId="164" fontId="18" fillId="2" borderId="11" xfId="3" applyNumberFormat="1" applyFont="1" applyFill="1" applyBorder="1" applyAlignment="1">
      <alignment horizontal="right" vertical="center"/>
    </xf>
    <xf numFmtId="165" fontId="19" fillId="2" borderId="11" xfId="1" quotePrefix="1" applyNumberFormat="1" applyFont="1" applyFill="1" applyBorder="1" applyAlignment="1">
      <alignment horizontal="center" vertical="center" wrapText="1"/>
    </xf>
    <xf numFmtId="164" fontId="17" fillId="2" borderId="11" xfId="4" applyNumberFormat="1" applyFont="1" applyFill="1" applyBorder="1" applyAlignment="1">
      <alignment horizontal="right" vertical="center"/>
    </xf>
    <xf numFmtId="164" fontId="17" fillId="0" borderId="11" xfId="4" applyNumberFormat="1" applyFont="1" applyFill="1" applyBorder="1" applyAlignment="1">
      <alignment horizontal="right" vertical="center"/>
    </xf>
    <xf numFmtId="0" fontId="11" fillId="2" borderId="11" xfId="1" applyFont="1" applyFill="1" applyBorder="1" applyAlignment="1">
      <alignment horizontal="justify" vertical="center" wrapText="1"/>
    </xf>
    <xf numFmtId="164" fontId="18" fillId="0" borderId="11" xfId="3" applyNumberFormat="1" applyFont="1" applyFill="1" applyBorder="1" applyAlignment="1">
      <alignment horizontal="right" vertical="center" wrapText="1"/>
    </xf>
    <xf numFmtId="164" fontId="17" fillId="2" borderId="11" xfId="3" applyNumberFormat="1" applyFont="1" applyFill="1" applyBorder="1" applyAlignment="1">
      <alignment vertical="center" wrapText="1"/>
    </xf>
    <xf numFmtId="3" fontId="4" fillId="2" borderId="11" xfId="10" applyNumberFormat="1" applyFont="1" applyFill="1" applyBorder="1" applyAlignment="1">
      <alignment horizontal="justify" vertical="center" wrapText="1"/>
    </xf>
    <xf numFmtId="3" fontId="4" fillId="2" borderId="11" xfId="10" applyNumberFormat="1" applyFont="1" applyFill="1" applyBorder="1" applyAlignment="1">
      <alignment horizontal="center" vertical="center" wrapText="1"/>
    </xf>
    <xf numFmtId="0" fontId="1" fillId="2" borderId="11" xfId="2" applyFont="1" applyFill="1" applyBorder="1" applyAlignment="1">
      <alignment horizontal="right" vertical="center"/>
    </xf>
    <xf numFmtId="165" fontId="25" fillId="2" borderId="11" xfId="5" applyNumberFormat="1" applyFont="1" applyFill="1" applyBorder="1" applyAlignment="1">
      <alignment horizontal="center" vertical="center" wrapText="1"/>
    </xf>
    <xf numFmtId="3" fontId="26" fillId="2" borderId="11" xfId="10" applyNumberFormat="1" applyFont="1" applyFill="1" applyBorder="1" applyAlignment="1">
      <alignment horizontal="justify" vertical="center" wrapText="1"/>
    </xf>
    <xf numFmtId="3" fontId="26" fillId="2" borderId="11" xfId="10" applyNumberFormat="1" applyFont="1" applyFill="1" applyBorder="1" applyAlignment="1">
      <alignment horizontal="center" vertical="center" wrapText="1"/>
    </xf>
    <xf numFmtId="164" fontId="27" fillId="2" borderId="11" xfId="3" applyNumberFormat="1" applyFont="1" applyFill="1" applyBorder="1" applyAlignment="1">
      <alignment horizontal="right" vertical="center" wrapText="1"/>
    </xf>
    <xf numFmtId="0" fontId="28" fillId="2" borderId="11" xfId="2" applyFont="1" applyFill="1" applyBorder="1" applyAlignment="1">
      <alignment horizontal="right" vertical="center"/>
    </xf>
    <xf numFmtId="164" fontId="27" fillId="2" borderId="11" xfId="1" applyNumberFormat="1" applyFont="1" applyFill="1" applyBorder="1" applyAlignment="1">
      <alignment horizontal="right" vertical="center" wrapText="1"/>
    </xf>
    <xf numFmtId="164" fontId="27" fillId="0" borderId="11" xfId="2" applyNumberFormat="1" applyFont="1" applyFill="1" applyBorder="1" applyAlignment="1">
      <alignment horizontal="right" vertical="center" wrapText="1"/>
    </xf>
    <xf numFmtId="164" fontId="27" fillId="2" borderId="11" xfId="2" applyNumberFormat="1" applyFont="1" applyFill="1" applyBorder="1" applyAlignment="1">
      <alignment horizontal="right" vertical="center" wrapText="1"/>
    </xf>
    <xf numFmtId="164" fontId="26" fillId="2" borderId="11" xfId="1" applyNumberFormat="1" applyFont="1" applyFill="1" applyBorder="1" applyAlignment="1">
      <alignment horizontal="center" vertical="center" wrapText="1"/>
    </xf>
    <xf numFmtId="164" fontId="26" fillId="2" borderId="0" xfId="1" applyNumberFormat="1" applyFont="1" applyFill="1" applyAlignment="1">
      <alignment horizontal="center" vertical="center" wrapText="1"/>
    </xf>
    <xf numFmtId="164" fontId="26" fillId="2" borderId="0" xfId="1" applyNumberFormat="1" applyFont="1" applyFill="1" applyAlignment="1">
      <alignment vertical="center" wrapText="1"/>
    </xf>
    <xf numFmtId="49" fontId="4" fillId="2" borderId="11" xfId="11" applyNumberFormat="1" applyFont="1" applyFill="1" applyBorder="1" applyAlignment="1">
      <alignment horizontal="justify" vertical="center" wrapText="1"/>
    </xf>
    <xf numFmtId="0" fontId="4" fillId="2" borderId="11" xfId="11" applyFont="1" applyFill="1" applyBorder="1" applyAlignment="1">
      <alignment horizontal="center" vertical="center" wrapText="1"/>
    </xf>
    <xf numFmtId="164" fontId="18" fillId="2" borderId="11" xfId="11" applyNumberFormat="1" applyFont="1" applyFill="1" applyBorder="1" applyAlignment="1">
      <alignment horizontal="right" vertical="center"/>
    </xf>
    <xf numFmtId="164" fontId="6" fillId="2" borderId="11" xfId="1" applyNumberFormat="1" applyFont="1" applyFill="1" applyBorder="1" applyAlignment="1">
      <alignment vertical="center" wrapText="1"/>
    </xf>
    <xf numFmtId="164" fontId="6" fillId="2" borderId="0" xfId="1" applyNumberFormat="1" applyFont="1" applyFill="1" applyAlignment="1">
      <alignment horizontal="center" vertical="center" wrapText="1"/>
    </xf>
    <xf numFmtId="164" fontId="6" fillId="2" borderId="0" xfId="1" applyNumberFormat="1" applyFont="1" applyFill="1" applyAlignment="1">
      <alignment vertical="center" wrapText="1"/>
    </xf>
    <xf numFmtId="164" fontId="4" fillId="2" borderId="11" xfId="1" applyNumberFormat="1" applyFont="1" applyFill="1" applyBorder="1" applyAlignment="1">
      <alignment horizontal="center" vertical="center" wrapText="1"/>
    </xf>
    <xf numFmtId="164" fontId="4" fillId="2" borderId="0" xfId="1" applyNumberFormat="1" applyFont="1" applyFill="1" applyAlignment="1">
      <alignment horizontal="center" vertical="center" wrapText="1"/>
    </xf>
    <xf numFmtId="164" fontId="4" fillId="2" borderId="0" xfId="1" applyNumberFormat="1" applyFont="1" applyFill="1" applyAlignment="1">
      <alignment vertical="center" wrapText="1"/>
    </xf>
    <xf numFmtId="0" fontId="4" fillId="2" borderId="11" xfId="12" applyFont="1" applyFill="1" applyBorder="1" applyAlignment="1">
      <alignment horizontal="justify" vertical="center" wrapText="1"/>
    </xf>
    <xf numFmtId="0" fontId="4" fillId="2" borderId="11" xfId="12" applyFont="1" applyFill="1" applyBorder="1" applyAlignment="1">
      <alignment horizontal="center" vertical="center" wrapText="1"/>
    </xf>
    <xf numFmtId="164" fontId="18" fillId="2" borderId="11" xfId="12" applyNumberFormat="1" applyFont="1" applyFill="1" applyBorder="1" applyAlignment="1">
      <alignment horizontal="right" vertical="center" wrapText="1"/>
    </xf>
    <xf numFmtId="164" fontId="22" fillId="0" borderId="11" xfId="2" applyNumberFormat="1" applyFont="1" applyFill="1" applyBorder="1" applyAlignment="1">
      <alignment horizontal="right" vertical="center" wrapText="1"/>
    </xf>
    <xf numFmtId="164" fontId="22" fillId="2" borderId="11" xfId="2" applyNumberFormat="1" applyFont="1" applyFill="1" applyBorder="1" applyAlignment="1">
      <alignment horizontal="right" vertical="center" wrapText="1"/>
    </xf>
    <xf numFmtId="165" fontId="30" fillId="2" borderId="11" xfId="5" applyNumberFormat="1" applyFont="1" applyFill="1" applyBorder="1" applyAlignment="1">
      <alignment horizontal="center" vertical="center" wrapText="1"/>
    </xf>
    <xf numFmtId="164" fontId="4" fillId="2" borderId="11" xfId="3" applyNumberFormat="1" applyFont="1" applyFill="1" applyBorder="1" applyAlignment="1">
      <alignment horizontal="center" vertical="center" wrapText="1"/>
    </xf>
    <xf numFmtId="0" fontId="4" fillId="2" borderId="11" xfId="2" applyFont="1" applyFill="1" applyBorder="1" applyAlignment="1">
      <alignment horizontal="center" vertical="center" wrapText="1"/>
    </xf>
    <xf numFmtId="165" fontId="18" fillId="2" borderId="11" xfId="5" applyNumberFormat="1" applyFont="1" applyFill="1" applyBorder="1" applyAlignment="1">
      <alignment horizontal="right" vertical="center" wrapText="1"/>
    </xf>
    <xf numFmtId="165" fontId="30" fillId="0" borderId="11" xfId="5" applyNumberFormat="1" applyFont="1" applyFill="1" applyBorder="1" applyAlignment="1">
      <alignment horizontal="center" vertical="center" wrapText="1"/>
    </xf>
    <xf numFmtId="0" fontId="4" fillId="0" borderId="11" xfId="3" applyFont="1" applyFill="1" applyBorder="1" applyAlignment="1">
      <alignment horizontal="justify" vertical="center" wrapText="1"/>
    </xf>
    <xf numFmtId="0" fontId="4" fillId="0" borderId="11" xfId="3" applyFont="1" applyFill="1" applyBorder="1" applyAlignment="1">
      <alignment horizontal="center" vertical="center" wrapText="1"/>
    </xf>
    <xf numFmtId="164" fontId="20" fillId="0" borderId="11" xfId="1" applyNumberFormat="1" applyFont="1" applyFill="1" applyBorder="1" applyAlignment="1">
      <alignment horizontal="right" vertical="center" wrapText="1"/>
    </xf>
    <xf numFmtId="164" fontId="3" fillId="0" borderId="11" xfId="1" applyNumberFormat="1" applyFont="1" applyFill="1" applyBorder="1" applyAlignment="1">
      <alignment horizontal="center" vertical="center" wrapText="1"/>
    </xf>
    <xf numFmtId="164" fontId="3" fillId="0" borderId="0" xfId="1" applyNumberFormat="1" applyFont="1" applyFill="1" applyAlignment="1">
      <alignment horizontal="center" vertical="center" wrapText="1"/>
    </xf>
    <xf numFmtId="164" fontId="3" fillId="0" borderId="0" xfId="1" applyNumberFormat="1" applyFont="1" applyFill="1" applyAlignment="1">
      <alignment vertical="center" wrapText="1"/>
    </xf>
    <xf numFmtId="164" fontId="31" fillId="2" borderId="11" xfId="2" applyNumberFormat="1" applyFont="1" applyFill="1" applyBorder="1" applyAlignment="1">
      <alignment horizontal="right" vertical="center" wrapText="1"/>
    </xf>
    <xf numFmtId="164" fontId="12" fillId="2" borderId="11" xfId="3" applyNumberFormat="1" applyFont="1" applyFill="1" applyBorder="1" applyAlignment="1">
      <alignment horizontal="right" vertical="center" wrapText="1"/>
    </xf>
    <xf numFmtId="164" fontId="12" fillId="0" borderId="11" xfId="3" applyNumberFormat="1" applyFont="1" applyFill="1" applyBorder="1" applyAlignment="1">
      <alignment horizontal="right" vertical="center" wrapText="1"/>
    </xf>
    <xf numFmtId="164" fontId="12" fillId="2" borderId="11" xfId="3" applyNumberFormat="1" applyFont="1" applyFill="1" applyBorder="1" applyAlignment="1">
      <alignment vertical="center" wrapText="1"/>
    </xf>
    <xf numFmtId="165" fontId="19" fillId="2" borderId="11" xfId="5" quotePrefix="1" applyNumberFormat="1" applyFont="1" applyFill="1" applyBorder="1" applyAlignment="1">
      <alignment horizontal="center" vertical="center" wrapText="1"/>
    </xf>
    <xf numFmtId="164" fontId="4" fillId="2" borderId="11" xfId="3" applyNumberFormat="1" applyFont="1" applyFill="1" applyBorder="1" applyAlignment="1">
      <alignment horizontal="justify" vertical="center" wrapText="1"/>
    </xf>
    <xf numFmtId="164" fontId="18" fillId="2" borderId="11" xfId="13" applyNumberFormat="1" applyFont="1" applyFill="1" applyBorder="1" applyAlignment="1">
      <alignment horizontal="right" vertical="center"/>
    </xf>
    <xf numFmtId="0" fontId="4" fillId="2" borderId="11" xfId="5" applyFont="1" applyFill="1" applyBorder="1" applyAlignment="1">
      <alignment horizontal="justify" vertical="center" wrapText="1"/>
    </xf>
    <xf numFmtId="1" fontId="4" fillId="2" borderId="11" xfId="7" applyNumberFormat="1" applyFont="1" applyFill="1" applyBorder="1" applyAlignment="1">
      <alignment horizontal="justify" vertical="center" wrapText="1"/>
    </xf>
    <xf numFmtId="1" fontId="4" fillId="2" borderId="11" xfId="7" applyNumberFormat="1" applyFont="1" applyFill="1" applyBorder="1" applyAlignment="1">
      <alignment horizontal="center" vertical="center" wrapText="1"/>
    </xf>
    <xf numFmtId="165" fontId="32" fillId="2" borderId="11" xfId="5" applyNumberFormat="1" applyFont="1" applyFill="1" applyBorder="1" applyAlignment="1">
      <alignment horizontal="center" vertical="center" wrapText="1"/>
    </xf>
    <xf numFmtId="0" fontId="33" fillId="2" borderId="11" xfId="1" applyFont="1" applyFill="1" applyBorder="1" applyAlignment="1">
      <alignment horizontal="justify" vertical="center" wrapText="1"/>
    </xf>
    <xf numFmtId="164" fontId="33" fillId="2" borderId="11" xfId="1" applyNumberFormat="1" applyFont="1" applyFill="1" applyBorder="1" applyAlignment="1">
      <alignment vertical="center" wrapText="1"/>
    </xf>
    <xf numFmtId="164" fontId="34" fillId="2" borderId="11" xfId="3" applyNumberFormat="1" applyFont="1" applyFill="1" applyBorder="1" applyAlignment="1">
      <alignment horizontal="right" vertical="center" wrapText="1"/>
    </xf>
    <xf numFmtId="164" fontId="34" fillId="0" borderId="11" xfId="3" applyNumberFormat="1" applyFont="1" applyFill="1" applyBorder="1" applyAlignment="1">
      <alignment horizontal="right" vertical="center" wrapText="1"/>
    </xf>
    <xf numFmtId="164" fontId="34" fillId="2" borderId="11" xfId="3" applyNumberFormat="1" applyFont="1" applyFill="1" applyBorder="1" applyAlignment="1">
      <alignment vertical="center" wrapText="1"/>
    </xf>
    <xf numFmtId="164" fontId="33" fillId="2" borderId="0" xfId="1" applyNumberFormat="1" applyFont="1" applyFill="1" applyAlignment="1">
      <alignment horizontal="center" vertical="center" wrapText="1"/>
    </xf>
    <xf numFmtId="164" fontId="33" fillId="2" borderId="0" xfId="1" applyNumberFormat="1" applyFont="1" applyFill="1" applyAlignment="1">
      <alignment vertical="center" wrapText="1"/>
    </xf>
    <xf numFmtId="165" fontId="4" fillId="0" borderId="11" xfId="5" applyNumberFormat="1" applyFont="1" applyFill="1" applyBorder="1" applyAlignment="1">
      <alignment horizontal="center" vertical="center" wrapText="1"/>
    </xf>
    <xf numFmtId="0" fontId="4" fillId="0" borderId="11" xfId="10" applyFont="1" applyFill="1" applyBorder="1" applyAlignment="1">
      <alignment vertical="center" wrapText="1"/>
    </xf>
    <xf numFmtId="164" fontId="4" fillId="0" borderId="11" xfId="7" applyNumberFormat="1" applyFont="1" applyFill="1" applyBorder="1" applyAlignment="1">
      <alignment horizontal="center" vertical="center" wrapText="1"/>
    </xf>
    <xf numFmtId="164" fontId="18" fillId="0" borderId="11" xfId="7" applyNumberFormat="1" applyFont="1" applyFill="1" applyBorder="1" applyAlignment="1">
      <alignment horizontal="right" vertical="center" wrapText="1"/>
    </xf>
    <xf numFmtId="0" fontId="35" fillId="0" borderId="11" xfId="10" applyFont="1" applyFill="1" applyBorder="1" applyAlignment="1">
      <alignment vertical="center" wrapText="1"/>
    </xf>
    <xf numFmtId="0" fontId="36" fillId="0" borderId="11" xfId="10" applyFont="1" applyFill="1" applyBorder="1" applyAlignment="1">
      <alignment vertical="center" wrapText="1"/>
    </xf>
    <xf numFmtId="164" fontId="18" fillId="0" borderId="11" xfId="10" applyNumberFormat="1" applyFont="1" applyFill="1" applyBorder="1" applyAlignment="1">
      <alignment horizontal="right" vertical="center" wrapText="1"/>
    </xf>
    <xf numFmtId="0" fontId="6" fillId="0" borderId="11" xfId="10" applyFont="1" applyFill="1" applyBorder="1" applyAlignment="1">
      <alignment horizontal="center" vertical="center" wrapText="1"/>
    </xf>
    <xf numFmtId="164" fontId="37" fillId="0" borderId="11" xfId="10" applyNumberFormat="1" applyFont="1" applyFill="1" applyBorder="1" applyAlignment="1">
      <alignment horizontal="center" vertical="center" wrapText="1"/>
    </xf>
    <xf numFmtId="0" fontId="38" fillId="0" borderId="11" xfId="10" applyFont="1" applyFill="1" applyBorder="1" applyAlignment="1">
      <alignment horizontal="center" vertical="center" wrapText="1"/>
    </xf>
    <xf numFmtId="0" fontId="37" fillId="0" borderId="11" xfId="10" applyFont="1" applyFill="1" applyBorder="1" applyAlignment="1">
      <alignment horizontal="center" vertical="center" wrapText="1"/>
    </xf>
    <xf numFmtId="0" fontId="38" fillId="0" borderId="12" xfId="10" applyFont="1" applyFill="1" applyBorder="1" applyAlignment="1">
      <alignment horizontal="center" vertical="center" wrapText="1"/>
    </xf>
    <xf numFmtId="0" fontId="37" fillId="0" borderId="12" xfId="10" applyFont="1" applyFill="1" applyBorder="1" applyAlignment="1">
      <alignment horizontal="center" vertical="center" wrapText="1"/>
    </xf>
    <xf numFmtId="164" fontId="38" fillId="0" borderId="0" xfId="10" applyNumberFormat="1" applyFont="1" applyFill="1" applyBorder="1" applyAlignment="1">
      <alignment horizontal="center" vertical="center" wrapText="1"/>
    </xf>
    <xf numFmtId="0" fontId="38" fillId="0" borderId="0" xfId="10" applyFont="1" applyFill="1" applyBorder="1" applyAlignment="1">
      <alignment horizontal="center" vertical="center" wrapText="1"/>
    </xf>
    <xf numFmtId="0" fontId="37" fillId="0" borderId="0" xfId="10" applyFont="1" applyFill="1" applyBorder="1" applyAlignment="1">
      <alignment horizontal="center" vertical="center" wrapText="1"/>
    </xf>
    <xf numFmtId="0" fontId="35" fillId="0" borderId="0" xfId="10" applyFont="1" applyFill="1" applyBorder="1" applyAlignment="1">
      <alignment vertical="center" wrapText="1"/>
    </xf>
    <xf numFmtId="165" fontId="16" fillId="2" borderId="13" xfId="5" applyNumberFormat="1" applyFont="1" applyFill="1" applyBorder="1" applyAlignment="1">
      <alignment horizontal="center" vertical="center" wrapText="1"/>
    </xf>
    <xf numFmtId="0" fontId="4" fillId="2" borderId="13" xfId="3" applyFont="1" applyFill="1" applyBorder="1" applyAlignment="1">
      <alignment horizontal="justify" vertical="center" wrapText="1"/>
    </xf>
    <xf numFmtId="0" fontId="4" fillId="2" borderId="13" xfId="3" applyFont="1" applyFill="1" applyBorder="1" applyAlignment="1">
      <alignment horizontal="center" vertical="center" wrapText="1"/>
    </xf>
    <xf numFmtId="164" fontId="18" fillId="2" borderId="13" xfId="3" applyNumberFormat="1" applyFont="1" applyFill="1" applyBorder="1" applyAlignment="1">
      <alignment horizontal="right" vertical="center" wrapText="1"/>
    </xf>
    <xf numFmtId="164" fontId="20" fillId="2" borderId="13" xfId="1" applyNumberFormat="1" applyFont="1" applyFill="1" applyBorder="1" applyAlignment="1">
      <alignment horizontal="right" vertical="center" wrapText="1"/>
    </xf>
    <xf numFmtId="164" fontId="18" fillId="0" borderId="13" xfId="3" applyNumberFormat="1" applyFont="1" applyFill="1" applyBorder="1" applyAlignment="1">
      <alignment horizontal="right" vertical="center" wrapText="1"/>
    </xf>
    <xf numFmtId="164" fontId="3" fillId="2" borderId="13" xfId="1" quotePrefix="1" applyNumberFormat="1" applyFont="1" applyFill="1" applyBorder="1" applyAlignment="1">
      <alignment horizontal="center" vertical="center" wrapText="1"/>
    </xf>
  </cellXfs>
  <cellStyles count="14">
    <cellStyle name="Comma 35" xfId="4"/>
    <cellStyle name="Comma_1. KH 2017" xfId="13"/>
    <cellStyle name="Normal" xfId="0" builtinId="0"/>
    <cellStyle name="Normal 10 2" xfId="2"/>
    <cellStyle name="Normal 2 2 3" xfId="10"/>
    <cellStyle name="Normal 40" xfId="1"/>
    <cellStyle name="Normal 9" xfId="9"/>
    <cellStyle name="Normal_1. Tong hop nguon von (22.12.2013). xls 3" xfId="12"/>
    <cellStyle name="Normal_2.Bieu_BC_NSNN_6_thang_2011_ngay_19.6.2011" xfId="11"/>
    <cellStyle name="Normal_3. Nhu cau NS tỉnh KH năm 2014 (28.10.2013)" xfId="5"/>
    <cellStyle name="Normal_Bieu mau (CV )" xfId="7"/>
    <cellStyle name="Normal_Bieu phan bo (7.7.2015)" xfId="6"/>
    <cellStyle name="Normal_Bieu trung han 2016-2020 (15.02.2016)" xfId="8"/>
    <cellStyle name="Normal_Sheet1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1371600</xdr:colOff>
      <xdr:row>2</xdr:row>
      <xdr:rowOff>38100</xdr:rowOff>
    </xdr:from>
    <xdr:to>
      <xdr:col>1</xdr:col>
      <xdr:colOff>2562225</xdr:colOff>
      <xdr:row>2</xdr:row>
      <xdr:rowOff>38100</xdr:rowOff>
    </xdr:to>
    <xdr:sp macro="" textlink="">
      <xdr:nvSpPr>
        <xdr:cNvPr id="2" name="Line 6"/>
        <xdr:cNvSpPr>
          <a:spLocks noChangeShapeType="1"/>
        </xdr:cNvSpPr>
      </xdr:nvSpPr>
      <xdr:spPr bwMode="auto">
        <a:xfrm>
          <a:off x="1838325" y="514350"/>
          <a:ext cx="1190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84"/>
  <sheetViews>
    <sheetView tabSelected="1" workbookViewId="0">
      <selection sqref="A1:XFD1048576"/>
    </sheetView>
  </sheetViews>
  <sheetFormatPr defaultRowHeight="18.75" x14ac:dyDescent="0.2"/>
  <cols>
    <col min="1" max="1" width="7" style="6" customWidth="1"/>
    <col min="2" max="2" width="67.140625" style="7" customWidth="1"/>
    <col min="3" max="3" width="17.5703125" style="2" customWidth="1"/>
    <col min="4" max="6" width="15.5703125" style="2" customWidth="1"/>
    <col min="7" max="12" width="14.85546875" style="2" customWidth="1"/>
    <col min="13" max="18" width="14.85546875" style="3" customWidth="1"/>
    <col min="19" max="19" width="15.5703125" style="2" customWidth="1"/>
    <col min="20" max="21" width="14.85546875" style="3" customWidth="1"/>
    <col min="22" max="23" width="16.5703125" style="3" customWidth="1"/>
    <col min="24" max="24" width="14" style="4" customWidth="1"/>
    <col min="25" max="28" width="14" style="3" customWidth="1"/>
    <col min="29" max="29" width="19.42578125" style="6" customWidth="1"/>
    <col min="30" max="30" width="20.5703125" style="6" customWidth="1"/>
    <col min="31" max="31" width="16.85546875" style="2" customWidth="1"/>
    <col min="32" max="32" width="18" style="2" customWidth="1"/>
    <col min="33" max="33" width="15.28515625" style="2" customWidth="1"/>
    <col min="34" max="34" width="14" style="2" customWidth="1"/>
    <col min="35" max="256" width="9.140625" style="2"/>
    <col min="257" max="257" width="7" style="2" customWidth="1"/>
    <col min="258" max="258" width="67.140625" style="2" customWidth="1"/>
    <col min="259" max="259" width="17.5703125" style="2" customWidth="1"/>
    <col min="260" max="262" width="15.5703125" style="2" customWidth="1"/>
    <col min="263" max="274" width="14.85546875" style="2" customWidth="1"/>
    <col min="275" max="275" width="15.5703125" style="2" customWidth="1"/>
    <col min="276" max="277" width="14.85546875" style="2" customWidth="1"/>
    <col min="278" max="279" width="16.5703125" style="2" customWidth="1"/>
    <col min="280" max="284" width="14" style="2" customWidth="1"/>
    <col min="285" max="285" width="19.42578125" style="2" customWidth="1"/>
    <col min="286" max="286" width="20.5703125" style="2" customWidth="1"/>
    <col min="287" max="287" width="16.85546875" style="2" customWidth="1"/>
    <col min="288" max="288" width="18" style="2" customWidth="1"/>
    <col min="289" max="289" width="15.28515625" style="2" customWidth="1"/>
    <col min="290" max="290" width="14" style="2" customWidth="1"/>
    <col min="291" max="512" width="9.140625" style="2"/>
    <col min="513" max="513" width="7" style="2" customWidth="1"/>
    <col min="514" max="514" width="67.140625" style="2" customWidth="1"/>
    <col min="515" max="515" width="17.5703125" style="2" customWidth="1"/>
    <col min="516" max="518" width="15.5703125" style="2" customWidth="1"/>
    <col min="519" max="530" width="14.85546875" style="2" customWidth="1"/>
    <col min="531" max="531" width="15.5703125" style="2" customWidth="1"/>
    <col min="532" max="533" width="14.85546875" style="2" customWidth="1"/>
    <col min="534" max="535" width="16.5703125" style="2" customWidth="1"/>
    <col min="536" max="540" width="14" style="2" customWidth="1"/>
    <col min="541" max="541" width="19.42578125" style="2" customWidth="1"/>
    <col min="542" max="542" width="20.5703125" style="2" customWidth="1"/>
    <col min="543" max="543" width="16.85546875" style="2" customWidth="1"/>
    <col min="544" max="544" width="18" style="2" customWidth="1"/>
    <col min="545" max="545" width="15.28515625" style="2" customWidth="1"/>
    <col min="546" max="546" width="14" style="2" customWidth="1"/>
    <col min="547" max="768" width="9.140625" style="2"/>
    <col min="769" max="769" width="7" style="2" customWidth="1"/>
    <col min="770" max="770" width="67.140625" style="2" customWidth="1"/>
    <col min="771" max="771" width="17.5703125" style="2" customWidth="1"/>
    <col min="772" max="774" width="15.5703125" style="2" customWidth="1"/>
    <col min="775" max="786" width="14.85546875" style="2" customWidth="1"/>
    <col min="787" max="787" width="15.5703125" style="2" customWidth="1"/>
    <col min="788" max="789" width="14.85546875" style="2" customWidth="1"/>
    <col min="790" max="791" width="16.5703125" style="2" customWidth="1"/>
    <col min="792" max="796" width="14" style="2" customWidth="1"/>
    <col min="797" max="797" width="19.42578125" style="2" customWidth="1"/>
    <col min="798" max="798" width="20.5703125" style="2" customWidth="1"/>
    <col min="799" max="799" width="16.85546875" style="2" customWidth="1"/>
    <col min="800" max="800" width="18" style="2" customWidth="1"/>
    <col min="801" max="801" width="15.28515625" style="2" customWidth="1"/>
    <col min="802" max="802" width="14" style="2" customWidth="1"/>
    <col min="803" max="1024" width="9.140625" style="2"/>
    <col min="1025" max="1025" width="7" style="2" customWidth="1"/>
    <col min="1026" max="1026" width="67.140625" style="2" customWidth="1"/>
    <col min="1027" max="1027" width="17.5703125" style="2" customWidth="1"/>
    <col min="1028" max="1030" width="15.5703125" style="2" customWidth="1"/>
    <col min="1031" max="1042" width="14.85546875" style="2" customWidth="1"/>
    <col min="1043" max="1043" width="15.5703125" style="2" customWidth="1"/>
    <col min="1044" max="1045" width="14.85546875" style="2" customWidth="1"/>
    <col min="1046" max="1047" width="16.5703125" style="2" customWidth="1"/>
    <col min="1048" max="1052" width="14" style="2" customWidth="1"/>
    <col min="1053" max="1053" width="19.42578125" style="2" customWidth="1"/>
    <col min="1054" max="1054" width="20.5703125" style="2" customWidth="1"/>
    <col min="1055" max="1055" width="16.85546875" style="2" customWidth="1"/>
    <col min="1056" max="1056" width="18" style="2" customWidth="1"/>
    <col min="1057" max="1057" width="15.28515625" style="2" customWidth="1"/>
    <col min="1058" max="1058" width="14" style="2" customWidth="1"/>
    <col min="1059" max="1280" width="9.140625" style="2"/>
    <col min="1281" max="1281" width="7" style="2" customWidth="1"/>
    <col min="1282" max="1282" width="67.140625" style="2" customWidth="1"/>
    <col min="1283" max="1283" width="17.5703125" style="2" customWidth="1"/>
    <col min="1284" max="1286" width="15.5703125" style="2" customWidth="1"/>
    <col min="1287" max="1298" width="14.85546875" style="2" customWidth="1"/>
    <col min="1299" max="1299" width="15.5703125" style="2" customWidth="1"/>
    <col min="1300" max="1301" width="14.85546875" style="2" customWidth="1"/>
    <col min="1302" max="1303" width="16.5703125" style="2" customWidth="1"/>
    <col min="1304" max="1308" width="14" style="2" customWidth="1"/>
    <col min="1309" max="1309" width="19.42578125" style="2" customWidth="1"/>
    <col min="1310" max="1310" width="20.5703125" style="2" customWidth="1"/>
    <col min="1311" max="1311" width="16.85546875" style="2" customWidth="1"/>
    <col min="1312" max="1312" width="18" style="2" customWidth="1"/>
    <col min="1313" max="1313" width="15.28515625" style="2" customWidth="1"/>
    <col min="1314" max="1314" width="14" style="2" customWidth="1"/>
    <col min="1315" max="1536" width="9.140625" style="2"/>
    <col min="1537" max="1537" width="7" style="2" customWidth="1"/>
    <col min="1538" max="1538" width="67.140625" style="2" customWidth="1"/>
    <col min="1539" max="1539" width="17.5703125" style="2" customWidth="1"/>
    <col min="1540" max="1542" width="15.5703125" style="2" customWidth="1"/>
    <col min="1543" max="1554" width="14.85546875" style="2" customWidth="1"/>
    <col min="1555" max="1555" width="15.5703125" style="2" customWidth="1"/>
    <col min="1556" max="1557" width="14.85546875" style="2" customWidth="1"/>
    <col min="1558" max="1559" width="16.5703125" style="2" customWidth="1"/>
    <col min="1560" max="1564" width="14" style="2" customWidth="1"/>
    <col min="1565" max="1565" width="19.42578125" style="2" customWidth="1"/>
    <col min="1566" max="1566" width="20.5703125" style="2" customWidth="1"/>
    <col min="1567" max="1567" width="16.85546875" style="2" customWidth="1"/>
    <col min="1568" max="1568" width="18" style="2" customWidth="1"/>
    <col min="1569" max="1569" width="15.28515625" style="2" customWidth="1"/>
    <col min="1570" max="1570" width="14" style="2" customWidth="1"/>
    <col min="1571" max="1792" width="9.140625" style="2"/>
    <col min="1793" max="1793" width="7" style="2" customWidth="1"/>
    <col min="1794" max="1794" width="67.140625" style="2" customWidth="1"/>
    <col min="1795" max="1795" width="17.5703125" style="2" customWidth="1"/>
    <col min="1796" max="1798" width="15.5703125" style="2" customWidth="1"/>
    <col min="1799" max="1810" width="14.85546875" style="2" customWidth="1"/>
    <col min="1811" max="1811" width="15.5703125" style="2" customWidth="1"/>
    <col min="1812" max="1813" width="14.85546875" style="2" customWidth="1"/>
    <col min="1814" max="1815" width="16.5703125" style="2" customWidth="1"/>
    <col min="1816" max="1820" width="14" style="2" customWidth="1"/>
    <col min="1821" max="1821" width="19.42578125" style="2" customWidth="1"/>
    <col min="1822" max="1822" width="20.5703125" style="2" customWidth="1"/>
    <col min="1823" max="1823" width="16.85546875" style="2" customWidth="1"/>
    <col min="1824" max="1824" width="18" style="2" customWidth="1"/>
    <col min="1825" max="1825" width="15.28515625" style="2" customWidth="1"/>
    <col min="1826" max="1826" width="14" style="2" customWidth="1"/>
    <col min="1827" max="2048" width="9.140625" style="2"/>
    <col min="2049" max="2049" width="7" style="2" customWidth="1"/>
    <col min="2050" max="2050" width="67.140625" style="2" customWidth="1"/>
    <col min="2051" max="2051" width="17.5703125" style="2" customWidth="1"/>
    <col min="2052" max="2054" width="15.5703125" style="2" customWidth="1"/>
    <col min="2055" max="2066" width="14.85546875" style="2" customWidth="1"/>
    <col min="2067" max="2067" width="15.5703125" style="2" customWidth="1"/>
    <col min="2068" max="2069" width="14.85546875" style="2" customWidth="1"/>
    <col min="2070" max="2071" width="16.5703125" style="2" customWidth="1"/>
    <col min="2072" max="2076" width="14" style="2" customWidth="1"/>
    <col min="2077" max="2077" width="19.42578125" style="2" customWidth="1"/>
    <col min="2078" max="2078" width="20.5703125" style="2" customWidth="1"/>
    <col min="2079" max="2079" width="16.85546875" style="2" customWidth="1"/>
    <col min="2080" max="2080" width="18" style="2" customWidth="1"/>
    <col min="2081" max="2081" width="15.28515625" style="2" customWidth="1"/>
    <col min="2082" max="2082" width="14" style="2" customWidth="1"/>
    <col min="2083" max="2304" width="9.140625" style="2"/>
    <col min="2305" max="2305" width="7" style="2" customWidth="1"/>
    <col min="2306" max="2306" width="67.140625" style="2" customWidth="1"/>
    <col min="2307" max="2307" width="17.5703125" style="2" customWidth="1"/>
    <col min="2308" max="2310" width="15.5703125" style="2" customWidth="1"/>
    <col min="2311" max="2322" width="14.85546875" style="2" customWidth="1"/>
    <col min="2323" max="2323" width="15.5703125" style="2" customWidth="1"/>
    <col min="2324" max="2325" width="14.85546875" style="2" customWidth="1"/>
    <col min="2326" max="2327" width="16.5703125" style="2" customWidth="1"/>
    <col min="2328" max="2332" width="14" style="2" customWidth="1"/>
    <col min="2333" max="2333" width="19.42578125" style="2" customWidth="1"/>
    <col min="2334" max="2334" width="20.5703125" style="2" customWidth="1"/>
    <col min="2335" max="2335" width="16.85546875" style="2" customWidth="1"/>
    <col min="2336" max="2336" width="18" style="2" customWidth="1"/>
    <col min="2337" max="2337" width="15.28515625" style="2" customWidth="1"/>
    <col min="2338" max="2338" width="14" style="2" customWidth="1"/>
    <col min="2339" max="2560" width="9.140625" style="2"/>
    <col min="2561" max="2561" width="7" style="2" customWidth="1"/>
    <col min="2562" max="2562" width="67.140625" style="2" customWidth="1"/>
    <col min="2563" max="2563" width="17.5703125" style="2" customWidth="1"/>
    <col min="2564" max="2566" width="15.5703125" style="2" customWidth="1"/>
    <col min="2567" max="2578" width="14.85546875" style="2" customWidth="1"/>
    <col min="2579" max="2579" width="15.5703125" style="2" customWidth="1"/>
    <col min="2580" max="2581" width="14.85546875" style="2" customWidth="1"/>
    <col min="2582" max="2583" width="16.5703125" style="2" customWidth="1"/>
    <col min="2584" max="2588" width="14" style="2" customWidth="1"/>
    <col min="2589" max="2589" width="19.42578125" style="2" customWidth="1"/>
    <col min="2590" max="2590" width="20.5703125" style="2" customWidth="1"/>
    <col min="2591" max="2591" width="16.85546875" style="2" customWidth="1"/>
    <col min="2592" max="2592" width="18" style="2" customWidth="1"/>
    <col min="2593" max="2593" width="15.28515625" style="2" customWidth="1"/>
    <col min="2594" max="2594" width="14" style="2" customWidth="1"/>
    <col min="2595" max="2816" width="9.140625" style="2"/>
    <col min="2817" max="2817" width="7" style="2" customWidth="1"/>
    <col min="2818" max="2818" width="67.140625" style="2" customWidth="1"/>
    <col min="2819" max="2819" width="17.5703125" style="2" customWidth="1"/>
    <col min="2820" max="2822" width="15.5703125" style="2" customWidth="1"/>
    <col min="2823" max="2834" width="14.85546875" style="2" customWidth="1"/>
    <col min="2835" max="2835" width="15.5703125" style="2" customWidth="1"/>
    <col min="2836" max="2837" width="14.85546875" style="2" customWidth="1"/>
    <col min="2838" max="2839" width="16.5703125" style="2" customWidth="1"/>
    <col min="2840" max="2844" width="14" style="2" customWidth="1"/>
    <col min="2845" max="2845" width="19.42578125" style="2" customWidth="1"/>
    <col min="2846" max="2846" width="20.5703125" style="2" customWidth="1"/>
    <col min="2847" max="2847" width="16.85546875" style="2" customWidth="1"/>
    <col min="2848" max="2848" width="18" style="2" customWidth="1"/>
    <col min="2849" max="2849" width="15.28515625" style="2" customWidth="1"/>
    <col min="2850" max="2850" width="14" style="2" customWidth="1"/>
    <col min="2851" max="3072" width="9.140625" style="2"/>
    <col min="3073" max="3073" width="7" style="2" customWidth="1"/>
    <col min="3074" max="3074" width="67.140625" style="2" customWidth="1"/>
    <col min="3075" max="3075" width="17.5703125" style="2" customWidth="1"/>
    <col min="3076" max="3078" width="15.5703125" style="2" customWidth="1"/>
    <col min="3079" max="3090" width="14.85546875" style="2" customWidth="1"/>
    <col min="3091" max="3091" width="15.5703125" style="2" customWidth="1"/>
    <col min="3092" max="3093" width="14.85546875" style="2" customWidth="1"/>
    <col min="3094" max="3095" width="16.5703125" style="2" customWidth="1"/>
    <col min="3096" max="3100" width="14" style="2" customWidth="1"/>
    <col min="3101" max="3101" width="19.42578125" style="2" customWidth="1"/>
    <col min="3102" max="3102" width="20.5703125" style="2" customWidth="1"/>
    <col min="3103" max="3103" width="16.85546875" style="2" customWidth="1"/>
    <col min="3104" max="3104" width="18" style="2" customWidth="1"/>
    <col min="3105" max="3105" width="15.28515625" style="2" customWidth="1"/>
    <col min="3106" max="3106" width="14" style="2" customWidth="1"/>
    <col min="3107" max="3328" width="9.140625" style="2"/>
    <col min="3329" max="3329" width="7" style="2" customWidth="1"/>
    <col min="3330" max="3330" width="67.140625" style="2" customWidth="1"/>
    <col min="3331" max="3331" width="17.5703125" style="2" customWidth="1"/>
    <col min="3332" max="3334" width="15.5703125" style="2" customWidth="1"/>
    <col min="3335" max="3346" width="14.85546875" style="2" customWidth="1"/>
    <col min="3347" max="3347" width="15.5703125" style="2" customWidth="1"/>
    <col min="3348" max="3349" width="14.85546875" style="2" customWidth="1"/>
    <col min="3350" max="3351" width="16.5703125" style="2" customWidth="1"/>
    <col min="3352" max="3356" width="14" style="2" customWidth="1"/>
    <col min="3357" max="3357" width="19.42578125" style="2" customWidth="1"/>
    <col min="3358" max="3358" width="20.5703125" style="2" customWidth="1"/>
    <col min="3359" max="3359" width="16.85546875" style="2" customWidth="1"/>
    <col min="3360" max="3360" width="18" style="2" customWidth="1"/>
    <col min="3361" max="3361" width="15.28515625" style="2" customWidth="1"/>
    <col min="3362" max="3362" width="14" style="2" customWidth="1"/>
    <col min="3363" max="3584" width="9.140625" style="2"/>
    <col min="3585" max="3585" width="7" style="2" customWidth="1"/>
    <col min="3586" max="3586" width="67.140625" style="2" customWidth="1"/>
    <col min="3587" max="3587" width="17.5703125" style="2" customWidth="1"/>
    <col min="3588" max="3590" width="15.5703125" style="2" customWidth="1"/>
    <col min="3591" max="3602" width="14.85546875" style="2" customWidth="1"/>
    <col min="3603" max="3603" width="15.5703125" style="2" customWidth="1"/>
    <col min="3604" max="3605" width="14.85546875" style="2" customWidth="1"/>
    <col min="3606" max="3607" width="16.5703125" style="2" customWidth="1"/>
    <col min="3608" max="3612" width="14" style="2" customWidth="1"/>
    <col min="3613" max="3613" width="19.42578125" style="2" customWidth="1"/>
    <col min="3614" max="3614" width="20.5703125" style="2" customWidth="1"/>
    <col min="3615" max="3615" width="16.85546875" style="2" customWidth="1"/>
    <col min="3616" max="3616" width="18" style="2" customWidth="1"/>
    <col min="3617" max="3617" width="15.28515625" style="2" customWidth="1"/>
    <col min="3618" max="3618" width="14" style="2" customWidth="1"/>
    <col min="3619" max="3840" width="9.140625" style="2"/>
    <col min="3841" max="3841" width="7" style="2" customWidth="1"/>
    <col min="3842" max="3842" width="67.140625" style="2" customWidth="1"/>
    <col min="3843" max="3843" width="17.5703125" style="2" customWidth="1"/>
    <col min="3844" max="3846" width="15.5703125" style="2" customWidth="1"/>
    <col min="3847" max="3858" width="14.85546875" style="2" customWidth="1"/>
    <col min="3859" max="3859" width="15.5703125" style="2" customWidth="1"/>
    <col min="3860" max="3861" width="14.85546875" style="2" customWidth="1"/>
    <col min="3862" max="3863" width="16.5703125" style="2" customWidth="1"/>
    <col min="3864" max="3868" width="14" style="2" customWidth="1"/>
    <col min="3869" max="3869" width="19.42578125" style="2" customWidth="1"/>
    <col min="3870" max="3870" width="20.5703125" style="2" customWidth="1"/>
    <col min="3871" max="3871" width="16.85546875" style="2" customWidth="1"/>
    <col min="3872" max="3872" width="18" style="2" customWidth="1"/>
    <col min="3873" max="3873" width="15.28515625" style="2" customWidth="1"/>
    <col min="3874" max="3874" width="14" style="2" customWidth="1"/>
    <col min="3875" max="4096" width="9.140625" style="2"/>
    <col min="4097" max="4097" width="7" style="2" customWidth="1"/>
    <col min="4098" max="4098" width="67.140625" style="2" customWidth="1"/>
    <col min="4099" max="4099" width="17.5703125" style="2" customWidth="1"/>
    <col min="4100" max="4102" width="15.5703125" style="2" customWidth="1"/>
    <col min="4103" max="4114" width="14.85546875" style="2" customWidth="1"/>
    <col min="4115" max="4115" width="15.5703125" style="2" customWidth="1"/>
    <col min="4116" max="4117" width="14.85546875" style="2" customWidth="1"/>
    <col min="4118" max="4119" width="16.5703125" style="2" customWidth="1"/>
    <col min="4120" max="4124" width="14" style="2" customWidth="1"/>
    <col min="4125" max="4125" width="19.42578125" style="2" customWidth="1"/>
    <col min="4126" max="4126" width="20.5703125" style="2" customWidth="1"/>
    <col min="4127" max="4127" width="16.85546875" style="2" customWidth="1"/>
    <col min="4128" max="4128" width="18" style="2" customWidth="1"/>
    <col min="4129" max="4129" width="15.28515625" style="2" customWidth="1"/>
    <col min="4130" max="4130" width="14" style="2" customWidth="1"/>
    <col min="4131" max="4352" width="9.140625" style="2"/>
    <col min="4353" max="4353" width="7" style="2" customWidth="1"/>
    <col min="4354" max="4354" width="67.140625" style="2" customWidth="1"/>
    <col min="4355" max="4355" width="17.5703125" style="2" customWidth="1"/>
    <col min="4356" max="4358" width="15.5703125" style="2" customWidth="1"/>
    <col min="4359" max="4370" width="14.85546875" style="2" customWidth="1"/>
    <col min="4371" max="4371" width="15.5703125" style="2" customWidth="1"/>
    <col min="4372" max="4373" width="14.85546875" style="2" customWidth="1"/>
    <col min="4374" max="4375" width="16.5703125" style="2" customWidth="1"/>
    <col min="4376" max="4380" width="14" style="2" customWidth="1"/>
    <col min="4381" max="4381" width="19.42578125" style="2" customWidth="1"/>
    <col min="4382" max="4382" width="20.5703125" style="2" customWidth="1"/>
    <col min="4383" max="4383" width="16.85546875" style="2" customWidth="1"/>
    <col min="4384" max="4384" width="18" style="2" customWidth="1"/>
    <col min="4385" max="4385" width="15.28515625" style="2" customWidth="1"/>
    <col min="4386" max="4386" width="14" style="2" customWidth="1"/>
    <col min="4387" max="4608" width="9.140625" style="2"/>
    <col min="4609" max="4609" width="7" style="2" customWidth="1"/>
    <col min="4610" max="4610" width="67.140625" style="2" customWidth="1"/>
    <col min="4611" max="4611" width="17.5703125" style="2" customWidth="1"/>
    <col min="4612" max="4614" width="15.5703125" style="2" customWidth="1"/>
    <col min="4615" max="4626" width="14.85546875" style="2" customWidth="1"/>
    <col min="4627" max="4627" width="15.5703125" style="2" customWidth="1"/>
    <col min="4628" max="4629" width="14.85546875" style="2" customWidth="1"/>
    <col min="4630" max="4631" width="16.5703125" style="2" customWidth="1"/>
    <col min="4632" max="4636" width="14" style="2" customWidth="1"/>
    <col min="4637" max="4637" width="19.42578125" style="2" customWidth="1"/>
    <col min="4638" max="4638" width="20.5703125" style="2" customWidth="1"/>
    <col min="4639" max="4639" width="16.85546875" style="2" customWidth="1"/>
    <col min="4640" max="4640" width="18" style="2" customWidth="1"/>
    <col min="4641" max="4641" width="15.28515625" style="2" customWidth="1"/>
    <col min="4642" max="4642" width="14" style="2" customWidth="1"/>
    <col min="4643" max="4864" width="9.140625" style="2"/>
    <col min="4865" max="4865" width="7" style="2" customWidth="1"/>
    <col min="4866" max="4866" width="67.140625" style="2" customWidth="1"/>
    <col min="4867" max="4867" width="17.5703125" style="2" customWidth="1"/>
    <col min="4868" max="4870" width="15.5703125" style="2" customWidth="1"/>
    <col min="4871" max="4882" width="14.85546875" style="2" customWidth="1"/>
    <col min="4883" max="4883" width="15.5703125" style="2" customWidth="1"/>
    <col min="4884" max="4885" width="14.85546875" style="2" customWidth="1"/>
    <col min="4886" max="4887" width="16.5703125" style="2" customWidth="1"/>
    <col min="4888" max="4892" width="14" style="2" customWidth="1"/>
    <col min="4893" max="4893" width="19.42578125" style="2" customWidth="1"/>
    <col min="4894" max="4894" width="20.5703125" style="2" customWidth="1"/>
    <col min="4895" max="4895" width="16.85546875" style="2" customWidth="1"/>
    <col min="4896" max="4896" width="18" style="2" customWidth="1"/>
    <col min="4897" max="4897" width="15.28515625" style="2" customWidth="1"/>
    <col min="4898" max="4898" width="14" style="2" customWidth="1"/>
    <col min="4899" max="5120" width="9.140625" style="2"/>
    <col min="5121" max="5121" width="7" style="2" customWidth="1"/>
    <col min="5122" max="5122" width="67.140625" style="2" customWidth="1"/>
    <col min="5123" max="5123" width="17.5703125" style="2" customWidth="1"/>
    <col min="5124" max="5126" width="15.5703125" style="2" customWidth="1"/>
    <col min="5127" max="5138" width="14.85546875" style="2" customWidth="1"/>
    <col min="5139" max="5139" width="15.5703125" style="2" customWidth="1"/>
    <col min="5140" max="5141" width="14.85546875" style="2" customWidth="1"/>
    <col min="5142" max="5143" width="16.5703125" style="2" customWidth="1"/>
    <col min="5144" max="5148" width="14" style="2" customWidth="1"/>
    <col min="5149" max="5149" width="19.42578125" style="2" customWidth="1"/>
    <col min="5150" max="5150" width="20.5703125" style="2" customWidth="1"/>
    <col min="5151" max="5151" width="16.85546875" style="2" customWidth="1"/>
    <col min="5152" max="5152" width="18" style="2" customWidth="1"/>
    <col min="5153" max="5153" width="15.28515625" style="2" customWidth="1"/>
    <col min="5154" max="5154" width="14" style="2" customWidth="1"/>
    <col min="5155" max="5376" width="9.140625" style="2"/>
    <col min="5377" max="5377" width="7" style="2" customWidth="1"/>
    <col min="5378" max="5378" width="67.140625" style="2" customWidth="1"/>
    <col min="5379" max="5379" width="17.5703125" style="2" customWidth="1"/>
    <col min="5380" max="5382" width="15.5703125" style="2" customWidth="1"/>
    <col min="5383" max="5394" width="14.85546875" style="2" customWidth="1"/>
    <col min="5395" max="5395" width="15.5703125" style="2" customWidth="1"/>
    <col min="5396" max="5397" width="14.85546875" style="2" customWidth="1"/>
    <col min="5398" max="5399" width="16.5703125" style="2" customWidth="1"/>
    <col min="5400" max="5404" width="14" style="2" customWidth="1"/>
    <col min="5405" max="5405" width="19.42578125" style="2" customWidth="1"/>
    <col min="5406" max="5406" width="20.5703125" style="2" customWidth="1"/>
    <col min="5407" max="5407" width="16.85546875" style="2" customWidth="1"/>
    <col min="5408" max="5408" width="18" style="2" customWidth="1"/>
    <col min="5409" max="5409" width="15.28515625" style="2" customWidth="1"/>
    <col min="5410" max="5410" width="14" style="2" customWidth="1"/>
    <col min="5411" max="5632" width="9.140625" style="2"/>
    <col min="5633" max="5633" width="7" style="2" customWidth="1"/>
    <col min="5634" max="5634" width="67.140625" style="2" customWidth="1"/>
    <col min="5635" max="5635" width="17.5703125" style="2" customWidth="1"/>
    <col min="5636" max="5638" width="15.5703125" style="2" customWidth="1"/>
    <col min="5639" max="5650" width="14.85546875" style="2" customWidth="1"/>
    <col min="5651" max="5651" width="15.5703125" style="2" customWidth="1"/>
    <col min="5652" max="5653" width="14.85546875" style="2" customWidth="1"/>
    <col min="5654" max="5655" width="16.5703125" style="2" customWidth="1"/>
    <col min="5656" max="5660" width="14" style="2" customWidth="1"/>
    <col min="5661" max="5661" width="19.42578125" style="2" customWidth="1"/>
    <col min="5662" max="5662" width="20.5703125" style="2" customWidth="1"/>
    <col min="5663" max="5663" width="16.85546875" style="2" customWidth="1"/>
    <col min="5664" max="5664" width="18" style="2" customWidth="1"/>
    <col min="5665" max="5665" width="15.28515625" style="2" customWidth="1"/>
    <col min="5666" max="5666" width="14" style="2" customWidth="1"/>
    <col min="5667" max="5888" width="9.140625" style="2"/>
    <col min="5889" max="5889" width="7" style="2" customWidth="1"/>
    <col min="5890" max="5890" width="67.140625" style="2" customWidth="1"/>
    <col min="5891" max="5891" width="17.5703125" style="2" customWidth="1"/>
    <col min="5892" max="5894" width="15.5703125" style="2" customWidth="1"/>
    <col min="5895" max="5906" width="14.85546875" style="2" customWidth="1"/>
    <col min="5907" max="5907" width="15.5703125" style="2" customWidth="1"/>
    <col min="5908" max="5909" width="14.85546875" style="2" customWidth="1"/>
    <col min="5910" max="5911" width="16.5703125" style="2" customWidth="1"/>
    <col min="5912" max="5916" width="14" style="2" customWidth="1"/>
    <col min="5917" max="5917" width="19.42578125" style="2" customWidth="1"/>
    <col min="5918" max="5918" width="20.5703125" style="2" customWidth="1"/>
    <col min="5919" max="5919" width="16.85546875" style="2" customWidth="1"/>
    <col min="5920" max="5920" width="18" style="2" customWidth="1"/>
    <col min="5921" max="5921" width="15.28515625" style="2" customWidth="1"/>
    <col min="5922" max="5922" width="14" style="2" customWidth="1"/>
    <col min="5923" max="6144" width="9.140625" style="2"/>
    <col min="6145" max="6145" width="7" style="2" customWidth="1"/>
    <col min="6146" max="6146" width="67.140625" style="2" customWidth="1"/>
    <col min="6147" max="6147" width="17.5703125" style="2" customWidth="1"/>
    <col min="6148" max="6150" width="15.5703125" style="2" customWidth="1"/>
    <col min="6151" max="6162" width="14.85546875" style="2" customWidth="1"/>
    <col min="6163" max="6163" width="15.5703125" style="2" customWidth="1"/>
    <col min="6164" max="6165" width="14.85546875" style="2" customWidth="1"/>
    <col min="6166" max="6167" width="16.5703125" style="2" customWidth="1"/>
    <col min="6168" max="6172" width="14" style="2" customWidth="1"/>
    <col min="6173" max="6173" width="19.42578125" style="2" customWidth="1"/>
    <col min="6174" max="6174" width="20.5703125" style="2" customWidth="1"/>
    <col min="6175" max="6175" width="16.85546875" style="2" customWidth="1"/>
    <col min="6176" max="6176" width="18" style="2" customWidth="1"/>
    <col min="6177" max="6177" width="15.28515625" style="2" customWidth="1"/>
    <col min="6178" max="6178" width="14" style="2" customWidth="1"/>
    <col min="6179" max="6400" width="9.140625" style="2"/>
    <col min="6401" max="6401" width="7" style="2" customWidth="1"/>
    <col min="6402" max="6402" width="67.140625" style="2" customWidth="1"/>
    <col min="6403" max="6403" width="17.5703125" style="2" customWidth="1"/>
    <col min="6404" max="6406" width="15.5703125" style="2" customWidth="1"/>
    <col min="6407" max="6418" width="14.85546875" style="2" customWidth="1"/>
    <col min="6419" max="6419" width="15.5703125" style="2" customWidth="1"/>
    <col min="6420" max="6421" width="14.85546875" style="2" customWidth="1"/>
    <col min="6422" max="6423" width="16.5703125" style="2" customWidth="1"/>
    <col min="6424" max="6428" width="14" style="2" customWidth="1"/>
    <col min="6429" max="6429" width="19.42578125" style="2" customWidth="1"/>
    <col min="6430" max="6430" width="20.5703125" style="2" customWidth="1"/>
    <col min="6431" max="6431" width="16.85546875" style="2" customWidth="1"/>
    <col min="6432" max="6432" width="18" style="2" customWidth="1"/>
    <col min="6433" max="6433" width="15.28515625" style="2" customWidth="1"/>
    <col min="6434" max="6434" width="14" style="2" customWidth="1"/>
    <col min="6435" max="6656" width="9.140625" style="2"/>
    <col min="6657" max="6657" width="7" style="2" customWidth="1"/>
    <col min="6658" max="6658" width="67.140625" style="2" customWidth="1"/>
    <col min="6659" max="6659" width="17.5703125" style="2" customWidth="1"/>
    <col min="6660" max="6662" width="15.5703125" style="2" customWidth="1"/>
    <col min="6663" max="6674" width="14.85546875" style="2" customWidth="1"/>
    <col min="6675" max="6675" width="15.5703125" style="2" customWidth="1"/>
    <col min="6676" max="6677" width="14.85546875" style="2" customWidth="1"/>
    <col min="6678" max="6679" width="16.5703125" style="2" customWidth="1"/>
    <col min="6680" max="6684" width="14" style="2" customWidth="1"/>
    <col min="6685" max="6685" width="19.42578125" style="2" customWidth="1"/>
    <col min="6686" max="6686" width="20.5703125" style="2" customWidth="1"/>
    <col min="6687" max="6687" width="16.85546875" style="2" customWidth="1"/>
    <col min="6688" max="6688" width="18" style="2" customWidth="1"/>
    <col min="6689" max="6689" width="15.28515625" style="2" customWidth="1"/>
    <col min="6690" max="6690" width="14" style="2" customWidth="1"/>
    <col min="6691" max="6912" width="9.140625" style="2"/>
    <col min="6913" max="6913" width="7" style="2" customWidth="1"/>
    <col min="6914" max="6914" width="67.140625" style="2" customWidth="1"/>
    <col min="6915" max="6915" width="17.5703125" style="2" customWidth="1"/>
    <col min="6916" max="6918" width="15.5703125" style="2" customWidth="1"/>
    <col min="6919" max="6930" width="14.85546875" style="2" customWidth="1"/>
    <col min="6931" max="6931" width="15.5703125" style="2" customWidth="1"/>
    <col min="6932" max="6933" width="14.85546875" style="2" customWidth="1"/>
    <col min="6934" max="6935" width="16.5703125" style="2" customWidth="1"/>
    <col min="6936" max="6940" width="14" style="2" customWidth="1"/>
    <col min="6941" max="6941" width="19.42578125" style="2" customWidth="1"/>
    <col min="6942" max="6942" width="20.5703125" style="2" customWidth="1"/>
    <col min="6943" max="6943" width="16.85546875" style="2" customWidth="1"/>
    <col min="6944" max="6944" width="18" style="2" customWidth="1"/>
    <col min="6945" max="6945" width="15.28515625" style="2" customWidth="1"/>
    <col min="6946" max="6946" width="14" style="2" customWidth="1"/>
    <col min="6947" max="7168" width="9.140625" style="2"/>
    <col min="7169" max="7169" width="7" style="2" customWidth="1"/>
    <col min="7170" max="7170" width="67.140625" style="2" customWidth="1"/>
    <col min="7171" max="7171" width="17.5703125" style="2" customWidth="1"/>
    <col min="7172" max="7174" width="15.5703125" style="2" customWidth="1"/>
    <col min="7175" max="7186" width="14.85546875" style="2" customWidth="1"/>
    <col min="7187" max="7187" width="15.5703125" style="2" customWidth="1"/>
    <col min="7188" max="7189" width="14.85546875" style="2" customWidth="1"/>
    <col min="7190" max="7191" width="16.5703125" style="2" customWidth="1"/>
    <col min="7192" max="7196" width="14" style="2" customWidth="1"/>
    <col min="7197" max="7197" width="19.42578125" style="2" customWidth="1"/>
    <col min="7198" max="7198" width="20.5703125" style="2" customWidth="1"/>
    <col min="7199" max="7199" width="16.85546875" style="2" customWidth="1"/>
    <col min="7200" max="7200" width="18" style="2" customWidth="1"/>
    <col min="7201" max="7201" width="15.28515625" style="2" customWidth="1"/>
    <col min="7202" max="7202" width="14" style="2" customWidth="1"/>
    <col min="7203" max="7424" width="9.140625" style="2"/>
    <col min="7425" max="7425" width="7" style="2" customWidth="1"/>
    <col min="7426" max="7426" width="67.140625" style="2" customWidth="1"/>
    <col min="7427" max="7427" width="17.5703125" style="2" customWidth="1"/>
    <col min="7428" max="7430" width="15.5703125" style="2" customWidth="1"/>
    <col min="7431" max="7442" width="14.85546875" style="2" customWidth="1"/>
    <col min="7443" max="7443" width="15.5703125" style="2" customWidth="1"/>
    <col min="7444" max="7445" width="14.85546875" style="2" customWidth="1"/>
    <col min="7446" max="7447" width="16.5703125" style="2" customWidth="1"/>
    <col min="7448" max="7452" width="14" style="2" customWidth="1"/>
    <col min="7453" max="7453" width="19.42578125" style="2" customWidth="1"/>
    <col min="7454" max="7454" width="20.5703125" style="2" customWidth="1"/>
    <col min="7455" max="7455" width="16.85546875" style="2" customWidth="1"/>
    <col min="7456" max="7456" width="18" style="2" customWidth="1"/>
    <col min="7457" max="7457" width="15.28515625" style="2" customWidth="1"/>
    <col min="7458" max="7458" width="14" style="2" customWidth="1"/>
    <col min="7459" max="7680" width="9.140625" style="2"/>
    <col min="7681" max="7681" width="7" style="2" customWidth="1"/>
    <col min="7682" max="7682" width="67.140625" style="2" customWidth="1"/>
    <col min="7683" max="7683" width="17.5703125" style="2" customWidth="1"/>
    <col min="7684" max="7686" width="15.5703125" style="2" customWidth="1"/>
    <col min="7687" max="7698" width="14.85546875" style="2" customWidth="1"/>
    <col min="7699" max="7699" width="15.5703125" style="2" customWidth="1"/>
    <col min="7700" max="7701" width="14.85546875" style="2" customWidth="1"/>
    <col min="7702" max="7703" width="16.5703125" style="2" customWidth="1"/>
    <col min="7704" max="7708" width="14" style="2" customWidth="1"/>
    <col min="7709" max="7709" width="19.42578125" style="2" customWidth="1"/>
    <col min="7710" max="7710" width="20.5703125" style="2" customWidth="1"/>
    <col min="7711" max="7711" width="16.85546875" style="2" customWidth="1"/>
    <col min="7712" max="7712" width="18" style="2" customWidth="1"/>
    <col min="7713" max="7713" width="15.28515625" style="2" customWidth="1"/>
    <col min="7714" max="7714" width="14" style="2" customWidth="1"/>
    <col min="7715" max="7936" width="9.140625" style="2"/>
    <col min="7937" max="7937" width="7" style="2" customWidth="1"/>
    <col min="7938" max="7938" width="67.140625" style="2" customWidth="1"/>
    <col min="7939" max="7939" width="17.5703125" style="2" customWidth="1"/>
    <col min="7940" max="7942" width="15.5703125" style="2" customWidth="1"/>
    <col min="7943" max="7954" width="14.85546875" style="2" customWidth="1"/>
    <col min="7955" max="7955" width="15.5703125" style="2" customWidth="1"/>
    <col min="7956" max="7957" width="14.85546875" style="2" customWidth="1"/>
    <col min="7958" max="7959" width="16.5703125" style="2" customWidth="1"/>
    <col min="7960" max="7964" width="14" style="2" customWidth="1"/>
    <col min="7965" max="7965" width="19.42578125" style="2" customWidth="1"/>
    <col min="7966" max="7966" width="20.5703125" style="2" customWidth="1"/>
    <col min="7967" max="7967" width="16.85546875" style="2" customWidth="1"/>
    <col min="7968" max="7968" width="18" style="2" customWidth="1"/>
    <col min="7969" max="7969" width="15.28515625" style="2" customWidth="1"/>
    <col min="7970" max="7970" width="14" style="2" customWidth="1"/>
    <col min="7971" max="8192" width="9.140625" style="2"/>
    <col min="8193" max="8193" width="7" style="2" customWidth="1"/>
    <col min="8194" max="8194" width="67.140625" style="2" customWidth="1"/>
    <col min="8195" max="8195" width="17.5703125" style="2" customWidth="1"/>
    <col min="8196" max="8198" width="15.5703125" style="2" customWidth="1"/>
    <col min="8199" max="8210" width="14.85546875" style="2" customWidth="1"/>
    <col min="8211" max="8211" width="15.5703125" style="2" customWidth="1"/>
    <col min="8212" max="8213" width="14.85546875" style="2" customWidth="1"/>
    <col min="8214" max="8215" width="16.5703125" style="2" customWidth="1"/>
    <col min="8216" max="8220" width="14" style="2" customWidth="1"/>
    <col min="8221" max="8221" width="19.42578125" style="2" customWidth="1"/>
    <col min="8222" max="8222" width="20.5703125" style="2" customWidth="1"/>
    <col min="8223" max="8223" width="16.85546875" style="2" customWidth="1"/>
    <col min="8224" max="8224" width="18" style="2" customWidth="1"/>
    <col min="8225" max="8225" width="15.28515625" style="2" customWidth="1"/>
    <col min="8226" max="8226" width="14" style="2" customWidth="1"/>
    <col min="8227" max="8448" width="9.140625" style="2"/>
    <col min="8449" max="8449" width="7" style="2" customWidth="1"/>
    <col min="8450" max="8450" width="67.140625" style="2" customWidth="1"/>
    <col min="8451" max="8451" width="17.5703125" style="2" customWidth="1"/>
    <col min="8452" max="8454" width="15.5703125" style="2" customWidth="1"/>
    <col min="8455" max="8466" width="14.85546875" style="2" customWidth="1"/>
    <col min="8467" max="8467" width="15.5703125" style="2" customWidth="1"/>
    <col min="8468" max="8469" width="14.85546875" style="2" customWidth="1"/>
    <col min="8470" max="8471" width="16.5703125" style="2" customWidth="1"/>
    <col min="8472" max="8476" width="14" style="2" customWidth="1"/>
    <col min="8477" max="8477" width="19.42578125" style="2" customWidth="1"/>
    <col min="8478" max="8478" width="20.5703125" style="2" customWidth="1"/>
    <col min="8479" max="8479" width="16.85546875" style="2" customWidth="1"/>
    <col min="8480" max="8480" width="18" style="2" customWidth="1"/>
    <col min="8481" max="8481" width="15.28515625" style="2" customWidth="1"/>
    <col min="8482" max="8482" width="14" style="2" customWidth="1"/>
    <col min="8483" max="8704" width="9.140625" style="2"/>
    <col min="8705" max="8705" width="7" style="2" customWidth="1"/>
    <col min="8706" max="8706" width="67.140625" style="2" customWidth="1"/>
    <col min="8707" max="8707" width="17.5703125" style="2" customWidth="1"/>
    <col min="8708" max="8710" width="15.5703125" style="2" customWidth="1"/>
    <col min="8711" max="8722" width="14.85546875" style="2" customWidth="1"/>
    <col min="8723" max="8723" width="15.5703125" style="2" customWidth="1"/>
    <col min="8724" max="8725" width="14.85546875" style="2" customWidth="1"/>
    <col min="8726" max="8727" width="16.5703125" style="2" customWidth="1"/>
    <col min="8728" max="8732" width="14" style="2" customWidth="1"/>
    <col min="8733" max="8733" width="19.42578125" style="2" customWidth="1"/>
    <col min="8734" max="8734" width="20.5703125" style="2" customWidth="1"/>
    <col min="8735" max="8735" width="16.85546875" style="2" customWidth="1"/>
    <col min="8736" max="8736" width="18" style="2" customWidth="1"/>
    <col min="8737" max="8737" width="15.28515625" style="2" customWidth="1"/>
    <col min="8738" max="8738" width="14" style="2" customWidth="1"/>
    <col min="8739" max="8960" width="9.140625" style="2"/>
    <col min="8961" max="8961" width="7" style="2" customWidth="1"/>
    <col min="8962" max="8962" width="67.140625" style="2" customWidth="1"/>
    <col min="8963" max="8963" width="17.5703125" style="2" customWidth="1"/>
    <col min="8964" max="8966" width="15.5703125" style="2" customWidth="1"/>
    <col min="8967" max="8978" width="14.85546875" style="2" customWidth="1"/>
    <col min="8979" max="8979" width="15.5703125" style="2" customWidth="1"/>
    <col min="8980" max="8981" width="14.85546875" style="2" customWidth="1"/>
    <col min="8982" max="8983" width="16.5703125" style="2" customWidth="1"/>
    <col min="8984" max="8988" width="14" style="2" customWidth="1"/>
    <col min="8989" max="8989" width="19.42578125" style="2" customWidth="1"/>
    <col min="8990" max="8990" width="20.5703125" style="2" customWidth="1"/>
    <col min="8991" max="8991" width="16.85546875" style="2" customWidth="1"/>
    <col min="8992" max="8992" width="18" style="2" customWidth="1"/>
    <col min="8993" max="8993" width="15.28515625" style="2" customWidth="1"/>
    <col min="8994" max="8994" width="14" style="2" customWidth="1"/>
    <col min="8995" max="9216" width="9.140625" style="2"/>
    <col min="9217" max="9217" width="7" style="2" customWidth="1"/>
    <col min="9218" max="9218" width="67.140625" style="2" customWidth="1"/>
    <col min="9219" max="9219" width="17.5703125" style="2" customWidth="1"/>
    <col min="9220" max="9222" width="15.5703125" style="2" customWidth="1"/>
    <col min="9223" max="9234" width="14.85546875" style="2" customWidth="1"/>
    <col min="9235" max="9235" width="15.5703125" style="2" customWidth="1"/>
    <col min="9236" max="9237" width="14.85546875" style="2" customWidth="1"/>
    <col min="9238" max="9239" width="16.5703125" style="2" customWidth="1"/>
    <col min="9240" max="9244" width="14" style="2" customWidth="1"/>
    <col min="9245" max="9245" width="19.42578125" style="2" customWidth="1"/>
    <col min="9246" max="9246" width="20.5703125" style="2" customWidth="1"/>
    <col min="9247" max="9247" width="16.85546875" style="2" customWidth="1"/>
    <col min="9248" max="9248" width="18" style="2" customWidth="1"/>
    <col min="9249" max="9249" width="15.28515625" style="2" customWidth="1"/>
    <col min="9250" max="9250" width="14" style="2" customWidth="1"/>
    <col min="9251" max="9472" width="9.140625" style="2"/>
    <col min="9473" max="9473" width="7" style="2" customWidth="1"/>
    <col min="9474" max="9474" width="67.140625" style="2" customWidth="1"/>
    <col min="9475" max="9475" width="17.5703125" style="2" customWidth="1"/>
    <col min="9476" max="9478" width="15.5703125" style="2" customWidth="1"/>
    <col min="9479" max="9490" width="14.85546875" style="2" customWidth="1"/>
    <col min="9491" max="9491" width="15.5703125" style="2" customWidth="1"/>
    <col min="9492" max="9493" width="14.85546875" style="2" customWidth="1"/>
    <col min="9494" max="9495" width="16.5703125" style="2" customWidth="1"/>
    <col min="9496" max="9500" width="14" style="2" customWidth="1"/>
    <col min="9501" max="9501" width="19.42578125" style="2" customWidth="1"/>
    <col min="9502" max="9502" width="20.5703125" style="2" customWidth="1"/>
    <col min="9503" max="9503" width="16.85546875" style="2" customWidth="1"/>
    <col min="9504" max="9504" width="18" style="2" customWidth="1"/>
    <col min="9505" max="9505" width="15.28515625" style="2" customWidth="1"/>
    <col min="9506" max="9506" width="14" style="2" customWidth="1"/>
    <col min="9507" max="9728" width="9.140625" style="2"/>
    <col min="9729" max="9729" width="7" style="2" customWidth="1"/>
    <col min="9730" max="9730" width="67.140625" style="2" customWidth="1"/>
    <col min="9731" max="9731" width="17.5703125" style="2" customWidth="1"/>
    <col min="9732" max="9734" width="15.5703125" style="2" customWidth="1"/>
    <col min="9735" max="9746" width="14.85546875" style="2" customWidth="1"/>
    <col min="9747" max="9747" width="15.5703125" style="2" customWidth="1"/>
    <col min="9748" max="9749" width="14.85546875" style="2" customWidth="1"/>
    <col min="9750" max="9751" width="16.5703125" style="2" customWidth="1"/>
    <col min="9752" max="9756" width="14" style="2" customWidth="1"/>
    <col min="9757" max="9757" width="19.42578125" style="2" customWidth="1"/>
    <col min="9758" max="9758" width="20.5703125" style="2" customWidth="1"/>
    <col min="9759" max="9759" width="16.85546875" style="2" customWidth="1"/>
    <col min="9760" max="9760" width="18" style="2" customWidth="1"/>
    <col min="9761" max="9761" width="15.28515625" style="2" customWidth="1"/>
    <col min="9762" max="9762" width="14" style="2" customWidth="1"/>
    <col min="9763" max="9984" width="9.140625" style="2"/>
    <col min="9985" max="9985" width="7" style="2" customWidth="1"/>
    <col min="9986" max="9986" width="67.140625" style="2" customWidth="1"/>
    <col min="9987" max="9987" width="17.5703125" style="2" customWidth="1"/>
    <col min="9988" max="9990" width="15.5703125" style="2" customWidth="1"/>
    <col min="9991" max="10002" width="14.85546875" style="2" customWidth="1"/>
    <col min="10003" max="10003" width="15.5703125" style="2" customWidth="1"/>
    <col min="10004" max="10005" width="14.85546875" style="2" customWidth="1"/>
    <col min="10006" max="10007" width="16.5703125" style="2" customWidth="1"/>
    <col min="10008" max="10012" width="14" style="2" customWidth="1"/>
    <col min="10013" max="10013" width="19.42578125" style="2" customWidth="1"/>
    <col min="10014" max="10014" width="20.5703125" style="2" customWidth="1"/>
    <col min="10015" max="10015" width="16.85546875" style="2" customWidth="1"/>
    <col min="10016" max="10016" width="18" style="2" customWidth="1"/>
    <col min="10017" max="10017" width="15.28515625" style="2" customWidth="1"/>
    <col min="10018" max="10018" width="14" style="2" customWidth="1"/>
    <col min="10019" max="10240" width="9.140625" style="2"/>
    <col min="10241" max="10241" width="7" style="2" customWidth="1"/>
    <col min="10242" max="10242" width="67.140625" style="2" customWidth="1"/>
    <col min="10243" max="10243" width="17.5703125" style="2" customWidth="1"/>
    <col min="10244" max="10246" width="15.5703125" style="2" customWidth="1"/>
    <col min="10247" max="10258" width="14.85546875" style="2" customWidth="1"/>
    <col min="10259" max="10259" width="15.5703125" style="2" customWidth="1"/>
    <col min="10260" max="10261" width="14.85546875" style="2" customWidth="1"/>
    <col min="10262" max="10263" width="16.5703125" style="2" customWidth="1"/>
    <col min="10264" max="10268" width="14" style="2" customWidth="1"/>
    <col min="10269" max="10269" width="19.42578125" style="2" customWidth="1"/>
    <col min="10270" max="10270" width="20.5703125" style="2" customWidth="1"/>
    <col min="10271" max="10271" width="16.85546875" style="2" customWidth="1"/>
    <col min="10272" max="10272" width="18" style="2" customWidth="1"/>
    <col min="10273" max="10273" width="15.28515625" style="2" customWidth="1"/>
    <col min="10274" max="10274" width="14" style="2" customWidth="1"/>
    <col min="10275" max="10496" width="9.140625" style="2"/>
    <col min="10497" max="10497" width="7" style="2" customWidth="1"/>
    <col min="10498" max="10498" width="67.140625" style="2" customWidth="1"/>
    <col min="10499" max="10499" width="17.5703125" style="2" customWidth="1"/>
    <col min="10500" max="10502" width="15.5703125" style="2" customWidth="1"/>
    <col min="10503" max="10514" width="14.85546875" style="2" customWidth="1"/>
    <col min="10515" max="10515" width="15.5703125" style="2" customWidth="1"/>
    <col min="10516" max="10517" width="14.85546875" style="2" customWidth="1"/>
    <col min="10518" max="10519" width="16.5703125" style="2" customWidth="1"/>
    <col min="10520" max="10524" width="14" style="2" customWidth="1"/>
    <col min="10525" max="10525" width="19.42578125" style="2" customWidth="1"/>
    <col min="10526" max="10526" width="20.5703125" style="2" customWidth="1"/>
    <col min="10527" max="10527" width="16.85546875" style="2" customWidth="1"/>
    <col min="10528" max="10528" width="18" style="2" customWidth="1"/>
    <col min="10529" max="10529" width="15.28515625" style="2" customWidth="1"/>
    <col min="10530" max="10530" width="14" style="2" customWidth="1"/>
    <col min="10531" max="10752" width="9.140625" style="2"/>
    <col min="10753" max="10753" width="7" style="2" customWidth="1"/>
    <col min="10754" max="10754" width="67.140625" style="2" customWidth="1"/>
    <col min="10755" max="10755" width="17.5703125" style="2" customWidth="1"/>
    <col min="10756" max="10758" width="15.5703125" style="2" customWidth="1"/>
    <col min="10759" max="10770" width="14.85546875" style="2" customWidth="1"/>
    <col min="10771" max="10771" width="15.5703125" style="2" customWidth="1"/>
    <col min="10772" max="10773" width="14.85546875" style="2" customWidth="1"/>
    <col min="10774" max="10775" width="16.5703125" style="2" customWidth="1"/>
    <col min="10776" max="10780" width="14" style="2" customWidth="1"/>
    <col min="10781" max="10781" width="19.42578125" style="2" customWidth="1"/>
    <col min="10782" max="10782" width="20.5703125" style="2" customWidth="1"/>
    <col min="10783" max="10783" width="16.85546875" style="2" customWidth="1"/>
    <col min="10784" max="10784" width="18" style="2" customWidth="1"/>
    <col min="10785" max="10785" width="15.28515625" style="2" customWidth="1"/>
    <col min="10786" max="10786" width="14" style="2" customWidth="1"/>
    <col min="10787" max="11008" width="9.140625" style="2"/>
    <col min="11009" max="11009" width="7" style="2" customWidth="1"/>
    <col min="11010" max="11010" width="67.140625" style="2" customWidth="1"/>
    <col min="11011" max="11011" width="17.5703125" style="2" customWidth="1"/>
    <col min="11012" max="11014" width="15.5703125" style="2" customWidth="1"/>
    <col min="11015" max="11026" width="14.85546875" style="2" customWidth="1"/>
    <col min="11027" max="11027" width="15.5703125" style="2" customWidth="1"/>
    <col min="11028" max="11029" width="14.85546875" style="2" customWidth="1"/>
    <col min="11030" max="11031" width="16.5703125" style="2" customWidth="1"/>
    <col min="11032" max="11036" width="14" style="2" customWidth="1"/>
    <col min="11037" max="11037" width="19.42578125" style="2" customWidth="1"/>
    <col min="11038" max="11038" width="20.5703125" style="2" customWidth="1"/>
    <col min="11039" max="11039" width="16.85546875" style="2" customWidth="1"/>
    <col min="11040" max="11040" width="18" style="2" customWidth="1"/>
    <col min="11041" max="11041" width="15.28515625" style="2" customWidth="1"/>
    <col min="11042" max="11042" width="14" style="2" customWidth="1"/>
    <col min="11043" max="11264" width="9.140625" style="2"/>
    <col min="11265" max="11265" width="7" style="2" customWidth="1"/>
    <col min="11266" max="11266" width="67.140625" style="2" customWidth="1"/>
    <col min="11267" max="11267" width="17.5703125" style="2" customWidth="1"/>
    <col min="11268" max="11270" width="15.5703125" style="2" customWidth="1"/>
    <col min="11271" max="11282" width="14.85546875" style="2" customWidth="1"/>
    <col min="11283" max="11283" width="15.5703125" style="2" customWidth="1"/>
    <col min="11284" max="11285" width="14.85546875" style="2" customWidth="1"/>
    <col min="11286" max="11287" width="16.5703125" style="2" customWidth="1"/>
    <col min="11288" max="11292" width="14" style="2" customWidth="1"/>
    <col min="11293" max="11293" width="19.42578125" style="2" customWidth="1"/>
    <col min="11294" max="11294" width="20.5703125" style="2" customWidth="1"/>
    <col min="11295" max="11295" width="16.85546875" style="2" customWidth="1"/>
    <col min="11296" max="11296" width="18" style="2" customWidth="1"/>
    <col min="11297" max="11297" width="15.28515625" style="2" customWidth="1"/>
    <col min="11298" max="11298" width="14" style="2" customWidth="1"/>
    <col min="11299" max="11520" width="9.140625" style="2"/>
    <col min="11521" max="11521" width="7" style="2" customWidth="1"/>
    <col min="11522" max="11522" width="67.140625" style="2" customWidth="1"/>
    <col min="11523" max="11523" width="17.5703125" style="2" customWidth="1"/>
    <col min="11524" max="11526" width="15.5703125" style="2" customWidth="1"/>
    <col min="11527" max="11538" width="14.85546875" style="2" customWidth="1"/>
    <col min="11539" max="11539" width="15.5703125" style="2" customWidth="1"/>
    <col min="11540" max="11541" width="14.85546875" style="2" customWidth="1"/>
    <col min="11542" max="11543" width="16.5703125" style="2" customWidth="1"/>
    <col min="11544" max="11548" width="14" style="2" customWidth="1"/>
    <col min="11549" max="11549" width="19.42578125" style="2" customWidth="1"/>
    <col min="11550" max="11550" width="20.5703125" style="2" customWidth="1"/>
    <col min="11551" max="11551" width="16.85546875" style="2" customWidth="1"/>
    <col min="11552" max="11552" width="18" style="2" customWidth="1"/>
    <col min="11553" max="11553" width="15.28515625" style="2" customWidth="1"/>
    <col min="11554" max="11554" width="14" style="2" customWidth="1"/>
    <col min="11555" max="11776" width="9.140625" style="2"/>
    <col min="11777" max="11777" width="7" style="2" customWidth="1"/>
    <col min="11778" max="11778" width="67.140625" style="2" customWidth="1"/>
    <col min="11779" max="11779" width="17.5703125" style="2" customWidth="1"/>
    <col min="11780" max="11782" width="15.5703125" style="2" customWidth="1"/>
    <col min="11783" max="11794" width="14.85546875" style="2" customWidth="1"/>
    <col min="11795" max="11795" width="15.5703125" style="2" customWidth="1"/>
    <col min="11796" max="11797" width="14.85546875" style="2" customWidth="1"/>
    <col min="11798" max="11799" width="16.5703125" style="2" customWidth="1"/>
    <col min="11800" max="11804" width="14" style="2" customWidth="1"/>
    <col min="11805" max="11805" width="19.42578125" style="2" customWidth="1"/>
    <col min="11806" max="11806" width="20.5703125" style="2" customWidth="1"/>
    <col min="11807" max="11807" width="16.85546875" style="2" customWidth="1"/>
    <col min="11808" max="11808" width="18" style="2" customWidth="1"/>
    <col min="11809" max="11809" width="15.28515625" style="2" customWidth="1"/>
    <col min="11810" max="11810" width="14" style="2" customWidth="1"/>
    <col min="11811" max="12032" width="9.140625" style="2"/>
    <col min="12033" max="12033" width="7" style="2" customWidth="1"/>
    <col min="12034" max="12034" width="67.140625" style="2" customWidth="1"/>
    <col min="12035" max="12035" width="17.5703125" style="2" customWidth="1"/>
    <col min="12036" max="12038" width="15.5703125" style="2" customWidth="1"/>
    <col min="12039" max="12050" width="14.85546875" style="2" customWidth="1"/>
    <col min="12051" max="12051" width="15.5703125" style="2" customWidth="1"/>
    <col min="12052" max="12053" width="14.85546875" style="2" customWidth="1"/>
    <col min="12054" max="12055" width="16.5703125" style="2" customWidth="1"/>
    <col min="12056" max="12060" width="14" style="2" customWidth="1"/>
    <col min="12061" max="12061" width="19.42578125" style="2" customWidth="1"/>
    <col min="12062" max="12062" width="20.5703125" style="2" customWidth="1"/>
    <col min="12063" max="12063" width="16.85546875" style="2" customWidth="1"/>
    <col min="12064" max="12064" width="18" style="2" customWidth="1"/>
    <col min="12065" max="12065" width="15.28515625" style="2" customWidth="1"/>
    <col min="12066" max="12066" width="14" style="2" customWidth="1"/>
    <col min="12067" max="12288" width="9.140625" style="2"/>
    <col min="12289" max="12289" width="7" style="2" customWidth="1"/>
    <col min="12290" max="12290" width="67.140625" style="2" customWidth="1"/>
    <col min="12291" max="12291" width="17.5703125" style="2" customWidth="1"/>
    <col min="12292" max="12294" width="15.5703125" style="2" customWidth="1"/>
    <col min="12295" max="12306" width="14.85546875" style="2" customWidth="1"/>
    <col min="12307" max="12307" width="15.5703125" style="2" customWidth="1"/>
    <col min="12308" max="12309" width="14.85546875" style="2" customWidth="1"/>
    <col min="12310" max="12311" width="16.5703125" style="2" customWidth="1"/>
    <col min="12312" max="12316" width="14" style="2" customWidth="1"/>
    <col min="12317" max="12317" width="19.42578125" style="2" customWidth="1"/>
    <col min="12318" max="12318" width="20.5703125" style="2" customWidth="1"/>
    <col min="12319" max="12319" width="16.85546875" style="2" customWidth="1"/>
    <col min="12320" max="12320" width="18" style="2" customWidth="1"/>
    <col min="12321" max="12321" width="15.28515625" style="2" customWidth="1"/>
    <col min="12322" max="12322" width="14" style="2" customWidth="1"/>
    <col min="12323" max="12544" width="9.140625" style="2"/>
    <col min="12545" max="12545" width="7" style="2" customWidth="1"/>
    <col min="12546" max="12546" width="67.140625" style="2" customWidth="1"/>
    <col min="12547" max="12547" width="17.5703125" style="2" customWidth="1"/>
    <col min="12548" max="12550" width="15.5703125" style="2" customWidth="1"/>
    <col min="12551" max="12562" width="14.85546875" style="2" customWidth="1"/>
    <col min="12563" max="12563" width="15.5703125" style="2" customWidth="1"/>
    <col min="12564" max="12565" width="14.85546875" style="2" customWidth="1"/>
    <col min="12566" max="12567" width="16.5703125" style="2" customWidth="1"/>
    <col min="12568" max="12572" width="14" style="2" customWidth="1"/>
    <col min="12573" max="12573" width="19.42578125" style="2" customWidth="1"/>
    <col min="12574" max="12574" width="20.5703125" style="2" customWidth="1"/>
    <col min="12575" max="12575" width="16.85546875" style="2" customWidth="1"/>
    <col min="12576" max="12576" width="18" style="2" customWidth="1"/>
    <col min="12577" max="12577" width="15.28515625" style="2" customWidth="1"/>
    <col min="12578" max="12578" width="14" style="2" customWidth="1"/>
    <col min="12579" max="12800" width="9.140625" style="2"/>
    <col min="12801" max="12801" width="7" style="2" customWidth="1"/>
    <col min="12802" max="12802" width="67.140625" style="2" customWidth="1"/>
    <col min="12803" max="12803" width="17.5703125" style="2" customWidth="1"/>
    <col min="12804" max="12806" width="15.5703125" style="2" customWidth="1"/>
    <col min="12807" max="12818" width="14.85546875" style="2" customWidth="1"/>
    <col min="12819" max="12819" width="15.5703125" style="2" customWidth="1"/>
    <col min="12820" max="12821" width="14.85546875" style="2" customWidth="1"/>
    <col min="12822" max="12823" width="16.5703125" style="2" customWidth="1"/>
    <col min="12824" max="12828" width="14" style="2" customWidth="1"/>
    <col min="12829" max="12829" width="19.42578125" style="2" customWidth="1"/>
    <col min="12830" max="12830" width="20.5703125" style="2" customWidth="1"/>
    <col min="12831" max="12831" width="16.85546875" style="2" customWidth="1"/>
    <col min="12832" max="12832" width="18" style="2" customWidth="1"/>
    <col min="12833" max="12833" width="15.28515625" style="2" customWidth="1"/>
    <col min="12834" max="12834" width="14" style="2" customWidth="1"/>
    <col min="12835" max="13056" width="9.140625" style="2"/>
    <col min="13057" max="13057" width="7" style="2" customWidth="1"/>
    <col min="13058" max="13058" width="67.140625" style="2" customWidth="1"/>
    <col min="13059" max="13059" width="17.5703125" style="2" customWidth="1"/>
    <col min="13060" max="13062" width="15.5703125" style="2" customWidth="1"/>
    <col min="13063" max="13074" width="14.85546875" style="2" customWidth="1"/>
    <col min="13075" max="13075" width="15.5703125" style="2" customWidth="1"/>
    <col min="13076" max="13077" width="14.85546875" style="2" customWidth="1"/>
    <col min="13078" max="13079" width="16.5703125" style="2" customWidth="1"/>
    <col min="13080" max="13084" width="14" style="2" customWidth="1"/>
    <col min="13085" max="13085" width="19.42578125" style="2" customWidth="1"/>
    <col min="13086" max="13086" width="20.5703125" style="2" customWidth="1"/>
    <col min="13087" max="13087" width="16.85546875" style="2" customWidth="1"/>
    <col min="13088" max="13088" width="18" style="2" customWidth="1"/>
    <col min="13089" max="13089" width="15.28515625" style="2" customWidth="1"/>
    <col min="13090" max="13090" width="14" style="2" customWidth="1"/>
    <col min="13091" max="13312" width="9.140625" style="2"/>
    <col min="13313" max="13313" width="7" style="2" customWidth="1"/>
    <col min="13314" max="13314" width="67.140625" style="2" customWidth="1"/>
    <col min="13315" max="13315" width="17.5703125" style="2" customWidth="1"/>
    <col min="13316" max="13318" width="15.5703125" style="2" customWidth="1"/>
    <col min="13319" max="13330" width="14.85546875" style="2" customWidth="1"/>
    <col min="13331" max="13331" width="15.5703125" style="2" customWidth="1"/>
    <col min="13332" max="13333" width="14.85546875" style="2" customWidth="1"/>
    <col min="13334" max="13335" width="16.5703125" style="2" customWidth="1"/>
    <col min="13336" max="13340" width="14" style="2" customWidth="1"/>
    <col min="13341" max="13341" width="19.42578125" style="2" customWidth="1"/>
    <col min="13342" max="13342" width="20.5703125" style="2" customWidth="1"/>
    <col min="13343" max="13343" width="16.85546875" style="2" customWidth="1"/>
    <col min="13344" max="13344" width="18" style="2" customWidth="1"/>
    <col min="13345" max="13345" width="15.28515625" style="2" customWidth="1"/>
    <col min="13346" max="13346" width="14" style="2" customWidth="1"/>
    <col min="13347" max="13568" width="9.140625" style="2"/>
    <col min="13569" max="13569" width="7" style="2" customWidth="1"/>
    <col min="13570" max="13570" width="67.140625" style="2" customWidth="1"/>
    <col min="13571" max="13571" width="17.5703125" style="2" customWidth="1"/>
    <col min="13572" max="13574" width="15.5703125" style="2" customWidth="1"/>
    <col min="13575" max="13586" width="14.85546875" style="2" customWidth="1"/>
    <col min="13587" max="13587" width="15.5703125" style="2" customWidth="1"/>
    <col min="13588" max="13589" width="14.85546875" style="2" customWidth="1"/>
    <col min="13590" max="13591" width="16.5703125" style="2" customWidth="1"/>
    <col min="13592" max="13596" width="14" style="2" customWidth="1"/>
    <col min="13597" max="13597" width="19.42578125" style="2" customWidth="1"/>
    <col min="13598" max="13598" width="20.5703125" style="2" customWidth="1"/>
    <col min="13599" max="13599" width="16.85546875" style="2" customWidth="1"/>
    <col min="13600" max="13600" width="18" style="2" customWidth="1"/>
    <col min="13601" max="13601" width="15.28515625" style="2" customWidth="1"/>
    <col min="13602" max="13602" width="14" style="2" customWidth="1"/>
    <col min="13603" max="13824" width="9.140625" style="2"/>
    <col min="13825" max="13825" width="7" style="2" customWidth="1"/>
    <col min="13826" max="13826" width="67.140625" style="2" customWidth="1"/>
    <col min="13827" max="13827" width="17.5703125" style="2" customWidth="1"/>
    <col min="13828" max="13830" width="15.5703125" style="2" customWidth="1"/>
    <col min="13831" max="13842" width="14.85546875" style="2" customWidth="1"/>
    <col min="13843" max="13843" width="15.5703125" style="2" customWidth="1"/>
    <col min="13844" max="13845" width="14.85546875" style="2" customWidth="1"/>
    <col min="13846" max="13847" width="16.5703125" style="2" customWidth="1"/>
    <col min="13848" max="13852" width="14" style="2" customWidth="1"/>
    <col min="13853" max="13853" width="19.42578125" style="2" customWidth="1"/>
    <col min="13854" max="13854" width="20.5703125" style="2" customWidth="1"/>
    <col min="13855" max="13855" width="16.85546875" style="2" customWidth="1"/>
    <col min="13856" max="13856" width="18" style="2" customWidth="1"/>
    <col min="13857" max="13857" width="15.28515625" style="2" customWidth="1"/>
    <col min="13858" max="13858" width="14" style="2" customWidth="1"/>
    <col min="13859" max="14080" width="9.140625" style="2"/>
    <col min="14081" max="14081" width="7" style="2" customWidth="1"/>
    <col min="14082" max="14082" width="67.140625" style="2" customWidth="1"/>
    <col min="14083" max="14083" width="17.5703125" style="2" customWidth="1"/>
    <col min="14084" max="14086" width="15.5703125" style="2" customWidth="1"/>
    <col min="14087" max="14098" width="14.85546875" style="2" customWidth="1"/>
    <col min="14099" max="14099" width="15.5703125" style="2" customWidth="1"/>
    <col min="14100" max="14101" width="14.85546875" style="2" customWidth="1"/>
    <col min="14102" max="14103" width="16.5703125" style="2" customWidth="1"/>
    <col min="14104" max="14108" width="14" style="2" customWidth="1"/>
    <col min="14109" max="14109" width="19.42578125" style="2" customWidth="1"/>
    <col min="14110" max="14110" width="20.5703125" style="2" customWidth="1"/>
    <col min="14111" max="14111" width="16.85546875" style="2" customWidth="1"/>
    <col min="14112" max="14112" width="18" style="2" customWidth="1"/>
    <col min="14113" max="14113" width="15.28515625" style="2" customWidth="1"/>
    <col min="14114" max="14114" width="14" style="2" customWidth="1"/>
    <col min="14115" max="14336" width="9.140625" style="2"/>
    <col min="14337" max="14337" width="7" style="2" customWidth="1"/>
    <col min="14338" max="14338" width="67.140625" style="2" customWidth="1"/>
    <col min="14339" max="14339" width="17.5703125" style="2" customWidth="1"/>
    <col min="14340" max="14342" width="15.5703125" style="2" customWidth="1"/>
    <col min="14343" max="14354" width="14.85546875" style="2" customWidth="1"/>
    <col min="14355" max="14355" width="15.5703125" style="2" customWidth="1"/>
    <col min="14356" max="14357" width="14.85546875" style="2" customWidth="1"/>
    <col min="14358" max="14359" width="16.5703125" style="2" customWidth="1"/>
    <col min="14360" max="14364" width="14" style="2" customWidth="1"/>
    <col min="14365" max="14365" width="19.42578125" style="2" customWidth="1"/>
    <col min="14366" max="14366" width="20.5703125" style="2" customWidth="1"/>
    <col min="14367" max="14367" width="16.85546875" style="2" customWidth="1"/>
    <col min="14368" max="14368" width="18" style="2" customWidth="1"/>
    <col min="14369" max="14369" width="15.28515625" style="2" customWidth="1"/>
    <col min="14370" max="14370" width="14" style="2" customWidth="1"/>
    <col min="14371" max="14592" width="9.140625" style="2"/>
    <col min="14593" max="14593" width="7" style="2" customWidth="1"/>
    <col min="14594" max="14594" width="67.140625" style="2" customWidth="1"/>
    <col min="14595" max="14595" width="17.5703125" style="2" customWidth="1"/>
    <col min="14596" max="14598" width="15.5703125" style="2" customWidth="1"/>
    <col min="14599" max="14610" width="14.85546875" style="2" customWidth="1"/>
    <col min="14611" max="14611" width="15.5703125" style="2" customWidth="1"/>
    <col min="14612" max="14613" width="14.85546875" style="2" customWidth="1"/>
    <col min="14614" max="14615" width="16.5703125" style="2" customWidth="1"/>
    <col min="14616" max="14620" width="14" style="2" customWidth="1"/>
    <col min="14621" max="14621" width="19.42578125" style="2" customWidth="1"/>
    <col min="14622" max="14622" width="20.5703125" style="2" customWidth="1"/>
    <col min="14623" max="14623" width="16.85546875" style="2" customWidth="1"/>
    <col min="14624" max="14624" width="18" style="2" customWidth="1"/>
    <col min="14625" max="14625" width="15.28515625" style="2" customWidth="1"/>
    <col min="14626" max="14626" width="14" style="2" customWidth="1"/>
    <col min="14627" max="14848" width="9.140625" style="2"/>
    <col min="14849" max="14849" width="7" style="2" customWidth="1"/>
    <col min="14850" max="14850" width="67.140625" style="2" customWidth="1"/>
    <col min="14851" max="14851" width="17.5703125" style="2" customWidth="1"/>
    <col min="14852" max="14854" width="15.5703125" style="2" customWidth="1"/>
    <col min="14855" max="14866" width="14.85546875" style="2" customWidth="1"/>
    <col min="14867" max="14867" width="15.5703125" style="2" customWidth="1"/>
    <col min="14868" max="14869" width="14.85546875" style="2" customWidth="1"/>
    <col min="14870" max="14871" width="16.5703125" style="2" customWidth="1"/>
    <col min="14872" max="14876" width="14" style="2" customWidth="1"/>
    <col min="14877" max="14877" width="19.42578125" style="2" customWidth="1"/>
    <col min="14878" max="14878" width="20.5703125" style="2" customWidth="1"/>
    <col min="14879" max="14879" width="16.85546875" style="2" customWidth="1"/>
    <col min="14880" max="14880" width="18" style="2" customWidth="1"/>
    <col min="14881" max="14881" width="15.28515625" style="2" customWidth="1"/>
    <col min="14882" max="14882" width="14" style="2" customWidth="1"/>
    <col min="14883" max="15104" width="9.140625" style="2"/>
    <col min="15105" max="15105" width="7" style="2" customWidth="1"/>
    <col min="15106" max="15106" width="67.140625" style="2" customWidth="1"/>
    <col min="15107" max="15107" width="17.5703125" style="2" customWidth="1"/>
    <col min="15108" max="15110" width="15.5703125" style="2" customWidth="1"/>
    <col min="15111" max="15122" width="14.85546875" style="2" customWidth="1"/>
    <col min="15123" max="15123" width="15.5703125" style="2" customWidth="1"/>
    <col min="15124" max="15125" width="14.85546875" style="2" customWidth="1"/>
    <col min="15126" max="15127" width="16.5703125" style="2" customWidth="1"/>
    <col min="15128" max="15132" width="14" style="2" customWidth="1"/>
    <col min="15133" max="15133" width="19.42578125" style="2" customWidth="1"/>
    <col min="15134" max="15134" width="20.5703125" style="2" customWidth="1"/>
    <col min="15135" max="15135" width="16.85546875" style="2" customWidth="1"/>
    <col min="15136" max="15136" width="18" style="2" customWidth="1"/>
    <col min="15137" max="15137" width="15.28515625" style="2" customWidth="1"/>
    <col min="15138" max="15138" width="14" style="2" customWidth="1"/>
    <col min="15139" max="15360" width="9.140625" style="2"/>
    <col min="15361" max="15361" width="7" style="2" customWidth="1"/>
    <col min="15362" max="15362" width="67.140625" style="2" customWidth="1"/>
    <col min="15363" max="15363" width="17.5703125" style="2" customWidth="1"/>
    <col min="15364" max="15366" width="15.5703125" style="2" customWidth="1"/>
    <col min="15367" max="15378" width="14.85546875" style="2" customWidth="1"/>
    <col min="15379" max="15379" width="15.5703125" style="2" customWidth="1"/>
    <col min="15380" max="15381" width="14.85546875" style="2" customWidth="1"/>
    <col min="15382" max="15383" width="16.5703125" style="2" customWidth="1"/>
    <col min="15384" max="15388" width="14" style="2" customWidth="1"/>
    <col min="15389" max="15389" width="19.42578125" style="2" customWidth="1"/>
    <col min="15390" max="15390" width="20.5703125" style="2" customWidth="1"/>
    <col min="15391" max="15391" width="16.85546875" style="2" customWidth="1"/>
    <col min="15392" max="15392" width="18" style="2" customWidth="1"/>
    <col min="15393" max="15393" width="15.28515625" style="2" customWidth="1"/>
    <col min="15394" max="15394" width="14" style="2" customWidth="1"/>
    <col min="15395" max="15616" width="9.140625" style="2"/>
    <col min="15617" max="15617" width="7" style="2" customWidth="1"/>
    <col min="15618" max="15618" width="67.140625" style="2" customWidth="1"/>
    <col min="15619" max="15619" width="17.5703125" style="2" customWidth="1"/>
    <col min="15620" max="15622" width="15.5703125" style="2" customWidth="1"/>
    <col min="15623" max="15634" width="14.85546875" style="2" customWidth="1"/>
    <col min="15635" max="15635" width="15.5703125" style="2" customWidth="1"/>
    <col min="15636" max="15637" width="14.85546875" style="2" customWidth="1"/>
    <col min="15638" max="15639" width="16.5703125" style="2" customWidth="1"/>
    <col min="15640" max="15644" width="14" style="2" customWidth="1"/>
    <col min="15645" max="15645" width="19.42578125" style="2" customWidth="1"/>
    <col min="15646" max="15646" width="20.5703125" style="2" customWidth="1"/>
    <col min="15647" max="15647" width="16.85546875" style="2" customWidth="1"/>
    <col min="15648" max="15648" width="18" style="2" customWidth="1"/>
    <col min="15649" max="15649" width="15.28515625" style="2" customWidth="1"/>
    <col min="15650" max="15650" width="14" style="2" customWidth="1"/>
    <col min="15651" max="15872" width="9.140625" style="2"/>
    <col min="15873" max="15873" width="7" style="2" customWidth="1"/>
    <col min="15874" max="15874" width="67.140625" style="2" customWidth="1"/>
    <col min="15875" max="15875" width="17.5703125" style="2" customWidth="1"/>
    <col min="15876" max="15878" width="15.5703125" style="2" customWidth="1"/>
    <col min="15879" max="15890" width="14.85546875" style="2" customWidth="1"/>
    <col min="15891" max="15891" width="15.5703125" style="2" customWidth="1"/>
    <col min="15892" max="15893" width="14.85546875" style="2" customWidth="1"/>
    <col min="15894" max="15895" width="16.5703125" style="2" customWidth="1"/>
    <col min="15896" max="15900" width="14" style="2" customWidth="1"/>
    <col min="15901" max="15901" width="19.42578125" style="2" customWidth="1"/>
    <col min="15902" max="15902" width="20.5703125" style="2" customWidth="1"/>
    <col min="15903" max="15903" width="16.85546875" style="2" customWidth="1"/>
    <col min="15904" max="15904" width="18" style="2" customWidth="1"/>
    <col min="15905" max="15905" width="15.28515625" style="2" customWidth="1"/>
    <col min="15906" max="15906" width="14" style="2" customWidth="1"/>
    <col min="15907" max="16128" width="9.140625" style="2"/>
    <col min="16129" max="16129" width="7" style="2" customWidth="1"/>
    <col min="16130" max="16130" width="67.140625" style="2" customWidth="1"/>
    <col min="16131" max="16131" width="17.5703125" style="2" customWidth="1"/>
    <col min="16132" max="16134" width="15.5703125" style="2" customWidth="1"/>
    <col min="16135" max="16146" width="14.85546875" style="2" customWidth="1"/>
    <col min="16147" max="16147" width="15.5703125" style="2" customWidth="1"/>
    <col min="16148" max="16149" width="14.85546875" style="2" customWidth="1"/>
    <col min="16150" max="16151" width="16.5703125" style="2" customWidth="1"/>
    <col min="16152" max="16156" width="14" style="2" customWidth="1"/>
    <col min="16157" max="16157" width="19.42578125" style="2" customWidth="1"/>
    <col min="16158" max="16158" width="20.5703125" style="2" customWidth="1"/>
    <col min="16159" max="16159" width="16.85546875" style="2" customWidth="1"/>
    <col min="16160" max="16160" width="18" style="2" customWidth="1"/>
    <col min="16161" max="16161" width="15.28515625" style="2" customWidth="1"/>
    <col min="16162" max="16162" width="14" style="2" customWidth="1"/>
    <col min="16163" max="16384" width="9.140625" style="2"/>
  </cols>
  <sheetData>
    <row r="1" spans="1:34" x14ac:dyDescent="0.3">
      <c r="A1" s="1" t="s">
        <v>0</v>
      </c>
      <c r="B1" s="1"/>
      <c r="AB1" s="5" t="s">
        <v>1</v>
      </c>
      <c r="AC1" s="5"/>
    </row>
    <row r="2" spans="1:34" x14ac:dyDescent="0.2">
      <c r="A2" s="1" t="s">
        <v>2</v>
      </c>
      <c r="B2" s="1"/>
    </row>
    <row r="5" spans="1:34" ht="42.75" customHeight="1" x14ac:dyDescent="0.25">
      <c r="A5" s="1" t="s">
        <v>3</v>
      </c>
      <c r="B5" s="1"/>
      <c r="C5" s="1"/>
      <c r="D5" s="1"/>
      <c r="E5" s="1"/>
      <c r="F5" s="1"/>
      <c r="G5" s="1"/>
      <c r="H5" s="1"/>
      <c r="I5" s="1"/>
      <c r="J5" s="1"/>
      <c r="K5" s="1"/>
      <c r="L5" s="1"/>
      <c r="M5" s="1"/>
      <c r="N5" s="1"/>
      <c r="O5" s="1"/>
      <c r="P5" s="1"/>
      <c r="Q5" s="1"/>
      <c r="R5" s="1"/>
      <c r="S5" s="1"/>
      <c r="T5" s="1"/>
      <c r="U5" s="1"/>
      <c r="V5" s="1"/>
      <c r="W5" s="1"/>
      <c r="X5" s="1"/>
      <c r="Y5" s="1"/>
      <c r="Z5" s="1"/>
      <c r="AA5" s="1"/>
      <c r="AB5" s="1"/>
      <c r="AC5" s="1"/>
    </row>
    <row r="6" spans="1:34" ht="36.75" customHeight="1" x14ac:dyDescent="0.25">
      <c r="A6" s="8" t="s">
        <v>4</v>
      </c>
      <c r="B6" s="8"/>
      <c r="C6" s="8"/>
      <c r="D6" s="8"/>
      <c r="E6" s="8"/>
      <c r="F6" s="8"/>
      <c r="G6" s="8"/>
      <c r="H6" s="8"/>
      <c r="I6" s="8"/>
      <c r="J6" s="8"/>
      <c r="K6" s="8"/>
      <c r="L6" s="8"/>
      <c r="M6" s="8"/>
      <c r="N6" s="8"/>
      <c r="O6" s="8"/>
      <c r="P6" s="8"/>
      <c r="Q6" s="8"/>
      <c r="R6" s="8"/>
      <c r="S6" s="8"/>
      <c r="T6" s="8"/>
      <c r="U6" s="8"/>
      <c r="V6" s="8"/>
      <c r="W6" s="8"/>
      <c r="X6" s="8"/>
      <c r="Y6" s="8"/>
      <c r="Z6" s="8"/>
      <c r="AA6" s="8"/>
      <c r="AB6" s="8"/>
      <c r="AC6" s="8"/>
    </row>
    <row r="7" spans="1:34" x14ac:dyDescent="0.25">
      <c r="A7" s="9" t="s">
        <v>5</v>
      </c>
      <c r="B7" s="9" t="s">
        <v>6</v>
      </c>
      <c r="C7" s="9" t="s">
        <v>7</v>
      </c>
      <c r="D7" s="9"/>
      <c r="E7" s="9"/>
      <c r="F7" s="9"/>
      <c r="G7" s="9" t="s">
        <v>8</v>
      </c>
      <c r="H7" s="9"/>
      <c r="I7" s="9"/>
      <c r="J7" s="9"/>
      <c r="K7" s="9"/>
      <c r="L7" s="9"/>
      <c r="M7" s="10" t="s">
        <v>9</v>
      </c>
      <c r="N7" s="10"/>
      <c r="O7" s="10"/>
      <c r="P7" s="10"/>
      <c r="Q7" s="11" t="s">
        <v>10</v>
      </c>
      <c r="R7" s="12"/>
      <c r="S7" s="9" t="s">
        <v>11</v>
      </c>
      <c r="T7" s="11" t="s">
        <v>12</v>
      </c>
      <c r="U7" s="12"/>
      <c r="V7" s="11" t="s">
        <v>13</v>
      </c>
      <c r="W7" s="12"/>
      <c r="X7" s="11" t="s">
        <v>14</v>
      </c>
      <c r="Y7" s="13"/>
      <c r="Z7" s="13"/>
      <c r="AA7" s="13"/>
      <c r="AB7" s="12"/>
      <c r="AC7" s="9" t="s">
        <v>15</v>
      </c>
    </row>
    <row r="8" spans="1:34" s="16" customFormat="1" x14ac:dyDescent="0.25">
      <c r="A8" s="9"/>
      <c r="B8" s="9"/>
      <c r="C8" s="9" t="s">
        <v>16</v>
      </c>
      <c r="D8" s="9" t="s">
        <v>17</v>
      </c>
      <c r="E8" s="9" t="s">
        <v>18</v>
      </c>
      <c r="F8" s="9"/>
      <c r="G8" s="9" t="s">
        <v>17</v>
      </c>
      <c r="H8" s="9" t="s">
        <v>19</v>
      </c>
      <c r="I8" s="9" t="s">
        <v>20</v>
      </c>
      <c r="J8" s="9"/>
      <c r="K8" s="9" t="s">
        <v>21</v>
      </c>
      <c r="L8" s="9"/>
      <c r="M8" s="14" t="s">
        <v>17</v>
      </c>
      <c r="N8" s="10" t="s">
        <v>22</v>
      </c>
      <c r="O8" s="10"/>
      <c r="P8" s="10"/>
      <c r="Q8" s="14" t="s">
        <v>17</v>
      </c>
      <c r="R8" s="14" t="s">
        <v>23</v>
      </c>
      <c r="S8" s="9"/>
      <c r="T8" s="14" t="s">
        <v>17</v>
      </c>
      <c r="U8" s="14" t="s">
        <v>23</v>
      </c>
      <c r="V8" s="14" t="s">
        <v>17</v>
      </c>
      <c r="W8" s="14" t="s">
        <v>24</v>
      </c>
      <c r="X8" s="15" t="s">
        <v>17</v>
      </c>
      <c r="Y8" s="10" t="s">
        <v>22</v>
      </c>
      <c r="Z8" s="10"/>
      <c r="AA8" s="10"/>
      <c r="AB8" s="14" t="s">
        <v>25</v>
      </c>
      <c r="AC8" s="9"/>
    </row>
    <row r="9" spans="1:34" s="16" customFormat="1" x14ac:dyDescent="0.25">
      <c r="A9" s="9"/>
      <c r="B9" s="9"/>
      <c r="C9" s="9"/>
      <c r="D9" s="9"/>
      <c r="E9" s="9" t="s">
        <v>26</v>
      </c>
      <c r="F9" s="9" t="s">
        <v>27</v>
      </c>
      <c r="G9" s="9"/>
      <c r="H9" s="9"/>
      <c r="I9" s="9" t="s">
        <v>17</v>
      </c>
      <c r="J9" s="17" t="s">
        <v>19</v>
      </c>
      <c r="K9" s="9" t="s">
        <v>17</v>
      </c>
      <c r="L9" s="17" t="s">
        <v>19</v>
      </c>
      <c r="M9" s="18"/>
      <c r="N9" s="14" t="s">
        <v>28</v>
      </c>
      <c r="O9" s="14" t="s">
        <v>29</v>
      </c>
      <c r="P9" s="14" t="s">
        <v>30</v>
      </c>
      <c r="Q9" s="18"/>
      <c r="R9" s="18"/>
      <c r="S9" s="9"/>
      <c r="T9" s="18"/>
      <c r="U9" s="18"/>
      <c r="V9" s="18"/>
      <c r="W9" s="18"/>
      <c r="X9" s="19"/>
      <c r="Y9" s="14" t="s">
        <v>31</v>
      </c>
      <c r="Z9" s="14" t="s">
        <v>32</v>
      </c>
      <c r="AA9" s="14" t="s">
        <v>33</v>
      </c>
      <c r="AB9" s="18"/>
      <c r="AC9" s="9"/>
    </row>
    <row r="10" spans="1:34" s="16" customFormat="1" x14ac:dyDescent="0.25">
      <c r="A10" s="9"/>
      <c r="B10" s="9"/>
      <c r="C10" s="9"/>
      <c r="D10" s="9"/>
      <c r="E10" s="9"/>
      <c r="F10" s="9"/>
      <c r="G10" s="9"/>
      <c r="H10" s="9"/>
      <c r="I10" s="9"/>
      <c r="J10" s="20"/>
      <c r="K10" s="9"/>
      <c r="L10" s="20"/>
      <c r="M10" s="18"/>
      <c r="N10" s="18"/>
      <c r="O10" s="18"/>
      <c r="P10" s="18"/>
      <c r="Q10" s="18"/>
      <c r="R10" s="18"/>
      <c r="S10" s="9"/>
      <c r="T10" s="18"/>
      <c r="U10" s="18"/>
      <c r="V10" s="18"/>
      <c r="W10" s="18"/>
      <c r="X10" s="19"/>
      <c r="Y10" s="18"/>
      <c r="Z10" s="18"/>
      <c r="AA10" s="18"/>
      <c r="AB10" s="18"/>
      <c r="AC10" s="9"/>
    </row>
    <row r="11" spans="1:34" s="16" customFormat="1" x14ac:dyDescent="0.25">
      <c r="A11" s="9"/>
      <c r="B11" s="9"/>
      <c r="C11" s="9"/>
      <c r="D11" s="9"/>
      <c r="E11" s="9"/>
      <c r="F11" s="9"/>
      <c r="G11" s="9"/>
      <c r="H11" s="9"/>
      <c r="I11" s="9"/>
      <c r="J11" s="21"/>
      <c r="K11" s="9"/>
      <c r="L11" s="21"/>
      <c r="M11" s="22"/>
      <c r="N11" s="22"/>
      <c r="O11" s="22"/>
      <c r="P11" s="22"/>
      <c r="Q11" s="22"/>
      <c r="R11" s="22"/>
      <c r="S11" s="9"/>
      <c r="T11" s="22"/>
      <c r="U11" s="22"/>
      <c r="V11" s="22"/>
      <c r="W11" s="22"/>
      <c r="X11" s="23"/>
      <c r="Y11" s="22"/>
      <c r="Z11" s="22"/>
      <c r="AA11" s="22"/>
      <c r="AB11" s="22"/>
      <c r="AC11" s="17"/>
    </row>
    <row r="12" spans="1:34" s="28" customFormat="1" x14ac:dyDescent="0.25">
      <c r="A12" s="24">
        <v>1</v>
      </c>
      <c r="B12" s="25">
        <f t="shared" ref="B12:S12" si="0">A12+1</f>
        <v>2</v>
      </c>
      <c r="C12" s="25">
        <f t="shared" si="0"/>
        <v>3</v>
      </c>
      <c r="D12" s="24">
        <f t="shared" si="0"/>
        <v>4</v>
      </c>
      <c r="E12" s="24">
        <f t="shared" si="0"/>
        <v>5</v>
      </c>
      <c r="F12" s="24">
        <f t="shared" si="0"/>
        <v>6</v>
      </c>
      <c r="G12" s="24">
        <f t="shared" si="0"/>
        <v>7</v>
      </c>
      <c r="H12" s="24">
        <f t="shared" si="0"/>
        <v>8</v>
      </c>
      <c r="I12" s="24">
        <f t="shared" si="0"/>
        <v>9</v>
      </c>
      <c r="J12" s="24">
        <f t="shared" si="0"/>
        <v>10</v>
      </c>
      <c r="K12" s="24">
        <f t="shared" si="0"/>
        <v>11</v>
      </c>
      <c r="L12" s="24">
        <f t="shared" si="0"/>
        <v>12</v>
      </c>
      <c r="M12" s="24">
        <f t="shared" si="0"/>
        <v>13</v>
      </c>
      <c r="N12" s="24">
        <f t="shared" si="0"/>
        <v>14</v>
      </c>
      <c r="O12" s="24">
        <f t="shared" si="0"/>
        <v>15</v>
      </c>
      <c r="P12" s="24">
        <f t="shared" si="0"/>
        <v>16</v>
      </c>
      <c r="Q12" s="24">
        <f t="shared" si="0"/>
        <v>17</v>
      </c>
      <c r="R12" s="24">
        <f t="shared" si="0"/>
        <v>18</v>
      </c>
      <c r="S12" s="24">
        <f t="shared" si="0"/>
        <v>19</v>
      </c>
      <c r="T12" s="24" t="s">
        <v>34</v>
      </c>
      <c r="U12" s="24" t="s">
        <v>35</v>
      </c>
      <c r="V12" s="24" t="s">
        <v>36</v>
      </c>
      <c r="W12" s="24" t="s">
        <v>37</v>
      </c>
      <c r="X12" s="26">
        <v>24</v>
      </c>
      <c r="Y12" s="24">
        <f>X12+1</f>
        <v>25</v>
      </c>
      <c r="Z12" s="24">
        <f>Y12+1</f>
        <v>26</v>
      </c>
      <c r="AA12" s="24">
        <f>Z12+1</f>
        <v>27</v>
      </c>
      <c r="AB12" s="24">
        <f>AA12+1</f>
        <v>28</v>
      </c>
      <c r="AC12" s="24">
        <f>AB12+1</f>
        <v>29</v>
      </c>
      <c r="AD12" s="27"/>
    </row>
    <row r="13" spans="1:34" s="33" customFormat="1" ht="19.5" x14ac:dyDescent="0.25">
      <c r="A13" s="29"/>
      <c r="B13" s="29" t="s">
        <v>38</v>
      </c>
      <c r="C13" s="29"/>
      <c r="D13" s="30">
        <f t="shared" ref="D13:AB13" si="1">D14+D43+D140+D170</f>
        <v>20411759</v>
      </c>
      <c r="E13" s="30">
        <f t="shared" si="1"/>
        <v>11407346.35</v>
      </c>
      <c r="F13" s="30">
        <f t="shared" si="1"/>
        <v>8735396.6500000004</v>
      </c>
      <c r="G13" s="30">
        <f t="shared" si="1"/>
        <v>7345925</v>
      </c>
      <c r="H13" s="30">
        <f t="shared" si="1"/>
        <v>2142471</v>
      </c>
      <c r="I13" s="30">
        <f t="shared" si="1"/>
        <v>732373</v>
      </c>
      <c r="J13" s="30">
        <f t="shared" si="1"/>
        <v>438339</v>
      </c>
      <c r="K13" s="30">
        <f t="shared" si="1"/>
        <v>750994</v>
      </c>
      <c r="L13" s="30">
        <f t="shared" si="1"/>
        <v>523055</v>
      </c>
      <c r="M13" s="30">
        <f t="shared" si="1"/>
        <v>1169645</v>
      </c>
      <c r="N13" s="30">
        <f t="shared" si="1"/>
        <v>564745</v>
      </c>
      <c r="O13" s="30">
        <f t="shared" si="1"/>
        <v>467191</v>
      </c>
      <c r="P13" s="30">
        <f t="shared" si="1"/>
        <v>137709</v>
      </c>
      <c r="Q13" s="30">
        <f t="shared" si="1"/>
        <v>442433</v>
      </c>
      <c r="R13" s="30">
        <f t="shared" si="1"/>
        <v>260696</v>
      </c>
      <c r="S13" s="30">
        <f t="shared" si="1"/>
        <v>138808</v>
      </c>
      <c r="T13" s="30">
        <f t="shared" si="1"/>
        <v>727212</v>
      </c>
      <c r="U13" s="30">
        <f t="shared" si="1"/>
        <v>304049</v>
      </c>
      <c r="V13" s="30">
        <f t="shared" si="1"/>
        <v>12665757</v>
      </c>
      <c r="W13" s="30">
        <f t="shared" si="1"/>
        <v>8808372.75</v>
      </c>
      <c r="X13" s="31">
        <f t="shared" si="1"/>
        <v>506252</v>
      </c>
      <c r="Y13" s="30">
        <f t="shared" si="1"/>
        <v>424477</v>
      </c>
      <c r="Z13" s="30">
        <f t="shared" si="1"/>
        <v>47775</v>
      </c>
      <c r="AA13" s="30">
        <f t="shared" si="1"/>
        <v>34000</v>
      </c>
      <c r="AB13" s="30">
        <f t="shared" si="1"/>
        <v>191751</v>
      </c>
      <c r="AC13" s="30"/>
      <c r="AD13" s="32"/>
    </row>
    <row r="14" spans="1:34" s="41" customFormat="1" ht="19.5" x14ac:dyDescent="0.25">
      <c r="A14" s="34" t="s">
        <v>39</v>
      </c>
      <c r="B14" s="35" t="s">
        <v>40</v>
      </c>
      <c r="C14" s="36"/>
      <c r="D14" s="37">
        <f t="shared" ref="D14:AC14" si="2">D15+D18</f>
        <v>904861</v>
      </c>
      <c r="E14" s="37">
        <f t="shared" si="2"/>
        <v>516908.3</v>
      </c>
      <c r="F14" s="37">
        <f t="shared" si="2"/>
        <v>387952.7</v>
      </c>
      <c r="G14" s="37">
        <f t="shared" si="2"/>
        <v>518971</v>
      </c>
      <c r="H14" s="37">
        <f t="shared" si="2"/>
        <v>136470</v>
      </c>
      <c r="I14" s="37">
        <f t="shared" si="2"/>
        <v>226800</v>
      </c>
      <c r="J14" s="37">
        <f t="shared" si="2"/>
        <v>223800</v>
      </c>
      <c r="K14" s="37">
        <f t="shared" si="2"/>
        <v>220607</v>
      </c>
      <c r="L14" s="37">
        <f t="shared" si="2"/>
        <v>220607</v>
      </c>
      <c r="M14" s="37">
        <f t="shared" si="2"/>
        <v>423393</v>
      </c>
      <c r="N14" s="37">
        <f t="shared" si="2"/>
        <v>385743</v>
      </c>
      <c r="O14" s="37">
        <f t="shared" si="2"/>
        <v>33650</v>
      </c>
      <c r="P14" s="37">
        <f t="shared" si="2"/>
        <v>4000</v>
      </c>
      <c r="Q14" s="37">
        <f t="shared" si="2"/>
        <v>215296</v>
      </c>
      <c r="R14" s="37">
        <f t="shared" si="2"/>
        <v>202396</v>
      </c>
      <c r="S14" s="37">
        <f t="shared" si="2"/>
        <v>0</v>
      </c>
      <c r="T14" s="37">
        <f t="shared" si="2"/>
        <v>208097</v>
      </c>
      <c r="U14" s="37">
        <f t="shared" si="2"/>
        <v>183347</v>
      </c>
      <c r="V14" s="37">
        <f t="shared" si="2"/>
        <v>351758</v>
      </c>
      <c r="W14" s="37">
        <f t="shared" si="2"/>
        <v>344624.3</v>
      </c>
      <c r="X14" s="38">
        <f t="shared" si="2"/>
        <v>135699</v>
      </c>
      <c r="Y14" s="37">
        <f t="shared" si="2"/>
        <v>129179</v>
      </c>
      <c r="Z14" s="37">
        <f t="shared" si="2"/>
        <v>0</v>
      </c>
      <c r="AA14" s="37">
        <f t="shared" si="2"/>
        <v>6520</v>
      </c>
      <c r="AB14" s="37">
        <f t="shared" si="2"/>
        <v>122919</v>
      </c>
      <c r="AC14" s="37">
        <f t="shared" si="2"/>
        <v>0</v>
      </c>
      <c r="AD14" s="39"/>
      <c r="AE14" s="40">
        <f>AB13-AB15</f>
        <v>97551</v>
      </c>
      <c r="AF14" s="41">
        <f>Y13-AF13</f>
        <v>424477</v>
      </c>
      <c r="AG14" s="41">
        <f>Z13-AG13</f>
        <v>47775</v>
      </c>
      <c r="AH14" s="41">
        <f>AA13-AH13</f>
        <v>34000</v>
      </c>
    </row>
    <row r="15" spans="1:34" s="48" customFormat="1" ht="19.5" x14ac:dyDescent="0.25">
      <c r="A15" s="42" t="s">
        <v>41</v>
      </c>
      <c r="B15" s="43" t="s">
        <v>42</v>
      </c>
      <c r="C15" s="44"/>
      <c r="D15" s="45">
        <f t="shared" ref="D15:AC15" si="3">SUM(D16:D17)</f>
        <v>0</v>
      </c>
      <c r="E15" s="45">
        <f t="shared" si="3"/>
        <v>0</v>
      </c>
      <c r="F15" s="45">
        <f t="shared" si="3"/>
        <v>0</v>
      </c>
      <c r="G15" s="45">
        <f t="shared" si="3"/>
        <v>0</v>
      </c>
      <c r="H15" s="45">
        <f t="shared" si="3"/>
        <v>0</v>
      </c>
      <c r="I15" s="45">
        <f t="shared" si="3"/>
        <v>202000</v>
      </c>
      <c r="J15" s="45">
        <f t="shared" si="3"/>
        <v>202000</v>
      </c>
      <c r="K15" s="45">
        <f t="shared" si="3"/>
        <v>202164</v>
      </c>
      <c r="L15" s="45">
        <f t="shared" si="3"/>
        <v>202164</v>
      </c>
      <c r="M15" s="45">
        <f t="shared" si="3"/>
        <v>329492</v>
      </c>
      <c r="N15" s="45">
        <f t="shared" si="3"/>
        <v>329492</v>
      </c>
      <c r="O15" s="45">
        <f t="shared" si="3"/>
        <v>0</v>
      </c>
      <c r="P15" s="45">
        <f t="shared" si="3"/>
        <v>0</v>
      </c>
      <c r="Q15" s="45">
        <f t="shared" si="3"/>
        <v>181164</v>
      </c>
      <c r="R15" s="45">
        <f t="shared" si="3"/>
        <v>181164</v>
      </c>
      <c r="S15" s="45">
        <f t="shared" si="3"/>
        <v>0</v>
      </c>
      <c r="T15" s="45">
        <f t="shared" si="3"/>
        <v>148328</v>
      </c>
      <c r="U15" s="45">
        <f t="shared" si="3"/>
        <v>148328</v>
      </c>
      <c r="V15" s="45">
        <f t="shared" si="3"/>
        <v>0</v>
      </c>
      <c r="W15" s="45">
        <f t="shared" si="3"/>
        <v>0</v>
      </c>
      <c r="X15" s="46">
        <f t="shared" si="3"/>
        <v>94200</v>
      </c>
      <c r="Y15" s="45">
        <f t="shared" si="3"/>
        <v>94200</v>
      </c>
      <c r="Z15" s="45">
        <f t="shared" si="3"/>
        <v>0</v>
      </c>
      <c r="AA15" s="45">
        <f t="shared" si="3"/>
        <v>0</v>
      </c>
      <c r="AB15" s="45">
        <f t="shared" si="3"/>
        <v>94200</v>
      </c>
      <c r="AC15" s="45">
        <f t="shared" si="3"/>
        <v>0</v>
      </c>
      <c r="AD15" s="47"/>
      <c r="AE15" s="40">
        <f>AB13/311667*100</f>
        <v>61.524319225327027</v>
      </c>
    </row>
    <row r="16" spans="1:34" ht="19.5" x14ac:dyDescent="0.25">
      <c r="A16" s="49">
        <v>1</v>
      </c>
      <c r="B16" s="50" t="s">
        <v>43</v>
      </c>
      <c r="C16" s="51"/>
      <c r="D16" s="52"/>
      <c r="E16" s="52"/>
      <c r="F16" s="52"/>
      <c r="G16" s="52"/>
      <c r="H16" s="53"/>
      <c r="I16" s="53">
        <v>194000</v>
      </c>
      <c r="J16" s="53">
        <v>194000</v>
      </c>
      <c r="K16" s="53">
        <v>188000</v>
      </c>
      <c r="L16" s="53">
        <v>188000</v>
      </c>
      <c r="M16" s="53">
        <v>287000</v>
      </c>
      <c r="N16" s="54">
        <v>287000</v>
      </c>
      <c r="O16" s="53"/>
      <c r="P16" s="53"/>
      <c r="Q16" s="53">
        <v>167000</v>
      </c>
      <c r="R16" s="53">
        <f>Q16</f>
        <v>167000</v>
      </c>
      <c r="S16" s="53"/>
      <c r="T16" s="53">
        <f>M16-Q16</f>
        <v>120000</v>
      </c>
      <c r="U16" s="53">
        <f>N16-R16</f>
        <v>120000</v>
      </c>
      <c r="V16" s="53"/>
      <c r="W16" s="53"/>
      <c r="X16" s="55">
        <f>Y16+Z16+AA16</f>
        <v>80000</v>
      </c>
      <c r="Y16" s="56">
        <v>80000</v>
      </c>
      <c r="Z16" s="56"/>
      <c r="AA16" s="56"/>
      <c r="AB16" s="56">
        <f>X16</f>
        <v>80000</v>
      </c>
      <c r="AC16" s="53"/>
      <c r="AE16" s="33"/>
    </row>
    <row r="17" spans="1:32" ht="19.5" x14ac:dyDescent="0.25">
      <c r="A17" s="49">
        <v>2</v>
      </c>
      <c r="B17" s="50" t="s">
        <v>44</v>
      </c>
      <c r="C17" s="51"/>
      <c r="D17" s="52"/>
      <c r="E17" s="52"/>
      <c r="F17" s="52"/>
      <c r="G17" s="53"/>
      <c r="H17" s="53"/>
      <c r="I17" s="53">
        <v>8000</v>
      </c>
      <c r="J17" s="53">
        <v>8000</v>
      </c>
      <c r="K17" s="53">
        <v>14164</v>
      </c>
      <c r="L17" s="53">
        <v>14164</v>
      </c>
      <c r="M17" s="53">
        <v>42492</v>
      </c>
      <c r="N17" s="54">
        <v>42492</v>
      </c>
      <c r="O17" s="53"/>
      <c r="P17" s="53"/>
      <c r="Q17" s="53">
        <v>14164</v>
      </c>
      <c r="R17" s="53">
        <f>Q17</f>
        <v>14164</v>
      </c>
      <c r="S17" s="53"/>
      <c r="T17" s="53">
        <f>M17-Q17</f>
        <v>28328</v>
      </c>
      <c r="U17" s="53">
        <f>N17-R17</f>
        <v>28328</v>
      </c>
      <c r="V17" s="53"/>
      <c r="W17" s="53"/>
      <c r="X17" s="55">
        <f>Y17+Z17+AA17</f>
        <v>14200</v>
      </c>
      <c r="Y17" s="56">
        <v>14200</v>
      </c>
      <c r="Z17" s="57"/>
      <c r="AA17" s="57"/>
      <c r="AB17" s="56">
        <f>X17</f>
        <v>14200</v>
      </c>
      <c r="AC17" s="53"/>
      <c r="AE17" s="33"/>
    </row>
    <row r="18" spans="1:32" s="48" customFormat="1" ht="56.25" x14ac:dyDescent="0.25">
      <c r="A18" s="42" t="s">
        <v>45</v>
      </c>
      <c r="B18" s="43" t="s">
        <v>46</v>
      </c>
      <c r="C18" s="44"/>
      <c r="D18" s="45">
        <f t="shared" ref="D18:AC18" si="4">D19+D27+D30+D32+D35+D41</f>
        <v>904861</v>
      </c>
      <c r="E18" s="45">
        <f t="shared" si="4"/>
        <v>516908.3</v>
      </c>
      <c r="F18" s="45">
        <f t="shared" si="4"/>
        <v>387952.7</v>
      </c>
      <c r="G18" s="45">
        <f t="shared" si="4"/>
        <v>518971</v>
      </c>
      <c r="H18" s="45">
        <f t="shared" si="4"/>
        <v>136470</v>
      </c>
      <c r="I18" s="45">
        <f t="shared" si="4"/>
        <v>24800</v>
      </c>
      <c r="J18" s="45">
        <f t="shared" si="4"/>
        <v>21800</v>
      </c>
      <c r="K18" s="45">
        <f t="shared" si="4"/>
        <v>18443</v>
      </c>
      <c r="L18" s="45">
        <f t="shared" si="4"/>
        <v>18443</v>
      </c>
      <c r="M18" s="45">
        <f t="shared" si="4"/>
        <v>93901</v>
      </c>
      <c r="N18" s="45">
        <f t="shared" si="4"/>
        <v>56251</v>
      </c>
      <c r="O18" s="45">
        <f t="shared" si="4"/>
        <v>33650</v>
      </c>
      <c r="P18" s="45">
        <f t="shared" si="4"/>
        <v>4000</v>
      </c>
      <c r="Q18" s="45">
        <f t="shared" si="4"/>
        <v>34132</v>
      </c>
      <c r="R18" s="45">
        <f t="shared" si="4"/>
        <v>21232</v>
      </c>
      <c r="S18" s="45">
        <f t="shared" si="4"/>
        <v>0</v>
      </c>
      <c r="T18" s="45">
        <f t="shared" si="4"/>
        <v>59769</v>
      </c>
      <c r="U18" s="45">
        <f t="shared" si="4"/>
        <v>35019</v>
      </c>
      <c r="V18" s="45">
        <f t="shared" si="4"/>
        <v>351758</v>
      </c>
      <c r="W18" s="45">
        <f t="shared" si="4"/>
        <v>344624.3</v>
      </c>
      <c r="X18" s="46">
        <f t="shared" si="4"/>
        <v>41499</v>
      </c>
      <c r="Y18" s="45">
        <f t="shared" si="4"/>
        <v>34979</v>
      </c>
      <c r="Z18" s="45">
        <f t="shared" si="4"/>
        <v>0</v>
      </c>
      <c r="AA18" s="45">
        <f t="shared" si="4"/>
        <v>6520</v>
      </c>
      <c r="AB18" s="45">
        <f t="shared" si="4"/>
        <v>28719</v>
      </c>
      <c r="AC18" s="45">
        <f t="shared" si="4"/>
        <v>0</v>
      </c>
      <c r="AD18" s="47"/>
      <c r="AE18" s="33"/>
    </row>
    <row r="19" spans="1:32" s="61" customFormat="1" ht="19.5" x14ac:dyDescent="0.25">
      <c r="A19" s="58" t="s">
        <v>47</v>
      </c>
      <c r="B19" s="59" t="s">
        <v>48</v>
      </c>
      <c r="C19" s="51"/>
      <c r="D19" s="52">
        <f t="shared" ref="D19:AC19" si="5">SUM(D20:D26)</f>
        <v>59483</v>
      </c>
      <c r="E19" s="52">
        <f t="shared" si="5"/>
        <v>57483</v>
      </c>
      <c r="F19" s="52">
        <f t="shared" si="5"/>
        <v>2000</v>
      </c>
      <c r="G19" s="52">
        <f t="shared" si="5"/>
        <v>25390</v>
      </c>
      <c r="H19" s="52">
        <f t="shared" si="5"/>
        <v>23390</v>
      </c>
      <c r="I19" s="52">
        <f t="shared" si="5"/>
        <v>11500</v>
      </c>
      <c r="J19" s="52">
        <f t="shared" si="5"/>
        <v>9500</v>
      </c>
      <c r="K19" s="52">
        <f t="shared" si="5"/>
        <v>6643</v>
      </c>
      <c r="L19" s="52">
        <f t="shared" si="5"/>
        <v>6643</v>
      </c>
      <c r="M19" s="52">
        <f t="shared" si="5"/>
        <v>30750</v>
      </c>
      <c r="N19" s="52">
        <f t="shared" si="5"/>
        <v>20500</v>
      </c>
      <c r="O19" s="52">
        <f t="shared" si="5"/>
        <v>10250</v>
      </c>
      <c r="P19" s="52">
        <f t="shared" si="5"/>
        <v>0</v>
      </c>
      <c r="Q19" s="52">
        <f t="shared" si="5"/>
        <v>13700</v>
      </c>
      <c r="R19" s="52">
        <f t="shared" si="5"/>
        <v>8000</v>
      </c>
      <c r="S19" s="52">
        <f t="shared" si="5"/>
        <v>0</v>
      </c>
      <c r="T19" s="52">
        <f t="shared" si="5"/>
        <v>17050</v>
      </c>
      <c r="U19" s="52">
        <f t="shared" si="5"/>
        <v>12500</v>
      </c>
      <c r="V19" s="52">
        <f t="shared" si="5"/>
        <v>20393</v>
      </c>
      <c r="W19" s="52">
        <f t="shared" si="5"/>
        <v>20393</v>
      </c>
      <c r="X19" s="60">
        <f t="shared" si="5"/>
        <v>12710</v>
      </c>
      <c r="Y19" s="52">
        <f t="shared" si="5"/>
        <v>12710</v>
      </c>
      <c r="Z19" s="52">
        <f t="shared" si="5"/>
        <v>0</v>
      </c>
      <c r="AA19" s="52">
        <f t="shared" si="5"/>
        <v>0</v>
      </c>
      <c r="AB19" s="52">
        <f t="shared" si="5"/>
        <v>9700</v>
      </c>
      <c r="AC19" s="52">
        <f t="shared" si="5"/>
        <v>0</v>
      </c>
      <c r="AD19" s="16"/>
      <c r="AE19" s="33"/>
    </row>
    <row r="20" spans="1:32" ht="75" x14ac:dyDescent="0.25">
      <c r="A20" s="49">
        <v>1</v>
      </c>
      <c r="B20" s="50" t="s">
        <v>49</v>
      </c>
      <c r="C20" s="62" t="s">
        <v>50</v>
      </c>
      <c r="D20" s="53">
        <v>11800</v>
      </c>
      <c r="E20" s="53">
        <f>D20</f>
        <v>11800</v>
      </c>
      <c r="F20" s="53"/>
      <c r="G20" s="53">
        <v>5500</v>
      </c>
      <c r="H20" s="53">
        <v>5500</v>
      </c>
      <c r="I20" s="53">
        <v>1500</v>
      </c>
      <c r="J20" s="53">
        <v>1500</v>
      </c>
      <c r="K20" s="53">
        <v>1000</v>
      </c>
      <c r="L20" s="53">
        <v>1000</v>
      </c>
      <c r="M20" s="53">
        <v>4000</v>
      </c>
      <c r="N20" s="53">
        <f>M20</f>
        <v>4000</v>
      </c>
      <c r="O20" s="53"/>
      <c r="P20" s="53"/>
      <c r="Q20" s="53">
        <v>1500</v>
      </c>
      <c r="R20" s="53">
        <f>Q20</f>
        <v>1500</v>
      </c>
      <c r="S20" s="63"/>
      <c r="T20" s="53">
        <f t="shared" ref="T20:U26" si="6">M20-Q20</f>
        <v>2500</v>
      </c>
      <c r="U20" s="53">
        <f t="shared" si="6"/>
        <v>2500</v>
      </c>
      <c r="V20" s="53">
        <f t="shared" ref="V20:V26" si="7">D20-G20-Q20-S20</f>
        <v>4800</v>
      </c>
      <c r="W20" s="53">
        <f t="shared" ref="W20:W26" si="8">E20-H20-Q20-S20</f>
        <v>4800</v>
      </c>
      <c r="X20" s="55">
        <f t="shared" ref="X20:X26" si="9">Y20+Z20+AA20</f>
        <v>2500</v>
      </c>
      <c r="Y20" s="56">
        <v>2500</v>
      </c>
      <c r="Z20" s="56"/>
      <c r="AA20" s="56"/>
      <c r="AB20" s="56">
        <f>Y20</f>
        <v>2500</v>
      </c>
      <c r="AC20" s="64" t="s">
        <v>51</v>
      </c>
      <c r="AE20" s="33"/>
    </row>
    <row r="21" spans="1:32" ht="75" x14ac:dyDescent="0.25">
      <c r="A21" s="49">
        <v>2</v>
      </c>
      <c r="B21" s="50" t="s">
        <v>52</v>
      </c>
      <c r="C21" s="62" t="s">
        <v>53</v>
      </c>
      <c r="D21" s="53">
        <v>14933</v>
      </c>
      <c r="E21" s="53">
        <f>D21</f>
        <v>14933</v>
      </c>
      <c r="F21" s="53"/>
      <c r="G21" s="53">
        <v>5500</v>
      </c>
      <c r="H21" s="53">
        <v>5500</v>
      </c>
      <c r="I21" s="53">
        <v>4000</v>
      </c>
      <c r="J21" s="53">
        <v>4000</v>
      </c>
      <c r="K21" s="53">
        <v>1000</v>
      </c>
      <c r="L21" s="53">
        <v>1000</v>
      </c>
      <c r="M21" s="53">
        <v>8900</v>
      </c>
      <c r="N21" s="53">
        <f>M21</f>
        <v>8900</v>
      </c>
      <c r="O21" s="53"/>
      <c r="P21" s="53"/>
      <c r="Q21" s="53">
        <v>3500</v>
      </c>
      <c r="R21" s="53">
        <f>Q21</f>
        <v>3500</v>
      </c>
      <c r="S21" s="63"/>
      <c r="T21" s="53">
        <f t="shared" si="6"/>
        <v>5400</v>
      </c>
      <c r="U21" s="53">
        <f t="shared" si="6"/>
        <v>5400</v>
      </c>
      <c r="V21" s="53">
        <f t="shared" si="7"/>
        <v>5933</v>
      </c>
      <c r="W21" s="53">
        <f t="shared" si="8"/>
        <v>5933</v>
      </c>
      <c r="X21" s="55">
        <f t="shared" si="9"/>
        <v>3300</v>
      </c>
      <c r="Y21" s="56">
        <v>3300</v>
      </c>
      <c r="Z21" s="56"/>
      <c r="AA21" s="56"/>
      <c r="AB21" s="56">
        <f>Y21</f>
        <v>3300</v>
      </c>
      <c r="AC21" s="64"/>
      <c r="AE21" s="33"/>
    </row>
    <row r="22" spans="1:32" ht="75" x14ac:dyDescent="0.25">
      <c r="A22" s="49">
        <f>+A21+1</f>
        <v>3</v>
      </c>
      <c r="B22" s="65" t="s">
        <v>54</v>
      </c>
      <c r="C22" s="66" t="s">
        <v>55</v>
      </c>
      <c r="D22" s="67">
        <v>6403</v>
      </c>
      <c r="E22" s="67">
        <f>D22</f>
        <v>6403</v>
      </c>
      <c r="F22" s="53"/>
      <c r="G22" s="53">
        <v>3503</v>
      </c>
      <c r="H22" s="53">
        <v>3503</v>
      </c>
      <c r="I22" s="53">
        <v>2000</v>
      </c>
      <c r="J22" s="53">
        <v>2000</v>
      </c>
      <c r="K22" s="53">
        <v>1000</v>
      </c>
      <c r="L22" s="53">
        <v>1000</v>
      </c>
      <c r="M22" s="53">
        <v>3600</v>
      </c>
      <c r="N22" s="53">
        <f>M22</f>
        <v>3600</v>
      </c>
      <c r="O22" s="53"/>
      <c r="P22" s="53"/>
      <c r="Q22" s="53">
        <v>1500</v>
      </c>
      <c r="R22" s="53">
        <f>Q22</f>
        <v>1500</v>
      </c>
      <c r="S22" s="63"/>
      <c r="T22" s="53">
        <f t="shared" si="6"/>
        <v>2100</v>
      </c>
      <c r="U22" s="53">
        <f t="shared" si="6"/>
        <v>2100</v>
      </c>
      <c r="V22" s="53">
        <f t="shared" si="7"/>
        <v>1400</v>
      </c>
      <c r="W22" s="53">
        <f t="shared" si="8"/>
        <v>1400</v>
      </c>
      <c r="X22" s="55">
        <f t="shared" si="9"/>
        <v>1400</v>
      </c>
      <c r="Y22" s="56">
        <v>1400</v>
      </c>
      <c r="Z22" s="56"/>
      <c r="AA22" s="56"/>
      <c r="AB22" s="56">
        <f>Y22</f>
        <v>1400</v>
      </c>
      <c r="AC22" s="64" t="s">
        <v>56</v>
      </c>
      <c r="AE22" s="33"/>
    </row>
    <row r="23" spans="1:32" ht="75" x14ac:dyDescent="0.25">
      <c r="A23" s="49">
        <f>+A22+1</f>
        <v>4</v>
      </c>
      <c r="B23" s="50" t="s">
        <v>57</v>
      </c>
      <c r="C23" s="68" t="s">
        <v>58</v>
      </c>
      <c r="D23" s="69">
        <v>9764</v>
      </c>
      <c r="E23" s="69">
        <f>D23</f>
        <v>9764</v>
      </c>
      <c r="F23" s="69"/>
      <c r="G23" s="53">
        <v>3044</v>
      </c>
      <c r="H23" s="53">
        <v>3044</v>
      </c>
      <c r="I23" s="53"/>
      <c r="J23" s="53"/>
      <c r="K23" s="53"/>
      <c r="L23" s="53">
        <v>0</v>
      </c>
      <c r="M23" s="53">
        <v>4000</v>
      </c>
      <c r="N23" s="53">
        <f>M23</f>
        <v>4000</v>
      </c>
      <c r="O23" s="53"/>
      <c r="P23" s="53"/>
      <c r="Q23" s="53">
        <v>1500</v>
      </c>
      <c r="R23" s="53">
        <f>Q23</f>
        <v>1500</v>
      </c>
      <c r="S23" s="63"/>
      <c r="T23" s="53">
        <f t="shared" si="6"/>
        <v>2500</v>
      </c>
      <c r="U23" s="53">
        <f t="shared" si="6"/>
        <v>2500</v>
      </c>
      <c r="V23" s="53">
        <f t="shared" si="7"/>
        <v>5220</v>
      </c>
      <c r="W23" s="53">
        <f t="shared" si="8"/>
        <v>5220</v>
      </c>
      <c r="X23" s="55">
        <f t="shared" si="9"/>
        <v>2500</v>
      </c>
      <c r="Y23" s="56">
        <v>2500</v>
      </c>
      <c r="Z23" s="56"/>
      <c r="AA23" s="56"/>
      <c r="AB23" s="56">
        <f>X23</f>
        <v>2500</v>
      </c>
      <c r="AC23" s="64" t="s">
        <v>51</v>
      </c>
      <c r="AE23" s="33"/>
    </row>
    <row r="24" spans="1:32" ht="75" x14ac:dyDescent="0.25">
      <c r="A24" s="49">
        <f>+A23+1</f>
        <v>5</v>
      </c>
      <c r="B24" s="65" t="s">
        <v>59</v>
      </c>
      <c r="C24" s="66" t="s">
        <v>60</v>
      </c>
      <c r="D24" s="67">
        <v>6840</v>
      </c>
      <c r="E24" s="67">
        <f>D24</f>
        <v>6840</v>
      </c>
      <c r="F24" s="53"/>
      <c r="G24" s="53">
        <v>3200</v>
      </c>
      <c r="H24" s="53">
        <v>3200</v>
      </c>
      <c r="I24" s="53">
        <v>2000</v>
      </c>
      <c r="J24" s="53">
        <v>2000</v>
      </c>
      <c r="K24" s="53">
        <v>1000</v>
      </c>
      <c r="L24" s="53">
        <v>1000</v>
      </c>
      <c r="M24" s="53">
        <v>4400</v>
      </c>
      <c r="N24" s="53"/>
      <c r="O24" s="53">
        <f>M24</f>
        <v>4400</v>
      </c>
      <c r="P24" s="53"/>
      <c r="Q24" s="53">
        <v>1700</v>
      </c>
      <c r="R24" s="53"/>
      <c r="S24" s="63"/>
      <c r="T24" s="53">
        <f t="shared" si="6"/>
        <v>2700</v>
      </c>
      <c r="U24" s="53">
        <f t="shared" si="6"/>
        <v>0</v>
      </c>
      <c r="V24" s="53">
        <f t="shared" si="7"/>
        <v>1940</v>
      </c>
      <c r="W24" s="53">
        <f t="shared" si="8"/>
        <v>1940</v>
      </c>
      <c r="X24" s="55">
        <f t="shared" si="9"/>
        <v>1940</v>
      </c>
      <c r="Y24" s="56">
        <v>1940</v>
      </c>
      <c r="Z24" s="56"/>
      <c r="AA24" s="56"/>
      <c r="AB24" s="56"/>
      <c r="AC24" s="64" t="s">
        <v>56</v>
      </c>
      <c r="AE24" s="33"/>
    </row>
    <row r="25" spans="1:32" s="75" customFormat="1" ht="75" x14ac:dyDescent="0.25">
      <c r="A25" s="49">
        <f>+A24+1</f>
        <v>6</v>
      </c>
      <c r="B25" s="70" t="s">
        <v>61</v>
      </c>
      <c r="C25" s="71" t="s">
        <v>62</v>
      </c>
      <c r="D25" s="72">
        <v>5880</v>
      </c>
      <c r="E25" s="72">
        <f>D25-F25</f>
        <v>3880</v>
      </c>
      <c r="F25" s="72">
        <v>2000</v>
      </c>
      <c r="G25" s="72">
        <v>3000</v>
      </c>
      <c r="H25" s="72">
        <v>1000</v>
      </c>
      <c r="I25" s="72">
        <v>2000</v>
      </c>
      <c r="J25" s="72"/>
      <c r="K25" s="72">
        <v>1000</v>
      </c>
      <c r="L25" s="72">
        <v>1000</v>
      </c>
      <c r="M25" s="72">
        <v>2850</v>
      </c>
      <c r="N25" s="53"/>
      <c r="O25" s="53">
        <f>M25</f>
        <v>2850</v>
      </c>
      <c r="P25" s="53"/>
      <c r="Q25" s="53">
        <v>2000</v>
      </c>
      <c r="R25" s="53"/>
      <c r="S25" s="73"/>
      <c r="T25" s="53">
        <f t="shared" si="6"/>
        <v>850</v>
      </c>
      <c r="U25" s="53">
        <f t="shared" si="6"/>
        <v>0</v>
      </c>
      <c r="V25" s="53">
        <f t="shared" si="7"/>
        <v>880</v>
      </c>
      <c r="W25" s="53">
        <f t="shared" si="8"/>
        <v>880</v>
      </c>
      <c r="X25" s="55">
        <f t="shared" si="9"/>
        <v>850</v>
      </c>
      <c r="Y25" s="56">
        <v>850</v>
      </c>
      <c r="Z25" s="56"/>
      <c r="AA25" s="56"/>
      <c r="AB25" s="56"/>
      <c r="AC25" s="64" t="s">
        <v>56</v>
      </c>
      <c r="AD25" s="74"/>
      <c r="AE25" s="33"/>
    </row>
    <row r="26" spans="1:32" ht="37.5" x14ac:dyDescent="0.25">
      <c r="A26" s="49">
        <f>+A25+1</f>
        <v>7</v>
      </c>
      <c r="B26" s="50" t="s">
        <v>63</v>
      </c>
      <c r="C26" s="62" t="s">
        <v>64</v>
      </c>
      <c r="D26" s="53">
        <v>3863</v>
      </c>
      <c r="E26" s="53">
        <v>3863</v>
      </c>
      <c r="F26" s="53"/>
      <c r="G26" s="53">
        <v>1643</v>
      </c>
      <c r="H26" s="53">
        <v>1643</v>
      </c>
      <c r="I26" s="53"/>
      <c r="J26" s="53"/>
      <c r="K26" s="53">
        <v>1643</v>
      </c>
      <c r="L26" s="53">
        <v>1643</v>
      </c>
      <c r="M26" s="53">
        <v>3000</v>
      </c>
      <c r="N26" s="53"/>
      <c r="O26" s="53">
        <f>M26</f>
        <v>3000</v>
      </c>
      <c r="P26" s="53"/>
      <c r="Q26" s="53">
        <v>2000</v>
      </c>
      <c r="R26" s="53"/>
      <c r="S26" s="63"/>
      <c r="T26" s="53">
        <f t="shared" si="6"/>
        <v>1000</v>
      </c>
      <c r="U26" s="53">
        <f t="shared" si="6"/>
        <v>0</v>
      </c>
      <c r="V26" s="53">
        <f t="shared" si="7"/>
        <v>220</v>
      </c>
      <c r="W26" s="53">
        <f t="shared" si="8"/>
        <v>220</v>
      </c>
      <c r="X26" s="55">
        <f t="shared" si="9"/>
        <v>220</v>
      </c>
      <c r="Y26" s="56">
        <v>220</v>
      </c>
      <c r="Z26" s="56"/>
      <c r="AA26" s="56"/>
      <c r="AB26" s="56"/>
      <c r="AC26" s="64" t="s">
        <v>56</v>
      </c>
      <c r="AE26" s="33"/>
    </row>
    <row r="27" spans="1:32" s="61" customFormat="1" ht="19.5" x14ac:dyDescent="0.25">
      <c r="A27" s="58" t="s">
        <v>65</v>
      </c>
      <c r="B27" s="59" t="s">
        <v>66</v>
      </c>
      <c r="C27" s="51"/>
      <c r="D27" s="52">
        <f t="shared" ref="D27:AC27" si="10">SUM(D28:D29)</f>
        <v>49743</v>
      </c>
      <c r="E27" s="52">
        <f t="shared" si="10"/>
        <v>26459</v>
      </c>
      <c r="F27" s="52">
        <f t="shared" si="10"/>
        <v>23284</v>
      </c>
      <c r="G27" s="52">
        <f t="shared" si="10"/>
        <v>41080</v>
      </c>
      <c r="H27" s="52">
        <f t="shared" si="10"/>
        <v>17800</v>
      </c>
      <c r="I27" s="52">
        <f t="shared" si="10"/>
        <v>3000</v>
      </c>
      <c r="J27" s="52">
        <f t="shared" si="10"/>
        <v>3000</v>
      </c>
      <c r="K27" s="52">
        <f t="shared" si="10"/>
        <v>2000</v>
      </c>
      <c r="L27" s="52">
        <f t="shared" si="10"/>
        <v>2000</v>
      </c>
      <c r="M27" s="52">
        <f t="shared" si="10"/>
        <v>8600</v>
      </c>
      <c r="N27" s="52">
        <f t="shared" si="10"/>
        <v>8600</v>
      </c>
      <c r="O27" s="52">
        <f t="shared" si="10"/>
        <v>0</v>
      </c>
      <c r="P27" s="52">
        <f t="shared" si="10"/>
        <v>0</v>
      </c>
      <c r="Q27" s="52">
        <f t="shared" si="10"/>
        <v>4000</v>
      </c>
      <c r="R27" s="52">
        <f t="shared" si="10"/>
        <v>4000</v>
      </c>
      <c r="S27" s="52">
        <f t="shared" si="10"/>
        <v>0</v>
      </c>
      <c r="T27" s="52">
        <f t="shared" si="10"/>
        <v>4600</v>
      </c>
      <c r="U27" s="52">
        <f t="shared" si="10"/>
        <v>4600</v>
      </c>
      <c r="V27" s="52">
        <f t="shared" si="10"/>
        <v>4663</v>
      </c>
      <c r="W27" s="52">
        <f t="shared" si="10"/>
        <v>4659</v>
      </c>
      <c r="X27" s="60">
        <f t="shared" si="10"/>
        <v>4600</v>
      </c>
      <c r="Y27" s="52">
        <f t="shared" si="10"/>
        <v>4600</v>
      </c>
      <c r="Z27" s="52">
        <f t="shared" si="10"/>
        <v>0</v>
      </c>
      <c r="AA27" s="52">
        <f t="shared" si="10"/>
        <v>0</v>
      </c>
      <c r="AB27" s="52">
        <f t="shared" si="10"/>
        <v>4600</v>
      </c>
      <c r="AC27" s="52">
        <f t="shared" si="10"/>
        <v>0</v>
      </c>
      <c r="AD27" s="16"/>
      <c r="AE27" s="33"/>
    </row>
    <row r="28" spans="1:32" ht="37.5" x14ac:dyDescent="0.25">
      <c r="A28" s="49">
        <v>1</v>
      </c>
      <c r="B28" s="50" t="s">
        <v>67</v>
      </c>
      <c r="C28" s="62" t="s">
        <v>68</v>
      </c>
      <c r="D28" s="53">
        <v>11423</v>
      </c>
      <c r="E28" s="53">
        <v>11423</v>
      </c>
      <c r="F28" s="53">
        <v>0</v>
      </c>
      <c r="G28" s="53">
        <v>6700</v>
      </c>
      <c r="H28" s="53">
        <v>6700</v>
      </c>
      <c r="I28" s="53">
        <v>1500</v>
      </c>
      <c r="J28" s="53">
        <v>1500</v>
      </c>
      <c r="K28" s="53">
        <v>1000</v>
      </c>
      <c r="L28" s="53">
        <v>1000</v>
      </c>
      <c r="M28" s="53">
        <v>4700</v>
      </c>
      <c r="N28" s="53">
        <f>M28</f>
        <v>4700</v>
      </c>
      <c r="O28" s="53"/>
      <c r="P28" s="53"/>
      <c r="Q28" s="53">
        <v>1500</v>
      </c>
      <c r="R28" s="53">
        <f>Q28</f>
        <v>1500</v>
      </c>
      <c r="S28" s="63"/>
      <c r="T28" s="53">
        <f>M28-Q28</f>
        <v>3200</v>
      </c>
      <c r="U28" s="53">
        <f>N28-R28</f>
        <v>3200</v>
      </c>
      <c r="V28" s="53">
        <f>D28-G28-Q28-S28</f>
        <v>3223</v>
      </c>
      <c r="W28" s="53">
        <f>E28-H28-Q28-S28</f>
        <v>3223</v>
      </c>
      <c r="X28" s="55">
        <f>Y28+Z28+AA28</f>
        <v>3200</v>
      </c>
      <c r="Y28" s="56">
        <v>3200</v>
      </c>
      <c r="Z28" s="56"/>
      <c r="AA28" s="56"/>
      <c r="AB28" s="56">
        <f>Y28</f>
        <v>3200</v>
      </c>
      <c r="AC28" s="64" t="s">
        <v>56</v>
      </c>
      <c r="AE28" s="33"/>
    </row>
    <row r="29" spans="1:32" ht="37.5" x14ac:dyDescent="0.25">
      <c r="A29" s="49">
        <f>+A28+1</f>
        <v>2</v>
      </c>
      <c r="B29" s="50" t="s">
        <v>69</v>
      </c>
      <c r="C29" s="62" t="s">
        <v>70</v>
      </c>
      <c r="D29" s="53">
        <v>38320</v>
      </c>
      <c r="E29" s="53">
        <v>15036</v>
      </c>
      <c r="F29" s="53">
        <v>23284</v>
      </c>
      <c r="G29" s="53">
        <v>34380</v>
      </c>
      <c r="H29" s="53">
        <v>11100</v>
      </c>
      <c r="I29" s="53">
        <v>1500</v>
      </c>
      <c r="J29" s="53">
        <v>1500</v>
      </c>
      <c r="K29" s="53">
        <v>1000</v>
      </c>
      <c r="L29" s="53">
        <v>1000</v>
      </c>
      <c r="M29" s="53">
        <v>3900</v>
      </c>
      <c r="N29" s="53">
        <f>M29</f>
        <v>3900</v>
      </c>
      <c r="O29" s="53"/>
      <c r="P29" s="53"/>
      <c r="Q29" s="53">
        <v>2500</v>
      </c>
      <c r="R29" s="53">
        <f>Q29</f>
        <v>2500</v>
      </c>
      <c r="S29" s="63"/>
      <c r="T29" s="53">
        <f>M29-Q29</f>
        <v>1400</v>
      </c>
      <c r="U29" s="53">
        <f>N29-R29</f>
        <v>1400</v>
      </c>
      <c r="V29" s="53">
        <f>D29-G29-Q29-S29</f>
        <v>1440</v>
      </c>
      <c r="W29" s="53">
        <f>E29-H29-Q29-S29</f>
        <v>1436</v>
      </c>
      <c r="X29" s="55">
        <f>Y29+Z29+AA29</f>
        <v>1400</v>
      </c>
      <c r="Y29" s="56">
        <v>1400</v>
      </c>
      <c r="Z29" s="56"/>
      <c r="AA29" s="56"/>
      <c r="AB29" s="56">
        <f>Y29</f>
        <v>1400</v>
      </c>
      <c r="AC29" s="64" t="s">
        <v>56</v>
      </c>
      <c r="AE29" s="33"/>
      <c r="AF29" s="2">
        <f>X29+X71+X74+X162+X163</f>
        <v>11760</v>
      </c>
    </row>
    <row r="30" spans="1:32" s="61" customFormat="1" ht="19.5" x14ac:dyDescent="0.25">
      <c r="A30" s="58" t="s">
        <v>71</v>
      </c>
      <c r="B30" s="59" t="s">
        <v>72</v>
      </c>
      <c r="C30" s="76"/>
      <c r="D30" s="52">
        <f t="shared" ref="D30:AB30" si="11">D31</f>
        <v>24402</v>
      </c>
      <c r="E30" s="52">
        <f t="shared" si="11"/>
        <v>18584</v>
      </c>
      <c r="F30" s="52">
        <f t="shared" si="11"/>
        <v>5818</v>
      </c>
      <c r="G30" s="52">
        <f t="shared" si="11"/>
        <v>23630</v>
      </c>
      <c r="H30" s="52">
        <f t="shared" si="11"/>
        <v>16130</v>
      </c>
      <c r="I30" s="52">
        <f t="shared" si="11"/>
        <v>2500</v>
      </c>
      <c r="J30" s="52">
        <f t="shared" si="11"/>
        <v>2500</v>
      </c>
      <c r="K30" s="52">
        <f t="shared" si="11"/>
        <v>6000</v>
      </c>
      <c r="L30" s="52">
        <f t="shared" si="11"/>
        <v>6000</v>
      </c>
      <c r="M30" s="52">
        <f t="shared" si="11"/>
        <v>5700</v>
      </c>
      <c r="N30" s="52">
        <f t="shared" si="11"/>
        <v>0</v>
      </c>
      <c r="O30" s="52">
        <f t="shared" si="11"/>
        <v>5700</v>
      </c>
      <c r="P30" s="52">
        <f t="shared" si="11"/>
        <v>0</v>
      </c>
      <c r="Q30" s="52">
        <f t="shared" si="11"/>
        <v>0</v>
      </c>
      <c r="R30" s="52">
        <f t="shared" si="11"/>
        <v>0</v>
      </c>
      <c r="S30" s="52">
        <f t="shared" si="11"/>
        <v>0</v>
      </c>
      <c r="T30" s="52">
        <f t="shared" si="11"/>
        <v>5700</v>
      </c>
      <c r="U30" s="52">
        <f t="shared" si="11"/>
        <v>0</v>
      </c>
      <c r="V30" s="52">
        <f t="shared" si="11"/>
        <v>772</v>
      </c>
      <c r="W30" s="52">
        <f t="shared" si="11"/>
        <v>772</v>
      </c>
      <c r="X30" s="60">
        <f t="shared" si="11"/>
        <v>770</v>
      </c>
      <c r="Y30" s="52">
        <f t="shared" si="11"/>
        <v>0</v>
      </c>
      <c r="Z30" s="52">
        <f t="shared" si="11"/>
        <v>0</v>
      </c>
      <c r="AA30" s="52">
        <f t="shared" si="11"/>
        <v>770</v>
      </c>
      <c r="AB30" s="52">
        <f t="shared" si="11"/>
        <v>0</v>
      </c>
      <c r="AC30" s="77"/>
      <c r="AD30" s="16"/>
      <c r="AE30" s="33"/>
    </row>
    <row r="31" spans="1:32" ht="37.5" x14ac:dyDescent="0.25">
      <c r="A31" s="49">
        <v>1</v>
      </c>
      <c r="B31" s="50" t="s">
        <v>73</v>
      </c>
      <c r="C31" s="62" t="s">
        <v>74</v>
      </c>
      <c r="D31" s="53">
        <v>24402</v>
      </c>
      <c r="E31" s="53">
        <v>18584</v>
      </c>
      <c r="F31" s="53">
        <v>5818</v>
      </c>
      <c r="G31" s="53">
        <v>23630</v>
      </c>
      <c r="H31" s="53">
        <v>16130</v>
      </c>
      <c r="I31" s="53">
        <v>2500</v>
      </c>
      <c r="J31" s="53">
        <v>2500</v>
      </c>
      <c r="K31" s="53">
        <v>6000</v>
      </c>
      <c r="L31" s="53">
        <v>6000</v>
      </c>
      <c r="M31" s="53">
        <v>5700</v>
      </c>
      <c r="N31" s="53"/>
      <c r="O31" s="53">
        <f>M31</f>
        <v>5700</v>
      </c>
      <c r="P31" s="53"/>
      <c r="Q31" s="53"/>
      <c r="R31" s="53"/>
      <c r="S31" s="63"/>
      <c r="T31" s="53">
        <f>M31-Q31</f>
        <v>5700</v>
      </c>
      <c r="U31" s="53">
        <f>N31-R31</f>
        <v>0</v>
      </c>
      <c r="V31" s="53">
        <f>D31-G31-Q31-S31</f>
        <v>772</v>
      </c>
      <c r="W31" s="53">
        <f>V31</f>
        <v>772</v>
      </c>
      <c r="X31" s="55">
        <f>Y31+Z31+AA31</f>
        <v>770</v>
      </c>
      <c r="Y31" s="56"/>
      <c r="Z31" s="56"/>
      <c r="AA31" s="56">
        <v>770</v>
      </c>
      <c r="AB31" s="56"/>
      <c r="AC31" s="64" t="s">
        <v>56</v>
      </c>
      <c r="AE31" s="33"/>
    </row>
    <row r="32" spans="1:32" s="61" customFormat="1" ht="19.5" x14ac:dyDescent="0.25">
      <c r="A32" s="58" t="s">
        <v>75</v>
      </c>
      <c r="B32" s="59" t="s">
        <v>76</v>
      </c>
      <c r="C32" s="76"/>
      <c r="D32" s="52">
        <f t="shared" ref="D32:AB32" si="12">SUM(D33:D34)</f>
        <v>35513</v>
      </c>
      <c r="E32" s="52">
        <f t="shared" si="12"/>
        <v>17157</v>
      </c>
      <c r="F32" s="52">
        <f t="shared" si="12"/>
        <v>18356</v>
      </c>
      <c r="G32" s="52">
        <f t="shared" si="12"/>
        <v>22941</v>
      </c>
      <c r="H32" s="52">
        <f t="shared" si="12"/>
        <v>8500</v>
      </c>
      <c r="I32" s="52">
        <f t="shared" si="12"/>
        <v>3300</v>
      </c>
      <c r="J32" s="52">
        <f t="shared" si="12"/>
        <v>3300</v>
      </c>
      <c r="K32" s="52">
        <f t="shared" si="12"/>
        <v>1000</v>
      </c>
      <c r="L32" s="52">
        <f t="shared" si="12"/>
        <v>1000</v>
      </c>
      <c r="M32" s="52">
        <f t="shared" si="12"/>
        <v>8650</v>
      </c>
      <c r="N32" s="52">
        <f t="shared" si="12"/>
        <v>4650</v>
      </c>
      <c r="O32" s="52">
        <f t="shared" si="12"/>
        <v>0</v>
      </c>
      <c r="P32" s="52">
        <f t="shared" si="12"/>
        <v>4000</v>
      </c>
      <c r="Q32" s="52">
        <f t="shared" si="12"/>
        <v>2900</v>
      </c>
      <c r="R32" s="52">
        <f t="shared" si="12"/>
        <v>1700</v>
      </c>
      <c r="S32" s="52">
        <f t="shared" si="12"/>
        <v>0</v>
      </c>
      <c r="T32" s="52">
        <f t="shared" si="12"/>
        <v>5750</v>
      </c>
      <c r="U32" s="52">
        <f t="shared" si="12"/>
        <v>2950</v>
      </c>
      <c r="V32" s="52">
        <f t="shared" si="12"/>
        <v>9672</v>
      </c>
      <c r="W32" s="52">
        <f t="shared" si="12"/>
        <v>5757</v>
      </c>
      <c r="X32" s="60">
        <f t="shared" si="12"/>
        <v>5750</v>
      </c>
      <c r="Y32" s="52">
        <f t="shared" si="12"/>
        <v>0</v>
      </c>
      <c r="Z32" s="52">
        <f t="shared" si="12"/>
        <v>0</v>
      </c>
      <c r="AA32" s="52">
        <f t="shared" si="12"/>
        <v>5750</v>
      </c>
      <c r="AB32" s="52">
        <f t="shared" si="12"/>
        <v>2950</v>
      </c>
      <c r="AC32" s="77"/>
      <c r="AD32" s="16"/>
      <c r="AE32" s="33"/>
    </row>
    <row r="33" spans="1:33" ht="37.5" x14ac:dyDescent="0.25">
      <c r="A33" s="49">
        <v>1</v>
      </c>
      <c r="B33" s="50" t="s">
        <v>77</v>
      </c>
      <c r="C33" s="62" t="s">
        <v>78</v>
      </c>
      <c r="D33" s="53">
        <v>27598</v>
      </c>
      <c r="E33" s="53">
        <v>13157</v>
      </c>
      <c r="F33" s="53">
        <v>14441</v>
      </c>
      <c r="G33" s="53">
        <v>22941</v>
      </c>
      <c r="H33" s="53">
        <v>8500</v>
      </c>
      <c r="I33" s="53">
        <v>3300</v>
      </c>
      <c r="J33" s="53">
        <v>3300</v>
      </c>
      <c r="K33" s="53">
        <v>1000</v>
      </c>
      <c r="L33" s="53">
        <v>1000</v>
      </c>
      <c r="M33" s="53">
        <v>4650</v>
      </c>
      <c r="N33" s="53">
        <f>M33</f>
        <v>4650</v>
      </c>
      <c r="O33" s="53"/>
      <c r="P33" s="53"/>
      <c r="Q33" s="53">
        <v>1700</v>
      </c>
      <c r="R33" s="53">
        <f>Q33</f>
        <v>1700</v>
      </c>
      <c r="S33" s="63"/>
      <c r="T33" s="53">
        <f>M33-Q33</f>
        <v>2950</v>
      </c>
      <c r="U33" s="53">
        <f>N33-R33</f>
        <v>2950</v>
      </c>
      <c r="V33" s="53">
        <f>D33-G33-Q33-S33</f>
        <v>2957</v>
      </c>
      <c r="W33" s="53">
        <f>E33-H33-Q33-S33</f>
        <v>2957</v>
      </c>
      <c r="X33" s="55">
        <f>Y33+Z33+AA33</f>
        <v>2950</v>
      </c>
      <c r="Y33" s="56"/>
      <c r="Z33" s="56"/>
      <c r="AA33" s="56">
        <v>2950</v>
      </c>
      <c r="AB33" s="56">
        <f>AA33</f>
        <v>2950</v>
      </c>
      <c r="AC33" s="64" t="s">
        <v>56</v>
      </c>
      <c r="AE33" s="33"/>
    </row>
    <row r="34" spans="1:33" ht="75" x14ac:dyDescent="0.25">
      <c r="A34" s="49">
        <f>+A33+1</f>
        <v>2</v>
      </c>
      <c r="B34" s="50" t="s">
        <v>79</v>
      </c>
      <c r="C34" s="66" t="s">
        <v>80</v>
      </c>
      <c r="D34" s="53">
        <v>7915</v>
      </c>
      <c r="E34" s="53">
        <v>4000</v>
      </c>
      <c r="F34" s="53">
        <f>D34-E34</f>
        <v>3915</v>
      </c>
      <c r="G34" s="53">
        <v>0</v>
      </c>
      <c r="H34" s="53">
        <v>0</v>
      </c>
      <c r="I34" s="53"/>
      <c r="J34" s="53"/>
      <c r="K34" s="53"/>
      <c r="L34" s="53">
        <v>0</v>
      </c>
      <c r="M34" s="53">
        <v>4000</v>
      </c>
      <c r="N34" s="53"/>
      <c r="O34" s="53"/>
      <c r="P34" s="53">
        <f>M34</f>
        <v>4000</v>
      </c>
      <c r="Q34" s="53">
        <v>1200</v>
      </c>
      <c r="R34" s="53"/>
      <c r="S34" s="63"/>
      <c r="T34" s="53">
        <f>M34-Q34</f>
        <v>2800</v>
      </c>
      <c r="U34" s="53">
        <f>N34-R34</f>
        <v>0</v>
      </c>
      <c r="V34" s="53">
        <f>D34-G34-Q34-S34</f>
        <v>6715</v>
      </c>
      <c r="W34" s="53">
        <f>E34-H34-Q34-S34</f>
        <v>2800</v>
      </c>
      <c r="X34" s="55">
        <f>Y34+Z34+AA34</f>
        <v>2800</v>
      </c>
      <c r="Y34" s="56"/>
      <c r="Z34" s="56"/>
      <c r="AA34" s="56">
        <v>2800</v>
      </c>
      <c r="AB34" s="56"/>
      <c r="AC34" s="64" t="s">
        <v>81</v>
      </c>
      <c r="AE34" s="33"/>
    </row>
    <row r="35" spans="1:33" s="61" customFormat="1" ht="19.5" x14ac:dyDescent="0.25">
      <c r="A35" s="58" t="s">
        <v>82</v>
      </c>
      <c r="B35" s="59" t="s">
        <v>83</v>
      </c>
      <c r="C35" s="76"/>
      <c r="D35" s="52">
        <f t="shared" ref="D35:AC35" si="13">SUM(D36:D40)</f>
        <v>721921</v>
      </c>
      <c r="E35" s="52">
        <f t="shared" si="13"/>
        <v>387566</v>
      </c>
      <c r="F35" s="52">
        <f t="shared" si="13"/>
        <v>334355</v>
      </c>
      <c r="G35" s="52">
        <f t="shared" si="13"/>
        <v>398475</v>
      </c>
      <c r="H35" s="52">
        <f t="shared" si="13"/>
        <v>66120</v>
      </c>
      <c r="I35" s="52">
        <f t="shared" si="13"/>
        <v>3000</v>
      </c>
      <c r="J35" s="52">
        <f t="shared" si="13"/>
        <v>2000</v>
      </c>
      <c r="K35" s="52">
        <f t="shared" si="13"/>
        <v>1500</v>
      </c>
      <c r="L35" s="52">
        <f t="shared" si="13"/>
        <v>1500</v>
      </c>
      <c r="M35" s="52">
        <f t="shared" si="13"/>
        <v>36409</v>
      </c>
      <c r="N35" s="52">
        <f t="shared" si="13"/>
        <v>18709</v>
      </c>
      <c r="O35" s="52">
        <f t="shared" si="13"/>
        <v>17700</v>
      </c>
      <c r="P35" s="52">
        <f t="shared" si="13"/>
        <v>0</v>
      </c>
      <c r="Q35" s="52">
        <f t="shared" si="13"/>
        <v>12232</v>
      </c>
      <c r="R35" s="52">
        <f t="shared" si="13"/>
        <v>6232</v>
      </c>
      <c r="S35" s="52">
        <f t="shared" si="13"/>
        <v>0</v>
      </c>
      <c r="T35" s="52">
        <f t="shared" si="13"/>
        <v>24177</v>
      </c>
      <c r="U35" s="52">
        <f t="shared" si="13"/>
        <v>12477</v>
      </c>
      <c r="V35" s="52">
        <f t="shared" si="13"/>
        <v>311214</v>
      </c>
      <c r="W35" s="52">
        <f t="shared" si="13"/>
        <v>309214</v>
      </c>
      <c r="X35" s="60">
        <f t="shared" si="13"/>
        <v>15177</v>
      </c>
      <c r="Y35" s="52">
        <f t="shared" si="13"/>
        <v>15177</v>
      </c>
      <c r="Z35" s="52">
        <f t="shared" si="13"/>
        <v>0</v>
      </c>
      <c r="AA35" s="52">
        <f t="shared" si="13"/>
        <v>0</v>
      </c>
      <c r="AB35" s="52">
        <f t="shared" si="13"/>
        <v>8977</v>
      </c>
      <c r="AC35" s="52">
        <f t="shared" si="13"/>
        <v>0</v>
      </c>
      <c r="AD35" s="16"/>
      <c r="AE35" s="33"/>
    </row>
    <row r="36" spans="1:33" ht="75" x14ac:dyDescent="0.25">
      <c r="A36" s="49">
        <v>1</v>
      </c>
      <c r="B36" s="50" t="s">
        <v>84</v>
      </c>
      <c r="C36" s="62" t="s">
        <v>85</v>
      </c>
      <c r="D36" s="53">
        <v>289800</v>
      </c>
      <c r="E36" s="53">
        <v>27000</v>
      </c>
      <c r="F36" s="53">
        <v>262800</v>
      </c>
      <c r="G36" s="53">
        <v>264800</v>
      </c>
      <c r="H36" s="53">
        <v>2000</v>
      </c>
      <c r="I36" s="53">
        <v>1000</v>
      </c>
      <c r="J36" s="53">
        <v>1000</v>
      </c>
      <c r="K36" s="53">
        <v>1000</v>
      </c>
      <c r="L36" s="53">
        <v>1000</v>
      </c>
      <c r="M36" s="53">
        <v>15000</v>
      </c>
      <c r="N36" s="53"/>
      <c r="O36" s="53">
        <f>M36</f>
        <v>15000</v>
      </c>
      <c r="P36" s="53"/>
      <c r="Q36" s="53">
        <v>4500</v>
      </c>
      <c r="R36" s="53"/>
      <c r="S36" s="63"/>
      <c r="T36" s="53">
        <f>M36-Q36</f>
        <v>10500</v>
      </c>
      <c r="U36" s="53">
        <f>N36-R36</f>
        <v>0</v>
      </c>
      <c r="V36" s="53">
        <f>D36-G36-Q36-S36</f>
        <v>20500</v>
      </c>
      <c r="W36" s="53">
        <f>E36-H36-Q36-S36</f>
        <v>20500</v>
      </c>
      <c r="X36" s="55">
        <f>Y36+Z36+AA36</f>
        <v>5000</v>
      </c>
      <c r="Y36" s="56">
        <v>5000</v>
      </c>
      <c r="Z36" s="56"/>
      <c r="AA36" s="56"/>
      <c r="AB36" s="56"/>
      <c r="AC36" s="64"/>
      <c r="AE36" s="33"/>
    </row>
    <row r="37" spans="1:33" ht="75" x14ac:dyDescent="0.25">
      <c r="A37" s="49">
        <f>+A36+1</f>
        <v>2</v>
      </c>
      <c r="B37" s="50" t="s">
        <v>86</v>
      </c>
      <c r="C37" s="78" t="s">
        <v>87</v>
      </c>
      <c r="D37" s="53">
        <v>17500</v>
      </c>
      <c r="E37" s="53">
        <v>14400</v>
      </c>
      <c r="F37" s="53">
        <f>D37-E37</f>
        <v>3100</v>
      </c>
      <c r="G37" s="53">
        <v>12800</v>
      </c>
      <c r="H37" s="53">
        <v>11700</v>
      </c>
      <c r="I37" s="53">
        <v>2000</v>
      </c>
      <c r="J37" s="53">
        <v>1000</v>
      </c>
      <c r="K37" s="53">
        <v>500</v>
      </c>
      <c r="L37" s="53">
        <v>500</v>
      </c>
      <c r="M37" s="53">
        <v>2700</v>
      </c>
      <c r="N37" s="53"/>
      <c r="O37" s="53">
        <f>M37</f>
        <v>2700</v>
      </c>
      <c r="P37" s="53"/>
      <c r="Q37" s="53">
        <v>1500</v>
      </c>
      <c r="R37" s="53"/>
      <c r="S37" s="63"/>
      <c r="T37" s="53">
        <f>M37-Q37</f>
        <v>1200</v>
      </c>
      <c r="U37" s="53"/>
      <c r="V37" s="53">
        <f>D37-G37-Q37-S37</f>
        <v>3200</v>
      </c>
      <c r="W37" s="53">
        <f>E37-H37-Q37-S37</f>
        <v>1200</v>
      </c>
      <c r="X37" s="55">
        <f>Y37+Z37+AA37</f>
        <v>1200</v>
      </c>
      <c r="Y37" s="56">
        <v>1200</v>
      </c>
      <c r="Z37" s="56"/>
      <c r="AA37" s="56"/>
      <c r="AB37" s="56"/>
      <c r="AC37" s="64" t="s">
        <v>81</v>
      </c>
      <c r="AE37" s="33"/>
    </row>
    <row r="38" spans="1:33" ht="37.5" x14ac:dyDescent="0.25">
      <c r="A38" s="49">
        <f>+A37+1</f>
        <v>3</v>
      </c>
      <c r="B38" s="50" t="s">
        <v>88</v>
      </c>
      <c r="C38" s="79" t="s">
        <v>89</v>
      </c>
      <c r="D38" s="69">
        <v>295558</v>
      </c>
      <c r="E38" s="53">
        <v>295558</v>
      </c>
      <c r="F38" s="80"/>
      <c r="G38" s="53">
        <v>30000</v>
      </c>
      <c r="H38" s="53">
        <v>30000</v>
      </c>
      <c r="I38" s="53"/>
      <c r="J38" s="53"/>
      <c r="K38" s="53"/>
      <c r="L38" s="53">
        <v>0</v>
      </c>
      <c r="M38" s="53">
        <v>10000</v>
      </c>
      <c r="N38" s="53">
        <f>M38</f>
        <v>10000</v>
      </c>
      <c r="O38" s="53"/>
      <c r="P38" s="53"/>
      <c r="Q38" s="53">
        <v>3000</v>
      </c>
      <c r="R38" s="53">
        <f>Q38</f>
        <v>3000</v>
      </c>
      <c r="S38" s="63"/>
      <c r="T38" s="53">
        <f>M38-Q38</f>
        <v>7000</v>
      </c>
      <c r="U38" s="53">
        <f>N38-R38</f>
        <v>7000</v>
      </c>
      <c r="V38" s="53">
        <f>D38-G38-Q38-S38</f>
        <v>262558</v>
      </c>
      <c r="W38" s="53">
        <f>E38-H38-Q38-S38</f>
        <v>262558</v>
      </c>
      <c r="X38" s="55">
        <f>Y38+Z38+AA38</f>
        <v>3500</v>
      </c>
      <c r="Y38" s="56">
        <v>3500</v>
      </c>
      <c r="Z38" s="56"/>
      <c r="AA38" s="56"/>
      <c r="AB38" s="56">
        <f>Y38</f>
        <v>3500</v>
      </c>
      <c r="AC38" s="64"/>
      <c r="AE38" s="33"/>
    </row>
    <row r="39" spans="1:33" ht="56.25" x14ac:dyDescent="0.25">
      <c r="A39" s="49">
        <f>+A38+1</f>
        <v>4</v>
      </c>
      <c r="B39" s="50" t="s">
        <v>90</v>
      </c>
      <c r="C39" s="79" t="s">
        <v>91</v>
      </c>
      <c r="D39" s="69">
        <v>32421</v>
      </c>
      <c r="E39" s="81">
        <v>8021</v>
      </c>
      <c r="F39" s="80">
        <v>24400</v>
      </c>
      <c r="G39" s="53">
        <v>24400</v>
      </c>
      <c r="H39" s="53">
        <v>0</v>
      </c>
      <c r="I39" s="53"/>
      <c r="J39" s="53"/>
      <c r="K39" s="53"/>
      <c r="L39" s="53">
        <v>0</v>
      </c>
      <c r="M39" s="53">
        <v>3000</v>
      </c>
      <c r="N39" s="53">
        <f>M39</f>
        <v>3000</v>
      </c>
      <c r="O39" s="53"/>
      <c r="P39" s="53"/>
      <c r="Q39" s="53">
        <v>1532</v>
      </c>
      <c r="R39" s="53">
        <f>Q39</f>
        <v>1532</v>
      </c>
      <c r="S39" s="63"/>
      <c r="T39" s="53">
        <f>M39-Q39</f>
        <v>1468</v>
      </c>
      <c r="U39" s="53">
        <f>N39-R39</f>
        <v>1468</v>
      </c>
      <c r="V39" s="53">
        <f>D39-G39-Q39-S39</f>
        <v>6489</v>
      </c>
      <c r="W39" s="53">
        <f>E39-H39-Q39-S39</f>
        <v>6489</v>
      </c>
      <c r="X39" s="55">
        <f>Y39+Z39+AA39</f>
        <v>1468</v>
      </c>
      <c r="Y39" s="56">
        <v>1468</v>
      </c>
      <c r="Z39" s="56"/>
      <c r="AA39" s="56"/>
      <c r="AB39" s="56">
        <f>Y39</f>
        <v>1468</v>
      </c>
      <c r="AC39" s="64" t="s">
        <v>51</v>
      </c>
      <c r="AE39" s="33"/>
    </row>
    <row r="40" spans="1:33" ht="75" x14ac:dyDescent="0.25">
      <c r="A40" s="49">
        <f>+A39+1</f>
        <v>5</v>
      </c>
      <c r="B40" s="50" t="s">
        <v>92</v>
      </c>
      <c r="C40" s="79" t="s">
        <v>93</v>
      </c>
      <c r="D40" s="69">
        <v>86642</v>
      </c>
      <c r="E40" s="80">
        <v>42587</v>
      </c>
      <c r="F40" s="81">
        <v>44055</v>
      </c>
      <c r="G40" s="53">
        <v>66475</v>
      </c>
      <c r="H40" s="53">
        <v>22420</v>
      </c>
      <c r="I40" s="53"/>
      <c r="J40" s="53"/>
      <c r="K40" s="53"/>
      <c r="L40" s="53">
        <v>0</v>
      </c>
      <c r="M40" s="53">
        <v>5709</v>
      </c>
      <c r="N40" s="53">
        <f>M40</f>
        <v>5709</v>
      </c>
      <c r="O40" s="53"/>
      <c r="P40" s="53"/>
      <c r="Q40" s="53">
        <v>1700</v>
      </c>
      <c r="R40" s="53">
        <f>Q40</f>
        <v>1700</v>
      </c>
      <c r="S40" s="63"/>
      <c r="T40" s="53">
        <f>M40-Q40</f>
        <v>4009</v>
      </c>
      <c r="U40" s="53">
        <f>N40-R40</f>
        <v>4009</v>
      </c>
      <c r="V40" s="53">
        <f>D40-G40-Q40-S40</f>
        <v>18467</v>
      </c>
      <c r="W40" s="53">
        <f>E40-H40-Q40-S40</f>
        <v>18467</v>
      </c>
      <c r="X40" s="55">
        <f>Y40+Z40+AA40</f>
        <v>4009</v>
      </c>
      <c r="Y40" s="56">
        <v>4009</v>
      </c>
      <c r="Z40" s="56"/>
      <c r="AA40" s="56"/>
      <c r="AB40" s="56">
        <f>X40</f>
        <v>4009</v>
      </c>
      <c r="AC40" s="64" t="s">
        <v>51</v>
      </c>
      <c r="AE40" s="33"/>
    </row>
    <row r="41" spans="1:33" s="61" customFormat="1" ht="19.5" x14ac:dyDescent="0.25">
      <c r="A41" s="82" t="s">
        <v>94</v>
      </c>
      <c r="B41" s="59" t="s">
        <v>95</v>
      </c>
      <c r="C41" s="76"/>
      <c r="D41" s="83">
        <f t="shared" ref="D41:AB41" si="14">D42</f>
        <v>13799</v>
      </c>
      <c r="E41" s="83">
        <f t="shared" si="14"/>
        <v>9659.2999999999993</v>
      </c>
      <c r="F41" s="83">
        <f t="shared" si="14"/>
        <v>4139.7</v>
      </c>
      <c r="G41" s="83">
        <f t="shared" si="14"/>
        <v>7455</v>
      </c>
      <c r="H41" s="83">
        <f t="shared" si="14"/>
        <v>4530</v>
      </c>
      <c r="I41" s="83">
        <f t="shared" si="14"/>
        <v>1500</v>
      </c>
      <c r="J41" s="83">
        <f t="shared" si="14"/>
        <v>1500</v>
      </c>
      <c r="K41" s="83">
        <f t="shared" si="14"/>
        <v>1300</v>
      </c>
      <c r="L41" s="83">
        <f t="shared" si="14"/>
        <v>1300</v>
      </c>
      <c r="M41" s="83">
        <f t="shared" si="14"/>
        <v>3792</v>
      </c>
      <c r="N41" s="83">
        <f t="shared" si="14"/>
        <v>3792</v>
      </c>
      <c r="O41" s="83">
        <f t="shared" si="14"/>
        <v>0</v>
      </c>
      <c r="P41" s="83">
        <f t="shared" si="14"/>
        <v>0</v>
      </c>
      <c r="Q41" s="83">
        <f t="shared" si="14"/>
        <v>1300</v>
      </c>
      <c r="R41" s="83">
        <f t="shared" si="14"/>
        <v>1300</v>
      </c>
      <c r="S41" s="83">
        <f t="shared" si="14"/>
        <v>0</v>
      </c>
      <c r="T41" s="83">
        <f t="shared" si="14"/>
        <v>2492</v>
      </c>
      <c r="U41" s="83">
        <f t="shared" si="14"/>
        <v>2492</v>
      </c>
      <c r="V41" s="83">
        <f t="shared" si="14"/>
        <v>5044</v>
      </c>
      <c r="W41" s="83">
        <f t="shared" si="14"/>
        <v>3829.2999999999993</v>
      </c>
      <c r="X41" s="84">
        <f t="shared" si="14"/>
        <v>2492</v>
      </c>
      <c r="Y41" s="83">
        <f t="shared" si="14"/>
        <v>2492</v>
      </c>
      <c r="Z41" s="83">
        <f t="shared" si="14"/>
        <v>0</v>
      </c>
      <c r="AA41" s="83">
        <f t="shared" si="14"/>
        <v>0</v>
      </c>
      <c r="AB41" s="83">
        <f t="shared" si="14"/>
        <v>2492</v>
      </c>
      <c r="AC41" s="77"/>
      <c r="AD41" s="16"/>
      <c r="AE41" s="33"/>
    </row>
    <row r="42" spans="1:33" ht="37.5" x14ac:dyDescent="0.25">
      <c r="A42" s="49">
        <v>1</v>
      </c>
      <c r="B42" s="50" t="s">
        <v>96</v>
      </c>
      <c r="C42" s="62" t="s">
        <v>97</v>
      </c>
      <c r="D42" s="53">
        <v>13799</v>
      </c>
      <c r="E42" s="53">
        <v>9659.2999999999993</v>
      </c>
      <c r="F42" s="53">
        <v>4139.7</v>
      </c>
      <c r="G42" s="53">
        <v>7455</v>
      </c>
      <c r="H42" s="53">
        <v>4530</v>
      </c>
      <c r="I42" s="53">
        <v>1500</v>
      </c>
      <c r="J42" s="53">
        <v>1500</v>
      </c>
      <c r="K42" s="53">
        <v>1300</v>
      </c>
      <c r="L42" s="53">
        <v>1300</v>
      </c>
      <c r="M42" s="53">
        <v>3792</v>
      </c>
      <c r="N42" s="53">
        <f>M42</f>
        <v>3792</v>
      </c>
      <c r="O42" s="53"/>
      <c r="P42" s="53"/>
      <c r="Q42" s="53">
        <v>1300</v>
      </c>
      <c r="R42" s="53">
        <f>Q42</f>
        <v>1300</v>
      </c>
      <c r="S42" s="63"/>
      <c r="T42" s="53">
        <f>M42-Q42</f>
        <v>2492</v>
      </c>
      <c r="U42" s="53">
        <f>N42-R42</f>
        <v>2492</v>
      </c>
      <c r="V42" s="53">
        <f>D42-G42-Q42-S42</f>
        <v>5044</v>
      </c>
      <c r="W42" s="53">
        <f>E42-H42-Q42-S42</f>
        <v>3829.2999999999993</v>
      </c>
      <c r="X42" s="55">
        <f>Y42+Z42+AA42</f>
        <v>2492</v>
      </c>
      <c r="Y42" s="56">
        <v>2492</v>
      </c>
      <c r="Z42" s="56"/>
      <c r="AA42" s="56"/>
      <c r="AB42" s="56">
        <f>X42</f>
        <v>2492</v>
      </c>
      <c r="AC42" s="64" t="s">
        <v>51</v>
      </c>
      <c r="AE42" s="33"/>
    </row>
    <row r="43" spans="1:33" s="41" customFormat="1" ht="37.5" x14ac:dyDescent="0.25">
      <c r="A43" s="34" t="s">
        <v>98</v>
      </c>
      <c r="B43" s="85" t="s">
        <v>99</v>
      </c>
      <c r="C43" s="36"/>
      <c r="D43" s="37">
        <f t="shared" ref="D43:AC43" si="15">D44+D57+D69+D78+D83+D86+D120</f>
        <v>8426956</v>
      </c>
      <c r="E43" s="37">
        <f t="shared" si="15"/>
        <v>6661824.0499999998</v>
      </c>
      <c r="F43" s="37">
        <f t="shared" si="15"/>
        <v>1765131.95</v>
      </c>
      <c r="G43" s="37">
        <f t="shared" si="15"/>
        <v>2265082</v>
      </c>
      <c r="H43" s="37">
        <f t="shared" si="15"/>
        <v>1294880</v>
      </c>
      <c r="I43" s="37">
        <f t="shared" si="15"/>
        <v>253080</v>
      </c>
      <c r="J43" s="37">
        <f t="shared" si="15"/>
        <v>184930</v>
      </c>
      <c r="K43" s="37">
        <f t="shared" si="15"/>
        <v>332791</v>
      </c>
      <c r="L43" s="37">
        <f t="shared" si="15"/>
        <v>262651</v>
      </c>
      <c r="M43" s="37">
        <f t="shared" si="15"/>
        <v>510282</v>
      </c>
      <c r="N43" s="37">
        <f t="shared" si="15"/>
        <v>93002</v>
      </c>
      <c r="O43" s="37">
        <f t="shared" si="15"/>
        <v>330571</v>
      </c>
      <c r="P43" s="37">
        <f t="shared" si="15"/>
        <v>86709</v>
      </c>
      <c r="Q43" s="37">
        <f t="shared" si="15"/>
        <v>186437</v>
      </c>
      <c r="R43" s="37">
        <f t="shared" si="15"/>
        <v>31900</v>
      </c>
      <c r="S43" s="37">
        <f t="shared" si="15"/>
        <v>121808</v>
      </c>
      <c r="T43" s="37">
        <f t="shared" si="15"/>
        <v>323845</v>
      </c>
      <c r="U43" s="37">
        <f t="shared" si="15"/>
        <v>61102</v>
      </c>
      <c r="V43" s="37">
        <f t="shared" si="15"/>
        <v>5853629</v>
      </c>
      <c r="W43" s="37">
        <f t="shared" si="15"/>
        <v>5047525.45</v>
      </c>
      <c r="X43" s="38">
        <f t="shared" si="15"/>
        <v>249219</v>
      </c>
      <c r="Y43" s="37">
        <f t="shared" si="15"/>
        <v>173964</v>
      </c>
      <c r="Z43" s="37">
        <f t="shared" si="15"/>
        <v>47775</v>
      </c>
      <c r="AA43" s="37">
        <f t="shared" si="15"/>
        <v>27480</v>
      </c>
      <c r="AB43" s="37">
        <f t="shared" si="15"/>
        <v>33332</v>
      </c>
      <c r="AC43" s="37">
        <f t="shared" si="15"/>
        <v>0</v>
      </c>
      <c r="AD43" s="39"/>
      <c r="AE43" s="33"/>
    </row>
    <row r="44" spans="1:33" s="61" customFormat="1" ht="19.5" x14ac:dyDescent="0.25">
      <c r="A44" s="58" t="s">
        <v>47</v>
      </c>
      <c r="B44" s="59" t="s">
        <v>48</v>
      </c>
      <c r="C44" s="76"/>
      <c r="D44" s="83">
        <f t="shared" ref="D44:AC44" si="16">SUM(D45:D56)</f>
        <v>647503</v>
      </c>
      <c r="E44" s="83">
        <f t="shared" si="16"/>
        <v>282543</v>
      </c>
      <c r="F44" s="83">
        <f t="shared" si="16"/>
        <v>364960</v>
      </c>
      <c r="G44" s="83">
        <f t="shared" si="16"/>
        <v>100940</v>
      </c>
      <c r="H44" s="83">
        <f t="shared" si="16"/>
        <v>33940</v>
      </c>
      <c r="I44" s="83">
        <f t="shared" si="16"/>
        <v>50800</v>
      </c>
      <c r="J44" s="83">
        <f t="shared" si="16"/>
        <v>15800</v>
      </c>
      <c r="K44" s="83">
        <f t="shared" si="16"/>
        <v>20500</v>
      </c>
      <c r="L44" s="83">
        <f t="shared" si="16"/>
        <v>8500</v>
      </c>
      <c r="M44" s="83">
        <f t="shared" si="16"/>
        <v>61900</v>
      </c>
      <c r="N44" s="83">
        <f t="shared" si="16"/>
        <v>0</v>
      </c>
      <c r="O44" s="83">
        <f t="shared" si="16"/>
        <v>37000</v>
      </c>
      <c r="P44" s="83">
        <f t="shared" si="16"/>
        <v>24900</v>
      </c>
      <c r="Q44" s="83">
        <f t="shared" si="16"/>
        <v>22000</v>
      </c>
      <c r="R44" s="83">
        <f t="shared" si="16"/>
        <v>0</v>
      </c>
      <c r="S44" s="83">
        <f t="shared" si="16"/>
        <v>0</v>
      </c>
      <c r="T44" s="83">
        <f t="shared" si="16"/>
        <v>39900</v>
      </c>
      <c r="U44" s="83">
        <f t="shared" si="16"/>
        <v>0</v>
      </c>
      <c r="V44" s="83">
        <f t="shared" si="16"/>
        <v>524563</v>
      </c>
      <c r="W44" s="83">
        <f t="shared" si="16"/>
        <v>226603</v>
      </c>
      <c r="X44" s="84">
        <f t="shared" si="16"/>
        <v>34964</v>
      </c>
      <c r="Y44" s="83">
        <f t="shared" si="16"/>
        <v>33189</v>
      </c>
      <c r="Z44" s="83">
        <f t="shared" si="16"/>
        <v>1775</v>
      </c>
      <c r="AA44" s="83">
        <f t="shared" si="16"/>
        <v>0</v>
      </c>
      <c r="AB44" s="83">
        <f t="shared" si="16"/>
        <v>0</v>
      </c>
      <c r="AC44" s="83">
        <f t="shared" si="16"/>
        <v>0</v>
      </c>
      <c r="AD44" s="16"/>
      <c r="AE44" s="33"/>
    </row>
    <row r="45" spans="1:33" ht="75" x14ac:dyDescent="0.25">
      <c r="A45" s="49">
        <v>1</v>
      </c>
      <c r="B45" s="50" t="s">
        <v>100</v>
      </c>
      <c r="C45" s="62" t="s">
        <v>101</v>
      </c>
      <c r="D45" s="53">
        <v>18982</v>
      </c>
      <c r="E45" s="53">
        <f>D45</f>
        <v>18982</v>
      </c>
      <c r="F45" s="53"/>
      <c r="G45" s="53">
        <v>6600</v>
      </c>
      <c r="H45" s="53">
        <v>6600</v>
      </c>
      <c r="I45" s="53">
        <v>3500</v>
      </c>
      <c r="J45" s="53">
        <v>3500</v>
      </c>
      <c r="K45" s="53">
        <v>2500</v>
      </c>
      <c r="L45" s="53">
        <v>2500</v>
      </c>
      <c r="M45" s="53">
        <v>7000</v>
      </c>
      <c r="N45" s="53"/>
      <c r="O45" s="53">
        <f t="shared" ref="O45:O51" si="17">M45</f>
        <v>7000</v>
      </c>
      <c r="P45" s="53"/>
      <c r="Q45" s="53">
        <v>3000</v>
      </c>
      <c r="R45" s="53"/>
      <c r="S45" s="63"/>
      <c r="T45" s="53">
        <f t="shared" ref="T45:U56" si="18">M45-Q45</f>
        <v>4000</v>
      </c>
      <c r="U45" s="53">
        <f t="shared" si="18"/>
        <v>0</v>
      </c>
      <c r="V45" s="53">
        <f t="shared" ref="V45:V56" si="19">D45-G45-Q45-S45</f>
        <v>9382</v>
      </c>
      <c r="W45" s="53">
        <f t="shared" ref="W45:W56" si="20">E45-H45-Q45-S45</f>
        <v>9382</v>
      </c>
      <c r="X45" s="55">
        <f t="shared" ref="X45:X56" si="21">Y45+Z45+AA45</f>
        <v>4000</v>
      </c>
      <c r="Y45" s="56">
        <v>4000</v>
      </c>
      <c r="Z45" s="56"/>
      <c r="AA45" s="56"/>
      <c r="AB45" s="56"/>
      <c r="AC45" s="64" t="s">
        <v>51</v>
      </c>
      <c r="AE45" s="33"/>
      <c r="AF45" s="2">
        <f>X45+X77+X95+X98+X116+X152</f>
        <v>19000</v>
      </c>
      <c r="AG45" s="2" t="s">
        <v>102</v>
      </c>
    </row>
    <row r="46" spans="1:33" ht="37.5" x14ac:dyDescent="0.25">
      <c r="A46" s="49">
        <f t="shared" ref="A46:A56" si="22">+A45+1</f>
        <v>2</v>
      </c>
      <c r="B46" s="50" t="s">
        <v>103</v>
      </c>
      <c r="C46" s="62" t="s">
        <v>104</v>
      </c>
      <c r="D46" s="53">
        <v>22600</v>
      </c>
      <c r="E46" s="53">
        <v>22600</v>
      </c>
      <c r="F46" s="53"/>
      <c r="G46" s="53">
        <v>5800</v>
      </c>
      <c r="H46" s="53">
        <v>5800</v>
      </c>
      <c r="I46" s="53">
        <v>2000</v>
      </c>
      <c r="J46" s="53">
        <v>2000</v>
      </c>
      <c r="K46" s="53">
        <v>1000</v>
      </c>
      <c r="L46" s="53">
        <v>1000</v>
      </c>
      <c r="M46" s="53">
        <v>5000</v>
      </c>
      <c r="N46" s="53"/>
      <c r="O46" s="53">
        <f t="shared" si="17"/>
        <v>5000</v>
      </c>
      <c r="P46" s="53"/>
      <c r="Q46" s="53">
        <v>1800</v>
      </c>
      <c r="R46" s="53"/>
      <c r="S46" s="63"/>
      <c r="T46" s="53">
        <f t="shared" si="18"/>
        <v>3200</v>
      </c>
      <c r="U46" s="53">
        <f t="shared" si="18"/>
        <v>0</v>
      </c>
      <c r="V46" s="53">
        <f t="shared" si="19"/>
        <v>15000</v>
      </c>
      <c r="W46" s="53">
        <f t="shared" si="20"/>
        <v>15000</v>
      </c>
      <c r="X46" s="55">
        <f t="shared" si="21"/>
        <v>3200</v>
      </c>
      <c r="Y46" s="56">
        <v>3200</v>
      </c>
      <c r="Z46" s="56"/>
      <c r="AA46" s="56"/>
      <c r="AB46" s="56"/>
      <c r="AC46" s="64" t="s">
        <v>51</v>
      </c>
      <c r="AE46" s="33"/>
    </row>
    <row r="47" spans="1:33" ht="75" x14ac:dyDescent="0.25">
      <c r="A47" s="49">
        <f t="shared" si="22"/>
        <v>3</v>
      </c>
      <c r="B47" s="50" t="s">
        <v>105</v>
      </c>
      <c r="C47" s="62" t="s">
        <v>106</v>
      </c>
      <c r="D47" s="53">
        <v>35680</v>
      </c>
      <c r="E47" s="53">
        <f>D47</f>
        <v>35680</v>
      </c>
      <c r="F47" s="53"/>
      <c r="G47" s="53">
        <v>12540</v>
      </c>
      <c r="H47" s="53">
        <v>12540</v>
      </c>
      <c r="I47" s="53">
        <v>5000</v>
      </c>
      <c r="J47" s="53">
        <v>5000</v>
      </c>
      <c r="K47" s="53">
        <v>1500</v>
      </c>
      <c r="L47" s="53">
        <v>1500</v>
      </c>
      <c r="M47" s="53">
        <v>5000</v>
      </c>
      <c r="N47" s="53"/>
      <c r="O47" s="53">
        <f t="shared" si="17"/>
        <v>5000</v>
      </c>
      <c r="P47" s="53"/>
      <c r="Q47" s="53">
        <v>2000</v>
      </c>
      <c r="R47" s="53"/>
      <c r="S47" s="63"/>
      <c r="T47" s="53">
        <f t="shared" si="18"/>
        <v>3000</v>
      </c>
      <c r="U47" s="53">
        <f t="shared" si="18"/>
        <v>0</v>
      </c>
      <c r="V47" s="53">
        <f t="shared" si="19"/>
        <v>21140</v>
      </c>
      <c r="W47" s="53">
        <f t="shared" si="20"/>
        <v>21140</v>
      </c>
      <c r="X47" s="55">
        <f t="shared" si="21"/>
        <v>3000</v>
      </c>
      <c r="Y47" s="56">
        <v>3000</v>
      </c>
      <c r="Z47" s="56"/>
      <c r="AA47" s="56"/>
      <c r="AB47" s="56"/>
      <c r="AC47" s="64" t="s">
        <v>51</v>
      </c>
      <c r="AE47" s="33"/>
    </row>
    <row r="48" spans="1:33" ht="37.5" x14ac:dyDescent="0.25">
      <c r="A48" s="49">
        <f t="shared" si="22"/>
        <v>4</v>
      </c>
      <c r="B48" s="65" t="s">
        <v>107</v>
      </c>
      <c r="C48" s="66" t="s">
        <v>108</v>
      </c>
      <c r="D48" s="67">
        <v>292668</v>
      </c>
      <c r="E48" s="67">
        <v>58533</v>
      </c>
      <c r="F48" s="53">
        <v>234135</v>
      </c>
      <c r="G48" s="53">
        <v>16500</v>
      </c>
      <c r="H48" s="53">
        <v>4500</v>
      </c>
      <c r="I48" s="53">
        <v>3300</v>
      </c>
      <c r="J48" s="53">
        <v>3300</v>
      </c>
      <c r="K48" s="53">
        <v>13000</v>
      </c>
      <c r="L48" s="53">
        <v>1000</v>
      </c>
      <c r="M48" s="53">
        <v>6000</v>
      </c>
      <c r="N48" s="53"/>
      <c r="O48" s="53">
        <f t="shared" si="17"/>
        <v>6000</v>
      </c>
      <c r="P48" s="53"/>
      <c r="Q48" s="53">
        <v>2000</v>
      </c>
      <c r="R48" s="53"/>
      <c r="S48" s="63"/>
      <c r="T48" s="53">
        <f t="shared" si="18"/>
        <v>4000</v>
      </c>
      <c r="U48" s="53">
        <f t="shared" si="18"/>
        <v>0</v>
      </c>
      <c r="V48" s="53">
        <f t="shared" si="19"/>
        <v>274168</v>
      </c>
      <c r="W48" s="53">
        <f t="shared" si="20"/>
        <v>52033</v>
      </c>
      <c r="X48" s="55">
        <f t="shared" si="21"/>
        <v>3000</v>
      </c>
      <c r="Y48" s="56">
        <f>4000-1000</f>
        <v>3000</v>
      </c>
      <c r="Z48" s="56"/>
      <c r="AA48" s="56"/>
      <c r="AB48" s="56"/>
      <c r="AC48" s="64"/>
      <c r="AE48" s="33"/>
    </row>
    <row r="49" spans="1:33" ht="75" x14ac:dyDescent="0.25">
      <c r="A49" s="49">
        <f t="shared" si="22"/>
        <v>5</v>
      </c>
      <c r="B49" s="50" t="s">
        <v>109</v>
      </c>
      <c r="C49" s="62" t="s">
        <v>110</v>
      </c>
      <c r="D49" s="53">
        <v>4994</v>
      </c>
      <c r="E49" s="53">
        <f>D49</f>
        <v>4994</v>
      </c>
      <c r="F49" s="53"/>
      <c r="G49" s="53">
        <v>1000</v>
      </c>
      <c r="H49" s="53">
        <v>1000</v>
      </c>
      <c r="I49" s="53"/>
      <c r="J49" s="53"/>
      <c r="K49" s="53">
        <v>1000</v>
      </c>
      <c r="L49" s="53">
        <v>1000</v>
      </c>
      <c r="M49" s="53">
        <v>3000</v>
      </c>
      <c r="N49" s="53"/>
      <c r="O49" s="53">
        <f t="shared" si="17"/>
        <v>3000</v>
      </c>
      <c r="P49" s="53"/>
      <c r="Q49" s="53">
        <v>2000</v>
      </c>
      <c r="R49" s="53"/>
      <c r="S49" s="63"/>
      <c r="T49" s="53">
        <f t="shared" si="18"/>
        <v>1000</v>
      </c>
      <c r="U49" s="53">
        <f t="shared" si="18"/>
        <v>0</v>
      </c>
      <c r="V49" s="53">
        <f t="shared" si="19"/>
        <v>1994</v>
      </c>
      <c r="W49" s="53">
        <f t="shared" si="20"/>
        <v>1994</v>
      </c>
      <c r="X49" s="55">
        <f t="shared" si="21"/>
        <v>1000</v>
      </c>
      <c r="Y49" s="56">
        <v>1000</v>
      </c>
      <c r="Z49" s="56"/>
      <c r="AA49" s="56"/>
      <c r="AB49" s="56"/>
      <c r="AC49" s="64" t="s">
        <v>51</v>
      </c>
      <c r="AE49" s="33"/>
    </row>
    <row r="50" spans="1:33" ht="75" x14ac:dyDescent="0.25">
      <c r="A50" s="49">
        <f t="shared" si="22"/>
        <v>6</v>
      </c>
      <c r="B50" s="50" t="s">
        <v>111</v>
      </c>
      <c r="C50" s="62" t="s">
        <v>112</v>
      </c>
      <c r="D50" s="53">
        <v>25471</v>
      </c>
      <c r="E50" s="53">
        <v>21171</v>
      </c>
      <c r="F50" s="53">
        <f>D50-E50</f>
        <v>4300</v>
      </c>
      <c r="G50" s="53">
        <v>1400</v>
      </c>
      <c r="H50" s="53">
        <v>1400</v>
      </c>
      <c r="I50" s="53">
        <v>400</v>
      </c>
      <c r="J50" s="53">
        <v>400</v>
      </c>
      <c r="K50" s="53">
        <v>1000</v>
      </c>
      <c r="L50" s="53">
        <v>1000</v>
      </c>
      <c r="M50" s="53">
        <v>6000</v>
      </c>
      <c r="N50" s="53"/>
      <c r="O50" s="53">
        <f t="shared" si="17"/>
        <v>6000</v>
      </c>
      <c r="P50" s="53"/>
      <c r="Q50" s="53">
        <v>2200</v>
      </c>
      <c r="R50" s="53"/>
      <c r="S50" s="63"/>
      <c r="T50" s="53">
        <f t="shared" si="18"/>
        <v>3800</v>
      </c>
      <c r="U50" s="53">
        <f t="shared" si="18"/>
        <v>0</v>
      </c>
      <c r="V50" s="53">
        <f t="shared" si="19"/>
        <v>21871</v>
      </c>
      <c r="W50" s="53">
        <f t="shared" si="20"/>
        <v>17571</v>
      </c>
      <c r="X50" s="55">
        <f t="shared" si="21"/>
        <v>3800</v>
      </c>
      <c r="Y50" s="56">
        <v>3800</v>
      </c>
      <c r="Z50" s="56"/>
      <c r="AA50" s="56"/>
      <c r="AB50" s="56"/>
      <c r="AC50" s="64" t="s">
        <v>51</v>
      </c>
      <c r="AE50" s="33"/>
    </row>
    <row r="51" spans="1:33" ht="37.5" x14ac:dyDescent="0.25">
      <c r="A51" s="49">
        <f t="shared" si="22"/>
        <v>7</v>
      </c>
      <c r="B51" s="50" t="s">
        <v>113</v>
      </c>
      <c r="C51" s="62" t="s">
        <v>114</v>
      </c>
      <c r="D51" s="53">
        <v>67000</v>
      </c>
      <c r="E51" s="53">
        <v>67000</v>
      </c>
      <c r="F51" s="53"/>
      <c r="G51" s="53">
        <v>500</v>
      </c>
      <c r="H51" s="53">
        <v>500</v>
      </c>
      <c r="I51" s="53"/>
      <c r="J51" s="53"/>
      <c r="K51" s="53">
        <v>500</v>
      </c>
      <c r="L51" s="53">
        <v>500</v>
      </c>
      <c r="M51" s="53">
        <v>5000</v>
      </c>
      <c r="N51" s="53"/>
      <c r="O51" s="53">
        <f t="shared" si="17"/>
        <v>5000</v>
      </c>
      <c r="P51" s="53"/>
      <c r="Q51" s="53">
        <v>1500</v>
      </c>
      <c r="R51" s="53"/>
      <c r="S51" s="63"/>
      <c r="T51" s="53">
        <f t="shared" si="18"/>
        <v>3500</v>
      </c>
      <c r="U51" s="53">
        <f t="shared" si="18"/>
        <v>0</v>
      </c>
      <c r="V51" s="53">
        <f t="shared" si="19"/>
        <v>65000</v>
      </c>
      <c r="W51" s="53">
        <f t="shared" si="20"/>
        <v>65000</v>
      </c>
      <c r="X51" s="55">
        <f t="shared" si="21"/>
        <v>3500</v>
      </c>
      <c r="Y51" s="56">
        <v>3500</v>
      </c>
      <c r="Z51" s="56"/>
      <c r="AA51" s="56"/>
      <c r="AB51" s="56"/>
      <c r="AC51" s="64" t="s">
        <v>51</v>
      </c>
      <c r="AE51" s="33"/>
    </row>
    <row r="52" spans="1:33" ht="37.5" x14ac:dyDescent="0.25">
      <c r="A52" s="49">
        <f t="shared" si="22"/>
        <v>8</v>
      </c>
      <c r="B52" s="50" t="s">
        <v>115</v>
      </c>
      <c r="C52" s="62" t="s">
        <v>116</v>
      </c>
      <c r="D52" s="53">
        <v>139893</v>
      </c>
      <c r="E52" s="53">
        <v>19893</v>
      </c>
      <c r="F52" s="53">
        <v>120000</v>
      </c>
      <c r="G52" s="53">
        <v>55000</v>
      </c>
      <c r="H52" s="53"/>
      <c r="I52" s="53">
        <v>35000</v>
      </c>
      <c r="J52" s="53"/>
      <c r="K52" s="53"/>
      <c r="L52" s="53"/>
      <c r="M52" s="53">
        <v>7000</v>
      </c>
      <c r="N52" s="53"/>
      <c r="O52" s="53"/>
      <c r="P52" s="53">
        <f>M52</f>
        <v>7000</v>
      </c>
      <c r="Q52" s="53"/>
      <c r="R52" s="53"/>
      <c r="S52" s="63"/>
      <c r="T52" s="53">
        <f t="shared" si="18"/>
        <v>7000</v>
      </c>
      <c r="U52" s="53">
        <f t="shared" si="18"/>
        <v>0</v>
      </c>
      <c r="V52" s="53">
        <f t="shared" si="19"/>
        <v>84893</v>
      </c>
      <c r="W52" s="53">
        <f t="shared" si="20"/>
        <v>19893</v>
      </c>
      <c r="X52" s="86">
        <f t="shared" si="21"/>
        <v>3064</v>
      </c>
      <c r="Y52" s="53">
        <v>1289</v>
      </c>
      <c r="Z52" s="53">
        <f>1000+775</f>
        <v>1775</v>
      </c>
      <c r="AA52" s="53"/>
      <c r="AB52" s="53"/>
      <c r="AC52" s="64"/>
      <c r="AE52" s="33"/>
    </row>
    <row r="53" spans="1:33" ht="37.5" x14ac:dyDescent="0.25">
      <c r="A53" s="49">
        <f t="shared" si="22"/>
        <v>9</v>
      </c>
      <c r="B53" s="50" t="s">
        <v>117</v>
      </c>
      <c r="C53" s="62" t="s">
        <v>118</v>
      </c>
      <c r="D53" s="53">
        <v>3951</v>
      </c>
      <c r="E53" s="53">
        <v>3951</v>
      </c>
      <c r="F53" s="53"/>
      <c r="G53" s="53">
        <v>0</v>
      </c>
      <c r="H53" s="53">
        <v>0</v>
      </c>
      <c r="I53" s="53"/>
      <c r="J53" s="53"/>
      <c r="K53" s="53"/>
      <c r="L53" s="53">
        <v>0</v>
      </c>
      <c r="M53" s="53">
        <v>3950</v>
      </c>
      <c r="N53" s="53"/>
      <c r="O53" s="53"/>
      <c r="P53" s="53">
        <f>M53</f>
        <v>3950</v>
      </c>
      <c r="Q53" s="53">
        <v>2000</v>
      </c>
      <c r="R53" s="53"/>
      <c r="S53" s="63"/>
      <c r="T53" s="53">
        <f t="shared" si="18"/>
        <v>1950</v>
      </c>
      <c r="U53" s="53">
        <f t="shared" si="18"/>
        <v>0</v>
      </c>
      <c r="V53" s="53">
        <f t="shared" si="19"/>
        <v>1951</v>
      </c>
      <c r="W53" s="53">
        <f t="shared" si="20"/>
        <v>1951</v>
      </c>
      <c r="X53" s="86">
        <f t="shared" si="21"/>
        <v>1950</v>
      </c>
      <c r="Y53" s="53">
        <v>1950</v>
      </c>
      <c r="Z53" s="53"/>
      <c r="AA53" s="53"/>
      <c r="AB53" s="53"/>
      <c r="AC53" s="64" t="s">
        <v>56</v>
      </c>
      <c r="AE53" s="33"/>
    </row>
    <row r="54" spans="1:33" ht="37.5" x14ac:dyDescent="0.25">
      <c r="A54" s="49">
        <f t="shared" si="22"/>
        <v>10</v>
      </c>
      <c r="B54" s="50" t="s">
        <v>119</v>
      </c>
      <c r="C54" s="62" t="s">
        <v>120</v>
      </c>
      <c r="D54" s="53">
        <v>10556</v>
      </c>
      <c r="E54" s="53">
        <f>D54</f>
        <v>10556</v>
      </c>
      <c r="F54" s="53"/>
      <c r="G54" s="53">
        <v>0</v>
      </c>
      <c r="H54" s="53">
        <v>0</v>
      </c>
      <c r="I54" s="53"/>
      <c r="J54" s="53"/>
      <c r="K54" s="53"/>
      <c r="L54" s="53">
        <v>0</v>
      </c>
      <c r="M54" s="53">
        <v>5000</v>
      </c>
      <c r="N54" s="53"/>
      <c r="O54" s="53"/>
      <c r="P54" s="53">
        <f>M54</f>
        <v>5000</v>
      </c>
      <c r="Q54" s="53">
        <v>2000</v>
      </c>
      <c r="R54" s="53"/>
      <c r="S54" s="63"/>
      <c r="T54" s="53">
        <f t="shared" si="18"/>
        <v>3000</v>
      </c>
      <c r="U54" s="53">
        <f t="shared" si="18"/>
        <v>0</v>
      </c>
      <c r="V54" s="53">
        <f t="shared" si="19"/>
        <v>8556</v>
      </c>
      <c r="W54" s="53">
        <f t="shared" si="20"/>
        <v>8556</v>
      </c>
      <c r="X54" s="86">
        <f t="shared" si="21"/>
        <v>3000</v>
      </c>
      <c r="Y54" s="53">
        <v>3000</v>
      </c>
      <c r="Z54" s="53"/>
      <c r="AA54" s="53"/>
      <c r="AB54" s="53"/>
      <c r="AC54" s="64" t="s">
        <v>51</v>
      </c>
      <c r="AE54" s="33"/>
    </row>
    <row r="55" spans="1:33" ht="37.5" x14ac:dyDescent="0.25">
      <c r="A55" s="49">
        <f t="shared" si="22"/>
        <v>11</v>
      </c>
      <c r="B55" s="50" t="s">
        <v>121</v>
      </c>
      <c r="C55" s="62" t="s">
        <v>122</v>
      </c>
      <c r="D55" s="53">
        <v>21750</v>
      </c>
      <c r="E55" s="53">
        <v>15225</v>
      </c>
      <c r="F55" s="53">
        <v>6525</v>
      </c>
      <c r="G55" s="53">
        <v>1600</v>
      </c>
      <c r="H55" s="53">
        <v>1600</v>
      </c>
      <c r="I55" s="53">
        <v>1600</v>
      </c>
      <c r="J55" s="53">
        <v>1600</v>
      </c>
      <c r="K55" s="53"/>
      <c r="L55" s="53">
        <v>0</v>
      </c>
      <c r="M55" s="53">
        <v>5000</v>
      </c>
      <c r="N55" s="53"/>
      <c r="O55" s="53"/>
      <c r="P55" s="53">
        <f>M55</f>
        <v>5000</v>
      </c>
      <c r="Q55" s="53">
        <v>2000</v>
      </c>
      <c r="R55" s="53"/>
      <c r="S55" s="63"/>
      <c r="T55" s="53">
        <f t="shared" si="18"/>
        <v>3000</v>
      </c>
      <c r="U55" s="53">
        <f t="shared" si="18"/>
        <v>0</v>
      </c>
      <c r="V55" s="53">
        <f t="shared" si="19"/>
        <v>18150</v>
      </c>
      <c r="W55" s="53">
        <f t="shared" si="20"/>
        <v>11625</v>
      </c>
      <c r="X55" s="86">
        <f t="shared" si="21"/>
        <v>3000</v>
      </c>
      <c r="Y55" s="53">
        <v>3000</v>
      </c>
      <c r="Z55" s="53"/>
      <c r="AA55" s="53"/>
      <c r="AB55" s="53"/>
      <c r="AC55" s="64" t="s">
        <v>51</v>
      </c>
      <c r="AE55" s="33"/>
    </row>
    <row r="56" spans="1:33" ht="37.5" x14ac:dyDescent="0.25">
      <c r="A56" s="49">
        <f t="shared" si="22"/>
        <v>12</v>
      </c>
      <c r="B56" s="50" t="s">
        <v>123</v>
      </c>
      <c r="C56" s="62" t="s">
        <v>124</v>
      </c>
      <c r="D56" s="53">
        <v>3958</v>
      </c>
      <c r="E56" s="53">
        <v>3958</v>
      </c>
      <c r="F56" s="53"/>
      <c r="G56" s="53">
        <v>0</v>
      </c>
      <c r="H56" s="53">
        <v>0</v>
      </c>
      <c r="I56" s="53"/>
      <c r="J56" s="53"/>
      <c r="K56" s="53"/>
      <c r="L56" s="53">
        <v>0</v>
      </c>
      <c r="M56" s="53">
        <v>3950</v>
      </c>
      <c r="N56" s="53"/>
      <c r="O56" s="53"/>
      <c r="P56" s="53">
        <f>M56</f>
        <v>3950</v>
      </c>
      <c r="Q56" s="53">
        <v>1500</v>
      </c>
      <c r="R56" s="53"/>
      <c r="S56" s="63"/>
      <c r="T56" s="53">
        <f t="shared" si="18"/>
        <v>2450</v>
      </c>
      <c r="U56" s="53">
        <f t="shared" si="18"/>
        <v>0</v>
      </c>
      <c r="V56" s="53">
        <f t="shared" si="19"/>
        <v>2458</v>
      </c>
      <c r="W56" s="53">
        <f t="shared" si="20"/>
        <v>2458</v>
      </c>
      <c r="X56" s="86">
        <f t="shared" si="21"/>
        <v>2450</v>
      </c>
      <c r="Y56" s="53">
        <v>2450</v>
      </c>
      <c r="Z56" s="53"/>
      <c r="AA56" s="53"/>
      <c r="AB56" s="53"/>
      <c r="AC56" s="64" t="s">
        <v>56</v>
      </c>
      <c r="AE56" s="33"/>
    </row>
    <row r="57" spans="1:33" s="61" customFormat="1" ht="19.5" x14ac:dyDescent="0.25">
      <c r="A57" s="58" t="s">
        <v>65</v>
      </c>
      <c r="B57" s="59" t="s">
        <v>125</v>
      </c>
      <c r="C57" s="76"/>
      <c r="D57" s="52">
        <f t="shared" ref="D57:AC57" si="23">SUM(D58:D68)</f>
        <v>666274</v>
      </c>
      <c r="E57" s="52">
        <f t="shared" si="23"/>
        <v>434349</v>
      </c>
      <c r="F57" s="52">
        <f t="shared" si="23"/>
        <v>231925</v>
      </c>
      <c r="G57" s="52">
        <f t="shared" si="23"/>
        <v>175798</v>
      </c>
      <c r="H57" s="52">
        <f t="shared" si="23"/>
        <v>137338</v>
      </c>
      <c r="I57" s="52">
        <f t="shared" si="23"/>
        <v>36400</v>
      </c>
      <c r="J57" s="52">
        <f t="shared" si="23"/>
        <v>26400</v>
      </c>
      <c r="K57" s="52">
        <f t="shared" si="23"/>
        <v>43921</v>
      </c>
      <c r="L57" s="52">
        <f t="shared" si="23"/>
        <v>43921</v>
      </c>
      <c r="M57" s="52">
        <f t="shared" si="23"/>
        <v>61265</v>
      </c>
      <c r="N57" s="52">
        <f t="shared" si="23"/>
        <v>30002</v>
      </c>
      <c r="O57" s="52">
        <f t="shared" si="23"/>
        <v>31263</v>
      </c>
      <c r="P57" s="52">
        <f t="shared" si="23"/>
        <v>0</v>
      </c>
      <c r="Q57" s="52">
        <f t="shared" si="23"/>
        <v>22900</v>
      </c>
      <c r="R57" s="52">
        <f t="shared" si="23"/>
        <v>14900</v>
      </c>
      <c r="S57" s="52">
        <f t="shared" si="23"/>
        <v>14200</v>
      </c>
      <c r="T57" s="52">
        <f t="shared" si="23"/>
        <v>38365</v>
      </c>
      <c r="U57" s="52">
        <f t="shared" si="23"/>
        <v>15102</v>
      </c>
      <c r="V57" s="52">
        <f t="shared" si="23"/>
        <v>453376</v>
      </c>
      <c r="W57" s="52">
        <f t="shared" si="23"/>
        <v>256961</v>
      </c>
      <c r="X57" s="60">
        <f t="shared" si="23"/>
        <v>29065</v>
      </c>
      <c r="Y57" s="52">
        <f t="shared" si="23"/>
        <v>5535</v>
      </c>
      <c r="Z57" s="52">
        <f t="shared" si="23"/>
        <v>0</v>
      </c>
      <c r="AA57" s="52">
        <f t="shared" si="23"/>
        <v>23530</v>
      </c>
      <c r="AB57" s="52">
        <f t="shared" si="23"/>
        <v>14332</v>
      </c>
      <c r="AC57" s="87">
        <f t="shared" si="23"/>
        <v>0</v>
      </c>
      <c r="AD57" s="16"/>
      <c r="AE57" s="33"/>
    </row>
    <row r="58" spans="1:33" ht="37.5" x14ac:dyDescent="0.25">
      <c r="A58" s="49">
        <v>1</v>
      </c>
      <c r="B58" s="50" t="s">
        <v>126</v>
      </c>
      <c r="C58" s="62" t="s">
        <v>127</v>
      </c>
      <c r="D58" s="53">
        <v>396514</v>
      </c>
      <c r="E58" s="53">
        <v>202222</v>
      </c>
      <c r="F58" s="53">
        <v>194292</v>
      </c>
      <c r="G58" s="53">
        <v>40177</v>
      </c>
      <c r="H58" s="53">
        <v>40000</v>
      </c>
      <c r="I58" s="53">
        <v>11000</v>
      </c>
      <c r="J58" s="53">
        <v>1000</v>
      </c>
      <c r="K58" s="53">
        <v>29000</v>
      </c>
      <c r="L58" s="53">
        <v>29000</v>
      </c>
      <c r="M58" s="53">
        <v>15000</v>
      </c>
      <c r="N58" s="53"/>
      <c r="O58" s="53">
        <f>M58</f>
        <v>15000</v>
      </c>
      <c r="P58" s="53"/>
      <c r="Q58" s="53">
        <v>4000</v>
      </c>
      <c r="R58" s="53"/>
      <c r="S58" s="63">
        <v>11200</v>
      </c>
      <c r="T58" s="53">
        <f t="shared" ref="T58:U68" si="24">M58-Q58</f>
        <v>11000</v>
      </c>
      <c r="U58" s="53">
        <f t="shared" si="24"/>
        <v>0</v>
      </c>
      <c r="V58" s="53">
        <f t="shared" ref="V58:V68" si="25">D58-G58-Q58-S58</f>
        <v>341137</v>
      </c>
      <c r="W58" s="53">
        <f>E58-H58-Q58-S58</f>
        <v>147022</v>
      </c>
      <c r="X58" s="55">
        <f t="shared" ref="X58:X68" si="26">Y58+Z58+AA58</f>
        <v>5000</v>
      </c>
      <c r="Y58" s="56">
        <f>2795-1000</f>
        <v>1795</v>
      </c>
      <c r="Z58" s="56"/>
      <c r="AA58" s="56">
        <v>3205</v>
      </c>
      <c r="AB58" s="56"/>
      <c r="AC58" s="64"/>
      <c r="AE58" s="33"/>
      <c r="AF58" s="2">
        <f>X58+X62+X65+X106+X154+X176</f>
        <v>16970</v>
      </c>
      <c r="AG58" s="2" t="s">
        <v>128</v>
      </c>
    </row>
    <row r="59" spans="1:33" ht="37.5" x14ac:dyDescent="0.25">
      <c r="A59" s="49">
        <f t="shared" ref="A59:A68" si="27">+A58+1</f>
        <v>2</v>
      </c>
      <c r="B59" s="50" t="s">
        <v>129</v>
      </c>
      <c r="C59" s="62" t="s">
        <v>130</v>
      </c>
      <c r="D59" s="53">
        <v>35050</v>
      </c>
      <c r="E59" s="53">
        <v>32030</v>
      </c>
      <c r="F59" s="53">
        <v>3020</v>
      </c>
      <c r="G59" s="53">
        <v>11510</v>
      </c>
      <c r="H59" s="53">
        <v>6690</v>
      </c>
      <c r="I59" s="53">
        <v>2500</v>
      </c>
      <c r="J59" s="53">
        <v>2500</v>
      </c>
      <c r="K59" s="53">
        <v>2000</v>
      </c>
      <c r="L59" s="53">
        <v>2000</v>
      </c>
      <c r="M59" s="53">
        <v>7075</v>
      </c>
      <c r="N59" s="53">
        <v>6075</v>
      </c>
      <c r="O59" s="53">
        <v>1000</v>
      </c>
      <c r="P59" s="53"/>
      <c r="Q59" s="53">
        <v>5000</v>
      </c>
      <c r="R59" s="53">
        <f>Q59</f>
        <v>5000</v>
      </c>
      <c r="S59" s="63"/>
      <c r="T59" s="53">
        <f t="shared" si="24"/>
        <v>2075</v>
      </c>
      <c r="U59" s="53">
        <f t="shared" si="24"/>
        <v>1075</v>
      </c>
      <c r="V59" s="53">
        <f t="shared" si="25"/>
        <v>18540</v>
      </c>
      <c r="W59" s="53">
        <f>V59</f>
        <v>18540</v>
      </c>
      <c r="X59" s="55">
        <f t="shared" si="26"/>
        <v>2075</v>
      </c>
      <c r="Y59" s="56"/>
      <c r="Z59" s="56"/>
      <c r="AA59" s="56">
        <v>2075</v>
      </c>
      <c r="AB59" s="56">
        <v>1075</v>
      </c>
      <c r="AC59" s="64" t="s">
        <v>51</v>
      </c>
      <c r="AE59" s="33"/>
    </row>
    <row r="60" spans="1:33" ht="37.5" x14ac:dyDescent="0.25">
      <c r="A60" s="49">
        <f t="shared" si="27"/>
        <v>3</v>
      </c>
      <c r="B60" s="50" t="s">
        <v>131</v>
      </c>
      <c r="C60" s="62" t="s">
        <v>132</v>
      </c>
      <c r="D60" s="53">
        <v>34426</v>
      </c>
      <c r="E60" s="53">
        <v>30426</v>
      </c>
      <c r="F60" s="53">
        <v>4000</v>
      </c>
      <c r="G60" s="53">
        <v>23435</v>
      </c>
      <c r="H60" s="53">
        <v>19435</v>
      </c>
      <c r="I60" s="53">
        <v>2700</v>
      </c>
      <c r="J60" s="53">
        <v>2700</v>
      </c>
      <c r="K60" s="53">
        <v>3121</v>
      </c>
      <c r="L60" s="53">
        <v>3121</v>
      </c>
      <c r="M60" s="53">
        <v>5000</v>
      </c>
      <c r="N60" s="53"/>
      <c r="O60" s="53">
        <f>M60</f>
        <v>5000</v>
      </c>
      <c r="P60" s="53"/>
      <c r="Q60" s="53">
        <v>2000</v>
      </c>
      <c r="R60" s="53"/>
      <c r="S60" s="63"/>
      <c r="T60" s="53">
        <f t="shared" si="24"/>
        <v>3000</v>
      </c>
      <c r="U60" s="53">
        <f t="shared" si="24"/>
        <v>0</v>
      </c>
      <c r="V60" s="53">
        <f t="shared" si="25"/>
        <v>8991</v>
      </c>
      <c r="W60" s="53">
        <f t="shared" ref="W60:W66" si="28">E60-H60-Q60-S60</f>
        <v>8991</v>
      </c>
      <c r="X60" s="55">
        <f t="shared" si="26"/>
        <v>3000</v>
      </c>
      <c r="Y60" s="56"/>
      <c r="Z60" s="56"/>
      <c r="AA60" s="56">
        <v>3000</v>
      </c>
      <c r="AB60" s="56"/>
      <c r="AC60" s="64" t="s">
        <v>51</v>
      </c>
      <c r="AE60" s="33"/>
    </row>
    <row r="61" spans="1:33" ht="37.5" x14ac:dyDescent="0.25">
      <c r="A61" s="49">
        <f t="shared" si="27"/>
        <v>4</v>
      </c>
      <c r="B61" s="50" t="s">
        <v>133</v>
      </c>
      <c r="C61" s="62" t="s">
        <v>134</v>
      </c>
      <c r="D61" s="53">
        <v>8332</v>
      </c>
      <c r="E61" s="53">
        <v>7732</v>
      </c>
      <c r="F61" s="53">
        <v>600</v>
      </c>
      <c r="G61" s="53">
        <v>5650</v>
      </c>
      <c r="H61" s="53">
        <v>5050</v>
      </c>
      <c r="I61" s="53">
        <v>2000</v>
      </c>
      <c r="J61" s="53">
        <v>2000</v>
      </c>
      <c r="K61" s="53">
        <v>1000</v>
      </c>
      <c r="L61" s="53">
        <v>1000</v>
      </c>
      <c r="M61" s="53">
        <v>2650</v>
      </c>
      <c r="N61" s="53">
        <f>M61</f>
        <v>2650</v>
      </c>
      <c r="O61" s="53"/>
      <c r="P61" s="53"/>
      <c r="Q61" s="53">
        <v>1500</v>
      </c>
      <c r="R61" s="53">
        <f>Q61</f>
        <v>1500</v>
      </c>
      <c r="S61" s="63"/>
      <c r="T61" s="53">
        <f t="shared" si="24"/>
        <v>1150</v>
      </c>
      <c r="U61" s="53">
        <f t="shared" si="24"/>
        <v>1150</v>
      </c>
      <c r="V61" s="53">
        <f t="shared" si="25"/>
        <v>1182</v>
      </c>
      <c r="W61" s="53">
        <f t="shared" si="28"/>
        <v>1182</v>
      </c>
      <c r="X61" s="55">
        <f t="shared" si="26"/>
        <v>1150</v>
      </c>
      <c r="Y61" s="56"/>
      <c r="Z61" s="56"/>
      <c r="AA61" s="56">
        <v>1150</v>
      </c>
      <c r="AB61" s="56">
        <f>AA61</f>
        <v>1150</v>
      </c>
      <c r="AC61" s="64" t="s">
        <v>56</v>
      </c>
      <c r="AE61" s="33"/>
    </row>
    <row r="62" spans="1:33" ht="37.5" x14ac:dyDescent="0.25">
      <c r="A62" s="49">
        <f t="shared" si="27"/>
        <v>5</v>
      </c>
      <c r="B62" s="50" t="s">
        <v>135</v>
      </c>
      <c r="C62" s="62" t="s">
        <v>136</v>
      </c>
      <c r="D62" s="53">
        <v>48466</v>
      </c>
      <c r="E62" s="53">
        <v>42936</v>
      </c>
      <c r="F62" s="53">
        <v>5530</v>
      </c>
      <c r="G62" s="53">
        <v>25450</v>
      </c>
      <c r="H62" s="53">
        <v>19920</v>
      </c>
      <c r="I62" s="53">
        <v>6000</v>
      </c>
      <c r="J62" s="53">
        <v>6000</v>
      </c>
      <c r="K62" s="53">
        <v>3000</v>
      </c>
      <c r="L62" s="53">
        <v>3000</v>
      </c>
      <c r="M62" s="53">
        <v>5000</v>
      </c>
      <c r="N62" s="53">
        <v>4477</v>
      </c>
      <c r="O62" s="53">
        <v>523</v>
      </c>
      <c r="P62" s="53"/>
      <c r="Q62" s="53">
        <v>2500</v>
      </c>
      <c r="R62" s="53">
        <f>Q62</f>
        <v>2500</v>
      </c>
      <c r="S62" s="63"/>
      <c r="T62" s="53">
        <f t="shared" si="24"/>
        <v>2500</v>
      </c>
      <c r="U62" s="53">
        <f t="shared" si="24"/>
        <v>1977</v>
      </c>
      <c r="V62" s="53">
        <f t="shared" si="25"/>
        <v>20516</v>
      </c>
      <c r="W62" s="53">
        <f t="shared" si="28"/>
        <v>20516</v>
      </c>
      <c r="X62" s="55">
        <f t="shared" si="26"/>
        <v>2500</v>
      </c>
      <c r="Y62" s="56"/>
      <c r="Z62" s="56"/>
      <c r="AA62" s="56">
        <v>2500</v>
      </c>
      <c r="AB62" s="56">
        <v>1977</v>
      </c>
      <c r="AC62" s="64" t="s">
        <v>51</v>
      </c>
      <c r="AE62" s="33"/>
    </row>
    <row r="63" spans="1:33" ht="75" x14ac:dyDescent="0.25">
      <c r="A63" s="49">
        <f t="shared" si="27"/>
        <v>6</v>
      </c>
      <c r="B63" s="88" t="s">
        <v>137</v>
      </c>
      <c r="C63" s="89" t="s">
        <v>138</v>
      </c>
      <c r="D63" s="53">
        <v>48189</v>
      </c>
      <c r="E63" s="53">
        <f>D63-F63</f>
        <v>42389</v>
      </c>
      <c r="F63" s="53">
        <v>5800</v>
      </c>
      <c r="G63" s="53">
        <v>26890</v>
      </c>
      <c r="H63" s="53">
        <v>21090</v>
      </c>
      <c r="I63" s="53">
        <v>7000</v>
      </c>
      <c r="J63" s="53">
        <v>7000</v>
      </c>
      <c r="K63" s="53">
        <v>3000</v>
      </c>
      <c r="L63" s="53">
        <v>3000</v>
      </c>
      <c r="M63" s="53">
        <v>4850</v>
      </c>
      <c r="N63" s="53">
        <f>M63</f>
        <v>4850</v>
      </c>
      <c r="O63" s="90"/>
      <c r="P63" s="53"/>
      <c r="Q63" s="53">
        <v>2500</v>
      </c>
      <c r="R63" s="53">
        <f>Q63</f>
        <v>2500</v>
      </c>
      <c r="S63" s="63"/>
      <c r="T63" s="53">
        <f t="shared" si="24"/>
        <v>2350</v>
      </c>
      <c r="U63" s="53">
        <f t="shared" si="24"/>
        <v>2350</v>
      </c>
      <c r="V63" s="53">
        <f t="shared" si="25"/>
        <v>18799</v>
      </c>
      <c r="W63" s="53">
        <f t="shared" si="28"/>
        <v>18799</v>
      </c>
      <c r="X63" s="55">
        <f t="shared" si="26"/>
        <v>2350</v>
      </c>
      <c r="Y63" s="56"/>
      <c r="Z63" s="56"/>
      <c r="AA63" s="56">
        <v>2350</v>
      </c>
      <c r="AB63" s="56">
        <f>X63</f>
        <v>2350</v>
      </c>
      <c r="AC63" s="64" t="s">
        <v>51</v>
      </c>
      <c r="AE63" s="33"/>
    </row>
    <row r="64" spans="1:33" s="101" customFormat="1" ht="37.5" x14ac:dyDescent="0.25">
      <c r="A64" s="91">
        <f t="shared" si="27"/>
        <v>7</v>
      </c>
      <c r="B64" s="92" t="s">
        <v>139</v>
      </c>
      <c r="C64" s="93" t="s">
        <v>140</v>
      </c>
      <c r="D64" s="94">
        <f>5017+17956</f>
        <v>22973</v>
      </c>
      <c r="E64" s="94">
        <f>D64-F64</f>
        <v>17930</v>
      </c>
      <c r="F64" s="94">
        <f>2300+2743</f>
        <v>5043</v>
      </c>
      <c r="G64" s="94">
        <v>13793</v>
      </c>
      <c r="H64" s="94">
        <v>11050</v>
      </c>
      <c r="I64" s="94">
        <v>5000</v>
      </c>
      <c r="J64" s="94">
        <v>5000</v>
      </c>
      <c r="K64" s="94">
        <v>2000</v>
      </c>
      <c r="L64" s="94">
        <v>2000</v>
      </c>
      <c r="M64" s="94">
        <v>4650</v>
      </c>
      <c r="N64" s="94">
        <f>M64</f>
        <v>4650</v>
      </c>
      <c r="O64" s="95"/>
      <c r="P64" s="94"/>
      <c r="Q64" s="94"/>
      <c r="R64" s="94"/>
      <c r="S64" s="96">
        <v>3000</v>
      </c>
      <c r="T64" s="94">
        <f t="shared" si="24"/>
        <v>4650</v>
      </c>
      <c r="U64" s="94">
        <f t="shared" si="24"/>
        <v>4650</v>
      </c>
      <c r="V64" s="94">
        <f t="shared" si="25"/>
        <v>6180</v>
      </c>
      <c r="W64" s="94">
        <f t="shared" si="28"/>
        <v>3880</v>
      </c>
      <c r="X64" s="97">
        <f t="shared" si="26"/>
        <v>3880</v>
      </c>
      <c r="Y64" s="98"/>
      <c r="Z64" s="98"/>
      <c r="AA64" s="98">
        <v>3880</v>
      </c>
      <c r="AB64" s="98">
        <f>X64</f>
        <v>3880</v>
      </c>
      <c r="AC64" s="99" t="s">
        <v>81</v>
      </c>
      <c r="AD64" s="100"/>
      <c r="AE64" s="33"/>
    </row>
    <row r="65" spans="1:33" ht="75" x14ac:dyDescent="0.25">
      <c r="A65" s="49">
        <f t="shared" si="27"/>
        <v>8</v>
      </c>
      <c r="B65" s="50" t="s">
        <v>141</v>
      </c>
      <c r="C65" s="62" t="s">
        <v>142</v>
      </c>
      <c r="D65" s="53">
        <v>4479</v>
      </c>
      <c r="E65" s="53">
        <f>D65</f>
        <v>4479</v>
      </c>
      <c r="F65" s="53"/>
      <c r="G65" s="53">
        <v>1000</v>
      </c>
      <c r="H65" s="53">
        <v>1000</v>
      </c>
      <c r="I65" s="53">
        <v>200</v>
      </c>
      <c r="J65" s="53">
        <v>200</v>
      </c>
      <c r="K65" s="53">
        <v>800</v>
      </c>
      <c r="L65" s="53">
        <v>800</v>
      </c>
      <c r="M65" s="53">
        <v>3500</v>
      </c>
      <c r="N65" s="53"/>
      <c r="O65" s="53">
        <f>M65</f>
        <v>3500</v>
      </c>
      <c r="P65" s="53"/>
      <c r="Q65" s="53">
        <v>2000</v>
      </c>
      <c r="R65" s="53"/>
      <c r="S65" s="63"/>
      <c r="T65" s="53">
        <f t="shared" si="24"/>
        <v>1500</v>
      </c>
      <c r="U65" s="53">
        <f t="shared" si="24"/>
        <v>0</v>
      </c>
      <c r="V65" s="53">
        <f t="shared" si="25"/>
        <v>1479</v>
      </c>
      <c r="W65" s="53">
        <f t="shared" si="28"/>
        <v>1479</v>
      </c>
      <c r="X65" s="55">
        <f t="shared" si="26"/>
        <v>1470</v>
      </c>
      <c r="Y65" s="56"/>
      <c r="Z65" s="56"/>
      <c r="AA65" s="56">
        <v>1470</v>
      </c>
      <c r="AB65" s="56"/>
      <c r="AC65" s="64" t="s">
        <v>56</v>
      </c>
      <c r="AE65" s="33"/>
    </row>
    <row r="66" spans="1:33" ht="37.5" x14ac:dyDescent="0.25">
      <c r="A66" s="49">
        <f t="shared" si="27"/>
        <v>9</v>
      </c>
      <c r="B66" s="50" t="s">
        <v>143</v>
      </c>
      <c r="C66" s="62" t="s">
        <v>144</v>
      </c>
      <c r="D66" s="53">
        <v>12775</v>
      </c>
      <c r="E66" s="53">
        <f>D66</f>
        <v>12775</v>
      </c>
      <c r="F66" s="53"/>
      <c r="G66" s="53">
        <v>7623</v>
      </c>
      <c r="H66" s="53">
        <v>7623</v>
      </c>
      <c r="I66" s="53"/>
      <c r="J66" s="53"/>
      <c r="K66" s="53"/>
      <c r="L66" s="53">
        <v>0</v>
      </c>
      <c r="M66" s="53">
        <v>5000</v>
      </c>
      <c r="N66" s="53"/>
      <c r="O66" s="53">
        <f>M66</f>
        <v>5000</v>
      </c>
      <c r="P66" s="53"/>
      <c r="Q66" s="53"/>
      <c r="R66" s="53"/>
      <c r="S66" s="63"/>
      <c r="T66" s="53">
        <f t="shared" si="24"/>
        <v>5000</v>
      </c>
      <c r="U66" s="53">
        <f t="shared" si="24"/>
        <v>0</v>
      </c>
      <c r="V66" s="53">
        <f t="shared" si="25"/>
        <v>5152</v>
      </c>
      <c r="W66" s="53">
        <f t="shared" si="28"/>
        <v>5152</v>
      </c>
      <c r="X66" s="55">
        <f t="shared" si="26"/>
        <v>2500</v>
      </c>
      <c r="Y66" s="56">
        <f>3000-500</f>
        <v>2500</v>
      </c>
      <c r="Z66" s="56"/>
      <c r="AA66" s="56"/>
      <c r="AB66" s="56"/>
      <c r="AC66" s="64"/>
      <c r="AE66" s="33"/>
    </row>
    <row r="67" spans="1:33" ht="37.5" x14ac:dyDescent="0.25">
      <c r="A67" s="49">
        <f t="shared" si="27"/>
        <v>10</v>
      </c>
      <c r="B67" s="50" t="s">
        <v>145</v>
      </c>
      <c r="C67" s="62" t="s">
        <v>146</v>
      </c>
      <c r="D67" s="53">
        <v>30814</v>
      </c>
      <c r="E67" s="53">
        <f>D67-F67</f>
        <v>23174</v>
      </c>
      <c r="F67" s="53">
        <v>7640</v>
      </c>
      <c r="G67" s="53">
        <v>11890</v>
      </c>
      <c r="H67" s="53">
        <v>4250</v>
      </c>
      <c r="I67" s="53"/>
      <c r="J67" s="53"/>
      <c r="K67" s="53"/>
      <c r="L67" s="53">
        <v>0</v>
      </c>
      <c r="M67" s="53">
        <v>3040</v>
      </c>
      <c r="N67" s="53">
        <f>M67</f>
        <v>3040</v>
      </c>
      <c r="O67" s="90"/>
      <c r="P67" s="53"/>
      <c r="Q67" s="53">
        <v>1500</v>
      </c>
      <c r="R67" s="53">
        <f>Q67</f>
        <v>1500</v>
      </c>
      <c r="S67" s="63"/>
      <c r="T67" s="53">
        <f t="shared" si="24"/>
        <v>1540</v>
      </c>
      <c r="U67" s="53">
        <f t="shared" si="24"/>
        <v>1540</v>
      </c>
      <c r="V67" s="53">
        <f t="shared" si="25"/>
        <v>17424</v>
      </c>
      <c r="W67" s="53">
        <f>E67-H67-R67-S67</f>
        <v>17424</v>
      </c>
      <c r="X67" s="55">
        <f t="shared" si="26"/>
        <v>1540</v>
      </c>
      <c r="Y67" s="56"/>
      <c r="Z67" s="56"/>
      <c r="AA67" s="56">
        <v>1540</v>
      </c>
      <c r="AB67" s="56">
        <f>X67</f>
        <v>1540</v>
      </c>
      <c r="AC67" s="64" t="s">
        <v>81</v>
      </c>
      <c r="AE67" s="33"/>
    </row>
    <row r="68" spans="1:33" ht="37.5" x14ac:dyDescent="0.25">
      <c r="A68" s="49">
        <f t="shared" si="27"/>
        <v>11</v>
      </c>
      <c r="B68" s="50" t="s">
        <v>147</v>
      </c>
      <c r="C68" s="62" t="s">
        <v>148</v>
      </c>
      <c r="D68" s="53">
        <v>24256</v>
      </c>
      <c r="E68" s="53">
        <v>18256</v>
      </c>
      <c r="F68" s="53">
        <v>6000</v>
      </c>
      <c r="G68" s="53">
        <v>8380</v>
      </c>
      <c r="H68" s="53">
        <v>1230</v>
      </c>
      <c r="I68" s="53"/>
      <c r="J68" s="53"/>
      <c r="K68" s="53"/>
      <c r="L68" s="53">
        <v>0</v>
      </c>
      <c r="M68" s="53">
        <v>5500</v>
      </c>
      <c r="N68" s="53">
        <v>4260</v>
      </c>
      <c r="O68" s="53">
        <v>1240</v>
      </c>
      <c r="P68" s="53"/>
      <c r="Q68" s="53">
        <v>1900</v>
      </c>
      <c r="R68" s="53">
        <f>Q68</f>
        <v>1900</v>
      </c>
      <c r="S68" s="63"/>
      <c r="T68" s="53">
        <f t="shared" si="24"/>
        <v>3600</v>
      </c>
      <c r="U68" s="53">
        <f t="shared" si="24"/>
        <v>2360</v>
      </c>
      <c r="V68" s="53">
        <f t="shared" si="25"/>
        <v>13976</v>
      </c>
      <c r="W68" s="53">
        <f>V68</f>
        <v>13976</v>
      </c>
      <c r="X68" s="55">
        <f t="shared" si="26"/>
        <v>3600</v>
      </c>
      <c r="Y68" s="56">
        <v>1240</v>
      </c>
      <c r="Z68" s="56"/>
      <c r="AA68" s="56">
        <v>2360</v>
      </c>
      <c r="AB68" s="56">
        <f>AA68</f>
        <v>2360</v>
      </c>
      <c r="AC68" s="64" t="s">
        <v>81</v>
      </c>
      <c r="AE68" s="33"/>
    </row>
    <row r="69" spans="1:33" s="61" customFormat="1" ht="19.5" x14ac:dyDescent="0.25">
      <c r="A69" s="58" t="s">
        <v>71</v>
      </c>
      <c r="B69" s="59" t="s">
        <v>66</v>
      </c>
      <c r="C69" s="76"/>
      <c r="D69" s="52">
        <f t="shared" ref="D69:AC69" si="29">SUM(D70:D77)</f>
        <v>283080</v>
      </c>
      <c r="E69" s="52">
        <f t="shared" si="29"/>
        <v>147310</v>
      </c>
      <c r="F69" s="52">
        <f t="shared" si="29"/>
        <v>135770</v>
      </c>
      <c r="G69" s="52">
        <f t="shared" si="29"/>
        <v>170705</v>
      </c>
      <c r="H69" s="52">
        <f t="shared" si="29"/>
        <v>49003</v>
      </c>
      <c r="I69" s="52">
        <f t="shared" si="29"/>
        <v>12090</v>
      </c>
      <c r="J69" s="52">
        <f t="shared" si="29"/>
        <v>10590</v>
      </c>
      <c r="K69" s="52">
        <f t="shared" si="29"/>
        <v>11423</v>
      </c>
      <c r="L69" s="52">
        <f t="shared" si="29"/>
        <v>9723</v>
      </c>
      <c r="M69" s="52">
        <f t="shared" si="29"/>
        <v>37300</v>
      </c>
      <c r="N69" s="52">
        <f t="shared" si="29"/>
        <v>0</v>
      </c>
      <c r="O69" s="52">
        <f t="shared" si="29"/>
        <v>37300</v>
      </c>
      <c r="P69" s="52">
        <f t="shared" si="29"/>
        <v>0</v>
      </c>
      <c r="Q69" s="52">
        <f t="shared" si="29"/>
        <v>15000</v>
      </c>
      <c r="R69" s="52">
        <f t="shared" si="29"/>
        <v>0</v>
      </c>
      <c r="S69" s="52">
        <f t="shared" si="29"/>
        <v>5000</v>
      </c>
      <c r="T69" s="52">
        <f t="shared" si="29"/>
        <v>22300</v>
      </c>
      <c r="U69" s="52">
        <f t="shared" si="29"/>
        <v>0</v>
      </c>
      <c r="V69" s="52">
        <f t="shared" si="29"/>
        <v>92375</v>
      </c>
      <c r="W69" s="52">
        <f t="shared" si="29"/>
        <v>75107</v>
      </c>
      <c r="X69" s="60">
        <f t="shared" si="29"/>
        <v>20060</v>
      </c>
      <c r="Y69" s="52">
        <f t="shared" si="29"/>
        <v>20060</v>
      </c>
      <c r="Z69" s="52">
        <f t="shared" si="29"/>
        <v>0</v>
      </c>
      <c r="AA69" s="52">
        <f t="shared" si="29"/>
        <v>0</v>
      </c>
      <c r="AB69" s="52">
        <f t="shared" si="29"/>
        <v>0</v>
      </c>
      <c r="AC69" s="87">
        <f t="shared" si="29"/>
        <v>0</v>
      </c>
      <c r="AD69" s="16"/>
      <c r="AE69" s="33"/>
    </row>
    <row r="70" spans="1:33" ht="37.5" x14ac:dyDescent="0.25">
      <c r="A70" s="49">
        <v>1</v>
      </c>
      <c r="B70" s="50" t="s">
        <v>149</v>
      </c>
      <c r="C70" s="62" t="s">
        <v>150</v>
      </c>
      <c r="D70" s="53">
        <v>12450</v>
      </c>
      <c r="E70" s="53">
        <v>10450</v>
      </c>
      <c r="F70" s="53">
        <v>2000</v>
      </c>
      <c r="G70" s="53">
        <v>7530</v>
      </c>
      <c r="H70" s="53">
        <v>5530</v>
      </c>
      <c r="I70" s="53">
        <v>1500</v>
      </c>
      <c r="J70" s="53">
        <v>1500</v>
      </c>
      <c r="K70" s="53">
        <v>1000</v>
      </c>
      <c r="L70" s="53">
        <v>1000</v>
      </c>
      <c r="M70" s="53">
        <v>4900</v>
      </c>
      <c r="N70" s="53"/>
      <c r="O70" s="53">
        <f t="shared" ref="O70:O77" si="30">M70</f>
        <v>4900</v>
      </c>
      <c r="P70" s="53"/>
      <c r="Q70" s="53">
        <v>2000</v>
      </c>
      <c r="R70" s="53"/>
      <c r="S70" s="63"/>
      <c r="T70" s="53">
        <f t="shared" ref="T70:U77" si="31">M70-Q70</f>
        <v>2900</v>
      </c>
      <c r="U70" s="53">
        <f t="shared" si="31"/>
        <v>0</v>
      </c>
      <c r="V70" s="53">
        <f t="shared" ref="V70:V77" si="32">D70-G70-Q70-S70</f>
        <v>2920</v>
      </c>
      <c r="W70" s="53">
        <f>E70-H70-Q70-S70</f>
        <v>2920</v>
      </c>
      <c r="X70" s="55">
        <f t="shared" ref="X70:X77" si="33">Y70+Z70+AA70</f>
        <v>2900</v>
      </c>
      <c r="Y70" s="56">
        <v>2900</v>
      </c>
      <c r="Z70" s="56"/>
      <c r="AA70" s="56"/>
      <c r="AB70" s="56"/>
      <c r="AC70" s="64" t="s">
        <v>56</v>
      </c>
      <c r="AE70" s="33"/>
    </row>
    <row r="71" spans="1:33" ht="37.5" x14ac:dyDescent="0.25">
      <c r="A71" s="49">
        <f>A70+1</f>
        <v>2</v>
      </c>
      <c r="B71" s="50" t="s">
        <v>151</v>
      </c>
      <c r="C71" s="62" t="s">
        <v>152</v>
      </c>
      <c r="D71" s="53">
        <v>32443</v>
      </c>
      <c r="E71" s="53">
        <v>9443</v>
      </c>
      <c r="F71" s="53">
        <v>23000</v>
      </c>
      <c r="G71" s="53">
        <v>28620</v>
      </c>
      <c r="H71" s="53">
        <v>5620</v>
      </c>
      <c r="I71" s="53">
        <v>790</v>
      </c>
      <c r="J71" s="53">
        <v>790</v>
      </c>
      <c r="K71" s="53">
        <v>1000</v>
      </c>
      <c r="L71" s="53">
        <v>1000</v>
      </c>
      <c r="M71" s="53">
        <v>3800</v>
      </c>
      <c r="N71" s="53"/>
      <c r="O71" s="53">
        <f t="shared" si="30"/>
        <v>3800</v>
      </c>
      <c r="P71" s="53"/>
      <c r="Q71" s="53">
        <v>2000</v>
      </c>
      <c r="R71" s="53"/>
      <c r="S71" s="63"/>
      <c r="T71" s="53">
        <f t="shared" si="31"/>
        <v>1800</v>
      </c>
      <c r="U71" s="53">
        <f t="shared" si="31"/>
        <v>0</v>
      </c>
      <c r="V71" s="53">
        <f t="shared" si="32"/>
        <v>1823</v>
      </c>
      <c r="W71" s="53">
        <f>E71-H71-Q71-S71</f>
        <v>1823</v>
      </c>
      <c r="X71" s="55">
        <f t="shared" si="33"/>
        <v>1800</v>
      </c>
      <c r="Y71" s="56">
        <v>1800</v>
      </c>
      <c r="Z71" s="56"/>
      <c r="AA71" s="56"/>
      <c r="AB71" s="56"/>
      <c r="AC71" s="64" t="s">
        <v>56</v>
      </c>
      <c r="AE71" s="33"/>
    </row>
    <row r="72" spans="1:33" ht="75" x14ac:dyDescent="0.25">
      <c r="A72" s="49">
        <f>+A71+1</f>
        <v>3</v>
      </c>
      <c r="B72" s="50" t="s">
        <v>153</v>
      </c>
      <c r="C72" s="62" t="s">
        <v>154</v>
      </c>
      <c r="D72" s="53">
        <v>27392</v>
      </c>
      <c r="E72" s="53">
        <v>21792</v>
      </c>
      <c r="F72" s="53">
        <v>5600</v>
      </c>
      <c r="G72" s="53">
        <v>16053</v>
      </c>
      <c r="H72" s="53">
        <v>7253</v>
      </c>
      <c r="I72" s="53">
        <v>3000</v>
      </c>
      <c r="J72" s="53">
        <v>1500</v>
      </c>
      <c r="K72" s="53">
        <v>2823</v>
      </c>
      <c r="L72" s="53">
        <v>1123</v>
      </c>
      <c r="M72" s="53">
        <v>5000</v>
      </c>
      <c r="N72" s="53"/>
      <c r="O72" s="53">
        <f t="shared" si="30"/>
        <v>5000</v>
      </c>
      <c r="P72" s="53"/>
      <c r="Q72" s="53">
        <v>2000</v>
      </c>
      <c r="R72" s="53"/>
      <c r="S72" s="63"/>
      <c r="T72" s="53">
        <f t="shared" si="31"/>
        <v>3000</v>
      </c>
      <c r="U72" s="53">
        <f t="shared" si="31"/>
        <v>0</v>
      </c>
      <c r="V72" s="53">
        <f t="shared" si="32"/>
        <v>9339</v>
      </c>
      <c r="W72" s="53">
        <f>V72</f>
        <v>9339</v>
      </c>
      <c r="X72" s="55">
        <f t="shared" si="33"/>
        <v>3000</v>
      </c>
      <c r="Y72" s="56">
        <v>3000</v>
      </c>
      <c r="Z72" s="56"/>
      <c r="AA72" s="56"/>
      <c r="AB72" s="56"/>
      <c r="AC72" s="64" t="s">
        <v>51</v>
      </c>
      <c r="AE72" s="33"/>
    </row>
    <row r="73" spans="1:33" ht="37.5" x14ac:dyDescent="0.25">
      <c r="A73" s="49">
        <f>A72+1</f>
        <v>4</v>
      </c>
      <c r="B73" s="102" t="s">
        <v>155</v>
      </c>
      <c r="C73" s="103" t="s">
        <v>156</v>
      </c>
      <c r="D73" s="104">
        <v>117865</v>
      </c>
      <c r="E73" s="53">
        <v>57165</v>
      </c>
      <c r="F73" s="53">
        <v>60700</v>
      </c>
      <c r="G73" s="53">
        <v>70400</v>
      </c>
      <c r="H73" s="53">
        <v>9700</v>
      </c>
      <c r="I73" s="53">
        <v>4700</v>
      </c>
      <c r="J73" s="53">
        <v>4700</v>
      </c>
      <c r="K73" s="53">
        <v>2000</v>
      </c>
      <c r="L73" s="53">
        <v>2000</v>
      </c>
      <c r="M73" s="53">
        <v>6000</v>
      </c>
      <c r="N73" s="53"/>
      <c r="O73" s="53">
        <f t="shared" si="30"/>
        <v>6000</v>
      </c>
      <c r="P73" s="53"/>
      <c r="Q73" s="53">
        <v>2500</v>
      </c>
      <c r="R73" s="53"/>
      <c r="S73" s="63">
        <v>2000</v>
      </c>
      <c r="T73" s="53">
        <f t="shared" si="31"/>
        <v>3500</v>
      </c>
      <c r="U73" s="53">
        <f t="shared" si="31"/>
        <v>0</v>
      </c>
      <c r="V73" s="53">
        <f t="shared" si="32"/>
        <v>42965</v>
      </c>
      <c r="W73" s="53">
        <f>E73-H73-Q73-S73</f>
        <v>42965</v>
      </c>
      <c r="X73" s="55">
        <f t="shared" si="33"/>
        <v>3500</v>
      </c>
      <c r="Y73" s="56">
        <v>3500</v>
      </c>
      <c r="Z73" s="57"/>
      <c r="AA73" s="57"/>
      <c r="AB73" s="57"/>
      <c r="AC73" s="64" t="s">
        <v>51</v>
      </c>
      <c r="AE73" s="33"/>
      <c r="AF73" s="2">
        <f>X73+X75+X85+X100+X101+X127+X128</f>
        <v>22080</v>
      </c>
      <c r="AG73" s="2" t="s">
        <v>157</v>
      </c>
    </row>
    <row r="74" spans="1:33" ht="37.5" x14ac:dyDescent="0.25">
      <c r="A74" s="49">
        <f>+A73+1</f>
        <v>5</v>
      </c>
      <c r="B74" s="50" t="s">
        <v>158</v>
      </c>
      <c r="C74" s="62" t="s">
        <v>159</v>
      </c>
      <c r="D74" s="53">
        <v>31361</v>
      </c>
      <c r="E74" s="53">
        <f>D74-F74</f>
        <v>23361</v>
      </c>
      <c r="F74" s="53">
        <v>8000</v>
      </c>
      <c r="G74" s="53">
        <v>24000</v>
      </c>
      <c r="H74" s="53">
        <v>16000</v>
      </c>
      <c r="I74" s="53">
        <v>1500</v>
      </c>
      <c r="J74" s="53">
        <v>1500</v>
      </c>
      <c r="K74" s="53">
        <v>2000</v>
      </c>
      <c r="L74" s="53">
        <v>2000</v>
      </c>
      <c r="M74" s="53">
        <v>5000</v>
      </c>
      <c r="N74" s="53"/>
      <c r="O74" s="53">
        <f t="shared" si="30"/>
        <v>5000</v>
      </c>
      <c r="P74" s="53"/>
      <c r="Q74" s="53">
        <v>3000</v>
      </c>
      <c r="R74" s="53"/>
      <c r="S74" s="63">
        <v>3000</v>
      </c>
      <c r="T74" s="53">
        <f t="shared" si="31"/>
        <v>2000</v>
      </c>
      <c r="U74" s="53">
        <f t="shared" si="31"/>
        <v>0</v>
      </c>
      <c r="V74" s="53">
        <f t="shared" si="32"/>
        <v>1361</v>
      </c>
      <c r="W74" s="53">
        <f>E74-H74-Q74-S74</f>
        <v>1361</v>
      </c>
      <c r="X74" s="55">
        <f t="shared" si="33"/>
        <v>1360</v>
      </c>
      <c r="Y74" s="56">
        <v>1360</v>
      </c>
      <c r="Z74" s="56"/>
      <c r="AA74" s="56"/>
      <c r="AB74" s="56"/>
      <c r="AC74" s="64" t="s">
        <v>56</v>
      </c>
      <c r="AE74" s="33"/>
    </row>
    <row r="75" spans="1:33" ht="37.5" x14ac:dyDescent="0.25">
      <c r="A75" s="49">
        <f>A74+1</f>
        <v>6</v>
      </c>
      <c r="B75" s="50" t="s">
        <v>160</v>
      </c>
      <c r="C75" s="62" t="s">
        <v>161</v>
      </c>
      <c r="D75" s="53">
        <v>8799</v>
      </c>
      <c r="E75" s="53">
        <v>8799</v>
      </c>
      <c r="F75" s="53"/>
      <c r="G75" s="53">
        <v>2100</v>
      </c>
      <c r="H75" s="53">
        <v>2100</v>
      </c>
      <c r="I75" s="53">
        <v>300</v>
      </c>
      <c r="J75" s="53">
        <v>300</v>
      </c>
      <c r="K75" s="53">
        <v>1800</v>
      </c>
      <c r="L75" s="53">
        <v>1800</v>
      </c>
      <c r="M75" s="53">
        <v>5000</v>
      </c>
      <c r="N75" s="53"/>
      <c r="O75" s="53">
        <f t="shared" si="30"/>
        <v>5000</v>
      </c>
      <c r="P75" s="53"/>
      <c r="Q75" s="53">
        <v>2000</v>
      </c>
      <c r="R75" s="53"/>
      <c r="S75" s="63"/>
      <c r="T75" s="53">
        <f t="shared" si="31"/>
        <v>3000</v>
      </c>
      <c r="U75" s="53">
        <f t="shared" si="31"/>
        <v>0</v>
      </c>
      <c r="V75" s="53">
        <f t="shared" si="32"/>
        <v>4699</v>
      </c>
      <c r="W75" s="53">
        <f>E75-H75-Q75-S75</f>
        <v>4699</v>
      </c>
      <c r="X75" s="55">
        <f t="shared" si="33"/>
        <v>3000</v>
      </c>
      <c r="Y75" s="56">
        <v>3000</v>
      </c>
      <c r="Z75" s="56"/>
      <c r="AA75" s="56"/>
      <c r="AB75" s="57"/>
      <c r="AC75" s="64" t="s">
        <v>51</v>
      </c>
      <c r="AE75" s="33"/>
    </row>
    <row r="76" spans="1:33" ht="56.25" x14ac:dyDescent="0.25">
      <c r="A76" s="49">
        <f>+A75+1</f>
        <v>7</v>
      </c>
      <c r="B76" s="50" t="s">
        <v>162</v>
      </c>
      <c r="C76" s="62" t="s">
        <v>163</v>
      </c>
      <c r="D76" s="53">
        <v>27170</v>
      </c>
      <c r="E76" s="53">
        <v>10000</v>
      </c>
      <c r="F76" s="53">
        <v>17170</v>
      </c>
      <c r="G76" s="53">
        <v>1100</v>
      </c>
      <c r="H76" s="53">
        <v>1100</v>
      </c>
      <c r="I76" s="53">
        <v>300</v>
      </c>
      <c r="J76" s="53">
        <v>300</v>
      </c>
      <c r="K76" s="53">
        <v>800</v>
      </c>
      <c r="L76" s="53">
        <v>800</v>
      </c>
      <c r="M76" s="53">
        <v>3000</v>
      </c>
      <c r="N76" s="53"/>
      <c r="O76" s="53">
        <f t="shared" si="30"/>
        <v>3000</v>
      </c>
      <c r="P76" s="53"/>
      <c r="Q76" s="53">
        <v>1500</v>
      </c>
      <c r="R76" s="53"/>
      <c r="S76" s="63"/>
      <c r="T76" s="53">
        <f t="shared" si="31"/>
        <v>1500</v>
      </c>
      <c r="U76" s="53">
        <f t="shared" si="31"/>
        <v>0</v>
      </c>
      <c r="V76" s="53">
        <f t="shared" si="32"/>
        <v>24570</v>
      </c>
      <c r="W76" s="53">
        <f>E76-H76-Q76-S76</f>
        <v>7400</v>
      </c>
      <c r="X76" s="55">
        <f t="shared" si="33"/>
        <v>1500</v>
      </c>
      <c r="Y76" s="56">
        <v>1500</v>
      </c>
      <c r="Z76" s="56"/>
      <c r="AA76" s="56"/>
      <c r="AB76" s="56"/>
      <c r="AC76" s="64" t="s">
        <v>51</v>
      </c>
      <c r="AE76" s="33"/>
    </row>
    <row r="77" spans="1:33" ht="75" x14ac:dyDescent="0.25">
      <c r="A77" s="49">
        <f>A76+1</f>
        <v>8</v>
      </c>
      <c r="B77" s="50" t="s">
        <v>164</v>
      </c>
      <c r="C77" s="62" t="s">
        <v>165</v>
      </c>
      <c r="D77" s="53">
        <v>25600</v>
      </c>
      <c r="E77" s="53">
        <f>1700+4600</f>
        <v>6300</v>
      </c>
      <c r="F77" s="53">
        <f>+D77-E77</f>
        <v>19300</v>
      </c>
      <c r="G77" s="53">
        <v>20902</v>
      </c>
      <c r="H77" s="53">
        <v>1700</v>
      </c>
      <c r="I77" s="53"/>
      <c r="J77" s="53"/>
      <c r="K77" s="53"/>
      <c r="L77" s="53">
        <v>0</v>
      </c>
      <c r="M77" s="53">
        <v>4600</v>
      </c>
      <c r="N77" s="53"/>
      <c r="O77" s="53">
        <f t="shared" si="30"/>
        <v>4600</v>
      </c>
      <c r="P77" s="53"/>
      <c r="Q77" s="53"/>
      <c r="R77" s="53"/>
      <c r="S77" s="63"/>
      <c r="T77" s="53">
        <f t="shared" si="31"/>
        <v>4600</v>
      </c>
      <c r="U77" s="53">
        <f t="shared" si="31"/>
        <v>0</v>
      </c>
      <c r="V77" s="53">
        <f t="shared" si="32"/>
        <v>4698</v>
      </c>
      <c r="W77" s="53">
        <f>E77-H77-Q77-S77</f>
        <v>4600</v>
      </c>
      <c r="X77" s="55">
        <f t="shared" si="33"/>
        <v>3000</v>
      </c>
      <c r="Y77" s="56">
        <v>3000</v>
      </c>
      <c r="Z77" s="56"/>
      <c r="AA77" s="56"/>
      <c r="AB77" s="56"/>
      <c r="AC77" s="64"/>
      <c r="AE77" s="33"/>
    </row>
    <row r="78" spans="1:33" s="107" customFormat="1" ht="19.5" x14ac:dyDescent="0.25">
      <c r="A78" s="58" t="s">
        <v>75</v>
      </c>
      <c r="B78" s="59" t="s">
        <v>166</v>
      </c>
      <c r="C78" s="105"/>
      <c r="D78" s="52">
        <f t="shared" ref="D78:AC78" si="34">SUM(D79:D82)</f>
        <v>2698306</v>
      </c>
      <c r="E78" s="52">
        <f t="shared" si="34"/>
        <v>2093706</v>
      </c>
      <c r="F78" s="52">
        <f t="shared" si="34"/>
        <v>604600</v>
      </c>
      <c r="G78" s="52">
        <f t="shared" si="34"/>
        <v>658800</v>
      </c>
      <c r="H78" s="52">
        <f t="shared" si="34"/>
        <v>57200</v>
      </c>
      <c r="I78" s="52">
        <f t="shared" si="34"/>
        <v>11700</v>
      </c>
      <c r="J78" s="52">
        <f t="shared" si="34"/>
        <v>11700</v>
      </c>
      <c r="K78" s="52">
        <f t="shared" si="34"/>
        <v>45500</v>
      </c>
      <c r="L78" s="52">
        <f t="shared" si="34"/>
        <v>45500</v>
      </c>
      <c r="M78" s="52">
        <f t="shared" si="34"/>
        <v>26450</v>
      </c>
      <c r="N78" s="52">
        <f t="shared" si="34"/>
        <v>20000</v>
      </c>
      <c r="O78" s="52">
        <f t="shared" si="34"/>
        <v>4450</v>
      </c>
      <c r="P78" s="52">
        <f t="shared" si="34"/>
        <v>2000</v>
      </c>
      <c r="Q78" s="52">
        <f t="shared" si="34"/>
        <v>8500</v>
      </c>
      <c r="R78" s="52">
        <f t="shared" si="34"/>
        <v>6000</v>
      </c>
      <c r="S78" s="52">
        <f t="shared" si="34"/>
        <v>100000</v>
      </c>
      <c r="T78" s="52">
        <f t="shared" si="34"/>
        <v>17950</v>
      </c>
      <c r="U78" s="52">
        <f t="shared" si="34"/>
        <v>14000</v>
      </c>
      <c r="V78" s="52">
        <f t="shared" si="34"/>
        <v>1931006</v>
      </c>
      <c r="W78" s="52">
        <f t="shared" si="34"/>
        <v>1928006</v>
      </c>
      <c r="X78" s="60">
        <f t="shared" si="34"/>
        <v>9950</v>
      </c>
      <c r="Y78" s="52">
        <f t="shared" si="34"/>
        <v>0</v>
      </c>
      <c r="Z78" s="52">
        <f t="shared" si="34"/>
        <v>6000</v>
      </c>
      <c r="AA78" s="52">
        <f t="shared" si="34"/>
        <v>3950</v>
      </c>
      <c r="AB78" s="52">
        <f t="shared" si="34"/>
        <v>6000</v>
      </c>
      <c r="AC78" s="87">
        <f t="shared" si="34"/>
        <v>0</v>
      </c>
      <c r="AD78" s="106"/>
      <c r="AE78" s="33"/>
    </row>
    <row r="79" spans="1:33" s="110" customFormat="1" ht="37.5" x14ac:dyDescent="0.25">
      <c r="A79" s="49">
        <v>1</v>
      </c>
      <c r="B79" s="50" t="s">
        <v>167</v>
      </c>
      <c r="C79" s="89" t="s">
        <v>168</v>
      </c>
      <c r="D79" s="53">
        <v>2670466</v>
      </c>
      <c r="E79" s="53">
        <v>2075666</v>
      </c>
      <c r="F79" s="53">
        <v>594800</v>
      </c>
      <c r="G79" s="53">
        <v>642500</v>
      </c>
      <c r="H79" s="53">
        <v>47700</v>
      </c>
      <c r="I79" s="53">
        <v>7700</v>
      </c>
      <c r="J79" s="53">
        <v>7700</v>
      </c>
      <c r="K79" s="53">
        <v>40000</v>
      </c>
      <c r="L79" s="53">
        <v>40000</v>
      </c>
      <c r="M79" s="53">
        <v>20000</v>
      </c>
      <c r="N79" s="53">
        <v>20000</v>
      </c>
      <c r="O79" s="53"/>
      <c r="P79" s="53"/>
      <c r="Q79" s="53">
        <v>6000</v>
      </c>
      <c r="R79" s="53">
        <v>6000</v>
      </c>
      <c r="S79" s="54">
        <v>100000</v>
      </c>
      <c r="T79" s="53">
        <f t="shared" ref="T79:U82" si="35">M79-Q79</f>
        <v>14000</v>
      </c>
      <c r="U79" s="53">
        <f t="shared" si="35"/>
        <v>14000</v>
      </c>
      <c r="V79" s="53">
        <f>D79-G79-Q79-S79</f>
        <v>1921966</v>
      </c>
      <c r="W79" s="53">
        <f>E79-H79-Q79-S79</f>
        <v>1921966</v>
      </c>
      <c r="X79" s="55">
        <f>Y79+Z79+AA79</f>
        <v>6000</v>
      </c>
      <c r="Y79" s="56"/>
      <c r="Z79" s="56">
        <v>6000</v>
      </c>
      <c r="AA79" s="56"/>
      <c r="AB79" s="56">
        <f>X79</f>
        <v>6000</v>
      </c>
      <c r="AC79" s="108"/>
      <c r="AD79" s="109"/>
      <c r="AE79" s="33"/>
    </row>
    <row r="80" spans="1:33" s="110" customFormat="1" ht="37.5" x14ac:dyDescent="0.25">
      <c r="A80" s="49">
        <f>+A79+1</f>
        <v>2</v>
      </c>
      <c r="B80" s="50" t="s">
        <v>169</v>
      </c>
      <c r="C80" s="66" t="s">
        <v>170</v>
      </c>
      <c r="D80" s="53">
        <v>3987</v>
      </c>
      <c r="E80" s="53">
        <v>3987</v>
      </c>
      <c r="F80" s="53"/>
      <c r="G80" s="53">
        <v>2500</v>
      </c>
      <c r="H80" s="53">
        <v>2500</v>
      </c>
      <c r="I80" s="53">
        <v>1500</v>
      </c>
      <c r="J80" s="53">
        <v>1500</v>
      </c>
      <c r="K80" s="53">
        <v>1000</v>
      </c>
      <c r="L80" s="53">
        <v>1000</v>
      </c>
      <c r="M80" s="53">
        <v>1450</v>
      </c>
      <c r="N80" s="53"/>
      <c r="O80" s="53">
        <f>M80</f>
        <v>1450</v>
      </c>
      <c r="P80" s="53"/>
      <c r="Q80" s="53"/>
      <c r="R80" s="53"/>
      <c r="S80" s="54"/>
      <c r="T80" s="53">
        <f t="shared" si="35"/>
        <v>1450</v>
      </c>
      <c r="U80" s="53">
        <f t="shared" si="35"/>
        <v>0</v>
      </c>
      <c r="V80" s="53">
        <f>D80-G80-Q80-S80</f>
        <v>1487</v>
      </c>
      <c r="W80" s="53">
        <f>E80-H80-Q80-S80</f>
        <v>1487</v>
      </c>
      <c r="X80" s="55">
        <f>Y80+Z80+AA80</f>
        <v>1450</v>
      </c>
      <c r="Y80" s="56"/>
      <c r="Z80" s="56"/>
      <c r="AA80" s="56">
        <v>1450</v>
      </c>
      <c r="AB80" s="56"/>
      <c r="AC80" s="64" t="s">
        <v>56</v>
      </c>
      <c r="AD80" s="109"/>
      <c r="AE80" s="33"/>
    </row>
    <row r="81" spans="1:33" s="75" customFormat="1" ht="37.5" x14ac:dyDescent="0.25">
      <c r="A81" s="49">
        <f>+A80+1</f>
        <v>3</v>
      </c>
      <c r="B81" s="70" t="s">
        <v>171</v>
      </c>
      <c r="C81" s="71" t="s">
        <v>172</v>
      </c>
      <c r="D81" s="72">
        <v>8000</v>
      </c>
      <c r="E81" s="72">
        <f>3000+2000</f>
        <v>5000</v>
      </c>
      <c r="F81" s="72">
        <f>+D81-E81</f>
        <v>3000</v>
      </c>
      <c r="G81" s="72">
        <v>3000</v>
      </c>
      <c r="H81" s="72">
        <v>3000</v>
      </c>
      <c r="I81" s="72"/>
      <c r="J81" s="72"/>
      <c r="K81" s="72">
        <v>3000</v>
      </c>
      <c r="L81" s="72">
        <v>3000</v>
      </c>
      <c r="M81" s="72">
        <v>2000</v>
      </c>
      <c r="N81" s="53"/>
      <c r="O81" s="53"/>
      <c r="P81" s="53">
        <f>M81</f>
        <v>2000</v>
      </c>
      <c r="Q81" s="53">
        <v>1000</v>
      </c>
      <c r="R81" s="53"/>
      <c r="S81" s="73"/>
      <c r="T81" s="53">
        <f t="shared" si="35"/>
        <v>1000</v>
      </c>
      <c r="U81" s="53">
        <f t="shared" si="35"/>
        <v>0</v>
      </c>
      <c r="V81" s="53">
        <f>D81-G81-Q81-S81</f>
        <v>4000</v>
      </c>
      <c r="W81" s="53">
        <f>E81-H81-Q81-S81</f>
        <v>1000</v>
      </c>
      <c r="X81" s="55">
        <f>Y81+Z81+AA81</f>
        <v>1000</v>
      </c>
      <c r="Y81" s="56"/>
      <c r="Z81" s="56"/>
      <c r="AA81" s="56">
        <v>1000</v>
      </c>
      <c r="AB81" s="56"/>
      <c r="AC81" s="64" t="s">
        <v>81</v>
      </c>
      <c r="AD81" s="74"/>
      <c r="AE81" s="33"/>
    </row>
    <row r="82" spans="1:33" s="110" customFormat="1" ht="37.5" x14ac:dyDescent="0.25">
      <c r="A82" s="49">
        <f>+A81+1</f>
        <v>4</v>
      </c>
      <c r="B82" s="50" t="s">
        <v>173</v>
      </c>
      <c r="C82" s="89" t="s">
        <v>174</v>
      </c>
      <c r="D82" s="53">
        <v>15853</v>
      </c>
      <c r="E82" s="53">
        <v>9053</v>
      </c>
      <c r="F82" s="53">
        <v>6800</v>
      </c>
      <c r="G82" s="53">
        <v>10800</v>
      </c>
      <c r="H82" s="53">
        <v>4000</v>
      </c>
      <c r="I82" s="53">
        <v>2500</v>
      </c>
      <c r="J82" s="53">
        <v>2500</v>
      </c>
      <c r="K82" s="53">
        <v>1500</v>
      </c>
      <c r="L82" s="53">
        <v>1500</v>
      </c>
      <c r="M82" s="53">
        <v>3000</v>
      </c>
      <c r="N82" s="53"/>
      <c r="O82" s="53">
        <f>M82</f>
        <v>3000</v>
      </c>
      <c r="P82" s="53"/>
      <c r="Q82" s="53">
        <v>1500</v>
      </c>
      <c r="R82" s="53"/>
      <c r="S82" s="54"/>
      <c r="T82" s="53">
        <f t="shared" si="35"/>
        <v>1500</v>
      </c>
      <c r="U82" s="53">
        <f t="shared" si="35"/>
        <v>0</v>
      </c>
      <c r="V82" s="53">
        <f>D82-G82-Q82-S82</f>
        <v>3553</v>
      </c>
      <c r="W82" s="53">
        <f>E82-H82-Q82-S82</f>
        <v>3553</v>
      </c>
      <c r="X82" s="55">
        <f>Y82+Z82+AA82</f>
        <v>1500</v>
      </c>
      <c r="Y82" s="56"/>
      <c r="Z82" s="56"/>
      <c r="AA82" s="56">
        <v>1500</v>
      </c>
      <c r="AB82" s="56"/>
      <c r="AC82" s="64" t="s">
        <v>51</v>
      </c>
      <c r="AD82" s="109"/>
      <c r="AE82" s="33"/>
    </row>
    <row r="83" spans="1:33" s="107" customFormat="1" ht="19.5" x14ac:dyDescent="0.25">
      <c r="A83" s="58" t="s">
        <v>82</v>
      </c>
      <c r="B83" s="59" t="s">
        <v>175</v>
      </c>
      <c r="C83" s="105"/>
      <c r="D83" s="52">
        <f t="shared" ref="D83:AB83" si="36">SUM(D84:D85)</f>
        <v>1154603</v>
      </c>
      <c r="E83" s="52">
        <f t="shared" si="36"/>
        <v>1066953</v>
      </c>
      <c r="F83" s="52">
        <f t="shared" si="36"/>
        <v>87650</v>
      </c>
      <c r="G83" s="52">
        <f t="shared" si="36"/>
        <v>634364</v>
      </c>
      <c r="H83" s="52">
        <f t="shared" si="36"/>
        <v>621864</v>
      </c>
      <c r="I83" s="52">
        <f t="shared" si="36"/>
        <v>14000</v>
      </c>
      <c r="J83" s="52">
        <f t="shared" si="36"/>
        <v>14000</v>
      </c>
      <c r="K83" s="52">
        <f t="shared" si="36"/>
        <v>71500</v>
      </c>
      <c r="L83" s="52">
        <f t="shared" si="36"/>
        <v>59000</v>
      </c>
      <c r="M83" s="52">
        <f t="shared" si="36"/>
        <v>30000</v>
      </c>
      <c r="N83" s="52">
        <f t="shared" si="36"/>
        <v>20000</v>
      </c>
      <c r="O83" s="52">
        <f t="shared" si="36"/>
        <v>10000</v>
      </c>
      <c r="P83" s="52">
        <f t="shared" si="36"/>
        <v>0</v>
      </c>
      <c r="Q83" s="52">
        <f t="shared" si="36"/>
        <v>8500</v>
      </c>
      <c r="R83" s="52">
        <f t="shared" si="36"/>
        <v>5000</v>
      </c>
      <c r="S83" s="52">
        <f t="shared" si="36"/>
        <v>0</v>
      </c>
      <c r="T83" s="52">
        <f t="shared" si="36"/>
        <v>21500</v>
      </c>
      <c r="U83" s="52">
        <f t="shared" si="36"/>
        <v>15000</v>
      </c>
      <c r="V83" s="52">
        <f t="shared" si="36"/>
        <v>511739</v>
      </c>
      <c r="W83" s="52">
        <f t="shared" si="36"/>
        <v>436589</v>
      </c>
      <c r="X83" s="60">
        <f t="shared" si="36"/>
        <v>10000</v>
      </c>
      <c r="Y83" s="52">
        <f t="shared" si="36"/>
        <v>0</v>
      </c>
      <c r="Z83" s="52">
        <f t="shared" si="36"/>
        <v>10000</v>
      </c>
      <c r="AA83" s="52">
        <f t="shared" si="36"/>
        <v>0</v>
      </c>
      <c r="AB83" s="52">
        <f t="shared" si="36"/>
        <v>5000</v>
      </c>
      <c r="AC83" s="87"/>
      <c r="AD83" s="106"/>
      <c r="AE83" s="33"/>
    </row>
    <row r="84" spans="1:33" s="110" customFormat="1" ht="19.5" x14ac:dyDescent="0.25">
      <c r="A84" s="49">
        <v>1</v>
      </c>
      <c r="B84" s="111" t="s">
        <v>176</v>
      </c>
      <c r="C84" s="112"/>
      <c r="D84" s="113">
        <v>1037953</v>
      </c>
      <c r="E84" s="113">
        <v>1037953</v>
      </c>
      <c r="F84" s="113"/>
      <c r="G84" s="53">
        <v>602864</v>
      </c>
      <c r="H84" s="53">
        <v>602864</v>
      </c>
      <c r="I84" s="53">
        <v>7000</v>
      </c>
      <c r="J84" s="53">
        <v>7000</v>
      </c>
      <c r="K84" s="53">
        <v>55000</v>
      </c>
      <c r="L84" s="53">
        <v>55000</v>
      </c>
      <c r="M84" s="53">
        <v>20000</v>
      </c>
      <c r="N84" s="53">
        <f>M84</f>
        <v>20000</v>
      </c>
      <c r="O84" s="53"/>
      <c r="P84" s="53"/>
      <c r="Q84" s="53">
        <v>5000</v>
      </c>
      <c r="R84" s="53">
        <v>5000</v>
      </c>
      <c r="S84" s="54"/>
      <c r="T84" s="53">
        <f>M84-Q84</f>
        <v>15000</v>
      </c>
      <c r="U84" s="53">
        <f>N84-R84</f>
        <v>15000</v>
      </c>
      <c r="V84" s="53">
        <f>D84-G84-Q84-S84</f>
        <v>430089</v>
      </c>
      <c r="W84" s="53">
        <f>E84-H84-Q84-S84</f>
        <v>430089</v>
      </c>
      <c r="X84" s="55">
        <f>Y84+Z84+AA84</f>
        <v>5000</v>
      </c>
      <c r="Y84" s="56"/>
      <c r="Z84" s="56">
        <v>5000</v>
      </c>
      <c r="AA84" s="56"/>
      <c r="AB84" s="56">
        <f>X84</f>
        <v>5000</v>
      </c>
      <c r="AC84" s="108"/>
      <c r="AD84" s="109"/>
      <c r="AE84" s="33"/>
    </row>
    <row r="85" spans="1:33" s="110" customFormat="1" ht="37.5" x14ac:dyDescent="0.25">
      <c r="A85" s="49">
        <v>2</v>
      </c>
      <c r="B85" s="50" t="s">
        <v>177</v>
      </c>
      <c r="C85" s="62" t="s">
        <v>178</v>
      </c>
      <c r="D85" s="53">
        <v>116650</v>
      </c>
      <c r="E85" s="53">
        <v>29000</v>
      </c>
      <c r="F85" s="53">
        <v>87650</v>
      </c>
      <c r="G85" s="53">
        <v>31500</v>
      </c>
      <c r="H85" s="53">
        <v>19000</v>
      </c>
      <c r="I85" s="53">
        <v>7000</v>
      </c>
      <c r="J85" s="53">
        <v>7000</v>
      </c>
      <c r="K85" s="53">
        <v>16500</v>
      </c>
      <c r="L85" s="53">
        <v>4000</v>
      </c>
      <c r="M85" s="53">
        <v>10000</v>
      </c>
      <c r="N85" s="53"/>
      <c r="O85" s="53">
        <f>M85</f>
        <v>10000</v>
      </c>
      <c r="P85" s="53"/>
      <c r="Q85" s="53">
        <v>3500</v>
      </c>
      <c r="R85" s="53"/>
      <c r="S85" s="54"/>
      <c r="T85" s="53">
        <f>M85-Q85</f>
        <v>6500</v>
      </c>
      <c r="U85" s="53">
        <f>N85-R85</f>
        <v>0</v>
      </c>
      <c r="V85" s="53">
        <f>D85-G85-Q85-S85</f>
        <v>81650</v>
      </c>
      <c r="W85" s="53">
        <f>E85-H85-Q85-S85</f>
        <v>6500</v>
      </c>
      <c r="X85" s="55">
        <f>Y85+Z85+AA85</f>
        <v>5000</v>
      </c>
      <c r="Y85" s="56"/>
      <c r="Z85" s="56">
        <f>1500+3500</f>
        <v>5000</v>
      </c>
      <c r="AA85" s="56"/>
      <c r="AB85" s="56"/>
      <c r="AC85" s="108"/>
      <c r="AD85" s="109"/>
      <c r="AE85" s="33"/>
    </row>
    <row r="86" spans="1:33" s="107" customFormat="1" ht="19.5" x14ac:dyDescent="0.25">
      <c r="A86" s="58" t="s">
        <v>94</v>
      </c>
      <c r="B86" s="59" t="s">
        <v>83</v>
      </c>
      <c r="C86" s="105"/>
      <c r="D86" s="52">
        <f t="shared" ref="D86:AB86" si="37">SUM(D87:D119)</f>
        <v>2506913</v>
      </c>
      <c r="E86" s="52">
        <f t="shared" si="37"/>
        <v>2358741.6</v>
      </c>
      <c r="F86" s="52">
        <f t="shared" si="37"/>
        <v>148171.4</v>
      </c>
      <c r="G86" s="52">
        <f t="shared" si="37"/>
        <v>396195</v>
      </c>
      <c r="H86" s="52">
        <f t="shared" si="37"/>
        <v>340555</v>
      </c>
      <c r="I86" s="52">
        <f t="shared" si="37"/>
        <v>94040</v>
      </c>
      <c r="J86" s="52">
        <f t="shared" si="37"/>
        <v>83640</v>
      </c>
      <c r="K86" s="52">
        <f t="shared" si="37"/>
        <v>107067</v>
      </c>
      <c r="L86" s="52">
        <f t="shared" si="37"/>
        <v>68527</v>
      </c>
      <c r="M86" s="52">
        <f t="shared" si="37"/>
        <v>192659</v>
      </c>
      <c r="N86" s="52">
        <f t="shared" si="37"/>
        <v>0</v>
      </c>
      <c r="O86" s="52">
        <f t="shared" si="37"/>
        <v>146750</v>
      </c>
      <c r="P86" s="52">
        <f t="shared" si="37"/>
        <v>45909</v>
      </c>
      <c r="Q86" s="52">
        <f t="shared" si="37"/>
        <v>71300</v>
      </c>
      <c r="R86" s="52">
        <f t="shared" si="37"/>
        <v>0</v>
      </c>
      <c r="S86" s="52">
        <f t="shared" si="37"/>
        <v>2450</v>
      </c>
      <c r="T86" s="52">
        <f t="shared" si="37"/>
        <v>121359</v>
      </c>
      <c r="U86" s="52">
        <f t="shared" si="37"/>
        <v>0</v>
      </c>
      <c r="V86" s="52">
        <f t="shared" si="37"/>
        <v>2036968</v>
      </c>
      <c r="W86" s="52">
        <f t="shared" si="37"/>
        <v>1940513</v>
      </c>
      <c r="X86" s="60">
        <f t="shared" si="37"/>
        <v>96979</v>
      </c>
      <c r="Y86" s="52">
        <f t="shared" si="37"/>
        <v>69979</v>
      </c>
      <c r="Z86" s="52">
        <f t="shared" si="37"/>
        <v>27000</v>
      </c>
      <c r="AA86" s="52">
        <f t="shared" si="37"/>
        <v>0</v>
      </c>
      <c r="AB86" s="52">
        <f t="shared" si="37"/>
        <v>0</v>
      </c>
      <c r="AC86" s="87"/>
      <c r="AD86" s="106"/>
      <c r="AE86" s="33"/>
    </row>
    <row r="87" spans="1:33" s="110" customFormat="1" ht="75" x14ac:dyDescent="0.25">
      <c r="A87" s="49">
        <v>1</v>
      </c>
      <c r="B87" s="50" t="s">
        <v>179</v>
      </c>
      <c r="C87" s="62" t="s">
        <v>180</v>
      </c>
      <c r="D87" s="53">
        <v>840290</v>
      </c>
      <c r="E87" s="53">
        <f>D87</f>
        <v>840290</v>
      </c>
      <c r="F87" s="53"/>
      <c r="G87" s="53">
        <v>180000</v>
      </c>
      <c r="H87" s="53">
        <v>180000</v>
      </c>
      <c r="I87" s="53">
        <v>20000</v>
      </c>
      <c r="J87" s="53">
        <v>20000</v>
      </c>
      <c r="K87" s="53">
        <v>10000</v>
      </c>
      <c r="L87" s="53">
        <v>10000</v>
      </c>
      <c r="M87" s="53">
        <v>20000</v>
      </c>
      <c r="N87" s="53"/>
      <c r="O87" s="53">
        <f t="shared" ref="O87:O109" si="38">M87</f>
        <v>20000</v>
      </c>
      <c r="P87" s="53"/>
      <c r="Q87" s="53">
        <v>6000</v>
      </c>
      <c r="R87" s="53"/>
      <c r="S87" s="54"/>
      <c r="T87" s="53">
        <f t="shared" ref="T87:U119" si="39">M87-Q87</f>
        <v>14000</v>
      </c>
      <c r="U87" s="53">
        <f t="shared" si="39"/>
        <v>0</v>
      </c>
      <c r="V87" s="53">
        <f t="shared" ref="V87:V119" si="40">D87-G87-Q87-S87</f>
        <v>654290</v>
      </c>
      <c r="W87" s="53">
        <f t="shared" ref="W87:W93" si="41">E87-H87-Q87-S87</f>
        <v>654290</v>
      </c>
      <c r="X87" s="55">
        <f t="shared" ref="X87:X119" si="42">Y87+Z87+AA87</f>
        <v>6000</v>
      </c>
      <c r="Y87" s="56"/>
      <c r="Z87" s="56">
        <f>500+5500</f>
        <v>6000</v>
      </c>
      <c r="AA87" s="56"/>
      <c r="AB87" s="56"/>
      <c r="AC87" s="108"/>
      <c r="AD87" s="109"/>
      <c r="AE87" s="33"/>
      <c r="AF87" s="110">
        <f>X87+X121+X122+X153+X155+X158+X161+X165+X167+X168+X178</f>
        <v>46640</v>
      </c>
      <c r="AG87" s="110" t="s">
        <v>181</v>
      </c>
    </row>
    <row r="88" spans="1:33" s="110" customFormat="1" ht="75" x14ac:dyDescent="0.25">
      <c r="A88" s="49">
        <f t="shared" ref="A88:A119" si="43">+A87+1</f>
        <v>2</v>
      </c>
      <c r="B88" s="50" t="s">
        <v>182</v>
      </c>
      <c r="C88" s="62" t="s">
        <v>183</v>
      </c>
      <c r="D88" s="53">
        <v>906616</v>
      </c>
      <c r="E88" s="53">
        <f>D88</f>
        <v>906616</v>
      </c>
      <c r="F88" s="53"/>
      <c r="G88" s="53">
        <v>32000</v>
      </c>
      <c r="H88" s="53">
        <v>32000</v>
      </c>
      <c r="I88" s="53">
        <v>20000</v>
      </c>
      <c r="J88" s="53">
        <v>20000</v>
      </c>
      <c r="K88" s="53">
        <v>10000</v>
      </c>
      <c r="L88" s="53">
        <v>10000</v>
      </c>
      <c r="M88" s="53">
        <v>20000</v>
      </c>
      <c r="N88" s="53"/>
      <c r="O88" s="53">
        <f t="shared" si="38"/>
        <v>20000</v>
      </c>
      <c r="P88" s="53"/>
      <c r="Q88" s="53">
        <v>6000</v>
      </c>
      <c r="R88" s="53"/>
      <c r="S88" s="54"/>
      <c r="T88" s="53">
        <f t="shared" si="39"/>
        <v>14000</v>
      </c>
      <c r="U88" s="53">
        <f t="shared" si="39"/>
        <v>0</v>
      </c>
      <c r="V88" s="53">
        <f t="shared" si="40"/>
        <v>868616</v>
      </c>
      <c r="W88" s="53">
        <f t="shared" si="41"/>
        <v>868616</v>
      </c>
      <c r="X88" s="55">
        <f t="shared" si="42"/>
        <v>6000</v>
      </c>
      <c r="Y88" s="56"/>
      <c r="Z88" s="56">
        <f>500+5500</f>
        <v>6000</v>
      </c>
      <c r="AA88" s="56"/>
      <c r="AB88" s="56"/>
      <c r="AC88" s="108"/>
      <c r="AD88" s="109"/>
      <c r="AE88" s="33"/>
    </row>
    <row r="89" spans="1:33" ht="56.25" x14ac:dyDescent="0.25">
      <c r="A89" s="49">
        <f t="shared" si="43"/>
        <v>3</v>
      </c>
      <c r="B89" s="50" t="s">
        <v>184</v>
      </c>
      <c r="C89" s="62" t="s">
        <v>185</v>
      </c>
      <c r="D89" s="53">
        <v>8341</v>
      </c>
      <c r="E89" s="53">
        <v>8341</v>
      </c>
      <c r="F89" s="53"/>
      <c r="G89" s="53">
        <v>3500</v>
      </c>
      <c r="H89" s="53">
        <v>3500</v>
      </c>
      <c r="I89" s="53">
        <v>1500</v>
      </c>
      <c r="J89" s="53">
        <v>1500</v>
      </c>
      <c r="K89" s="53">
        <v>1000</v>
      </c>
      <c r="L89" s="53">
        <v>1000</v>
      </c>
      <c r="M89" s="53">
        <v>4800</v>
      </c>
      <c r="N89" s="53"/>
      <c r="O89" s="53">
        <f t="shared" si="38"/>
        <v>4800</v>
      </c>
      <c r="P89" s="53"/>
      <c r="Q89" s="53">
        <v>2000</v>
      </c>
      <c r="R89" s="53"/>
      <c r="S89" s="63"/>
      <c r="T89" s="53">
        <f t="shared" si="39"/>
        <v>2800</v>
      </c>
      <c r="U89" s="53">
        <f t="shared" si="39"/>
        <v>0</v>
      </c>
      <c r="V89" s="53">
        <f t="shared" si="40"/>
        <v>2841</v>
      </c>
      <c r="W89" s="53">
        <f t="shared" si="41"/>
        <v>2841</v>
      </c>
      <c r="X89" s="55">
        <f t="shared" si="42"/>
        <v>2800</v>
      </c>
      <c r="Y89" s="56">
        <v>1300</v>
      </c>
      <c r="Z89" s="56">
        <v>1500</v>
      </c>
      <c r="AA89" s="56"/>
      <c r="AB89" s="56"/>
      <c r="AC89" s="64" t="s">
        <v>56</v>
      </c>
      <c r="AE89" s="33"/>
    </row>
    <row r="90" spans="1:33" s="75" customFormat="1" ht="56.25" x14ac:dyDescent="0.25">
      <c r="A90" s="49">
        <f t="shared" si="43"/>
        <v>4</v>
      </c>
      <c r="B90" s="70" t="s">
        <v>186</v>
      </c>
      <c r="C90" s="71" t="s">
        <v>187</v>
      </c>
      <c r="D90" s="72">
        <v>34972</v>
      </c>
      <c r="E90" s="72">
        <v>13900</v>
      </c>
      <c r="F90" s="72">
        <v>21072</v>
      </c>
      <c r="G90" s="72">
        <v>13850</v>
      </c>
      <c r="H90" s="72">
        <f>2900+J90+L90</f>
        <v>9050</v>
      </c>
      <c r="I90" s="72">
        <f>200+1200+J90</f>
        <v>5550</v>
      </c>
      <c r="J90" s="72">
        <f>2500+1650</f>
        <v>4150</v>
      </c>
      <c r="K90" s="72">
        <f>2500+2000+900</f>
        <v>5400</v>
      </c>
      <c r="L90" s="72">
        <v>2000</v>
      </c>
      <c r="M90" s="72">
        <v>5200</v>
      </c>
      <c r="N90" s="72"/>
      <c r="O90" s="72">
        <f t="shared" si="38"/>
        <v>5200</v>
      </c>
      <c r="P90" s="72"/>
      <c r="Q90" s="72">
        <v>2000</v>
      </c>
      <c r="R90" s="72"/>
      <c r="S90" s="73"/>
      <c r="T90" s="72">
        <f t="shared" si="39"/>
        <v>3200</v>
      </c>
      <c r="U90" s="72">
        <f t="shared" si="39"/>
        <v>0</v>
      </c>
      <c r="V90" s="72">
        <f t="shared" si="40"/>
        <v>19122</v>
      </c>
      <c r="W90" s="72">
        <f t="shared" si="41"/>
        <v>2850</v>
      </c>
      <c r="X90" s="114">
        <f t="shared" si="42"/>
        <v>2850</v>
      </c>
      <c r="Y90" s="115">
        <v>2850</v>
      </c>
      <c r="Z90" s="115"/>
      <c r="AA90" s="115"/>
      <c r="AB90" s="115"/>
      <c r="AC90" s="64" t="s">
        <v>81</v>
      </c>
      <c r="AD90" s="74"/>
      <c r="AE90" s="33"/>
    </row>
    <row r="91" spans="1:33" ht="56.25" x14ac:dyDescent="0.25">
      <c r="A91" s="116">
        <f t="shared" si="43"/>
        <v>5</v>
      </c>
      <c r="B91" s="111" t="s">
        <v>188</v>
      </c>
      <c r="C91" s="112" t="s">
        <v>189</v>
      </c>
      <c r="D91" s="113">
        <v>14910</v>
      </c>
      <c r="E91" s="113">
        <v>14910</v>
      </c>
      <c r="F91" s="113"/>
      <c r="G91" s="53">
        <v>7388</v>
      </c>
      <c r="H91" s="53">
        <v>7388</v>
      </c>
      <c r="I91" s="53">
        <v>2000</v>
      </c>
      <c r="J91" s="53">
        <v>2000</v>
      </c>
      <c r="K91" s="53">
        <v>1000</v>
      </c>
      <c r="L91" s="53">
        <v>1000</v>
      </c>
      <c r="M91" s="53">
        <v>4000</v>
      </c>
      <c r="N91" s="53"/>
      <c r="O91" s="53">
        <f t="shared" si="38"/>
        <v>4000</v>
      </c>
      <c r="P91" s="53"/>
      <c r="Q91" s="53">
        <v>2000</v>
      </c>
      <c r="R91" s="53"/>
      <c r="S91" s="63"/>
      <c r="T91" s="53">
        <f t="shared" si="39"/>
        <v>2000</v>
      </c>
      <c r="U91" s="53">
        <f t="shared" si="39"/>
        <v>0</v>
      </c>
      <c r="V91" s="53">
        <f t="shared" si="40"/>
        <v>5522</v>
      </c>
      <c r="W91" s="53">
        <f t="shared" si="41"/>
        <v>5522</v>
      </c>
      <c r="X91" s="55">
        <f t="shared" si="42"/>
        <v>2000</v>
      </c>
      <c r="Y91" s="56">
        <v>2000</v>
      </c>
      <c r="Z91" s="56"/>
      <c r="AA91" s="56"/>
      <c r="AB91" s="56"/>
      <c r="AC91" s="64" t="s">
        <v>51</v>
      </c>
      <c r="AE91" s="33"/>
    </row>
    <row r="92" spans="1:33" ht="37.5" x14ac:dyDescent="0.25">
      <c r="A92" s="116">
        <f t="shared" si="43"/>
        <v>6</v>
      </c>
      <c r="B92" s="111" t="s">
        <v>190</v>
      </c>
      <c r="C92" s="112" t="s">
        <v>191</v>
      </c>
      <c r="D92" s="113">
        <v>10795</v>
      </c>
      <c r="E92" s="113">
        <v>6477</v>
      </c>
      <c r="F92" s="113">
        <v>4318</v>
      </c>
      <c r="G92" s="53">
        <v>3000</v>
      </c>
      <c r="H92" s="53">
        <v>3000</v>
      </c>
      <c r="I92" s="53">
        <v>2000</v>
      </c>
      <c r="J92" s="53">
        <v>2000</v>
      </c>
      <c r="K92" s="53">
        <v>1000</v>
      </c>
      <c r="L92" s="53">
        <v>1000</v>
      </c>
      <c r="M92" s="53">
        <v>3450</v>
      </c>
      <c r="N92" s="53"/>
      <c r="O92" s="53">
        <f t="shared" si="38"/>
        <v>3450</v>
      </c>
      <c r="P92" s="53"/>
      <c r="Q92" s="53">
        <v>1700</v>
      </c>
      <c r="R92" s="53"/>
      <c r="S92" s="63"/>
      <c r="T92" s="53">
        <f t="shared" si="39"/>
        <v>1750</v>
      </c>
      <c r="U92" s="53">
        <f t="shared" si="39"/>
        <v>0</v>
      </c>
      <c r="V92" s="53">
        <f t="shared" si="40"/>
        <v>6095</v>
      </c>
      <c r="W92" s="53">
        <f t="shared" si="41"/>
        <v>1777</v>
      </c>
      <c r="X92" s="55">
        <f t="shared" si="42"/>
        <v>1750</v>
      </c>
      <c r="Y92" s="56">
        <v>1750</v>
      </c>
      <c r="Z92" s="56"/>
      <c r="AA92" s="56"/>
      <c r="AB92" s="56"/>
      <c r="AC92" s="64" t="s">
        <v>81</v>
      </c>
      <c r="AE92" s="33"/>
    </row>
    <row r="93" spans="1:33" ht="56.25" x14ac:dyDescent="0.25">
      <c r="A93" s="116">
        <f t="shared" si="43"/>
        <v>7</v>
      </c>
      <c r="B93" s="111" t="s">
        <v>192</v>
      </c>
      <c r="C93" s="112" t="s">
        <v>193</v>
      </c>
      <c r="D93" s="113">
        <v>239200</v>
      </c>
      <c r="E93" s="113">
        <v>237500</v>
      </c>
      <c r="F93" s="113">
        <v>1700</v>
      </c>
      <c r="G93" s="53">
        <v>36800</v>
      </c>
      <c r="H93" s="53">
        <v>35100</v>
      </c>
      <c r="I93" s="53">
        <v>8500</v>
      </c>
      <c r="J93" s="53">
        <v>8500</v>
      </c>
      <c r="K93" s="53">
        <v>2000</v>
      </c>
      <c r="L93" s="53">
        <v>2000</v>
      </c>
      <c r="M93" s="53">
        <v>15000</v>
      </c>
      <c r="N93" s="53"/>
      <c r="O93" s="53">
        <f t="shared" si="38"/>
        <v>15000</v>
      </c>
      <c r="P93" s="53"/>
      <c r="Q93" s="53">
        <v>5500</v>
      </c>
      <c r="R93" s="53"/>
      <c r="S93" s="63"/>
      <c r="T93" s="53">
        <f t="shared" si="39"/>
        <v>9500</v>
      </c>
      <c r="U93" s="53">
        <f t="shared" si="39"/>
        <v>0</v>
      </c>
      <c r="V93" s="53">
        <f t="shared" si="40"/>
        <v>196900</v>
      </c>
      <c r="W93" s="53">
        <f t="shared" si="41"/>
        <v>196900</v>
      </c>
      <c r="X93" s="55">
        <f t="shared" si="42"/>
        <v>6000</v>
      </c>
      <c r="Y93" s="56">
        <f>500+5000</f>
        <v>5500</v>
      </c>
      <c r="Z93" s="56">
        <v>500</v>
      </c>
      <c r="AA93" s="56"/>
      <c r="AB93" s="56"/>
      <c r="AC93" s="64"/>
      <c r="AE93" s="33"/>
    </row>
    <row r="94" spans="1:33" ht="37.5" x14ac:dyDescent="0.25">
      <c r="A94" s="116">
        <f t="shared" si="43"/>
        <v>8</v>
      </c>
      <c r="B94" s="50" t="s">
        <v>194</v>
      </c>
      <c r="C94" s="62" t="s">
        <v>195</v>
      </c>
      <c r="D94" s="53">
        <v>9460</v>
      </c>
      <c r="E94" s="53">
        <v>9460</v>
      </c>
      <c r="F94" s="53"/>
      <c r="G94" s="53">
        <v>6200</v>
      </c>
      <c r="H94" s="53">
        <v>6000</v>
      </c>
      <c r="I94" s="53">
        <v>3700</v>
      </c>
      <c r="J94" s="53">
        <v>3500</v>
      </c>
      <c r="K94" s="53">
        <v>2500</v>
      </c>
      <c r="L94" s="53">
        <f>K94</f>
        <v>2500</v>
      </c>
      <c r="M94" s="53">
        <v>4400</v>
      </c>
      <c r="N94" s="53"/>
      <c r="O94" s="53">
        <f t="shared" si="38"/>
        <v>4400</v>
      </c>
      <c r="P94" s="53"/>
      <c r="Q94" s="53">
        <v>2200</v>
      </c>
      <c r="R94" s="53"/>
      <c r="S94" s="63"/>
      <c r="T94" s="53">
        <f t="shared" si="39"/>
        <v>2200</v>
      </c>
      <c r="U94" s="53">
        <f t="shared" si="39"/>
        <v>0</v>
      </c>
      <c r="V94" s="53">
        <f t="shared" si="40"/>
        <v>1060</v>
      </c>
      <c r="W94" s="53">
        <f>V94</f>
        <v>1060</v>
      </c>
      <c r="X94" s="55">
        <f t="shared" si="42"/>
        <v>1060</v>
      </c>
      <c r="Y94" s="56">
        <v>1060</v>
      </c>
      <c r="Z94" s="56"/>
      <c r="AA94" s="56"/>
      <c r="AB94" s="56"/>
      <c r="AC94" s="64" t="s">
        <v>56</v>
      </c>
      <c r="AE94" s="33"/>
    </row>
    <row r="95" spans="1:33" ht="37.5" x14ac:dyDescent="0.25">
      <c r="A95" s="116">
        <f t="shared" si="43"/>
        <v>9</v>
      </c>
      <c r="B95" s="50" t="s">
        <v>196</v>
      </c>
      <c r="C95" s="62" t="s">
        <v>197</v>
      </c>
      <c r="D95" s="53">
        <v>13228</v>
      </c>
      <c r="E95" s="53">
        <v>7900</v>
      </c>
      <c r="F95" s="53">
        <v>5328</v>
      </c>
      <c r="G95" s="53">
        <v>7300</v>
      </c>
      <c r="H95" s="53">
        <v>4400</v>
      </c>
      <c r="I95" s="53">
        <v>3400</v>
      </c>
      <c r="J95" s="53">
        <v>2700</v>
      </c>
      <c r="K95" s="53">
        <v>3700</v>
      </c>
      <c r="L95" s="53">
        <v>1500</v>
      </c>
      <c r="M95" s="53">
        <v>3500</v>
      </c>
      <c r="N95" s="53"/>
      <c r="O95" s="53">
        <f t="shared" si="38"/>
        <v>3500</v>
      </c>
      <c r="P95" s="53"/>
      <c r="Q95" s="53">
        <v>2000</v>
      </c>
      <c r="R95" s="53"/>
      <c r="S95" s="63"/>
      <c r="T95" s="53">
        <f t="shared" si="39"/>
        <v>1500</v>
      </c>
      <c r="U95" s="53">
        <f t="shared" si="39"/>
        <v>0</v>
      </c>
      <c r="V95" s="53">
        <f t="shared" si="40"/>
        <v>3928</v>
      </c>
      <c r="W95" s="53">
        <f t="shared" ref="W95:W119" si="44">E95-H95-Q95-S95</f>
        <v>1500</v>
      </c>
      <c r="X95" s="55">
        <f t="shared" si="42"/>
        <v>1500</v>
      </c>
      <c r="Y95" s="56">
        <v>1500</v>
      </c>
      <c r="Z95" s="56"/>
      <c r="AA95" s="56"/>
      <c r="AB95" s="56"/>
      <c r="AC95" s="64" t="s">
        <v>81</v>
      </c>
      <c r="AE95" s="33"/>
    </row>
    <row r="96" spans="1:33" ht="56.25" x14ac:dyDescent="0.25">
      <c r="A96" s="116">
        <f t="shared" si="43"/>
        <v>10</v>
      </c>
      <c r="B96" s="50" t="s">
        <v>198</v>
      </c>
      <c r="C96" s="117" t="s">
        <v>199</v>
      </c>
      <c r="D96" s="67">
        <v>25102</v>
      </c>
      <c r="E96" s="67">
        <v>25102</v>
      </c>
      <c r="F96" s="67"/>
      <c r="G96" s="67">
        <v>4182</v>
      </c>
      <c r="H96" s="53">
        <v>4182</v>
      </c>
      <c r="I96" s="53">
        <v>2000</v>
      </c>
      <c r="J96" s="53">
        <v>2000</v>
      </c>
      <c r="K96" s="53">
        <v>1982</v>
      </c>
      <c r="L96" s="53">
        <v>1982</v>
      </c>
      <c r="M96" s="53">
        <v>5000</v>
      </c>
      <c r="N96" s="53"/>
      <c r="O96" s="53">
        <f t="shared" si="38"/>
        <v>5000</v>
      </c>
      <c r="P96" s="53"/>
      <c r="Q96" s="53">
        <v>1700</v>
      </c>
      <c r="R96" s="53"/>
      <c r="S96" s="63"/>
      <c r="T96" s="53">
        <f t="shared" si="39"/>
        <v>3300</v>
      </c>
      <c r="U96" s="53">
        <f t="shared" si="39"/>
        <v>0</v>
      </c>
      <c r="V96" s="53">
        <f t="shared" si="40"/>
        <v>19220</v>
      </c>
      <c r="W96" s="53">
        <f t="shared" si="44"/>
        <v>19220</v>
      </c>
      <c r="X96" s="55">
        <f t="shared" si="42"/>
        <v>3300</v>
      </c>
      <c r="Y96" s="56">
        <v>3300</v>
      </c>
      <c r="Z96" s="56"/>
      <c r="AA96" s="56"/>
      <c r="AB96" s="56"/>
      <c r="AC96" s="64" t="s">
        <v>51</v>
      </c>
      <c r="AE96" s="33"/>
    </row>
    <row r="97" spans="1:32" ht="75" x14ac:dyDescent="0.25">
      <c r="A97" s="49">
        <f t="shared" si="43"/>
        <v>11</v>
      </c>
      <c r="B97" s="50" t="s">
        <v>200</v>
      </c>
      <c r="C97" s="62" t="s">
        <v>201</v>
      </c>
      <c r="D97" s="53">
        <v>8113</v>
      </c>
      <c r="E97" s="53">
        <v>8113</v>
      </c>
      <c r="F97" s="53"/>
      <c r="G97" s="53">
        <v>1800</v>
      </c>
      <c r="H97" s="53">
        <v>1800</v>
      </c>
      <c r="I97" s="53"/>
      <c r="J97" s="53"/>
      <c r="K97" s="53">
        <v>1800</v>
      </c>
      <c r="L97" s="53">
        <v>1800</v>
      </c>
      <c r="M97" s="53">
        <v>7000</v>
      </c>
      <c r="N97" s="53"/>
      <c r="O97" s="53">
        <f t="shared" si="38"/>
        <v>7000</v>
      </c>
      <c r="P97" s="53"/>
      <c r="Q97" s="53">
        <v>2000</v>
      </c>
      <c r="R97" s="53"/>
      <c r="S97" s="63"/>
      <c r="T97" s="53">
        <f t="shared" si="39"/>
        <v>5000</v>
      </c>
      <c r="U97" s="53">
        <f t="shared" si="39"/>
        <v>0</v>
      </c>
      <c r="V97" s="53">
        <f t="shared" si="40"/>
        <v>4313</v>
      </c>
      <c r="W97" s="53">
        <f t="shared" si="44"/>
        <v>4313</v>
      </c>
      <c r="X97" s="55">
        <f t="shared" si="42"/>
        <v>3000</v>
      </c>
      <c r="Y97" s="56"/>
      <c r="Z97" s="56">
        <v>3000</v>
      </c>
      <c r="AA97" s="56"/>
      <c r="AB97" s="56"/>
      <c r="AC97" s="64"/>
      <c r="AE97" s="33"/>
    </row>
    <row r="98" spans="1:32" ht="37.5" x14ac:dyDescent="0.25">
      <c r="A98" s="116">
        <f t="shared" si="43"/>
        <v>12</v>
      </c>
      <c r="B98" s="50" t="s">
        <v>202</v>
      </c>
      <c r="C98" s="62" t="s">
        <v>203</v>
      </c>
      <c r="D98" s="53">
        <v>28373</v>
      </c>
      <c r="E98" s="53">
        <v>17023</v>
      </c>
      <c r="F98" s="53">
        <v>11350</v>
      </c>
      <c r="G98" s="53">
        <v>13000</v>
      </c>
      <c r="H98" s="53">
        <v>1000</v>
      </c>
      <c r="I98" s="53"/>
      <c r="J98" s="53"/>
      <c r="K98" s="53">
        <v>13000</v>
      </c>
      <c r="L98" s="53">
        <v>1000</v>
      </c>
      <c r="M98" s="53">
        <v>7000</v>
      </c>
      <c r="N98" s="53"/>
      <c r="O98" s="53">
        <f t="shared" si="38"/>
        <v>7000</v>
      </c>
      <c r="P98" s="53"/>
      <c r="Q98" s="53">
        <v>2500</v>
      </c>
      <c r="R98" s="53"/>
      <c r="S98" s="63"/>
      <c r="T98" s="53">
        <f t="shared" si="39"/>
        <v>4500</v>
      </c>
      <c r="U98" s="53">
        <f t="shared" si="39"/>
        <v>0</v>
      </c>
      <c r="V98" s="53">
        <f t="shared" si="40"/>
        <v>12873</v>
      </c>
      <c r="W98" s="53">
        <f>V98</f>
        <v>12873</v>
      </c>
      <c r="X98" s="55">
        <f t="shared" si="42"/>
        <v>4500</v>
      </c>
      <c r="Y98" s="56">
        <f>2000+2500</f>
        <v>4500</v>
      </c>
      <c r="Z98" s="56"/>
      <c r="AA98" s="56"/>
      <c r="AB98" s="56"/>
      <c r="AC98" s="64" t="s">
        <v>51</v>
      </c>
      <c r="AE98" s="33"/>
    </row>
    <row r="99" spans="1:32" ht="56.25" x14ac:dyDescent="0.25">
      <c r="A99" s="116">
        <f t="shared" si="43"/>
        <v>13</v>
      </c>
      <c r="B99" s="65" t="s">
        <v>204</v>
      </c>
      <c r="C99" s="66" t="s">
        <v>205</v>
      </c>
      <c r="D99" s="67">
        <v>18358</v>
      </c>
      <c r="E99" s="67">
        <f>D99</f>
        <v>18358</v>
      </c>
      <c r="F99" s="53"/>
      <c r="G99" s="53">
        <v>3700</v>
      </c>
      <c r="H99" s="53">
        <v>3700</v>
      </c>
      <c r="I99" s="53">
        <v>2000</v>
      </c>
      <c r="J99" s="53">
        <v>2000</v>
      </c>
      <c r="K99" s="53">
        <v>1500</v>
      </c>
      <c r="L99" s="53">
        <v>1500</v>
      </c>
      <c r="M99" s="53">
        <v>6000</v>
      </c>
      <c r="N99" s="53"/>
      <c r="O99" s="53">
        <f t="shared" si="38"/>
        <v>6000</v>
      </c>
      <c r="P99" s="53"/>
      <c r="Q99" s="53">
        <v>2000</v>
      </c>
      <c r="R99" s="53"/>
      <c r="S99" s="63"/>
      <c r="T99" s="53">
        <f t="shared" si="39"/>
        <v>4000</v>
      </c>
      <c r="U99" s="53">
        <f t="shared" si="39"/>
        <v>0</v>
      </c>
      <c r="V99" s="53">
        <f t="shared" si="40"/>
        <v>12658</v>
      </c>
      <c r="W99" s="53">
        <f t="shared" si="44"/>
        <v>12658</v>
      </c>
      <c r="X99" s="55">
        <f t="shared" si="42"/>
        <v>4000</v>
      </c>
      <c r="Y99" s="56">
        <v>4000</v>
      </c>
      <c r="Z99" s="56"/>
      <c r="AA99" s="56"/>
      <c r="AB99" s="56"/>
      <c r="AC99" s="64" t="s">
        <v>51</v>
      </c>
      <c r="AE99" s="33"/>
    </row>
    <row r="100" spans="1:32" ht="37.5" x14ac:dyDescent="0.25">
      <c r="A100" s="49">
        <f t="shared" si="43"/>
        <v>14</v>
      </c>
      <c r="B100" s="50" t="s">
        <v>206</v>
      </c>
      <c r="C100" s="62" t="s">
        <v>207</v>
      </c>
      <c r="D100" s="53">
        <v>29632</v>
      </c>
      <c r="E100" s="53">
        <v>23705.599999999999</v>
      </c>
      <c r="F100" s="53">
        <v>5926.4</v>
      </c>
      <c r="G100" s="53">
        <v>16500</v>
      </c>
      <c r="H100" s="53">
        <v>7500</v>
      </c>
      <c r="I100" s="53">
        <v>6700</v>
      </c>
      <c r="J100" s="53">
        <v>2700</v>
      </c>
      <c r="K100" s="53">
        <v>2500</v>
      </c>
      <c r="L100" s="53">
        <v>2500</v>
      </c>
      <c r="M100" s="53">
        <v>5000</v>
      </c>
      <c r="N100" s="53"/>
      <c r="O100" s="53">
        <f t="shared" si="38"/>
        <v>5000</v>
      </c>
      <c r="P100" s="53"/>
      <c r="Q100" s="53">
        <v>2000</v>
      </c>
      <c r="R100" s="53"/>
      <c r="S100" s="63"/>
      <c r="T100" s="53">
        <f t="shared" si="39"/>
        <v>3000</v>
      </c>
      <c r="U100" s="53">
        <f t="shared" si="39"/>
        <v>0</v>
      </c>
      <c r="V100" s="53">
        <f t="shared" si="40"/>
        <v>11132</v>
      </c>
      <c r="W100" s="53">
        <f>V100</f>
        <v>11132</v>
      </c>
      <c r="X100" s="55">
        <f t="shared" si="42"/>
        <v>3000</v>
      </c>
      <c r="Y100" s="56">
        <v>3000</v>
      </c>
      <c r="Z100" s="56"/>
      <c r="AA100" s="56"/>
      <c r="AB100" s="56"/>
      <c r="AC100" s="64" t="s">
        <v>51</v>
      </c>
      <c r="AE100" s="33"/>
    </row>
    <row r="101" spans="1:32" ht="75" x14ac:dyDescent="0.25">
      <c r="A101" s="116">
        <f t="shared" si="43"/>
        <v>15</v>
      </c>
      <c r="B101" s="50" t="s">
        <v>208</v>
      </c>
      <c r="C101" s="62" t="s">
        <v>209</v>
      </c>
      <c r="D101" s="53">
        <v>24660</v>
      </c>
      <c r="E101" s="53">
        <v>14796</v>
      </c>
      <c r="F101" s="53">
        <v>9864</v>
      </c>
      <c r="G101" s="53">
        <v>5600</v>
      </c>
      <c r="H101" s="53">
        <v>5600</v>
      </c>
      <c r="I101" s="53">
        <v>3000</v>
      </c>
      <c r="J101" s="53">
        <v>3000</v>
      </c>
      <c r="K101" s="53">
        <v>2000</v>
      </c>
      <c r="L101" s="53">
        <v>2000</v>
      </c>
      <c r="M101" s="53">
        <v>5000</v>
      </c>
      <c r="N101" s="53"/>
      <c r="O101" s="53">
        <f t="shared" si="38"/>
        <v>5000</v>
      </c>
      <c r="P101" s="53"/>
      <c r="Q101" s="53">
        <v>2000</v>
      </c>
      <c r="R101" s="53"/>
      <c r="S101" s="63"/>
      <c r="T101" s="53">
        <f t="shared" si="39"/>
        <v>3000</v>
      </c>
      <c r="U101" s="53">
        <f t="shared" si="39"/>
        <v>0</v>
      </c>
      <c r="V101" s="53">
        <f t="shared" si="40"/>
        <v>17060</v>
      </c>
      <c r="W101" s="53">
        <f t="shared" si="44"/>
        <v>7196</v>
      </c>
      <c r="X101" s="55">
        <f t="shared" si="42"/>
        <v>3000</v>
      </c>
      <c r="Y101" s="56">
        <v>3000</v>
      </c>
      <c r="Z101" s="56"/>
      <c r="AA101" s="56"/>
      <c r="AB101" s="56"/>
      <c r="AC101" s="64" t="s">
        <v>51</v>
      </c>
      <c r="AE101" s="33"/>
    </row>
    <row r="102" spans="1:32" ht="75" x14ac:dyDescent="0.25">
      <c r="A102" s="49">
        <f t="shared" si="43"/>
        <v>16</v>
      </c>
      <c r="B102" s="50" t="s">
        <v>210</v>
      </c>
      <c r="C102" s="62" t="s">
        <v>211</v>
      </c>
      <c r="D102" s="53">
        <v>13465</v>
      </c>
      <c r="E102" s="53">
        <v>8079</v>
      </c>
      <c r="F102" s="53">
        <f>D102-E102</f>
        <v>5386</v>
      </c>
      <c r="G102" s="53">
        <v>5000</v>
      </c>
      <c r="H102" s="53">
        <v>2500</v>
      </c>
      <c r="I102" s="53">
        <v>500</v>
      </c>
      <c r="J102" s="53">
        <v>500</v>
      </c>
      <c r="K102" s="53">
        <v>4500</v>
      </c>
      <c r="L102" s="53">
        <v>2000</v>
      </c>
      <c r="M102" s="53">
        <v>4000</v>
      </c>
      <c r="N102" s="53"/>
      <c r="O102" s="53">
        <f t="shared" si="38"/>
        <v>4000</v>
      </c>
      <c r="P102" s="53"/>
      <c r="Q102" s="53">
        <v>2000</v>
      </c>
      <c r="R102" s="53"/>
      <c r="S102" s="63"/>
      <c r="T102" s="53">
        <f t="shared" si="39"/>
        <v>2000</v>
      </c>
      <c r="U102" s="53">
        <f t="shared" si="39"/>
        <v>0</v>
      </c>
      <c r="V102" s="53">
        <f t="shared" si="40"/>
        <v>6465</v>
      </c>
      <c r="W102" s="53">
        <f t="shared" si="44"/>
        <v>3579</v>
      </c>
      <c r="X102" s="55">
        <f t="shared" si="42"/>
        <v>2000</v>
      </c>
      <c r="Y102" s="56">
        <v>2000</v>
      </c>
      <c r="Z102" s="56"/>
      <c r="AA102" s="56"/>
      <c r="AB102" s="57"/>
      <c r="AC102" s="64" t="s">
        <v>51</v>
      </c>
      <c r="AE102" s="33"/>
    </row>
    <row r="103" spans="1:32" ht="56.25" x14ac:dyDescent="0.25">
      <c r="A103" s="116">
        <f t="shared" si="43"/>
        <v>17</v>
      </c>
      <c r="B103" s="50" t="s">
        <v>212</v>
      </c>
      <c r="C103" s="62" t="s">
        <v>213</v>
      </c>
      <c r="D103" s="53">
        <v>9480</v>
      </c>
      <c r="E103" s="53">
        <v>5688</v>
      </c>
      <c r="F103" s="53">
        <v>3792</v>
      </c>
      <c r="G103" s="53">
        <v>5100</v>
      </c>
      <c r="H103" s="53">
        <v>4000</v>
      </c>
      <c r="I103" s="53">
        <v>2200</v>
      </c>
      <c r="J103" s="53">
        <v>1500</v>
      </c>
      <c r="K103" s="53">
        <v>2900</v>
      </c>
      <c r="L103" s="53">
        <v>2500</v>
      </c>
      <c r="M103" s="53">
        <v>3000</v>
      </c>
      <c r="N103" s="53"/>
      <c r="O103" s="53">
        <f t="shared" si="38"/>
        <v>3000</v>
      </c>
      <c r="P103" s="53"/>
      <c r="Q103" s="53">
        <v>1500</v>
      </c>
      <c r="R103" s="53"/>
      <c r="S103" s="63"/>
      <c r="T103" s="53">
        <f t="shared" si="39"/>
        <v>1500</v>
      </c>
      <c r="U103" s="53">
        <f t="shared" si="39"/>
        <v>0</v>
      </c>
      <c r="V103" s="53">
        <f t="shared" si="40"/>
        <v>2880</v>
      </c>
      <c r="W103" s="53">
        <f t="shared" si="44"/>
        <v>188</v>
      </c>
      <c r="X103" s="55">
        <f t="shared" si="42"/>
        <v>180</v>
      </c>
      <c r="Y103" s="56">
        <v>180</v>
      </c>
      <c r="Z103" s="56"/>
      <c r="AA103" s="56"/>
      <c r="AB103" s="56"/>
      <c r="AC103" s="64" t="s">
        <v>81</v>
      </c>
      <c r="AE103" s="33"/>
    </row>
    <row r="104" spans="1:32" ht="37.5" x14ac:dyDescent="0.25">
      <c r="A104" s="116">
        <f t="shared" si="43"/>
        <v>18</v>
      </c>
      <c r="B104" s="50" t="s">
        <v>214</v>
      </c>
      <c r="C104" s="62" t="s">
        <v>215</v>
      </c>
      <c r="D104" s="53">
        <v>14221</v>
      </c>
      <c r="E104" s="53">
        <v>14221</v>
      </c>
      <c r="F104" s="53"/>
      <c r="G104" s="53">
        <v>1600</v>
      </c>
      <c r="H104" s="53">
        <v>1600</v>
      </c>
      <c r="I104" s="53">
        <v>800</v>
      </c>
      <c r="J104" s="53">
        <v>800</v>
      </c>
      <c r="K104" s="53">
        <v>800</v>
      </c>
      <c r="L104" s="53">
        <v>800</v>
      </c>
      <c r="M104" s="53">
        <v>5000</v>
      </c>
      <c r="N104" s="53"/>
      <c r="O104" s="53">
        <f t="shared" si="38"/>
        <v>5000</v>
      </c>
      <c r="P104" s="53"/>
      <c r="Q104" s="53">
        <v>1700</v>
      </c>
      <c r="R104" s="53"/>
      <c r="S104" s="63"/>
      <c r="T104" s="53">
        <f t="shared" si="39"/>
        <v>3300</v>
      </c>
      <c r="U104" s="53">
        <f t="shared" si="39"/>
        <v>0</v>
      </c>
      <c r="V104" s="53">
        <f t="shared" si="40"/>
        <v>10921</v>
      </c>
      <c r="W104" s="53">
        <f t="shared" si="44"/>
        <v>10921</v>
      </c>
      <c r="X104" s="55">
        <f t="shared" si="42"/>
        <v>3300</v>
      </c>
      <c r="Y104" s="56">
        <v>3300</v>
      </c>
      <c r="Z104" s="56"/>
      <c r="AA104" s="56"/>
      <c r="AB104" s="56"/>
      <c r="AC104" s="64" t="s">
        <v>51</v>
      </c>
      <c r="AE104" s="33"/>
    </row>
    <row r="105" spans="1:32" ht="75" x14ac:dyDescent="0.25">
      <c r="A105" s="116">
        <f t="shared" si="43"/>
        <v>19</v>
      </c>
      <c r="B105" s="50" t="s">
        <v>216</v>
      </c>
      <c r="C105" s="62" t="s">
        <v>217</v>
      </c>
      <c r="D105" s="53">
        <v>26253</v>
      </c>
      <c r="E105" s="53">
        <v>4000</v>
      </c>
      <c r="F105" s="53">
        <v>22253</v>
      </c>
      <c r="G105" s="53">
        <v>3500</v>
      </c>
      <c r="H105" s="53">
        <v>1100</v>
      </c>
      <c r="I105" s="53">
        <v>300</v>
      </c>
      <c r="J105" s="53">
        <v>300</v>
      </c>
      <c r="K105" s="53">
        <v>3200</v>
      </c>
      <c r="L105" s="53">
        <v>800</v>
      </c>
      <c r="M105" s="53">
        <v>2900</v>
      </c>
      <c r="N105" s="53"/>
      <c r="O105" s="53">
        <f t="shared" si="38"/>
        <v>2900</v>
      </c>
      <c r="P105" s="53"/>
      <c r="Q105" s="53">
        <v>1500</v>
      </c>
      <c r="R105" s="53"/>
      <c r="S105" s="63"/>
      <c r="T105" s="53">
        <f t="shared" si="39"/>
        <v>1400</v>
      </c>
      <c r="U105" s="53">
        <f t="shared" si="39"/>
        <v>0</v>
      </c>
      <c r="V105" s="53">
        <f t="shared" si="40"/>
        <v>21253</v>
      </c>
      <c r="W105" s="53">
        <f t="shared" si="44"/>
        <v>1400</v>
      </c>
      <c r="X105" s="55">
        <f t="shared" si="42"/>
        <v>1400</v>
      </c>
      <c r="Y105" s="56">
        <v>1400</v>
      </c>
      <c r="Z105" s="56"/>
      <c r="AA105" s="56"/>
      <c r="AB105" s="56"/>
      <c r="AC105" s="64" t="s">
        <v>81</v>
      </c>
      <c r="AE105" s="33"/>
      <c r="AF105" s="2" t="s">
        <v>218</v>
      </c>
    </row>
    <row r="106" spans="1:32" ht="37.5" x14ac:dyDescent="0.25">
      <c r="A106" s="116">
        <f t="shared" si="43"/>
        <v>20</v>
      </c>
      <c r="B106" s="50" t="s">
        <v>219</v>
      </c>
      <c r="C106" s="62" t="s">
        <v>220</v>
      </c>
      <c r="D106" s="53">
        <v>11728</v>
      </c>
      <c r="E106" s="53">
        <v>7037</v>
      </c>
      <c r="F106" s="53">
        <v>4691</v>
      </c>
      <c r="G106" s="53">
        <v>2300</v>
      </c>
      <c r="H106" s="53">
        <v>1100</v>
      </c>
      <c r="I106" s="53">
        <v>300</v>
      </c>
      <c r="J106" s="53">
        <v>300</v>
      </c>
      <c r="K106" s="53">
        <v>2000</v>
      </c>
      <c r="L106" s="53">
        <v>800</v>
      </c>
      <c r="M106" s="53">
        <v>5000</v>
      </c>
      <c r="N106" s="53"/>
      <c r="O106" s="53">
        <f t="shared" si="38"/>
        <v>5000</v>
      </c>
      <c r="P106" s="53"/>
      <c r="Q106" s="53">
        <v>2000</v>
      </c>
      <c r="R106" s="53"/>
      <c r="S106" s="63"/>
      <c r="T106" s="53">
        <f t="shared" si="39"/>
        <v>3000</v>
      </c>
      <c r="U106" s="53">
        <f t="shared" si="39"/>
        <v>0</v>
      </c>
      <c r="V106" s="53">
        <f t="shared" si="40"/>
        <v>7428</v>
      </c>
      <c r="W106" s="53">
        <f t="shared" si="44"/>
        <v>3937</v>
      </c>
      <c r="X106" s="55">
        <f t="shared" si="42"/>
        <v>3000</v>
      </c>
      <c r="Y106" s="56">
        <v>3000</v>
      </c>
      <c r="Z106" s="56"/>
      <c r="AA106" s="56"/>
      <c r="AB106" s="56"/>
      <c r="AC106" s="64" t="s">
        <v>51</v>
      </c>
      <c r="AE106" s="33"/>
    </row>
    <row r="107" spans="1:32" ht="56.25" x14ac:dyDescent="0.25">
      <c r="A107" s="116">
        <f t="shared" si="43"/>
        <v>21</v>
      </c>
      <c r="B107" s="50" t="s">
        <v>221</v>
      </c>
      <c r="C107" s="62" t="s">
        <v>222</v>
      </c>
      <c r="D107" s="53">
        <v>13133</v>
      </c>
      <c r="E107" s="53">
        <v>13133</v>
      </c>
      <c r="F107" s="53"/>
      <c r="G107" s="53">
        <v>1500</v>
      </c>
      <c r="H107" s="53">
        <v>1500</v>
      </c>
      <c r="I107" s="53">
        <v>200</v>
      </c>
      <c r="J107" s="53">
        <v>200</v>
      </c>
      <c r="K107" s="53">
        <v>1300</v>
      </c>
      <c r="L107" s="53">
        <v>1300</v>
      </c>
      <c r="M107" s="53">
        <v>5000</v>
      </c>
      <c r="N107" s="53"/>
      <c r="O107" s="53">
        <f t="shared" si="38"/>
        <v>5000</v>
      </c>
      <c r="P107" s="53"/>
      <c r="Q107" s="53">
        <v>1700</v>
      </c>
      <c r="R107" s="53"/>
      <c r="S107" s="63"/>
      <c r="T107" s="53">
        <f t="shared" si="39"/>
        <v>3300</v>
      </c>
      <c r="U107" s="53">
        <f t="shared" si="39"/>
        <v>0</v>
      </c>
      <c r="V107" s="53">
        <f t="shared" si="40"/>
        <v>9933</v>
      </c>
      <c r="W107" s="53">
        <f t="shared" si="44"/>
        <v>9933</v>
      </c>
      <c r="X107" s="55">
        <f t="shared" si="42"/>
        <v>3300</v>
      </c>
      <c r="Y107" s="56">
        <v>3300</v>
      </c>
      <c r="Z107" s="56"/>
      <c r="AA107" s="56"/>
      <c r="AB107" s="56"/>
      <c r="AC107" s="64" t="s">
        <v>51</v>
      </c>
      <c r="AE107" s="33"/>
    </row>
    <row r="108" spans="1:32" ht="56.25" x14ac:dyDescent="0.25">
      <c r="A108" s="116">
        <f t="shared" si="43"/>
        <v>22</v>
      </c>
      <c r="B108" s="50" t="s">
        <v>223</v>
      </c>
      <c r="C108" s="62" t="s">
        <v>224</v>
      </c>
      <c r="D108" s="53">
        <v>7120</v>
      </c>
      <c r="E108" s="53">
        <v>3560</v>
      </c>
      <c r="F108" s="53">
        <v>3560</v>
      </c>
      <c r="G108" s="53">
        <v>4550</v>
      </c>
      <c r="H108" s="53">
        <v>990</v>
      </c>
      <c r="I108" s="53">
        <v>990</v>
      </c>
      <c r="J108" s="53">
        <v>990</v>
      </c>
      <c r="K108" s="53">
        <v>3560</v>
      </c>
      <c r="L108" s="53">
        <v>0</v>
      </c>
      <c r="M108" s="53">
        <v>2500</v>
      </c>
      <c r="N108" s="53"/>
      <c r="O108" s="53">
        <f t="shared" si="38"/>
        <v>2500</v>
      </c>
      <c r="P108" s="53"/>
      <c r="Q108" s="53"/>
      <c r="R108" s="53"/>
      <c r="S108" s="63"/>
      <c r="T108" s="53">
        <f t="shared" si="39"/>
        <v>2500</v>
      </c>
      <c r="U108" s="53">
        <f t="shared" si="39"/>
        <v>0</v>
      </c>
      <c r="V108" s="53">
        <f t="shared" si="40"/>
        <v>2570</v>
      </c>
      <c r="W108" s="53">
        <f t="shared" si="44"/>
        <v>2570</v>
      </c>
      <c r="X108" s="55">
        <f t="shared" si="42"/>
        <v>2500</v>
      </c>
      <c r="Y108" s="56">
        <v>2500</v>
      </c>
      <c r="Z108" s="56"/>
      <c r="AA108" s="56"/>
      <c r="AB108" s="56"/>
      <c r="AC108" s="64" t="s">
        <v>56</v>
      </c>
      <c r="AE108" s="33"/>
    </row>
    <row r="109" spans="1:32" ht="37.5" x14ac:dyDescent="0.25">
      <c r="A109" s="116">
        <f t="shared" si="43"/>
        <v>23</v>
      </c>
      <c r="B109" s="50" t="s">
        <v>225</v>
      </c>
      <c r="C109" s="62" t="s">
        <v>226</v>
      </c>
      <c r="D109" s="53">
        <v>10068</v>
      </c>
      <c r="E109" s="53">
        <v>4068</v>
      </c>
      <c r="F109" s="53">
        <v>6000</v>
      </c>
      <c r="G109" s="53">
        <v>4800</v>
      </c>
      <c r="H109" s="53">
        <v>0</v>
      </c>
      <c r="I109" s="53">
        <v>3400</v>
      </c>
      <c r="J109" s="53"/>
      <c r="K109" s="53">
        <v>1400</v>
      </c>
      <c r="L109" s="53">
        <v>0</v>
      </c>
      <c r="M109" s="53">
        <v>4000</v>
      </c>
      <c r="N109" s="53"/>
      <c r="O109" s="53">
        <f t="shared" si="38"/>
        <v>4000</v>
      </c>
      <c r="P109" s="53"/>
      <c r="Q109" s="53"/>
      <c r="R109" s="53"/>
      <c r="S109" s="63"/>
      <c r="T109" s="53">
        <f t="shared" si="39"/>
        <v>4000</v>
      </c>
      <c r="U109" s="53">
        <f t="shared" si="39"/>
        <v>0</v>
      </c>
      <c r="V109" s="53">
        <f t="shared" si="40"/>
        <v>5268</v>
      </c>
      <c r="W109" s="53">
        <f t="shared" si="44"/>
        <v>4068</v>
      </c>
      <c r="X109" s="55">
        <f t="shared" si="42"/>
        <v>4000</v>
      </c>
      <c r="Y109" s="56"/>
      <c r="Z109" s="56">
        <v>4000</v>
      </c>
      <c r="AA109" s="56"/>
      <c r="AB109" s="56"/>
      <c r="AC109" s="64" t="s">
        <v>56</v>
      </c>
      <c r="AE109" s="33"/>
    </row>
    <row r="110" spans="1:32" ht="37.5" x14ac:dyDescent="0.25">
      <c r="A110" s="116">
        <f t="shared" si="43"/>
        <v>24</v>
      </c>
      <c r="B110" s="50" t="s">
        <v>227</v>
      </c>
      <c r="C110" s="62" t="s">
        <v>228</v>
      </c>
      <c r="D110" s="53">
        <v>14747</v>
      </c>
      <c r="E110" s="53">
        <v>7373</v>
      </c>
      <c r="F110" s="53">
        <v>7374</v>
      </c>
      <c r="G110" s="53">
        <v>6800</v>
      </c>
      <c r="H110" s="53">
        <v>0</v>
      </c>
      <c r="I110" s="53"/>
      <c r="J110" s="53"/>
      <c r="K110" s="53">
        <v>6800</v>
      </c>
      <c r="L110" s="53">
        <v>0</v>
      </c>
      <c r="M110" s="53">
        <v>5000</v>
      </c>
      <c r="N110" s="53"/>
      <c r="O110" s="53"/>
      <c r="P110" s="53">
        <f t="shared" ref="P110:P119" si="45">M110</f>
        <v>5000</v>
      </c>
      <c r="Q110" s="53">
        <v>2000</v>
      </c>
      <c r="R110" s="53"/>
      <c r="S110" s="63"/>
      <c r="T110" s="53">
        <f t="shared" si="39"/>
        <v>3000</v>
      </c>
      <c r="U110" s="53">
        <f t="shared" si="39"/>
        <v>0</v>
      </c>
      <c r="V110" s="53">
        <f t="shared" si="40"/>
        <v>5947</v>
      </c>
      <c r="W110" s="53">
        <f t="shared" si="44"/>
        <v>5373</v>
      </c>
      <c r="X110" s="55">
        <f t="shared" si="42"/>
        <v>3000</v>
      </c>
      <c r="Y110" s="56">
        <v>3000</v>
      </c>
      <c r="Z110" s="56"/>
      <c r="AA110" s="56"/>
      <c r="AB110" s="56"/>
      <c r="AC110" s="64" t="s">
        <v>51</v>
      </c>
      <c r="AE110" s="33"/>
    </row>
    <row r="111" spans="1:32" ht="75" x14ac:dyDescent="0.25">
      <c r="A111" s="116">
        <f t="shared" si="43"/>
        <v>25</v>
      </c>
      <c r="B111" s="50" t="s">
        <v>229</v>
      </c>
      <c r="C111" s="62" t="s">
        <v>230</v>
      </c>
      <c r="D111" s="53">
        <v>2830</v>
      </c>
      <c r="E111" s="53">
        <v>2830</v>
      </c>
      <c r="F111" s="53"/>
      <c r="G111" s="53">
        <v>0</v>
      </c>
      <c r="H111" s="53">
        <v>0</v>
      </c>
      <c r="I111" s="53"/>
      <c r="J111" s="53"/>
      <c r="K111" s="53"/>
      <c r="L111" s="53">
        <v>0</v>
      </c>
      <c r="M111" s="53">
        <v>2900</v>
      </c>
      <c r="N111" s="53"/>
      <c r="O111" s="53"/>
      <c r="P111" s="53">
        <f t="shared" si="45"/>
        <v>2900</v>
      </c>
      <c r="Q111" s="53">
        <v>1500</v>
      </c>
      <c r="R111" s="53"/>
      <c r="S111" s="63"/>
      <c r="T111" s="53">
        <f t="shared" si="39"/>
        <v>1400</v>
      </c>
      <c r="U111" s="53">
        <f t="shared" si="39"/>
        <v>0</v>
      </c>
      <c r="V111" s="53">
        <f t="shared" si="40"/>
        <v>1330</v>
      </c>
      <c r="W111" s="53">
        <f t="shared" si="44"/>
        <v>1330</v>
      </c>
      <c r="X111" s="55">
        <f t="shared" si="42"/>
        <v>1330</v>
      </c>
      <c r="Y111" s="56">
        <v>1330</v>
      </c>
      <c r="Z111" s="56"/>
      <c r="AA111" s="56"/>
      <c r="AB111" s="56"/>
      <c r="AC111" s="64" t="s">
        <v>56</v>
      </c>
      <c r="AE111" s="33"/>
    </row>
    <row r="112" spans="1:32" ht="37.5" x14ac:dyDescent="0.25">
      <c r="A112" s="116">
        <f t="shared" si="43"/>
        <v>26</v>
      </c>
      <c r="B112" s="50" t="s">
        <v>231</v>
      </c>
      <c r="C112" s="62" t="s">
        <v>232</v>
      </c>
      <c r="D112" s="53">
        <v>47904</v>
      </c>
      <c r="E112" s="53">
        <f>D112</f>
        <v>47904</v>
      </c>
      <c r="F112" s="53"/>
      <c r="G112" s="53">
        <v>0</v>
      </c>
      <c r="H112" s="53">
        <v>0</v>
      </c>
      <c r="I112" s="53"/>
      <c r="J112" s="53"/>
      <c r="K112" s="53"/>
      <c r="L112" s="53">
        <v>0</v>
      </c>
      <c r="M112" s="53">
        <v>5000</v>
      </c>
      <c r="N112" s="53"/>
      <c r="O112" s="53"/>
      <c r="P112" s="53">
        <f t="shared" si="45"/>
        <v>5000</v>
      </c>
      <c r="Q112" s="53">
        <v>2000</v>
      </c>
      <c r="R112" s="53"/>
      <c r="S112" s="63"/>
      <c r="T112" s="53">
        <f t="shared" si="39"/>
        <v>3000</v>
      </c>
      <c r="U112" s="53">
        <f t="shared" si="39"/>
        <v>0</v>
      </c>
      <c r="V112" s="53">
        <f t="shared" si="40"/>
        <v>45904</v>
      </c>
      <c r="W112" s="53">
        <f t="shared" si="44"/>
        <v>45904</v>
      </c>
      <c r="X112" s="55">
        <f t="shared" si="42"/>
        <v>3000</v>
      </c>
      <c r="Y112" s="56"/>
      <c r="Z112" s="56">
        <v>3000</v>
      </c>
      <c r="AA112" s="56"/>
      <c r="AB112" s="56"/>
      <c r="AC112" s="64" t="s">
        <v>51</v>
      </c>
      <c r="AE112" s="33"/>
    </row>
    <row r="113" spans="1:31" ht="75" x14ac:dyDescent="0.25">
      <c r="A113" s="116">
        <f t="shared" si="43"/>
        <v>27</v>
      </c>
      <c r="B113" s="50" t="s">
        <v>233</v>
      </c>
      <c r="C113" s="62" t="s">
        <v>234</v>
      </c>
      <c r="D113" s="53">
        <v>5000</v>
      </c>
      <c r="E113" s="53">
        <v>5000</v>
      </c>
      <c r="F113" s="53"/>
      <c r="G113" s="53">
        <v>0</v>
      </c>
      <c r="H113" s="53">
        <v>0</v>
      </c>
      <c r="I113" s="53"/>
      <c r="J113" s="53"/>
      <c r="K113" s="53"/>
      <c r="L113" s="53">
        <v>0</v>
      </c>
      <c r="M113" s="53">
        <v>5000</v>
      </c>
      <c r="N113" s="53"/>
      <c r="O113" s="53"/>
      <c r="P113" s="53">
        <f t="shared" si="45"/>
        <v>5000</v>
      </c>
      <c r="Q113" s="53">
        <v>2000</v>
      </c>
      <c r="R113" s="53"/>
      <c r="S113" s="63"/>
      <c r="T113" s="53">
        <f t="shared" si="39"/>
        <v>3000</v>
      </c>
      <c r="U113" s="53">
        <f t="shared" si="39"/>
        <v>0</v>
      </c>
      <c r="V113" s="53">
        <f t="shared" si="40"/>
        <v>3000</v>
      </c>
      <c r="W113" s="53">
        <f t="shared" si="44"/>
        <v>3000</v>
      </c>
      <c r="X113" s="55">
        <f t="shared" si="42"/>
        <v>3000</v>
      </c>
      <c r="Y113" s="56">
        <f>T113</f>
        <v>3000</v>
      </c>
      <c r="Z113" s="56"/>
      <c r="AA113" s="56"/>
      <c r="AB113" s="56"/>
      <c r="AC113" s="64" t="s">
        <v>56</v>
      </c>
      <c r="AE113" s="33"/>
    </row>
    <row r="114" spans="1:31" ht="75" x14ac:dyDescent="0.25">
      <c r="A114" s="116">
        <f t="shared" si="43"/>
        <v>28</v>
      </c>
      <c r="B114" s="50" t="s">
        <v>235</v>
      </c>
      <c r="C114" s="62" t="s">
        <v>236</v>
      </c>
      <c r="D114" s="53">
        <v>8308</v>
      </c>
      <c r="E114" s="53">
        <v>4999</v>
      </c>
      <c r="F114" s="53">
        <f>D114-E114</f>
        <v>3309</v>
      </c>
      <c r="G114" s="53">
        <v>0</v>
      </c>
      <c r="H114" s="53">
        <v>0</v>
      </c>
      <c r="I114" s="53"/>
      <c r="J114" s="53"/>
      <c r="K114" s="53"/>
      <c r="L114" s="53">
        <v>0</v>
      </c>
      <c r="M114" s="53">
        <v>5000</v>
      </c>
      <c r="N114" s="53"/>
      <c r="O114" s="53"/>
      <c r="P114" s="53">
        <f t="shared" si="45"/>
        <v>5000</v>
      </c>
      <c r="Q114" s="53">
        <v>2000</v>
      </c>
      <c r="R114" s="53"/>
      <c r="S114" s="63"/>
      <c r="T114" s="53">
        <f t="shared" si="39"/>
        <v>3000</v>
      </c>
      <c r="U114" s="53">
        <f t="shared" si="39"/>
        <v>0</v>
      </c>
      <c r="V114" s="53">
        <f t="shared" si="40"/>
        <v>6308</v>
      </c>
      <c r="W114" s="53">
        <f t="shared" si="44"/>
        <v>2999</v>
      </c>
      <c r="X114" s="55">
        <f t="shared" si="42"/>
        <v>3000</v>
      </c>
      <c r="Y114" s="56">
        <f>T114</f>
        <v>3000</v>
      </c>
      <c r="Z114" s="56"/>
      <c r="AA114" s="56"/>
      <c r="AB114" s="56"/>
      <c r="AC114" s="64" t="s">
        <v>81</v>
      </c>
      <c r="AE114" s="33"/>
    </row>
    <row r="115" spans="1:31" ht="75" x14ac:dyDescent="0.25">
      <c r="A115" s="116">
        <f t="shared" si="43"/>
        <v>29</v>
      </c>
      <c r="B115" s="50" t="s">
        <v>237</v>
      </c>
      <c r="C115" s="62" t="s">
        <v>238</v>
      </c>
      <c r="D115" s="53">
        <v>25108</v>
      </c>
      <c r="E115" s="53">
        <v>25108</v>
      </c>
      <c r="F115" s="53"/>
      <c r="G115" s="53">
        <v>20000</v>
      </c>
      <c r="H115" s="53">
        <v>20000</v>
      </c>
      <c r="I115" s="53">
        <v>5000</v>
      </c>
      <c r="J115" s="53">
        <v>5000</v>
      </c>
      <c r="K115" s="53">
        <v>15000</v>
      </c>
      <c r="L115" s="53">
        <v>15000</v>
      </c>
      <c r="M115" s="53">
        <v>5000</v>
      </c>
      <c r="N115" s="53"/>
      <c r="O115" s="53"/>
      <c r="P115" s="53">
        <f t="shared" si="45"/>
        <v>5000</v>
      </c>
      <c r="Q115" s="53">
        <v>2000</v>
      </c>
      <c r="R115" s="53"/>
      <c r="S115" s="63"/>
      <c r="T115" s="53">
        <f t="shared" si="39"/>
        <v>3000</v>
      </c>
      <c r="U115" s="53">
        <f t="shared" si="39"/>
        <v>0</v>
      </c>
      <c r="V115" s="53">
        <f t="shared" si="40"/>
        <v>3108</v>
      </c>
      <c r="W115" s="53">
        <f t="shared" si="44"/>
        <v>3108</v>
      </c>
      <c r="X115" s="55">
        <f t="shared" si="42"/>
        <v>3000</v>
      </c>
      <c r="Y115" s="56"/>
      <c r="Z115" s="56">
        <v>3000</v>
      </c>
      <c r="AA115" s="56"/>
      <c r="AB115" s="56"/>
      <c r="AC115" s="64" t="s">
        <v>56</v>
      </c>
      <c r="AE115" s="33"/>
    </row>
    <row r="116" spans="1:31" ht="56.25" x14ac:dyDescent="0.25">
      <c r="A116" s="116">
        <f t="shared" si="43"/>
        <v>30</v>
      </c>
      <c r="B116" s="50" t="s">
        <v>239</v>
      </c>
      <c r="C116" s="62" t="s">
        <v>240</v>
      </c>
      <c r="D116" s="53">
        <v>29500</v>
      </c>
      <c r="E116" s="53">
        <v>14750</v>
      </c>
      <c r="F116" s="53">
        <f>D116-E116</f>
        <v>14750</v>
      </c>
      <c r="G116" s="53">
        <v>2545</v>
      </c>
      <c r="H116" s="53">
        <v>2545</v>
      </c>
      <c r="I116" s="53"/>
      <c r="J116" s="53"/>
      <c r="K116" s="53">
        <v>2545</v>
      </c>
      <c r="L116" s="53">
        <v>2545</v>
      </c>
      <c r="M116" s="53">
        <v>5000</v>
      </c>
      <c r="N116" s="53"/>
      <c r="O116" s="53"/>
      <c r="P116" s="53">
        <f t="shared" si="45"/>
        <v>5000</v>
      </c>
      <c r="Q116" s="53">
        <v>2000</v>
      </c>
      <c r="R116" s="53"/>
      <c r="S116" s="63"/>
      <c r="T116" s="53">
        <f t="shared" si="39"/>
        <v>3000</v>
      </c>
      <c r="U116" s="53">
        <f t="shared" si="39"/>
        <v>0</v>
      </c>
      <c r="V116" s="53">
        <f t="shared" si="40"/>
        <v>24955</v>
      </c>
      <c r="W116" s="53">
        <f t="shared" si="44"/>
        <v>10205</v>
      </c>
      <c r="X116" s="55">
        <f t="shared" si="42"/>
        <v>3000</v>
      </c>
      <c r="Y116" s="56">
        <f>T116</f>
        <v>3000</v>
      </c>
      <c r="Z116" s="56"/>
      <c r="AA116" s="56"/>
      <c r="AB116" s="56"/>
      <c r="AC116" s="64" t="s">
        <v>51</v>
      </c>
      <c r="AE116" s="33"/>
    </row>
    <row r="117" spans="1:31" ht="37.5" x14ac:dyDescent="0.25">
      <c r="A117" s="116">
        <f t="shared" si="43"/>
        <v>31</v>
      </c>
      <c r="B117" s="50" t="s">
        <v>241</v>
      </c>
      <c r="C117" s="62" t="s">
        <v>242</v>
      </c>
      <c r="D117" s="53">
        <v>26000</v>
      </c>
      <c r="E117" s="53">
        <v>26000</v>
      </c>
      <c r="F117" s="53"/>
      <c r="G117" s="53">
        <v>0</v>
      </c>
      <c r="H117" s="53">
        <v>0</v>
      </c>
      <c r="I117" s="53"/>
      <c r="J117" s="53"/>
      <c r="K117" s="53"/>
      <c r="L117" s="53">
        <v>0</v>
      </c>
      <c r="M117" s="53">
        <v>5000</v>
      </c>
      <c r="N117" s="53"/>
      <c r="O117" s="53"/>
      <c r="P117" s="53">
        <f t="shared" si="45"/>
        <v>5000</v>
      </c>
      <c r="Q117" s="53">
        <v>2000</v>
      </c>
      <c r="R117" s="53"/>
      <c r="S117" s="63"/>
      <c r="T117" s="53">
        <f t="shared" si="39"/>
        <v>3000</v>
      </c>
      <c r="U117" s="53">
        <f t="shared" si="39"/>
        <v>0</v>
      </c>
      <c r="V117" s="53">
        <f t="shared" si="40"/>
        <v>24000</v>
      </c>
      <c r="W117" s="53">
        <f t="shared" si="44"/>
        <v>24000</v>
      </c>
      <c r="X117" s="55">
        <f t="shared" si="42"/>
        <v>3000</v>
      </c>
      <c r="Y117" s="56">
        <f>T117</f>
        <v>3000</v>
      </c>
      <c r="Z117" s="56"/>
      <c r="AA117" s="56"/>
      <c r="AB117" s="56"/>
      <c r="AC117" s="64" t="s">
        <v>51</v>
      </c>
      <c r="AE117" s="33"/>
    </row>
    <row r="118" spans="1:31" ht="56.25" x14ac:dyDescent="0.25">
      <c r="A118" s="116">
        <f t="shared" si="43"/>
        <v>32</v>
      </c>
      <c r="B118" s="50" t="s">
        <v>243</v>
      </c>
      <c r="C118" s="62" t="s">
        <v>244</v>
      </c>
      <c r="D118" s="53">
        <v>14998</v>
      </c>
      <c r="E118" s="53">
        <v>5000</v>
      </c>
      <c r="F118" s="53">
        <f>D118-E118</f>
        <v>9998</v>
      </c>
      <c r="G118" s="53"/>
      <c r="H118" s="53"/>
      <c r="I118" s="53"/>
      <c r="J118" s="53"/>
      <c r="K118" s="53"/>
      <c r="L118" s="53"/>
      <c r="M118" s="53">
        <v>5000</v>
      </c>
      <c r="N118" s="53"/>
      <c r="O118" s="53"/>
      <c r="P118" s="53">
        <f t="shared" si="45"/>
        <v>5000</v>
      </c>
      <c r="Q118" s="53">
        <v>2000</v>
      </c>
      <c r="R118" s="53"/>
      <c r="S118" s="63"/>
      <c r="T118" s="53">
        <f t="shared" si="39"/>
        <v>3000</v>
      </c>
      <c r="U118" s="53">
        <f t="shared" si="39"/>
        <v>0</v>
      </c>
      <c r="V118" s="53">
        <f t="shared" si="40"/>
        <v>12998</v>
      </c>
      <c r="W118" s="53">
        <f t="shared" si="44"/>
        <v>3000</v>
      </c>
      <c r="X118" s="55">
        <f t="shared" si="42"/>
        <v>3000</v>
      </c>
      <c r="Y118" s="56">
        <f>T118</f>
        <v>3000</v>
      </c>
      <c r="Z118" s="56"/>
      <c r="AA118" s="56"/>
      <c r="AB118" s="56"/>
      <c r="AC118" s="64" t="s">
        <v>81</v>
      </c>
      <c r="AE118" s="33"/>
    </row>
    <row r="119" spans="1:31" ht="75" x14ac:dyDescent="0.25">
      <c r="A119" s="116">
        <f t="shared" si="43"/>
        <v>33</v>
      </c>
      <c r="B119" s="50" t="s">
        <v>245</v>
      </c>
      <c r="C119" s="118" t="s">
        <v>246</v>
      </c>
      <c r="D119" s="53">
        <v>15000</v>
      </c>
      <c r="E119" s="53">
        <v>7500</v>
      </c>
      <c r="F119" s="53">
        <v>7500</v>
      </c>
      <c r="G119" s="53">
        <v>3680</v>
      </c>
      <c r="H119" s="53">
        <v>1000</v>
      </c>
      <c r="I119" s="53"/>
      <c r="J119" s="53"/>
      <c r="K119" s="53">
        <v>3680</v>
      </c>
      <c r="L119" s="53">
        <v>1000</v>
      </c>
      <c r="M119" s="53">
        <v>3009</v>
      </c>
      <c r="N119" s="53"/>
      <c r="O119" s="53"/>
      <c r="P119" s="53">
        <f t="shared" si="45"/>
        <v>3009</v>
      </c>
      <c r="Q119" s="53">
        <v>1800</v>
      </c>
      <c r="R119" s="53"/>
      <c r="S119" s="63">
        <v>2450</v>
      </c>
      <c r="T119" s="53">
        <f t="shared" si="39"/>
        <v>1209</v>
      </c>
      <c r="U119" s="53">
        <f t="shared" si="39"/>
        <v>0</v>
      </c>
      <c r="V119" s="53">
        <f t="shared" si="40"/>
        <v>7070</v>
      </c>
      <c r="W119" s="53">
        <f t="shared" si="44"/>
        <v>2250</v>
      </c>
      <c r="X119" s="55">
        <f t="shared" si="42"/>
        <v>1209</v>
      </c>
      <c r="Y119" s="56">
        <v>1209</v>
      </c>
      <c r="Z119" s="56"/>
      <c r="AA119" s="56"/>
      <c r="AB119" s="56"/>
      <c r="AC119" s="64" t="s">
        <v>51</v>
      </c>
      <c r="AD119" s="6" t="s">
        <v>247</v>
      </c>
      <c r="AE119" s="33"/>
    </row>
    <row r="120" spans="1:31" s="61" customFormat="1" ht="19.5" x14ac:dyDescent="0.25">
      <c r="A120" s="58" t="s">
        <v>248</v>
      </c>
      <c r="B120" s="59" t="s">
        <v>95</v>
      </c>
      <c r="C120" s="76"/>
      <c r="D120" s="52">
        <f t="shared" ref="D120:AB120" si="46">SUM(D121:D139)</f>
        <v>470277</v>
      </c>
      <c r="E120" s="52">
        <f t="shared" si="46"/>
        <v>278221.45</v>
      </c>
      <c r="F120" s="52">
        <f t="shared" si="46"/>
        <v>192055.55000000002</v>
      </c>
      <c r="G120" s="52">
        <f t="shared" si="46"/>
        <v>128280</v>
      </c>
      <c r="H120" s="52">
        <f t="shared" si="46"/>
        <v>54980</v>
      </c>
      <c r="I120" s="52">
        <f t="shared" si="46"/>
        <v>34050</v>
      </c>
      <c r="J120" s="52">
        <f t="shared" si="46"/>
        <v>22800</v>
      </c>
      <c r="K120" s="52">
        <f t="shared" si="46"/>
        <v>32880</v>
      </c>
      <c r="L120" s="52">
        <f t="shared" si="46"/>
        <v>27480</v>
      </c>
      <c r="M120" s="52">
        <f t="shared" si="46"/>
        <v>100708</v>
      </c>
      <c r="N120" s="52">
        <f t="shared" si="46"/>
        <v>23000</v>
      </c>
      <c r="O120" s="52">
        <f t="shared" si="46"/>
        <v>63808</v>
      </c>
      <c r="P120" s="52">
        <f t="shared" si="46"/>
        <v>13900</v>
      </c>
      <c r="Q120" s="52">
        <f t="shared" si="46"/>
        <v>38237</v>
      </c>
      <c r="R120" s="52">
        <f t="shared" si="46"/>
        <v>6000</v>
      </c>
      <c r="S120" s="52">
        <f t="shared" si="46"/>
        <v>158</v>
      </c>
      <c r="T120" s="52">
        <f t="shared" si="46"/>
        <v>62471</v>
      </c>
      <c r="U120" s="52">
        <f t="shared" si="46"/>
        <v>17000</v>
      </c>
      <c r="V120" s="52">
        <f t="shared" si="46"/>
        <v>303602</v>
      </c>
      <c r="W120" s="52">
        <f t="shared" si="46"/>
        <v>183746.45</v>
      </c>
      <c r="X120" s="60">
        <f t="shared" si="46"/>
        <v>48201</v>
      </c>
      <c r="Y120" s="52">
        <f t="shared" si="46"/>
        <v>45201</v>
      </c>
      <c r="Z120" s="52">
        <f t="shared" si="46"/>
        <v>3000</v>
      </c>
      <c r="AA120" s="52">
        <f t="shared" si="46"/>
        <v>0</v>
      </c>
      <c r="AB120" s="52">
        <f t="shared" si="46"/>
        <v>8000</v>
      </c>
      <c r="AC120" s="87">
        <f>SUM(AC121:AC136)</f>
        <v>0</v>
      </c>
      <c r="AD120" s="16"/>
      <c r="AE120" s="33"/>
    </row>
    <row r="121" spans="1:31" ht="37.5" x14ac:dyDescent="0.25">
      <c r="A121" s="49">
        <v>1</v>
      </c>
      <c r="B121" s="50" t="s">
        <v>249</v>
      </c>
      <c r="C121" s="78" t="s">
        <v>250</v>
      </c>
      <c r="D121" s="53">
        <v>110330</v>
      </c>
      <c r="E121" s="53">
        <v>72330</v>
      </c>
      <c r="F121" s="53">
        <v>38000</v>
      </c>
      <c r="G121" s="53">
        <v>41000</v>
      </c>
      <c r="H121" s="53">
        <v>3000</v>
      </c>
      <c r="I121" s="53">
        <v>7000</v>
      </c>
      <c r="J121" s="53">
        <v>2000</v>
      </c>
      <c r="K121" s="53">
        <v>6000</v>
      </c>
      <c r="L121" s="53">
        <v>1000</v>
      </c>
      <c r="M121" s="53">
        <v>10000</v>
      </c>
      <c r="N121" s="53">
        <f>M121</f>
        <v>10000</v>
      </c>
      <c r="O121" s="53"/>
      <c r="P121" s="53"/>
      <c r="Q121" s="53">
        <v>3000</v>
      </c>
      <c r="R121" s="53">
        <f>Q121</f>
        <v>3000</v>
      </c>
      <c r="S121" s="63"/>
      <c r="T121" s="53">
        <f t="shared" ref="T121:U139" si="47">M121-Q121</f>
        <v>7000</v>
      </c>
      <c r="U121" s="53">
        <f t="shared" si="47"/>
        <v>7000</v>
      </c>
      <c r="V121" s="53">
        <f t="shared" ref="V121:V139" si="48">D121-G121-Q121-S121</f>
        <v>66330</v>
      </c>
      <c r="W121" s="53">
        <f t="shared" ref="W121:W129" si="49">E121-H121-Q121-S121</f>
        <v>66330</v>
      </c>
      <c r="X121" s="55">
        <f t="shared" ref="X121:X139" si="50">Y121+Z121+AA121</f>
        <v>3500</v>
      </c>
      <c r="Y121" s="56">
        <v>3500</v>
      </c>
      <c r="Z121" s="56"/>
      <c r="AA121" s="56"/>
      <c r="AB121" s="56">
        <f>X121</f>
        <v>3500</v>
      </c>
      <c r="AC121" s="64"/>
      <c r="AE121" s="33"/>
    </row>
    <row r="122" spans="1:31" ht="56.25" x14ac:dyDescent="0.25">
      <c r="A122" s="116">
        <f t="shared" ref="A122:A139" si="51">+A121+1</f>
        <v>2</v>
      </c>
      <c r="B122" s="50" t="s">
        <v>251</v>
      </c>
      <c r="C122" s="78" t="s">
        <v>252</v>
      </c>
      <c r="D122" s="53">
        <v>40325</v>
      </c>
      <c r="E122" s="53">
        <v>15325</v>
      </c>
      <c r="F122" s="53">
        <v>25000</v>
      </c>
      <c r="G122" s="53">
        <v>27000</v>
      </c>
      <c r="H122" s="119">
        <v>2000</v>
      </c>
      <c r="I122" s="119">
        <v>1000</v>
      </c>
      <c r="J122" s="119">
        <v>1000</v>
      </c>
      <c r="K122" s="119">
        <v>1000</v>
      </c>
      <c r="L122" s="53">
        <v>1000</v>
      </c>
      <c r="M122" s="53">
        <v>13000</v>
      </c>
      <c r="N122" s="53">
        <f>M122</f>
        <v>13000</v>
      </c>
      <c r="O122" s="53"/>
      <c r="P122" s="53"/>
      <c r="Q122" s="53">
        <v>3000</v>
      </c>
      <c r="R122" s="53">
        <f>Q122</f>
        <v>3000</v>
      </c>
      <c r="S122" s="63"/>
      <c r="T122" s="53">
        <f t="shared" si="47"/>
        <v>10000</v>
      </c>
      <c r="U122" s="53">
        <f t="shared" si="47"/>
        <v>10000</v>
      </c>
      <c r="V122" s="53">
        <f t="shared" si="48"/>
        <v>10325</v>
      </c>
      <c r="W122" s="53">
        <f t="shared" si="49"/>
        <v>10325</v>
      </c>
      <c r="X122" s="55">
        <f t="shared" si="50"/>
        <v>4500</v>
      </c>
      <c r="Y122" s="56">
        <v>4500</v>
      </c>
      <c r="Z122" s="56"/>
      <c r="AA122" s="56"/>
      <c r="AB122" s="56">
        <f>X122</f>
        <v>4500</v>
      </c>
      <c r="AC122" s="64"/>
      <c r="AE122" s="33"/>
    </row>
    <row r="123" spans="1:31" ht="75" x14ac:dyDescent="0.25">
      <c r="A123" s="116">
        <f t="shared" si="51"/>
        <v>3</v>
      </c>
      <c r="B123" s="50" t="s">
        <v>253</v>
      </c>
      <c r="C123" s="62" t="s">
        <v>254</v>
      </c>
      <c r="D123" s="53">
        <v>13310</v>
      </c>
      <c r="E123" s="53">
        <v>8000</v>
      </c>
      <c r="F123" s="53">
        <f>D123-E123</f>
        <v>5310</v>
      </c>
      <c r="G123" s="53">
        <v>3000</v>
      </c>
      <c r="H123" s="53">
        <v>3000</v>
      </c>
      <c r="I123" s="53">
        <v>2000</v>
      </c>
      <c r="J123" s="53">
        <v>2000</v>
      </c>
      <c r="K123" s="53">
        <v>1000</v>
      </c>
      <c r="L123" s="53">
        <v>1000</v>
      </c>
      <c r="M123" s="53">
        <v>3000</v>
      </c>
      <c r="N123" s="53"/>
      <c r="O123" s="53">
        <f t="shared" ref="O123:O136" si="52">M123</f>
        <v>3000</v>
      </c>
      <c r="P123" s="53"/>
      <c r="Q123" s="53">
        <v>1000</v>
      </c>
      <c r="R123" s="53"/>
      <c r="S123" s="63"/>
      <c r="T123" s="53">
        <f t="shared" si="47"/>
        <v>2000</v>
      </c>
      <c r="U123" s="53">
        <f t="shared" si="47"/>
        <v>0</v>
      </c>
      <c r="V123" s="53">
        <f t="shared" si="48"/>
        <v>9310</v>
      </c>
      <c r="W123" s="53">
        <f t="shared" si="49"/>
        <v>4000</v>
      </c>
      <c r="X123" s="55">
        <f t="shared" si="50"/>
        <v>2000</v>
      </c>
      <c r="Y123" s="56">
        <v>2000</v>
      </c>
      <c r="Z123" s="56"/>
      <c r="AA123" s="56"/>
      <c r="AB123" s="56"/>
      <c r="AC123" s="64" t="s">
        <v>51</v>
      </c>
      <c r="AE123" s="33"/>
    </row>
    <row r="124" spans="1:31" ht="37.5" x14ac:dyDescent="0.25">
      <c r="A124" s="116">
        <f t="shared" si="51"/>
        <v>4</v>
      </c>
      <c r="B124" s="50" t="s">
        <v>255</v>
      </c>
      <c r="C124" s="62" t="s">
        <v>256</v>
      </c>
      <c r="D124" s="53">
        <v>14944</v>
      </c>
      <c r="E124" s="53">
        <v>10000</v>
      </c>
      <c r="F124" s="53">
        <v>4944</v>
      </c>
      <c r="G124" s="53">
        <v>10200</v>
      </c>
      <c r="H124" s="53">
        <v>6700</v>
      </c>
      <c r="I124" s="53">
        <v>5500</v>
      </c>
      <c r="J124" s="53">
        <v>2000</v>
      </c>
      <c r="K124" s="53">
        <v>4700</v>
      </c>
      <c r="L124" s="53">
        <v>4700</v>
      </c>
      <c r="M124" s="53">
        <v>5000</v>
      </c>
      <c r="N124" s="53"/>
      <c r="O124" s="53">
        <f t="shared" si="52"/>
        <v>5000</v>
      </c>
      <c r="P124" s="53"/>
      <c r="Q124" s="53">
        <v>2000</v>
      </c>
      <c r="R124" s="53"/>
      <c r="S124" s="63"/>
      <c r="T124" s="53">
        <f t="shared" si="47"/>
        <v>3000</v>
      </c>
      <c r="U124" s="53">
        <f t="shared" si="47"/>
        <v>0</v>
      </c>
      <c r="V124" s="53">
        <f t="shared" si="48"/>
        <v>2744</v>
      </c>
      <c r="W124" s="53">
        <f t="shared" si="49"/>
        <v>1300</v>
      </c>
      <c r="X124" s="55">
        <f t="shared" si="50"/>
        <v>1300</v>
      </c>
      <c r="Y124" s="56">
        <v>1300</v>
      </c>
      <c r="Z124" s="56"/>
      <c r="AA124" s="56"/>
      <c r="AB124" s="56"/>
      <c r="AC124" s="64" t="s">
        <v>81</v>
      </c>
      <c r="AE124" s="33"/>
    </row>
    <row r="125" spans="1:31" ht="37.5" x14ac:dyDescent="0.25">
      <c r="A125" s="116">
        <f t="shared" si="51"/>
        <v>5</v>
      </c>
      <c r="B125" s="50" t="s">
        <v>257</v>
      </c>
      <c r="C125" s="62" t="s">
        <v>258</v>
      </c>
      <c r="D125" s="67">
        <v>49738</v>
      </c>
      <c r="E125" s="67">
        <v>29843</v>
      </c>
      <c r="F125" s="67">
        <v>19895</v>
      </c>
      <c r="G125" s="67">
        <v>7600</v>
      </c>
      <c r="H125" s="53">
        <v>7600</v>
      </c>
      <c r="I125" s="53">
        <v>4000</v>
      </c>
      <c r="J125" s="53">
        <v>4000</v>
      </c>
      <c r="K125" s="53">
        <v>3400</v>
      </c>
      <c r="L125" s="53">
        <v>3400</v>
      </c>
      <c r="M125" s="53">
        <v>5000</v>
      </c>
      <c r="N125" s="53"/>
      <c r="O125" s="53">
        <f t="shared" si="52"/>
        <v>5000</v>
      </c>
      <c r="P125" s="53"/>
      <c r="Q125" s="53">
        <v>2000</v>
      </c>
      <c r="R125" s="53"/>
      <c r="S125" s="63"/>
      <c r="T125" s="53">
        <f t="shared" si="47"/>
        <v>3000</v>
      </c>
      <c r="U125" s="53">
        <f t="shared" si="47"/>
        <v>0</v>
      </c>
      <c r="V125" s="53">
        <f t="shared" si="48"/>
        <v>40138</v>
      </c>
      <c r="W125" s="53">
        <f t="shared" si="49"/>
        <v>20243</v>
      </c>
      <c r="X125" s="55">
        <f t="shared" si="50"/>
        <v>3000</v>
      </c>
      <c r="Y125" s="56">
        <v>3000</v>
      </c>
      <c r="Z125" s="56"/>
      <c r="AA125" s="56"/>
      <c r="AB125" s="56"/>
      <c r="AC125" s="64" t="s">
        <v>51</v>
      </c>
      <c r="AE125" s="33"/>
    </row>
    <row r="126" spans="1:31" ht="37.5" x14ac:dyDescent="0.25">
      <c r="A126" s="116">
        <f t="shared" si="51"/>
        <v>6</v>
      </c>
      <c r="B126" s="50" t="s">
        <v>259</v>
      </c>
      <c r="C126" s="117" t="s">
        <v>260</v>
      </c>
      <c r="D126" s="67">
        <v>35036</v>
      </c>
      <c r="E126" s="67">
        <v>35036</v>
      </c>
      <c r="F126" s="67"/>
      <c r="G126" s="67">
        <v>3700</v>
      </c>
      <c r="H126" s="53">
        <v>3700</v>
      </c>
      <c r="I126" s="53">
        <v>1500</v>
      </c>
      <c r="J126" s="53">
        <v>1500</v>
      </c>
      <c r="K126" s="53">
        <v>3000</v>
      </c>
      <c r="L126" s="53">
        <v>3000</v>
      </c>
      <c r="M126" s="53">
        <v>4000</v>
      </c>
      <c r="N126" s="53"/>
      <c r="O126" s="53">
        <f t="shared" si="52"/>
        <v>4000</v>
      </c>
      <c r="P126" s="53"/>
      <c r="Q126" s="53">
        <v>1800</v>
      </c>
      <c r="R126" s="53"/>
      <c r="S126" s="63"/>
      <c r="T126" s="53">
        <f t="shared" si="47"/>
        <v>2200</v>
      </c>
      <c r="U126" s="53">
        <f t="shared" si="47"/>
        <v>0</v>
      </c>
      <c r="V126" s="53">
        <f t="shared" si="48"/>
        <v>29536</v>
      </c>
      <c r="W126" s="53">
        <f t="shared" si="49"/>
        <v>29536</v>
      </c>
      <c r="X126" s="55">
        <f t="shared" si="50"/>
        <v>2200</v>
      </c>
      <c r="Y126" s="56">
        <v>2200</v>
      </c>
      <c r="Z126" s="56"/>
      <c r="AA126" s="56"/>
      <c r="AB126" s="56"/>
      <c r="AC126" s="64" t="s">
        <v>81</v>
      </c>
      <c r="AE126" s="33"/>
    </row>
    <row r="127" spans="1:31" ht="37.5" x14ac:dyDescent="0.25">
      <c r="A127" s="116">
        <f t="shared" si="51"/>
        <v>7</v>
      </c>
      <c r="B127" s="50" t="s">
        <v>261</v>
      </c>
      <c r="C127" s="62" t="s">
        <v>262</v>
      </c>
      <c r="D127" s="67">
        <v>25468</v>
      </c>
      <c r="E127" s="67">
        <v>10187.200000000001</v>
      </c>
      <c r="F127" s="53">
        <v>15280.8</v>
      </c>
      <c r="G127" s="53">
        <v>4998</v>
      </c>
      <c r="H127" s="53">
        <v>4448</v>
      </c>
      <c r="I127" s="53">
        <v>2850</v>
      </c>
      <c r="J127" s="53">
        <v>2000</v>
      </c>
      <c r="K127" s="53">
        <v>1948</v>
      </c>
      <c r="L127" s="53">
        <v>1948</v>
      </c>
      <c r="M127" s="53">
        <v>6000</v>
      </c>
      <c r="N127" s="53"/>
      <c r="O127" s="53">
        <f t="shared" si="52"/>
        <v>6000</v>
      </c>
      <c r="P127" s="53"/>
      <c r="Q127" s="53">
        <v>2000</v>
      </c>
      <c r="R127" s="53"/>
      <c r="S127" s="63"/>
      <c r="T127" s="53">
        <f t="shared" si="47"/>
        <v>4000</v>
      </c>
      <c r="U127" s="53">
        <f t="shared" si="47"/>
        <v>0</v>
      </c>
      <c r="V127" s="53">
        <f t="shared" si="48"/>
        <v>18470</v>
      </c>
      <c r="W127" s="53">
        <f t="shared" si="49"/>
        <v>3739.2000000000007</v>
      </c>
      <c r="X127" s="55">
        <f t="shared" si="50"/>
        <v>3700</v>
      </c>
      <c r="Y127" s="56">
        <v>3700</v>
      </c>
      <c r="Z127" s="56"/>
      <c r="AA127" s="56"/>
      <c r="AB127" s="56"/>
      <c r="AC127" s="64" t="s">
        <v>81</v>
      </c>
      <c r="AE127" s="33"/>
    </row>
    <row r="128" spans="1:31" s="126" customFormat="1" ht="37.5" x14ac:dyDescent="0.25">
      <c r="A128" s="120">
        <f t="shared" si="51"/>
        <v>8</v>
      </c>
      <c r="B128" s="121" t="s">
        <v>263</v>
      </c>
      <c r="C128" s="122" t="s">
        <v>264</v>
      </c>
      <c r="D128" s="86">
        <v>19469</v>
      </c>
      <c r="E128" s="86">
        <v>7788</v>
      </c>
      <c r="F128" s="86">
        <v>11681</v>
      </c>
      <c r="G128" s="86">
        <v>6700</v>
      </c>
      <c r="H128" s="86">
        <v>4900</v>
      </c>
      <c r="I128" s="86">
        <v>3300</v>
      </c>
      <c r="J128" s="86">
        <v>2500</v>
      </c>
      <c r="K128" s="86">
        <v>2400</v>
      </c>
      <c r="L128" s="86">
        <v>2400</v>
      </c>
      <c r="M128" s="86">
        <v>3700</v>
      </c>
      <c r="N128" s="86"/>
      <c r="O128" s="86">
        <f t="shared" si="52"/>
        <v>3700</v>
      </c>
      <c r="P128" s="86"/>
      <c r="Q128" s="86">
        <v>2000</v>
      </c>
      <c r="R128" s="86"/>
      <c r="S128" s="123"/>
      <c r="T128" s="86">
        <f t="shared" si="47"/>
        <v>1700</v>
      </c>
      <c r="U128" s="86">
        <f t="shared" si="47"/>
        <v>0</v>
      </c>
      <c r="V128" s="86">
        <f t="shared" si="48"/>
        <v>10769</v>
      </c>
      <c r="W128" s="86">
        <f t="shared" si="49"/>
        <v>888</v>
      </c>
      <c r="X128" s="55">
        <f t="shared" si="50"/>
        <v>880</v>
      </c>
      <c r="Y128" s="55">
        <v>880</v>
      </c>
      <c r="Z128" s="55"/>
      <c r="AA128" s="55"/>
      <c r="AB128" s="55"/>
      <c r="AC128" s="124" t="s">
        <v>81</v>
      </c>
      <c r="AD128" s="125"/>
      <c r="AE128" s="33"/>
    </row>
    <row r="129" spans="1:31" ht="75" x14ac:dyDescent="0.25">
      <c r="A129" s="116">
        <f t="shared" si="51"/>
        <v>9</v>
      </c>
      <c r="B129" s="50" t="s">
        <v>265</v>
      </c>
      <c r="C129" s="62" t="s">
        <v>266</v>
      </c>
      <c r="D129" s="53">
        <v>13529</v>
      </c>
      <c r="E129" s="53">
        <f>D129-F129</f>
        <v>8600</v>
      </c>
      <c r="F129" s="53">
        <v>4929</v>
      </c>
      <c r="G129" s="53">
        <v>5300</v>
      </c>
      <c r="H129" s="53">
        <v>3700</v>
      </c>
      <c r="I129" s="53">
        <v>2000</v>
      </c>
      <c r="J129" s="53">
        <v>2000</v>
      </c>
      <c r="K129" s="53">
        <v>1500</v>
      </c>
      <c r="L129" s="53">
        <v>1500</v>
      </c>
      <c r="M129" s="53">
        <v>5000</v>
      </c>
      <c r="N129" s="53"/>
      <c r="O129" s="53">
        <f t="shared" si="52"/>
        <v>5000</v>
      </c>
      <c r="P129" s="53"/>
      <c r="Q129" s="53">
        <v>2000</v>
      </c>
      <c r="R129" s="53"/>
      <c r="S129" s="63"/>
      <c r="T129" s="53">
        <f t="shared" si="47"/>
        <v>3000</v>
      </c>
      <c r="U129" s="53">
        <f t="shared" si="47"/>
        <v>0</v>
      </c>
      <c r="V129" s="53">
        <f t="shared" si="48"/>
        <v>6229</v>
      </c>
      <c r="W129" s="53">
        <f t="shared" si="49"/>
        <v>2900</v>
      </c>
      <c r="X129" s="55">
        <f t="shared" si="50"/>
        <v>2900</v>
      </c>
      <c r="Y129" s="56">
        <v>2900</v>
      </c>
      <c r="Z129" s="56"/>
      <c r="AA129" s="56"/>
      <c r="AB129" s="56"/>
      <c r="AC129" s="64" t="s">
        <v>81</v>
      </c>
      <c r="AE129" s="33"/>
    </row>
    <row r="130" spans="1:31" ht="37.5" x14ac:dyDescent="0.25">
      <c r="A130" s="49">
        <f t="shared" si="51"/>
        <v>10</v>
      </c>
      <c r="B130" s="65" t="s">
        <v>267</v>
      </c>
      <c r="C130" s="62" t="s">
        <v>268</v>
      </c>
      <c r="D130" s="67">
        <v>8368</v>
      </c>
      <c r="E130" s="67">
        <v>7968</v>
      </c>
      <c r="F130" s="53">
        <v>400</v>
      </c>
      <c r="G130" s="53">
        <v>3732</v>
      </c>
      <c r="H130" s="53">
        <v>2232</v>
      </c>
      <c r="I130" s="53">
        <v>2100</v>
      </c>
      <c r="J130" s="53">
        <v>1000</v>
      </c>
      <c r="K130" s="53">
        <v>1232</v>
      </c>
      <c r="L130" s="53">
        <v>1232</v>
      </c>
      <c r="M130" s="53">
        <v>3000</v>
      </c>
      <c r="N130" s="53"/>
      <c r="O130" s="53">
        <f t="shared" si="52"/>
        <v>3000</v>
      </c>
      <c r="P130" s="53"/>
      <c r="Q130" s="53">
        <v>1681</v>
      </c>
      <c r="R130" s="53"/>
      <c r="S130" s="63">
        <v>158</v>
      </c>
      <c r="T130" s="53">
        <f t="shared" si="47"/>
        <v>1319</v>
      </c>
      <c r="U130" s="53">
        <f t="shared" si="47"/>
        <v>0</v>
      </c>
      <c r="V130" s="53">
        <f t="shared" si="48"/>
        <v>2797</v>
      </c>
      <c r="W130" s="53">
        <f>V130</f>
        <v>2797</v>
      </c>
      <c r="X130" s="55">
        <f t="shared" si="50"/>
        <v>1319</v>
      </c>
      <c r="Y130" s="115">
        <v>1319</v>
      </c>
      <c r="Z130" s="115"/>
      <c r="AA130" s="115"/>
      <c r="AB130" s="127"/>
      <c r="AC130" s="64" t="s">
        <v>51</v>
      </c>
      <c r="AE130" s="33"/>
    </row>
    <row r="131" spans="1:31" ht="112.5" x14ac:dyDescent="0.25">
      <c r="A131" s="49">
        <f t="shared" si="51"/>
        <v>11</v>
      </c>
      <c r="B131" s="50" t="s">
        <v>269</v>
      </c>
      <c r="C131" s="62" t="s">
        <v>270</v>
      </c>
      <c r="D131" s="53">
        <v>21369</v>
      </c>
      <c r="E131" s="53">
        <f>0.65*D131</f>
        <v>13889.85</v>
      </c>
      <c r="F131" s="53">
        <f>D131-E131</f>
        <v>7479.15</v>
      </c>
      <c r="G131" s="53">
        <v>8550</v>
      </c>
      <c r="H131" s="53">
        <v>7600</v>
      </c>
      <c r="I131" s="53">
        <v>2000</v>
      </c>
      <c r="J131" s="53">
        <v>2000</v>
      </c>
      <c r="K131" s="53">
        <v>1000</v>
      </c>
      <c r="L131" s="53">
        <v>1000</v>
      </c>
      <c r="M131" s="53">
        <v>6400</v>
      </c>
      <c r="N131" s="53"/>
      <c r="O131" s="53">
        <f t="shared" si="52"/>
        <v>6400</v>
      </c>
      <c r="P131" s="53"/>
      <c r="Q131" s="53">
        <v>2000</v>
      </c>
      <c r="R131" s="53"/>
      <c r="S131" s="63"/>
      <c r="T131" s="53">
        <f t="shared" si="47"/>
        <v>4400</v>
      </c>
      <c r="U131" s="53">
        <f t="shared" si="47"/>
        <v>0</v>
      </c>
      <c r="V131" s="53">
        <f t="shared" si="48"/>
        <v>10819</v>
      </c>
      <c r="W131" s="53">
        <f t="shared" ref="W131:W139" si="53">E131-H131-Q131-S131</f>
        <v>4289.8500000000004</v>
      </c>
      <c r="X131" s="55">
        <f t="shared" si="50"/>
        <v>2500</v>
      </c>
      <c r="Y131" s="56">
        <f>3000-500</f>
        <v>2500</v>
      </c>
      <c r="Z131" s="56"/>
      <c r="AA131" s="56"/>
      <c r="AB131" s="56"/>
      <c r="AC131" s="64"/>
      <c r="AE131" s="33"/>
    </row>
    <row r="132" spans="1:31" ht="37.5" x14ac:dyDescent="0.25">
      <c r="A132" s="49">
        <f t="shared" si="51"/>
        <v>12</v>
      </c>
      <c r="B132" s="50" t="s">
        <v>271</v>
      </c>
      <c r="C132" s="62" t="s">
        <v>272</v>
      </c>
      <c r="D132" s="53">
        <v>9000</v>
      </c>
      <c r="E132" s="53">
        <v>5400</v>
      </c>
      <c r="F132" s="53">
        <v>3600</v>
      </c>
      <c r="G132" s="53">
        <v>1500</v>
      </c>
      <c r="H132" s="53">
        <v>1100</v>
      </c>
      <c r="I132" s="53">
        <v>300</v>
      </c>
      <c r="J132" s="53">
        <v>300</v>
      </c>
      <c r="K132" s="53">
        <v>1200</v>
      </c>
      <c r="L132" s="53">
        <v>800</v>
      </c>
      <c r="M132" s="53">
        <v>4300</v>
      </c>
      <c r="N132" s="53"/>
      <c r="O132" s="53">
        <f t="shared" si="52"/>
        <v>4300</v>
      </c>
      <c r="P132" s="53"/>
      <c r="Q132" s="53">
        <v>2000</v>
      </c>
      <c r="R132" s="53"/>
      <c r="S132" s="63"/>
      <c r="T132" s="53">
        <f t="shared" si="47"/>
        <v>2300</v>
      </c>
      <c r="U132" s="53">
        <f t="shared" si="47"/>
        <v>0</v>
      </c>
      <c r="V132" s="53">
        <f t="shared" si="48"/>
        <v>5500</v>
      </c>
      <c r="W132" s="53">
        <f t="shared" si="53"/>
        <v>2300</v>
      </c>
      <c r="X132" s="55">
        <f t="shared" si="50"/>
        <v>2300</v>
      </c>
      <c r="Y132" s="56">
        <v>2300</v>
      </c>
      <c r="Z132" s="56"/>
      <c r="AA132" s="56"/>
      <c r="AB132" s="56"/>
      <c r="AC132" s="64" t="s">
        <v>81</v>
      </c>
      <c r="AE132" s="33"/>
    </row>
    <row r="133" spans="1:31" ht="75" x14ac:dyDescent="0.25">
      <c r="A133" s="116">
        <f t="shared" si="51"/>
        <v>13</v>
      </c>
      <c r="B133" s="50" t="s">
        <v>273</v>
      </c>
      <c r="C133" s="62" t="s">
        <v>274</v>
      </c>
      <c r="D133" s="53">
        <v>14020</v>
      </c>
      <c r="E133" s="53">
        <v>8412</v>
      </c>
      <c r="F133" s="53">
        <f>D133-E133</f>
        <v>5608</v>
      </c>
      <c r="G133" s="53">
        <v>1500</v>
      </c>
      <c r="H133" s="53">
        <v>1500</v>
      </c>
      <c r="I133" s="53">
        <v>300</v>
      </c>
      <c r="J133" s="53">
        <v>300</v>
      </c>
      <c r="K133" s="53">
        <v>1200</v>
      </c>
      <c r="L133" s="53">
        <v>1200</v>
      </c>
      <c r="M133" s="53">
        <v>5000</v>
      </c>
      <c r="N133" s="53"/>
      <c r="O133" s="53">
        <f t="shared" si="52"/>
        <v>5000</v>
      </c>
      <c r="P133" s="53"/>
      <c r="Q133" s="53">
        <v>2000</v>
      </c>
      <c r="R133" s="53"/>
      <c r="S133" s="63"/>
      <c r="T133" s="53">
        <f t="shared" si="47"/>
        <v>3000</v>
      </c>
      <c r="U133" s="53">
        <f t="shared" si="47"/>
        <v>0</v>
      </c>
      <c r="V133" s="53">
        <f t="shared" si="48"/>
        <v>10520</v>
      </c>
      <c r="W133" s="53">
        <f t="shared" si="53"/>
        <v>4912</v>
      </c>
      <c r="X133" s="55">
        <f t="shared" si="50"/>
        <v>3000</v>
      </c>
      <c r="Y133" s="56"/>
      <c r="Z133" s="56">
        <v>3000</v>
      </c>
      <c r="AA133" s="56"/>
      <c r="AB133" s="56"/>
      <c r="AC133" s="64" t="s">
        <v>51</v>
      </c>
      <c r="AE133" s="33"/>
    </row>
    <row r="134" spans="1:31" ht="75" x14ac:dyDescent="0.25">
      <c r="A134" s="116">
        <f t="shared" si="51"/>
        <v>14</v>
      </c>
      <c r="B134" s="50" t="s">
        <v>275</v>
      </c>
      <c r="C134" s="62" t="s">
        <v>276</v>
      </c>
      <c r="D134" s="53">
        <v>13289</v>
      </c>
      <c r="E134" s="53">
        <v>7973</v>
      </c>
      <c r="F134" s="53">
        <f>D134-E134</f>
        <v>5316</v>
      </c>
      <c r="G134" s="53">
        <v>1700</v>
      </c>
      <c r="H134" s="53">
        <v>1700</v>
      </c>
      <c r="I134" s="53">
        <v>200</v>
      </c>
      <c r="J134" s="53">
        <v>200</v>
      </c>
      <c r="K134" s="53">
        <v>1500</v>
      </c>
      <c r="L134" s="53">
        <v>1500</v>
      </c>
      <c r="M134" s="53">
        <v>5408</v>
      </c>
      <c r="N134" s="53"/>
      <c r="O134" s="53">
        <f t="shared" si="52"/>
        <v>5408</v>
      </c>
      <c r="P134" s="53"/>
      <c r="Q134" s="53">
        <v>2000</v>
      </c>
      <c r="R134" s="53"/>
      <c r="S134" s="63"/>
      <c r="T134" s="53">
        <f t="shared" si="47"/>
        <v>3408</v>
      </c>
      <c r="U134" s="53">
        <f t="shared" si="47"/>
        <v>0</v>
      </c>
      <c r="V134" s="53">
        <f t="shared" si="48"/>
        <v>9589</v>
      </c>
      <c r="W134" s="53">
        <f t="shared" si="53"/>
        <v>4273</v>
      </c>
      <c r="X134" s="55">
        <f t="shared" si="50"/>
        <v>3408</v>
      </c>
      <c r="Y134" s="56">
        <v>3408</v>
      </c>
      <c r="Z134" s="56"/>
      <c r="AA134" s="56"/>
      <c r="AB134" s="56"/>
      <c r="AC134" s="64" t="s">
        <v>51</v>
      </c>
      <c r="AE134" s="33"/>
    </row>
    <row r="135" spans="1:31" ht="37.5" x14ac:dyDescent="0.25">
      <c r="A135" s="116">
        <f t="shared" si="51"/>
        <v>15</v>
      </c>
      <c r="B135" s="50" t="s">
        <v>277</v>
      </c>
      <c r="C135" s="62" t="s">
        <v>278</v>
      </c>
      <c r="D135" s="53">
        <v>14989</v>
      </c>
      <c r="E135" s="53">
        <v>8993.4</v>
      </c>
      <c r="F135" s="53">
        <v>5995.6</v>
      </c>
      <c r="G135" s="53">
        <v>1000</v>
      </c>
      <c r="H135" s="53">
        <v>1000</v>
      </c>
      <c r="I135" s="53"/>
      <c r="J135" s="53"/>
      <c r="K135" s="53">
        <v>1000</v>
      </c>
      <c r="L135" s="53">
        <v>1000</v>
      </c>
      <c r="M135" s="53">
        <v>5000</v>
      </c>
      <c r="N135" s="53"/>
      <c r="O135" s="53">
        <f t="shared" si="52"/>
        <v>5000</v>
      </c>
      <c r="P135" s="53"/>
      <c r="Q135" s="53">
        <v>2000</v>
      </c>
      <c r="R135" s="53"/>
      <c r="S135" s="63"/>
      <c r="T135" s="53">
        <f t="shared" si="47"/>
        <v>3000</v>
      </c>
      <c r="U135" s="53">
        <f t="shared" si="47"/>
        <v>0</v>
      </c>
      <c r="V135" s="53">
        <f t="shared" si="48"/>
        <v>11989</v>
      </c>
      <c r="W135" s="53">
        <f t="shared" si="53"/>
        <v>5993.4</v>
      </c>
      <c r="X135" s="55">
        <f t="shared" si="50"/>
        <v>3000</v>
      </c>
      <c r="Y135" s="56">
        <v>3000</v>
      </c>
      <c r="Z135" s="56"/>
      <c r="AA135" s="56"/>
      <c r="AB135" s="56"/>
      <c r="AC135" s="64" t="s">
        <v>51</v>
      </c>
      <c r="AE135" s="33"/>
    </row>
    <row r="136" spans="1:31" ht="37.5" x14ac:dyDescent="0.25">
      <c r="A136" s="116">
        <f t="shared" si="51"/>
        <v>16</v>
      </c>
      <c r="B136" s="65" t="s">
        <v>279</v>
      </c>
      <c r="C136" s="62" t="s">
        <v>280</v>
      </c>
      <c r="D136" s="67">
        <v>35410</v>
      </c>
      <c r="E136" s="67">
        <v>10000</v>
      </c>
      <c r="F136" s="53">
        <f>D136-E136</f>
        <v>25410</v>
      </c>
      <c r="G136" s="53">
        <v>800</v>
      </c>
      <c r="H136" s="53">
        <v>800</v>
      </c>
      <c r="I136" s="53">
        <v>0</v>
      </c>
      <c r="J136" s="53">
        <v>0</v>
      </c>
      <c r="K136" s="53">
        <v>800</v>
      </c>
      <c r="L136" s="53">
        <v>800</v>
      </c>
      <c r="M136" s="53">
        <v>3000</v>
      </c>
      <c r="N136" s="53"/>
      <c r="O136" s="53">
        <f t="shared" si="52"/>
        <v>3000</v>
      </c>
      <c r="P136" s="53"/>
      <c r="Q136" s="53">
        <v>1500</v>
      </c>
      <c r="R136" s="53"/>
      <c r="S136" s="63"/>
      <c r="T136" s="53">
        <f t="shared" si="47"/>
        <v>1500</v>
      </c>
      <c r="U136" s="53">
        <f t="shared" si="47"/>
        <v>0</v>
      </c>
      <c r="V136" s="53">
        <f t="shared" si="48"/>
        <v>33110</v>
      </c>
      <c r="W136" s="53">
        <f t="shared" si="53"/>
        <v>7700</v>
      </c>
      <c r="X136" s="55">
        <f t="shared" si="50"/>
        <v>1500</v>
      </c>
      <c r="Y136" s="56">
        <v>1500</v>
      </c>
      <c r="Z136" s="56"/>
      <c r="AA136" s="56"/>
      <c r="AB136" s="56"/>
      <c r="AC136" s="64" t="s">
        <v>51</v>
      </c>
      <c r="AE136" s="33"/>
    </row>
    <row r="137" spans="1:31" ht="37.5" x14ac:dyDescent="0.25">
      <c r="A137" s="116">
        <f t="shared" si="51"/>
        <v>17</v>
      </c>
      <c r="B137" s="50" t="s">
        <v>281</v>
      </c>
      <c r="C137" s="62" t="s">
        <v>282</v>
      </c>
      <c r="D137" s="53">
        <v>11000</v>
      </c>
      <c r="E137" s="53">
        <v>5000</v>
      </c>
      <c r="F137" s="53">
        <f>D137-E137</f>
        <v>6000</v>
      </c>
      <c r="G137" s="53">
        <v>0</v>
      </c>
      <c r="H137" s="53">
        <v>0</v>
      </c>
      <c r="I137" s="53"/>
      <c r="J137" s="53"/>
      <c r="K137" s="53"/>
      <c r="L137" s="53">
        <v>0</v>
      </c>
      <c r="M137" s="53">
        <v>5000</v>
      </c>
      <c r="N137" s="53"/>
      <c r="O137" s="53"/>
      <c r="P137" s="53">
        <f>M137</f>
        <v>5000</v>
      </c>
      <c r="Q137" s="53">
        <v>2000</v>
      </c>
      <c r="R137" s="53"/>
      <c r="S137" s="63"/>
      <c r="T137" s="53">
        <f t="shared" si="47"/>
        <v>3000</v>
      </c>
      <c r="U137" s="53">
        <f t="shared" si="47"/>
        <v>0</v>
      </c>
      <c r="V137" s="53">
        <f t="shared" si="48"/>
        <v>9000</v>
      </c>
      <c r="W137" s="53">
        <f t="shared" si="53"/>
        <v>3000</v>
      </c>
      <c r="X137" s="86">
        <f t="shared" si="50"/>
        <v>3000</v>
      </c>
      <c r="Y137" s="53">
        <v>3000</v>
      </c>
      <c r="Z137" s="53"/>
      <c r="AA137" s="53"/>
      <c r="AB137" s="53"/>
      <c r="AC137" s="64" t="s">
        <v>51</v>
      </c>
      <c r="AE137" s="33"/>
    </row>
    <row r="138" spans="1:31" ht="75" x14ac:dyDescent="0.25">
      <c r="A138" s="116">
        <f t="shared" si="51"/>
        <v>18</v>
      </c>
      <c r="B138" s="50" t="s">
        <v>283</v>
      </c>
      <c r="C138" s="62" t="s">
        <v>284</v>
      </c>
      <c r="D138" s="53">
        <v>6244</v>
      </c>
      <c r="E138" s="53">
        <v>3476</v>
      </c>
      <c r="F138" s="53">
        <f>D138-E138</f>
        <v>2768</v>
      </c>
      <c r="G138" s="53">
        <v>0</v>
      </c>
      <c r="H138" s="53">
        <v>0</v>
      </c>
      <c r="I138" s="53"/>
      <c r="J138" s="53"/>
      <c r="K138" s="53"/>
      <c r="L138" s="53">
        <v>0</v>
      </c>
      <c r="M138" s="53">
        <v>3900</v>
      </c>
      <c r="N138" s="53"/>
      <c r="O138" s="53"/>
      <c r="P138" s="53">
        <f>M138</f>
        <v>3900</v>
      </c>
      <c r="Q138" s="53">
        <v>2000</v>
      </c>
      <c r="R138" s="53"/>
      <c r="S138" s="63"/>
      <c r="T138" s="53">
        <f t="shared" si="47"/>
        <v>1900</v>
      </c>
      <c r="U138" s="53">
        <f t="shared" si="47"/>
        <v>0</v>
      </c>
      <c r="V138" s="53">
        <f t="shared" si="48"/>
        <v>4244</v>
      </c>
      <c r="W138" s="53">
        <f t="shared" si="53"/>
        <v>1476</v>
      </c>
      <c r="X138" s="86">
        <f t="shared" si="50"/>
        <v>1450</v>
      </c>
      <c r="Y138" s="53">
        <v>1450</v>
      </c>
      <c r="Z138" s="53"/>
      <c r="AA138" s="53"/>
      <c r="AB138" s="53"/>
      <c r="AC138" s="64" t="s">
        <v>81</v>
      </c>
      <c r="AE138" s="33"/>
    </row>
    <row r="139" spans="1:31" ht="56.25" x14ac:dyDescent="0.25">
      <c r="A139" s="116">
        <f t="shared" si="51"/>
        <v>19</v>
      </c>
      <c r="B139" s="50" t="s">
        <v>285</v>
      </c>
      <c r="C139" s="62" t="s">
        <v>286</v>
      </c>
      <c r="D139" s="53">
        <v>14439</v>
      </c>
      <c r="E139" s="53">
        <v>10000</v>
      </c>
      <c r="F139" s="53">
        <f>D139-E139</f>
        <v>4439</v>
      </c>
      <c r="G139" s="53">
        <v>0</v>
      </c>
      <c r="H139" s="53">
        <v>0</v>
      </c>
      <c r="I139" s="53"/>
      <c r="J139" s="53"/>
      <c r="K139" s="53"/>
      <c r="L139" s="53">
        <v>0</v>
      </c>
      <c r="M139" s="53">
        <v>5000</v>
      </c>
      <c r="N139" s="53"/>
      <c r="O139" s="53"/>
      <c r="P139" s="53">
        <f>M139</f>
        <v>5000</v>
      </c>
      <c r="Q139" s="53">
        <v>2256</v>
      </c>
      <c r="R139" s="53"/>
      <c r="S139" s="63"/>
      <c r="T139" s="53">
        <f t="shared" si="47"/>
        <v>2744</v>
      </c>
      <c r="U139" s="53">
        <f t="shared" si="47"/>
        <v>0</v>
      </c>
      <c r="V139" s="53">
        <f t="shared" si="48"/>
        <v>12183</v>
      </c>
      <c r="W139" s="53">
        <f t="shared" si="53"/>
        <v>7744</v>
      </c>
      <c r="X139" s="86">
        <f t="shared" si="50"/>
        <v>2744</v>
      </c>
      <c r="Y139" s="53">
        <v>2744</v>
      </c>
      <c r="Z139" s="53"/>
      <c r="AA139" s="53"/>
      <c r="AB139" s="53"/>
      <c r="AC139" s="64" t="s">
        <v>51</v>
      </c>
      <c r="AE139" s="33"/>
    </row>
    <row r="140" spans="1:31" s="41" customFormat="1" ht="56.25" x14ac:dyDescent="0.25">
      <c r="A140" s="34" t="s">
        <v>218</v>
      </c>
      <c r="B140" s="85" t="s">
        <v>287</v>
      </c>
      <c r="C140" s="36"/>
      <c r="D140" s="128">
        <f t="shared" ref="D140:AB140" si="54">+D141+D145</f>
        <v>9318980</v>
      </c>
      <c r="E140" s="128">
        <f t="shared" si="54"/>
        <v>3882311.4</v>
      </c>
      <c r="F140" s="128">
        <f t="shared" si="54"/>
        <v>5567652.5999999996</v>
      </c>
      <c r="G140" s="128">
        <f t="shared" si="54"/>
        <v>4511872</v>
      </c>
      <c r="H140" s="128">
        <f t="shared" si="54"/>
        <v>661121</v>
      </c>
      <c r="I140" s="128">
        <f t="shared" si="54"/>
        <v>252493</v>
      </c>
      <c r="J140" s="128">
        <f t="shared" si="54"/>
        <v>29609</v>
      </c>
      <c r="K140" s="128">
        <f t="shared" si="54"/>
        <v>187596</v>
      </c>
      <c r="L140" s="128">
        <f t="shared" si="54"/>
        <v>29797</v>
      </c>
      <c r="M140" s="128">
        <f t="shared" si="54"/>
        <v>188970</v>
      </c>
      <c r="N140" s="128">
        <f t="shared" si="54"/>
        <v>86000</v>
      </c>
      <c r="O140" s="128">
        <f t="shared" si="54"/>
        <v>102970</v>
      </c>
      <c r="P140" s="128">
        <f t="shared" si="54"/>
        <v>0</v>
      </c>
      <c r="Q140" s="128">
        <f t="shared" si="54"/>
        <v>40700</v>
      </c>
      <c r="R140" s="128">
        <f t="shared" si="54"/>
        <v>26400</v>
      </c>
      <c r="S140" s="128">
        <f t="shared" si="54"/>
        <v>5000</v>
      </c>
      <c r="T140" s="128">
        <f t="shared" si="54"/>
        <v>148270</v>
      </c>
      <c r="U140" s="128">
        <f t="shared" si="54"/>
        <v>59600</v>
      </c>
      <c r="V140" s="128">
        <f t="shared" si="54"/>
        <v>4761408</v>
      </c>
      <c r="W140" s="128">
        <f t="shared" si="54"/>
        <v>3131920.4</v>
      </c>
      <c r="X140" s="129">
        <f t="shared" si="54"/>
        <v>92700</v>
      </c>
      <c r="Y140" s="128">
        <f t="shared" si="54"/>
        <v>92700</v>
      </c>
      <c r="Z140" s="128">
        <f t="shared" si="54"/>
        <v>0</v>
      </c>
      <c r="AA140" s="128">
        <f t="shared" si="54"/>
        <v>0</v>
      </c>
      <c r="AB140" s="128">
        <f t="shared" si="54"/>
        <v>35500</v>
      </c>
      <c r="AC140" s="130"/>
      <c r="AD140" s="39"/>
      <c r="AE140" s="33"/>
    </row>
    <row r="141" spans="1:31" s="61" customFormat="1" ht="19.5" x14ac:dyDescent="0.25">
      <c r="A141" s="131" t="s">
        <v>47</v>
      </c>
      <c r="B141" s="59" t="s">
        <v>288</v>
      </c>
      <c r="C141" s="76"/>
      <c r="D141" s="52">
        <f t="shared" ref="D141:AB141" si="55">SUM(D142:D144)</f>
        <v>1336633</v>
      </c>
      <c r="E141" s="52">
        <f t="shared" si="55"/>
        <v>423408</v>
      </c>
      <c r="F141" s="52">
        <f t="shared" si="55"/>
        <v>913225</v>
      </c>
      <c r="G141" s="52">
        <f t="shared" si="55"/>
        <v>955644</v>
      </c>
      <c r="H141" s="52">
        <f t="shared" si="55"/>
        <v>22419</v>
      </c>
      <c r="I141" s="52">
        <f t="shared" si="55"/>
        <v>19919</v>
      </c>
      <c r="J141" s="52">
        <f t="shared" si="55"/>
        <v>9919</v>
      </c>
      <c r="K141" s="52">
        <f t="shared" si="55"/>
        <v>22000</v>
      </c>
      <c r="L141" s="52">
        <f t="shared" si="55"/>
        <v>4000</v>
      </c>
      <c r="M141" s="52">
        <f t="shared" si="55"/>
        <v>28000</v>
      </c>
      <c r="N141" s="52">
        <f t="shared" si="55"/>
        <v>28000</v>
      </c>
      <c r="O141" s="52">
        <f t="shared" si="55"/>
        <v>0</v>
      </c>
      <c r="P141" s="52">
        <f t="shared" si="55"/>
        <v>0</v>
      </c>
      <c r="Q141" s="52">
        <f t="shared" si="55"/>
        <v>7900</v>
      </c>
      <c r="R141" s="52">
        <f t="shared" si="55"/>
        <v>7900</v>
      </c>
      <c r="S141" s="52">
        <f t="shared" si="55"/>
        <v>0</v>
      </c>
      <c r="T141" s="52">
        <f t="shared" si="55"/>
        <v>20100</v>
      </c>
      <c r="U141" s="52">
        <f t="shared" si="55"/>
        <v>20100</v>
      </c>
      <c r="V141" s="52">
        <f t="shared" si="55"/>
        <v>373089</v>
      </c>
      <c r="W141" s="52">
        <f t="shared" si="55"/>
        <v>373089</v>
      </c>
      <c r="X141" s="60">
        <f t="shared" si="55"/>
        <v>10000</v>
      </c>
      <c r="Y141" s="52">
        <f t="shared" si="55"/>
        <v>10000</v>
      </c>
      <c r="Z141" s="52">
        <f t="shared" si="55"/>
        <v>0</v>
      </c>
      <c r="AA141" s="52">
        <f t="shared" si="55"/>
        <v>0</v>
      </c>
      <c r="AB141" s="52">
        <f t="shared" si="55"/>
        <v>10000</v>
      </c>
      <c r="AC141" s="87"/>
      <c r="AD141" s="16"/>
      <c r="AE141" s="33"/>
    </row>
    <row r="142" spans="1:31" ht="37.5" x14ac:dyDescent="0.25">
      <c r="A142" s="49">
        <v>1</v>
      </c>
      <c r="B142" s="132" t="s">
        <v>289</v>
      </c>
      <c r="C142" s="117" t="s">
        <v>290</v>
      </c>
      <c r="D142" s="133">
        <v>454370</v>
      </c>
      <c r="E142" s="133">
        <v>151845</v>
      </c>
      <c r="F142" s="133">
        <v>302525</v>
      </c>
      <c r="G142" s="53">
        <v>330525</v>
      </c>
      <c r="H142" s="53">
        <v>8000</v>
      </c>
      <c r="I142" s="53">
        <v>12000</v>
      </c>
      <c r="J142" s="53">
        <v>2000</v>
      </c>
      <c r="K142" s="53">
        <v>19000</v>
      </c>
      <c r="L142" s="53">
        <v>1000</v>
      </c>
      <c r="M142" s="53">
        <v>8000</v>
      </c>
      <c r="N142" s="53">
        <f>M142</f>
        <v>8000</v>
      </c>
      <c r="O142" s="53"/>
      <c r="P142" s="53"/>
      <c r="Q142" s="53">
        <v>2200</v>
      </c>
      <c r="R142" s="53">
        <f>Q142</f>
        <v>2200</v>
      </c>
      <c r="S142" s="63"/>
      <c r="T142" s="53">
        <f t="shared" ref="T142:U144" si="56">M142-Q142</f>
        <v>5800</v>
      </c>
      <c r="U142" s="53">
        <f t="shared" si="56"/>
        <v>5800</v>
      </c>
      <c r="V142" s="53">
        <f>D142-G142-Q142-S142</f>
        <v>121645</v>
      </c>
      <c r="W142" s="53">
        <f>V142</f>
        <v>121645</v>
      </c>
      <c r="X142" s="55">
        <f>Y142+Z142+AA142</f>
        <v>3000</v>
      </c>
      <c r="Y142" s="56">
        <v>3000</v>
      </c>
      <c r="Z142" s="56"/>
      <c r="AA142" s="56"/>
      <c r="AB142" s="56">
        <f>X142</f>
        <v>3000</v>
      </c>
      <c r="AC142" s="64"/>
      <c r="AE142" s="33"/>
    </row>
    <row r="143" spans="1:31" ht="37.5" x14ac:dyDescent="0.25">
      <c r="A143" s="116">
        <f>+A142+1</f>
        <v>2</v>
      </c>
      <c r="B143" s="132" t="s">
        <v>291</v>
      </c>
      <c r="C143" s="117" t="s">
        <v>292</v>
      </c>
      <c r="D143" s="133">
        <v>254150</v>
      </c>
      <c r="E143" s="133">
        <f>+D143-F143</f>
        <v>69450</v>
      </c>
      <c r="F143" s="133">
        <f>+G143-H143</f>
        <v>184700</v>
      </c>
      <c r="G143" s="53">
        <v>194119</v>
      </c>
      <c r="H143" s="53">
        <v>9419</v>
      </c>
      <c r="I143" s="53">
        <v>5919</v>
      </c>
      <c r="J143" s="53">
        <v>5919</v>
      </c>
      <c r="K143" s="53">
        <v>2000</v>
      </c>
      <c r="L143" s="53">
        <v>2000</v>
      </c>
      <c r="M143" s="53">
        <v>12000</v>
      </c>
      <c r="N143" s="53">
        <f>M143</f>
        <v>12000</v>
      </c>
      <c r="O143" s="53"/>
      <c r="P143" s="53"/>
      <c r="Q143" s="53">
        <v>3500</v>
      </c>
      <c r="R143" s="53">
        <f>Q143</f>
        <v>3500</v>
      </c>
      <c r="S143" s="63"/>
      <c r="T143" s="53">
        <f t="shared" si="56"/>
        <v>8500</v>
      </c>
      <c r="U143" s="53">
        <f t="shared" si="56"/>
        <v>8500</v>
      </c>
      <c r="V143" s="53">
        <f>D143-G143-Q143-S143</f>
        <v>56531</v>
      </c>
      <c r="W143" s="53">
        <f>E143-H143-Q143-S143</f>
        <v>56531</v>
      </c>
      <c r="X143" s="55">
        <f>Y143+Z143+AA143</f>
        <v>4000</v>
      </c>
      <c r="Y143" s="56">
        <v>4000</v>
      </c>
      <c r="Z143" s="56"/>
      <c r="AA143" s="56"/>
      <c r="AB143" s="56">
        <f>X143</f>
        <v>4000</v>
      </c>
      <c r="AC143" s="64"/>
      <c r="AE143" s="33"/>
    </row>
    <row r="144" spans="1:31" ht="37.5" x14ac:dyDescent="0.25">
      <c r="A144" s="116">
        <f>+A143+1</f>
        <v>3</v>
      </c>
      <c r="B144" s="132" t="s">
        <v>293</v>
      </c>
      <c r="C144" s="117" t="s">
        <v>294</v>
      </c>
      <c r="D144" s="133">
        <v>628113</v>
      </c>
      <c r="E144" s="133">
        <v>202113</v>
      </c>
      <c r="F144" s="133">
        <v>426000</v>
      </c>
      <c r="G144" s="53">
        <v>431000</v>
      </c>
      <c r="H144" s="53">
        <v>5000</v>
      </c>
      <c r="I144" s="53">
        <v>2000</v>
      </c>
      <c r="J144" s="53">
        <v>2000</v>
      </c>
      <c r="K144" s="53">
        <v>1000</v>
      </c>
      <c r="L144" s="53">
        <v>1000</v>
      </c>
      <c r="M144" s="53">
        <v>8000</v>
      </c>
      <c r="N144" s="53">
        <f>M144</f>
        <v>8000</v>
      </c>
      <c r="O144" s="53"/>
      <c r="P144" s="53"/>
      <c r="Q144" s="53">
        <v>2200</v>
      </c>
      <c r="R144" s="53">
        <f>Q144</f>
        <v>2200</v>
      </c>
      <c r="S144" s="63"/>
      <c r="T144" s="53">
        <f t="shared" si="56"/>
        <v>5800</v>
      </c>
      <c r="U144" s="53">
        <f t="shared" si="56"/>
        <v>5800</v>
      </c>
      <c r="V144" s="53">
        <f>D144-G144-Q144-S144</f>
        <v>194913</v>
      </c>
      <c r="W144" s="53">
        <f>E144-H144-Q144-S144</f>
        <v>194913</v>
      </c>
      <c r="X144" s="55">
        <f>Y144+Z144+AA144</f>
        <v>3000</v>
      </c>
      <c r="Y144" s="56">
        <v>3000</v>
      </c>
      <c r="Z144" s="56"/>
      <c r="AA144" s="56"/>
      <c r="AB144" s="56">
        <f>X144</f>
        <v>3000</v>
      </c>
      <c r="AC144" s="64"/>
      <c r="AE144" s="33"/>
    </row>
    <row r="145" spans="1:32" s="61" customFormat="1" ht="19.5" x14ac:dyDescent="0.25">
      <c r="A145" s="131" t="s">
        <v>65</v>
      </c>
      <c r="B145" s="59" t="s">
        <v>295</v>
      </c>
      <c r="C145" s="76"/>
      <c r="D145" s="52">
        <f t="shared" ref="D145:AB145" si="57">SUM(D146:D169)</f>
        <v>7982347</v>
      </c>
      <c r="E145" s="52">
        <f t="shared" si="57"/>
        <v>3458903.4</v>
      </c>
      <c r="F145" s="52">
        <f t="shared" si="57"/>
        <v>4654427.5999999996</v>
      </c>
      <c r="G145" s="52">
        <f t="shared" si="57"/>
        <v>3556228</v>
      </c>
      <c r="H145" s="52">
        <f t="shared" si="57"/>
        <v>638702</v>
      </c>
      <c r="I145" s="52">
        <f t="shared" si="57"/>
        <v>232574</v>
      </c>
      <c r="J145" s="52">
        <f t="shared" si="57"/>
        <v>19690</v>
      </c>
      <c r="K145" s="52">
        <f t="shared" si="57"/>
        <v>165596</v>
      </c>
      <c r="L145" s="52">
        <f t="shared" si="57"/>
        <v>25797</v>
      </c>
      <c r="M145" s="52">
        <f t="shared" si="57"/>
        <v>160970</v>
      </c>
      <c r="N145" s="52">
        <f t="shared" si="57"/>
        <v>58000</v>
      </c>
      <c r="O145" s="52">
        <f t="shared" si="57"/>
        <v>102970</v>
      </c>
      <c r="P145" s="52">
        <f t="shared" si="57"/>
        <v>0</v>
      </c>
      <c r="Q145" s="52">
        <f t="shared" si="57"/>
        <v>32800</v>
      </c>
      <c r="R145" s="52">
        <f t="shared" si="57"/>
        <v>18500</v>
      </c>
      <c r="S145" s="52">
        <f t="shared" si="57"/>
        <v>5000</v>
      </c>
      <c r="T145" s="52">
        <f t="shared" si="57"/>
        <v>128170</v>
      </c>
      <c r="U145" s="52">
        <f t="shared" si="57"/>
        <v>39500</v>
      </c>
      <c r="V145" s="52">
        <f t="shared" si="57"/>
        <v>4388319</v>
      </c>
      <c r="W145" s="52">
        <f t="shared" si="57"/>
        <v>2758831.4</v>
      </c>
      <c r="X145" s="60">
        <f t="shared" si="57"/>
        <v>82700</v>
      </c>
      <c r="Y145" s="52">
        <f t="shared" si="57"/>
        <v>82700</v>
      </c>
      <c r="Z145" s="52">
        <f t="shared" si="57"/>
        <v>0</v>
      </c>
      <c r="AA145" s="52">
        <f t="shared" si="57"/>
        <v>0</v>
      </c>
      <c r="AB145" s="52">
        <f t="shared" si="57"/>
        <v>25500</v>
      </c>
      <c r="AC145" s="87"/>
      <c r="AD145" s="16"/>
      <c r="AE145" s="33"/>
    </row>
    <row r="146" spans="1:32" ht="37.5" x14ac:dyDescent="0.25">
      <c r="A146" s="49">
        <v>1</v>
      </c>
      <c r="B146" s="134" t="s">
        <v>296</v>
      </c>
      <c r="C146" s="117" t="s">
        <v>297</v>
      </c>
      <c r="D146" s="53">
        <v>494982</v>
      </c>
      <c r="E146" s="53">
        <v>110414</v>
      </c>
      <c r="F146" s="53">
        <f>D146-E146</f>
        <v>384568</v>
      </c>
      <c r="G146" s="53">
        <v>385689</v>
      </c>
      <c r="H146" s="53">
        <v>8500</v>
      </c>
      <c r="I146" s="53">
        <v>29670</v>
      </c>
      <c r="J146" s="53">
        <v>3000</v>
      </c>
      <c r="K146" s="53">
        <v>1500</v>
      </c>
      <c r="L146" s="53">
        <v>1500</v>
      </c>
      <c r="M146" s="53">
        <v>10000</v>
      </c>
      <c r="N146" s="53"/>
      <c r="O146" s="53">
        <f t="shared" ref="O146:O152" si="58">M146</f>
        <v>10000</v>
      </c>
      <c r="P146" s="53"/>
      <c r="Q146" s="53">
        <v>3000</v>
      </c>
      <c r="R146" s="53"/>
      <c r="S146" s="63"/>
      <c r="T146" s="53">
        <f t="shared" ref="T146:U169" si="59">M146-Q146</f>
        <v>7000</v>
      </c>
      <c r="U146" s="53">
        <f t="shared" si="59"/>
        <v>0</v>
      </c>
      <c r="V146" s="53">
        <f t="shared" ref="V146:V169" si="60">D146-G146-Q146-S146</f>
        <v>106293</v>
      </c>
      <c r="W146" s="53">
        <f t="shared" ref="W146:W169" si="61">E146-H146-Q146-S146</f>
        <v>98914</v>
      </c>
      <c r="X146" s="55">
        <f t="shared" ref="X146:X169" si="62">Y146+Z146+AA146</f>
        <v>4000</v>
      </c>
      <c r="Y146" s="56">
        <v>4000</v>
      </c>
      <c r="Z146" s="56"/>
      <c r="AA146" s="56"/>
      <c r="AB146" s="56"/>
      <c r="AC146" s="64"/>
      <c r="AE146" s="33"/>
    </row>
    <row r="147" spans="1:32" s="6" customFormat="1" ht="112.5" x14ac:dyDescent="0.25">
      <c r="A147" s="116">
        <f t="shared" ref="A147:A169" si="63">+A146+1</f>
        <v>2</v>
      </c>
      <c r="B147" s="134" t="s">
        <v>298</v>
      </c>
      <c r="C147" s="117" t="s">
        <v>299</v>
      </c>
      <c r="D147" s="53">
        <f>460973+28868+53613</f>
        <v>543454</v>
      </c>
      <c r="E147" s="53">
        <v>53613</v>
      </c>
      <c r="F147" s="53">
        <f>D147-E147</f>
        <v>489841</v>
      </c>
      <c r="G147" s="53">
        <v>4000</v>
      </c>
      <c r="H147" s="53">
        <v>4000</v>
      </c>
      <c r="I147" s="53">
        <v>2500</v>
      </c>
      <c r="J147" s="53">
        <v>2500</v>
      </c>
      <c r="K147" s="53">
        <v>53982</v>
      </c>
      <c r="L147" s="53">
        <v>1500</v>
      </c>
      <c r="M147" s="53">
        <v>10000</v>
      </c>
      <c r="N147" s="53"/>
      <c r="O147" s="53">
        <f t="shared" si="58"/>
        <v>10000</v>
      </c>
      <c r="P147" s="53"/>
      <c r="Q147" s="53">
        <v>3000</v>
      </c>
      <c r="R147" s="53"/>
      <c r="S147" s="63"/>
      <c r="T147" s="53">
        <f t="shared" si="59"/>
        <v>7000</v>
      </c>
      <c r="U147" s="53">
        <f t="shared" si="59"/>
        <v>0</v>
      </c>
      <c r="V147" s="53">
        <f t="shared" si="60"/>
        <v>536454</v>
      </c>
      <c r="W147" s="53">
        <f t="shared" si="61"/>
        <v>46613</v>
      </c>
      <c r="X147" s="55">
        <f t="shared" si="62"/>
        <v>5000</v>
      </c>
      <c r="Y147" s="54">
        <f>1000+4000</f>
        <v>5000</v>
      </c>
      <c r="Z147" s="54"/>
      <c r="AA147" s="54"/>
      <c r="AB147" s="54"/>
      <c r="AC147" s="64"/>
      <c r="AE147" s="33"/>
    </row>
    <row r="148" spans="1:32" s="6" customFormat="1" ht="37.5" x14ac:dyDescent="0.25">
      <c r="A148" s="116">
        <f t="shared" si="63"/>
        <v>3</v>
      </c>
      <c r="B148" s="135" t="s">
        <v>300</v>
      </c>
      <c r="C148" s="136" t="s">
        <v>301</v>
      </c>
      <c r="D148" s="53">
        <v>395458</v>
      </c>
      <c r="E148" s="53">
        <v>39545.800000000003</v>
      </c>
      <c r="F148" s="53">
        <v>355912.2</v>
      </c>
      <c r="G148" s="53">
        <v>70732</v>
      </c>
      <c r="H148" s="53">
        <v>4500</v>
      </c>
      <c r="I148" s="53">
        <v>5031</v>
      </c>
      <c r="J148" s="53">
        <v>2000</v>
      </c>
      <c r="K148" s="53">
        <v>25625</v>
      </c>
      <c r="L148" s="53">
        <v>1500</v>
      </c>
      <c r="M148" s="53">
        <v>6000</v>
      </c>
      <c r="N148" s="53"/>
      <c r="O148" s="53">
        <f t="shared" si="58"/>
        <v>6000</v>
      </c>
      <c r="P148" s="53"/>
      <c r="Q148" s="53">
        <v>1800</v>
      </c>
      <c r="R148" s="53"/>
      <c r="S148" s="63"/>
      <c r="T148" s="53">
        <f t="shared" si="59"/>
        <v>4200</v>
      </c>
      <c r="U148" s="53">
        <f t="shared" si="59"/>
        <v>0</v>
      </c>
      <c r="V148" s="53">
        <f t="shared" si="60"/>
        <v>322926</v>
      </c>
      <c r="W148" s="53">
        <f t="shared" si="61"/>
        <v>33245.800000000003</v>
      </c>
      <c r="X148" s="55">
        <f t="shared" si="62"/>
        <v>3000</v>
      </c>
      <c r="Y148" s="56">
        <v>3000</v>
      </c>
      <c r="Z148" s="56"/>
      <c r="AA148" s="56"/>
      <c r="AB148" s="56"/>
      <c r="AC148" s="64"/>
      <c r="AE148" s="33"/>
    </row>
    <row r="149" spans="1:32" s="6" customFormat="1" ht="37.5" x14ac:dyDescent="0.25">
      <c r="A149" s="116">
        <f t="shared" si="63"/>
        <v>4</v>
      </c>
      <c r="B149" s="50" t="s">
        <v>302</v>
      </c>
      <c r="C149" s="62" t="s">
        <v>303</v>
      </c>
      <c r="D149" s="53">
        <v>77194</v>
      </c>
      <c r="E149" s="53">
        <v>30877.599999999999</v>
      </c>
      <c r="F149" s="53">
        <v>46316.4</v>
      </c>
      <c r="G149" s="53">
        <v>12500</v>
      </c>
      <c r="H149" s="53">
        <v>8000</v>
      </c>
      <c r="I149" s="53">
        <v>7500</v>
      </c>
      <c r="J149" s="53">
        <v>4500</v>
      </c>
      <c r="K149" s="53">
        <v>5000</v>
      </c>
      <c r="L149" s="53">
        <v>1500</v>
      </c>
      <c r="M149" s="53">
        <v>5000</v>
      </c>
      <c r="N149" s="53"/>
      <c r="O149" s="53">
        <f t="shared" si="58"/>
        <v>5000</v>
      </c>
      <c r="P149" s="53"/>
      <c r="Q149" s="53">
        <v>1500</v>
      </c>
      <c r="R149" s="53"/>
      <c r="S149" s="63"/>
      <c r="T149" s="53">
        <f t="shared" si="59"/>
        <v>3500</v>
      </c>
      <c r="U149" s="53">
        <f t="shared" si="59"/>
        <v>0</v>
      </c>
      <c r="V149" s="53">
        <f t="shared" si="60"/>
        <v>63194</v>
      </c>
      <c r="W149" s="53">
        <f t="shared" si="61"/>
        <v>21377.599999999999</v>
      </c>
      <c r="X149" s="55">
        <f t="shared" si="62"/>
        <v>3500</v>
      </c>
      <c r="Y149" s="56">
        <v>3500</v>
      </c>
      <c r="Z149" s="56"/>
      <c r="AA149" s="56"/>
      <c r="AB149" s="56"/>
      <c r="AC149" s="64" t="s">
        <v>51</v>
      </c>
      <c r="AE149" s="33">
        <f>V149-3500</f>
        <v>59694</v>
      </c>
      <c r="AF149" s="33">
        <f>W149-3500</f>
        <v>17877.599999999999</v>
      </c>
    </row>
    <row r="150" spans="1:32" s="6" customFormat="1" ht="37.5" x14ac:dyDescent="0.25">
      <c r="A150" s="116">
        <f t="shared" si="63"/>
        <v>5</v>
      </c>
      <c r="B150" s="111" t="s">
        <v>304</v>
      </c>
      <c r="C150" s="112" t="s">
        <v>305</v>
      </c>
      <c r="D150" s="113">
        <v>40856</v>
      </c>
      <c r="E150" s="113">
        <v>12257</v>
      </c>
      <c r="F150" s="113">
        <v>28599</v>
      </c>
      <c r="G150" s="53">
        <v>9022</v>
      </c>
      <c r="H150" s="53">
        <v>2449</v>
      </c>
      <c r="I150" s="53">
        <v>690</v>
      </c>
      <c r="J150" s="53">
        <v>690</v>
      </c>
      <c r="K150" s="53"/>
      <c r="L150" s="53"/>
      <c r="M150" s="53">
        <v>5000</v>
      </c>
      <c r="N150" s="53"/>
      <c r="O150" s="53">
        <f t="shared" si="58"/>
        <v>5000</v>
      </c>
      <c r="P150" s="53"/>
      <c r="Q150" s="53">
        <v>1500</v>
      </c>
      <c r="R150" s="53"/>
      <c r="S150" s="63"/>
      <c r="T150" s="53">
        <f t="shared" si="59"/>
        <v>3500</v>
      </c>
      <c r="U150" s="53">
        <f t="shared" si="59"/>
        <v>0</v>
      </c>
      <c r="V150" s="53">
        <f t="shared" si="60"/>
        <v>30334</v>
      </c>
      <c r="W150" s="53">
        <f t="shared" si="61"/>
        <v>8308</v>
      </c>
      <c r="X150" s="55">
        <f t="shared" si="62"/>
        <v>3500</v>
      </c>
      <c r="Y150" s="56">
        <v>3500</v>
      </c>
      <c r="Z150" s="56"/>
      <c r="AA150" s="56"/>
      <c r="AB150" s="56"/>
      <c r="AC150" s="64" t="s">
        <v>51</v>
      </c>
      <c r="AE150" s="33"/>
    </row>
    <row r="151" spans="1:32" s="6" customFormat="1" ht="56.25" x14ac:dyDescent="0.25">
      <c r="A151" s="49">
        <f t="shared" si="63"/>
        <v>6</v>
      </c>
      <c r="B151" s="50" t="s">
        <v>306</v>
      </c>
      <c r="C151" s="62" t="s">
        <v>307</v>
      </c>
      <c r="D151" s="53">
        <v>63544</v>
      </c>
      <c r="E151" s="53">
        <v>23544</v>
      </c>
      <c r="F151" s="53">
        <v>40000</v>
      </c>
      <c r="G151" s="53">
        <v>5000</v>
      </c>
      <c r="H151" s="53">
        <v>5000</v>
      </c>
      <c r="I151" s="53">
        <v>2000</v>
      </c>
      <c r="J151" s="53">
        <v>2000</v>
      </c>
      <c r="K151" s="53">
        <v>1000</v>
      </c>
      <c r="L151" s="53">
        <v>1000</v>
      </c>
      <c r="M151" s="53">
        <v>4000</v>
      </c>
      <c r="N151" s="53"/>
      <c r="O151" s="53">
        <f t="shared" si="58"/>
        <v>4000</v>
      </c>
      <c r="P151" s="53"/>
      <c r="Q151" s="53">
        <v>1500</v>
      </c>
      <c r="R151" s="53"/>
      <c r="S151" s="63"/>
      <c r="T151" s="53">
        <f t="shared" si="59"/>
        <v>2500</v>
      </c>
      <c r="U151" s="53">
        <f t="shared" si="59"/>
        <v>0</v>
      </c>
      <c r="V151" s="53">
        <f t="shared" si="60"/>
        <v>57044</v>
      </c>
      <c r="W151" s="53">
        <f t="shared" si="61"/>
        <v>17044</v>
      </c>
      <c r="X151" s="55">
        <f t="shared" si="62"/>
        <v>2500</v>
      </c>
      <c r="Y151" s="56">
        <v>2500</v>
      </c>
      <c r="Z151" s="56"/>
      <c r="AA151" s="56"/>
      <c r="AB151" s="56"/>
      <c r="AC151" s="64" t="s">
        <v>51</v>
      </c>
      <c r="AE151" s="33"/>
    </row>
    <row r="152" spans="1:32" s="6" customFormat="1" ht="37.5" x14ac:dyDescent="0.25">
      <c r="A152" s="116">
        <f t="shared" si="63"/>
        <v>7</v>
      </c>
      <c r="B152" s="50" t="s">
        <v>308</v>
      </c>
      <c r="C152" s="62" t="s">
        <v>309</v>
      </c>
      <c r="D152" s="53">
        <v>11285</v>
      </c>
      <c r="E152" s="53">
        <v>11285</v>
      </c>
      <c r="F152" s="53"/>
      <c r="G152" s="53">
        <v>6000</v>
      </c>
      <c r="H152" s="53">
        <v>6000</v>
      </c>
      <c r="I152" s="53">
        <v>2500</v>
      </c>
      <c r="J152" s="53">
        <v>2500</v>
      </c>
      <c r="K152" s="53">
        <v>1500</v>
      </c>
      <c r="L152" s="53">
        <v>1500</v>
      </c>
      <c r="M152" s="53">
        <v>5000</v>
      </c>
      <c r="N152" s="53"/>
      <c r="O152" s="53">
        <f t="shared" si="58"/>
        <v>5000</v>
      </c>
      <c r="P152" s="53"/>
      <c r="Q152" s="53">
        <v>2000</v>
      </c>
      <c r="R152" s="53"/>
      <c r="S152" s="63"/>
      <c r="T152" s="53">
        <f t="shared" si="59"/>
        <v>3000</v>
      </c>
      <c r="U152" s="53">
        <f t="shared" si="59"/>
        <v>0</v>
      </c>
      <c r="V152" s="53">
        <f t="shared" si="60"/>
        <v>3285</v>
      </c>
      <c r="W152" s="53">
        <f t="shared" si="61"/>
        <v>3285</v>
      </c>
      <c r="X152" s="55">
        <f t="shared" si="62"/>
        <v>3000</v>
      </c>
      <c r="Y152" s="56">
        <v>3000</v>
      </c>
      <c r="Z152" s="56"/>
      <c r="AA152" s="56"/>
      <c r="AB152" s="56"/>
      <c r="AC152" s="64" t="s">
        <v>51</v>
      </c>
      <c r="AE152" s="33"/>
    </row>
    <row r="153" spans="1:32" s="6" customFormat="1" ht="37.5" x14ac:dyDescent="0.25">
      <c r="A153" s="116">
        <f t="shared" si="63"/>
        <v>8</v>
      </c>
      <c r="B153" s="50" t="s">
        <v>310</v>
      </c>
      <c r="C153" s="62" t="s">
        <v>311</v>
      </c>
      <c r="D153" s="53">
        <v>551875</v>
      </c>
      <c r="E153" s="53">
        <v>86875</v>
      </c>
      <c r="F153" s="53">
        <v>465000</v>
      </c>
      <c r="G153" s="53">
        <v>49500</v>
      </c>
      <c r="H153" s="53">
        <v>2000</v>
      </c>
      <c r="I153" s="53">
        <v>3000</v>
      </c>
      <c r="J153" s="53"/>
      <c r="K153" s="53">
        <v>7212</v>
      </c>
      <c r="L153" s="53"/>
      <c r="M153" s="53">
        <v>10000</v>
      </c>
      <c r="N153" s="53">
        <f>M153</f>
        <v>10000</v>
      </c>
      <c r="O153" s="53"/>
      <c r="P153" s="53"/>
      <c r="Q153" s="53">
        <v>3000</v>
      </c>
      <c r="R153" s="53">
        <f>Q153</f>
        <v>3000</v>
      </c>
      <c r="S153" s="63"/>
      <c r="T153" s="53">
        <f t="shared" si="59"/>
        <v>7000</v>
      </c>
      <c r="U153" s="53">
        <f t="shared" si="59"/>
        <v>7000</v>
      </c>
      <c r="V153" s="53">
        <f t="shared" si="60"/>
        <v>499375</v>
      </c>
      <c r="W153" s="53">
        <f t="shared" si="61"/>
        <v>81875</v>
      </c>
      <c r="X153" s="55">
        <f t="shared" si="62"/>
        <v>4000</v>
      </c>
      <c r="Y153" s="54">
        <v>4000</v>
      </c>
      <c r="Z153" s="56"/>
      <c r="AA153" s="56"/>
      <c r="AB153" s="56">
        <f>X153</f>
        <v>4000</v>
      </c>
      <c r="AC153" s="64"/>
      <c r="AE153" s="33"/>
    </row>
    <row r="154" spans="1:32" s="6" customFormat="1" ht="37.5" x14ac:dyDescent="0.25">
      <c r="A154" s="116">
        <f t="shared" si="63"/>
        <v>9</v>
      </c>
      <c r="B154" s="50" t="s">
        <v>312</v>
      </c>
      <c r="C154" s="62" t="s">
        <v>313</v>
      </c>
      <c r="D154" s="53">
        <v>138288</v>
      </c>
      <c r="E154" s="53">
        <v>28288</v>
      </c>
      <c r="F154" s="53">
        <v>110000</v>
      </c>
      <c r="G154" s="53">
        <v>71467</v>
      </c>
      <c r="H154" s="53">
        <v>2467</v>
      </c>
      <c r="I154" s="53">
        <v>15000</v>
      </c>
      <c r="J154" s="53"/>
      <c r="K154" s="53">
        <v>6967</v>
      </c>
      <c r="L154" s="53">
        <v>967</v>
      </c>
      <c r="M154" s="53">
        <v>5000</v>
      </c>
      <c r="N154" s="53"/>
      <c r="O154" s="53">
        <f>M154</f>
        <v>5000</v>
      </c>
      <c r="P154" s="53"/>
      <c r="Q154" s="53"/>
      <c r="R154" s="53"/>
      <c r="S154" s="63"/>
      <c r="T154" s="53">
        <f t="shared" si="59"/>
        <v>5000</v>
      </c>
      <c r="U154" s="53">
        <f t="shared" si="59"/>
        <v>0</v>
      </c>
      <c r="V154" s="53">
        <f t="shared" si="60"/>
        <v>66821</v>
      </c>
      <c r="W154" s="53">
        <f t="shared" si="61"/>
        <v>25821</v>
      </c>
      <c r="X154" s="55">
        <f t="shared" si="62"/>
        <v>3000</v>
      </c>
      <c r="Y154" s="56">
        <v>3000</v>
      </c>
      <c r="Z154" s="56"/>
      <c r="AA154" s="56"/>
      <c r="AB154" s="56"/>
      <c r="AC154" s="64"/>
      <c r="AE154" s="33"/>
    </row>
    <row r="155" spans="1:32" s="6" customFormat="1" ht="37.5" x14ac:dyDescent="0.25">
      <c r="A155" s="116">
        <f t="shared" si="63"/>
        <v>10</v>
      </c>
      <c r="B155" s="50" t="s">
        <v>314</v>
      </c>
      <c r="C155" s="78" t="s">
        <v>315</v>
      </c>
      <c r="D155" s="53">
        <v>187659</v>
      </c>
      <c r="E155" s="53">
        <f>D155-F155</f>
        <v>95159</v>
      </c>
      <c r="F155" s="53">
        <f>G155-H155+17000</f>
        <v>92500</v>
      </c>
      <c r="G155" s="53">
        <v>131000</v>
      </c>
      <c r="H155" s="53">
        <v>55500</v>
      </c>
      <c r="I155" s="53">
        <v>10000</v>
      </c>
      <c r="J155" s="53"/>
      <c r="K155" s="53">
        <v>3100</v>
      </c>
      <c r="L155" s="53"/>
      <c r="M155" s="53">
        <v>10000</v>
      </c>
      <c r="N155" s="53">
        <f>M155</f>
        <v>10000</v>
      </c>
      <c r="O155" s="53"/>
      <c r="P155" s="53"/>
      <c r="Q155" s="53">
        <v>3000</v>
      </c>
      <c r="R155" s="53">
        <f>Q155</f>
        <v>3000</v>
      </c>
      <c r="S155" s="63"/>
      <c r="T155" s="53">
        <f t="shared" si="59"/>
        <v>7000</v>
      </c>
      <c r="U155" s="53">
        <f t="shared" si="59"/>
        <v>7000</v>
      </c>
      <c r="V155" s="53">
        <f t="shared" si="60"/>
        <v>53659</v>
      </c>
      <c r="W155" s="53">
        <f t="shared" si="61"/>
        <v>36659</v>
      </c>
      <c r="X155" s="55">
        <f t="shared" si="62"/>
        <v>3500</v>
      </c>
      <c r="Y155" s="56">
        <v>3500</v>
      </c>
      <c r="Z155" s="56"/>
      <c r="AA155" s="56"/>
      <c r="AB155" s="56">
        <f>X155</f>
        <v>3500</v>
      </c>
      <c r="AC155" s="64"/>
      <c r="AE155" s="33"/>
    </row>
    <row r="156" spans="1:32" s="6" customFormat="1" ht="75" x14ac:dyDescent="0.25">
      <c r="A156" s="116">
        <f t="shared" si="63"/>
        <v>11</v>
      </c>
      <c r="B156" s="50" t="s">
        <v>316</v>
      </c>
      <c r="C156" s="78" t="s">
        <v>317</v>
      </c>
      <c r="D156" s="53">
        <v>62341</v>
      </c>
      <c r="E156" s="53">
        <v>6234</v>
      </c>
      <c r="F156" s="53">
        <v>56107</v>
      </c>
      <c r="G156" s="53">
        <v>32833</v>
      </c>
      <c r="H156" s="53">
        <v>1800</v>
      </c>
      <c r="I156" s="53">
        <v>9383</v>
      </c>
      <c r="J156" s="53">
        <v>1500</v>
      </c>
      <c r="K156" s="53"/>
      <c r="L156" s="53"/>
      <c r="M156" s="53">
        <v>4000</v>
      </c>
      <c r="N156" s="53">
        <f>M156</f>
        <v>4000</v>
      </c>
      <c r="O156" s="53"/>
      <c r="P156" s="53"/>
      <c r="Q156" s="53">
        <v>1500</v>
      </c>
      <c r="R156" s="53">
        <f>Q156</f>
        <v>1500</v>
      </c>
      <c r="S156" s="63"/>
      <c r="T156" s="53">
        <f t="shared" si="59"/>
        <v>2500</v>
      </c>
      <c r="U156" s="53">
        <f t="shared" si="59"/>
        <v>2500</v>
      </c>
      <c r="V156" s="53">
        <f t="shared" si="60"/>
        <v>28008</v>
      </c>
      <c r="W156" s="53">
        <f t="shared" si="61"/>
        <v>2934</v>
      </c>
      <c r="X156" s="55">
        <f t="shared" si="62"/>
        <v>2500</v>
      </c>
      <c r="Y156" s="56">
        <v>2500</v>
      </c>
      <c r="Z156" s="56"/>
      <c r="AA156" s="56"/>
      <c r="AB156" s="56">
        <f>X156</f>
        <v>2500</v>
      </c>
      <c r="AC156" s="64" t="s">
        <v>51</v>
      </c>
      <c r="AE156" s="33"/>
    </row>
    <row r="157" spans="1:32" s="6" customFormat="1" ht="112.5" x14ac:dyDescent="0.25">
      <c r="A157" s="49">
        <f t="shared" si="63"/>
        <v>12</v>
      </c>
      <c r="B157" s="50" t="s">
        <v>318</v>
      </c>
      <c r="C157" s="78" t="s">
        <v>319</v>
      </c>
      <c r="D157" s="53">
        <v>1352051</v>
      </c>
      <c r="E157" s="53">
        <f>D157-F157</f>
        <v>1261676</v>
      </c>
      <c r="F157" s="53">
        <f>G157-H157</f>
        <v>90375</v>
      </c>
      <c r="G157" s="53">
        <v>241200</v>
      </c>
      <c r="H157" s="53">
        <v>150825</v>
      </c>
      <c r="I157" s="53">
        <v>10000</v>
      </c>
      <c r="J157" s="53"/>
      <c r="K157" s="53">
        <v>10225</v>
      </c>
      <c r="L157" s="53"/>
      <c r="M157" s="53">
        <v>8770</v>
      </c>
      <c r="N157" s="53"/>
      <c r="O157" s="53">
        <f>M157</f>
        <v>8770</v>
      </c>
      <c r="P157" s="53"/>
      <c r="Q157" s="53"/>
      <c r="R157" s="53"/>
      <c r="S157" s="63"/>
      <c r="T157" s="53">
        <f t="shared" si="59"/>
        <v>8770</v>
      </c>
      <c r="U157" s="53">
        <f t="shared" si="59"/>
        <v>0</v>
      </c>
      <c r="V157" s="53">
        <f t="shared" si="60"/>
        <v>1110851</v>
      </c>
      <c r="W157" s="53">
        <f t="shared" si="61"/>
        <v>1110851</v>
      </c>
      <c r="X157" s="55">
        <f t="shared" si="62"/>
        <v>3500</v>
      </c>
      <c r="Y157" s="56">
        <f>4500-1000</f>
        <v>3500</v>
      </c>
      <c r="Z157" s="56"/>
      <c r="AA157" s="56"/>
      <c r="AB157" s="56"/>
      <c r="AC157" s="64"/>
      <c r="AE157" s="33"/>
    </row>
    <row r="158" spans="1:32" s="6" customFormat="1" ht="37.5" x14ac:dyDescent="0.25">
      <c r="A158" s="116">
        <f t="shared" si="63"/>
        <v>13</v>
      </c>
      <c r="B158" s="50" t="s">
        <v>320</v>
      </c>
      <c r="C158" s="78" t="s">
        <v>321</v>
      </c>
      <c r="D158" s="53">
        <v>142137</v>
      </c>
      <c r="E158" s="53">
        <v>10000</v>
      </c>
      <c r="F158" s="53">
        <f>+D158-E158</f>
        <v>132137</v>
      </c>
      <c r="G158" s="53">
        <v>119900</v>
      </c>
      <c r="H158" s="53"/>
      <c r="I158" s="53">
        <v>10000</v>
      </c>
      <c r="J158" s="53"/>
      <c r="K158" s="53">
        <v>10000</v>
      </c>
      <c r="L158" s="53"/>
      <c r="M158" s="53">
        <v>10000</v>
      </c>
      <c r="N158" s="53">
        <f>M158</f>
        <v>10000</v>
      </c>
      <c r="O158" s="53"/>
      <c r="P158" s="53"/>
      <c r="Q158" s="53">
        <v>3000</v>
      </c>
      <c r="R158" s="53">
        <f>Q158</f>
        <v>3000</v>
      </c>
      <c r="S158" s="63"/>
      <c r="T158" s="53">
        <f t="shared" si="59"/>
        <v>7000</v>
      </c>
      <c r="U158" s="53">
        <f t="shared" si="59"/>
        <v>7000</v>
      </c>
      <c r="V158" s="53">
        <f t="shared" si="60"/>
        <v>19237</v>
      </c>
      <c r="W158" s="53">
        <f t="shared" si="61"/>
        <v>7000</v>
      </c>
      <c r="X158" s="55">
        <f t="shared" si="62"/>
        <v>3500</v>
      </c>
      <c r="Y158" s="56">
        <v>3500</v>
      </c>
      <c r="Z158" s="56"/>
      <c r="AA158" s="56"/>
      <c r="AB158" s="56">
        <f>X158</f>
        <v>3500</v>
      </c>
      <c r="AC158" s="64"/>
      <c r="AE158" s="33"/>
    </row>
    <row r="159" spans="1:32" s="6" customFormat="1" ht="75" x14ac:dyDescent="0.25">
      <c r="A159" s="116">
        <f t="shared" si="63"/>
        <v>14</v>
      </c>
      <c r="B159" s="50" t="s">
        <v>322</v>
      </c>
      <c r="C159" s="78" t="s">
        <v>323</v>
      </c>
      <c r="D159" s="53">
        <v>220754</v>
      </c>
      <c r="E159" s="53">
        <v>175869</v>
      </c>
      <c r="F159" s="53">
        <v>175869</v>
      </c>
      <c r="G159" s="53">
        <v>133748</v>
      </c>
      <c r="H159" s="53">
        <v>73293</v>
      </c>
      <c r="I159" s="53">
        <v>5000</v>
      </c>
      <c r="J159" s="53"/>
      <c r="K159" s="53">
        <v>5455</v>
      </c>
      <c r="L159" s="53"/>
      <c r="M159" s="53">
        <v>5000</v>
      </c>
      <c r="N159" s="53"/>
      <c r="O159" s="53">
        <f>M159</f>
        <v>5000</v>
      </c>
      <c r="P159" s="53"/>
      <c r="Q159" s="53"/>
      <c r="R159" s="53"/>
      <c r="S159" s="63">
        <v>5000</v>
      </c>
      <c r="T159" s="53">
        <f t="shared" si="59"/>
        <v>5000</v>
      </c>
      <c r="U159" s="53">
        <f t="shared" si="59"/>
        <v>0</v>
      </c>
      <c r="V159" s="53">
        <f t="shared" si="60"/>
        <v>82006</v>
      </c>
      <c r="W159" s="53">
        <f>V159</f>
        <v>82006</v>
      </c>
      <c r="X159" s="55">
        <f t="shared" si="62"/>
        <v>3000</v>
      </c>
      <c r="Y159" s="56">
        <v>3000</v>
      </c>
      <c r="Z159" s="56"/>
      <c r="AA159" s="56"/>
      <c r="AB159" s="56"/>
      <c r="AC159" s="64"/>
      <c r="AE159" s="33"/>
    </row>
    <row r="160" spans="1:32" s="6" customFormat="1" ht="56.25" x14ac:dyDescent="0.25">
      <c r="A160" s="116">
        <f t="shared" si="63"/>
        <v>15</v>
      </c>
      <c r="B160" s="50" t="s">
        <v>324</v>
      </c>
      <c r="C160" s="62" t="s">
        <v>325</v>
      </c>
      <c r="D160" s="53">
        <v>275346</v>
      </c>
      <c r="E160" s="53">
        <v>166654</v>
      </c>
      <c r="F160" s="53">
        <f>D160-E160</f>
        <v>108692</v>
      </c>
      <c r="G160" s="53">
        <v>87105</v>
      </c>
      <c r="H160" s="53">
        <v>0</v>
      </c>
      <c r="I160" s="53">
        <v>15000</v>
      </c>
      <c r="J160" s="53"/>
      <c r="K160" s="53">
        <v>15000</v>
      </c>
      <c r="L160" s="53"/>
      <c r="M160" s="53">
        <v>5000</v>
      </c>
      <c r="N160" s="53"/>
      <c r="O160" s="53">
        <f>M160</f>
        <v>5000</v>
      </c>
      <c r="P160" s="53"/>
      <c r="Q160" s="53"/>
      <c r="R160" s="53"/>
      <c r="S160" s="63"/>
      <c r="T160" s="53">
        <f t="shared" si="59"/>
        <v>5000</v>
      </c>
      <c r="U160" s="53">
        <f t="shared" si="59"/>
        <v>0</v>
      </c>
      <c r="V160" s="53">
        <f t="shared" si="60"/>
        <v>188241</v>
      </c>
      <c r="W160" s="53">
        <f t="shared" si="61"/>
        <v>166654</v>
      </c>
      <c r="X160" s="55">
        <f t="shared" si="62"/>
        <v>3000</v>
      </c>
      <c r="Y160" s="56">
        <v>3000</v>
      </c>
      <c r="Z160" s="56"/>
      <c r="AA160" s="56"/>
      <c r="AB160" s="56"/>
      <c r="AC160" s="64"/>
      <c r="AE160" s="33"/>
    </row>
    <row r="161" spans="1:44" s="6" customFormat="1" ht="37.5" x14ac:dyDescent="0.25">
      <c r="A161" s="116">
        <f t="shared" si="63"/>
        <v>16</v>
      </c>
      <c r="B161" s="50" t="s">
        <v>326</v>
      </c>
      <c r="C161" s="62" t="s">
        <v>327</v>
      </c>
      <c r="D161" s="53">
        <v>239212</v>
      </c>
      <c r="E161" s="53">
        <f>D161-F161</f>
        <v>179712</v>
      </c>
      <c r="F161" s="53">
        <f>G161</f>
        <v>59500</v>
      </c>
      <c r="G161" s="53">
        <v>59500</v>
      </c>
      <c r="H161" s="53">
        <v>0</v>
      </c>
      <c r="I161" s="53">
        <v>28000</v>
      </c>
      <c r="J161" s="53"/>
      <c r="K161" s="53"/>
      <c r="L161" s="53">
        <v>0</v>
      </c>
      <c r="M161" s="53">
        <v>5000</v>
      </c>
      <c r="N161" s="53"/>
      <c r="O161" s="53">
        <f>M161</f>
        <v>5000</v>
      </c>
      <c r="P161" s="53"/>
      <c r="Q161" s="53"/>
      <c r="R161" s="53"/>
      <c r="S161" s="63"/>
      <c r="T161" s="53">
        <f t="shared" si="59"/>
        <v>5000</v>
      </c>
      <c r="U161" s="53">
        <f t="shared" si="59"/>
        <v>0</v>
      </c>
      <c r="V161" s="53">
        <f t="shared" si="60"/>
        <v>179712</v>
      </c>
      <c r="W161" s="53">
        <f t="shared" si="61"/>
        <v>179712</v>
      </c>
      <c r="X161" s="55">
        <f t="shared" si="62"/>
        <v>3000</v>
      </c>
      <c r="Y161" s="56">
        <v>3000</v>
      </c>
      <c r="Z161" s="56"/>
      <c r="AA161" s="56"/>
      <c r="AB161" s="56"/>
      <c r="AC161" s="64"/>
      <c r="AE161" s="33"/>
    </row>
    <row r="162" spans="1:44" s="6" customFormat="1" ht="37.5" x14ac:dyDescent="0.25">
      <c r="A162" s="116">
        <f t="shared" si="63"/>
        <v>17</v>
      </c>
      <c r="B162" s="50" t="s">
        <v>328</v>
      </c>
      <c r="C162" s="62" t="s">
        <v>329</v>
      </c>
      <c r="D162" s="53">
        <v>23504</v>
      </c>
      <c r="E162" s="53">
        <v>16304</v>
      </c>
      <c r="F162" s="53">
        <v>7200</v>
      </c>
      <c r="G162" s="53">
        <v>19300</v>
      </c>
      <c r="H162" s="53">
        <v>4100</v>
      </c>
      <c r="I162" s="53">
        <v>8000</v>
      </c>
      <c r="J162" s="53"/>
      <c r="K162" s="53"/>
      <c r="L162" s="53">
        <v>0</v>
      </c>
      <c r="M162" s="53">
        <v>4200</v>
      </c>
      <c r="N162" s="53"/>
      <c r="O162" s="53">
        <f>M162</f>
        <v>4200</v>
      </c>
      <c r="P162" s="53"/>
      <c r="Q162" s="53"/>
      <c r="R162" s="53"/>
      <c r="S162" s="63"/>
      <c r="T162" s="53">
        <f t="shared" si="59"/>
        <v>4200</v>
      </c>
      <c r="U162" s="53">
        <f t="shared" si="59"/>
        <v>0</v>
      </c>
      <c r="V162" s="53">
        <f t="shared" si="60"/>
        <v>4204</v>
      </c>
      <c r="W162" s="53">
        <f>V162</f>
        <v>4204</v>
      </c>
      <c r="X162" s="55">
        <f t="shared" si="62"/>
        <v>4200</v>
      </c>
      <c r="Y162" s="56">
        <f>1200+3000</f>
        <v>4200</v>
      </c>
      <c r="Z162" s="56"/>
      <c r="AA162" s="56"/>
      <c r="AB162" s="56"/>
      <c r="AC162" s="64" t="s">
        <v>56</v>
      </c>
      <c r="AE162" s="33"/>
    </row>
    <row r="163" spans="1:44" ht="75" x14ac:dyDescent="0.25">
      <c r="A163" s="116">
        <f t="shared" si="63"/>
        <v>18</v>
      </c>
      <c r="B163" s="50" t="s">
        <v>330</v>
      </c>
      <c r="C163" s="62" t="s">
        <v>331</v>
      </c>
      <c r="D163" s="53">
        <v>18613</v>
      </c>
      <c r="E163" s="53">
        <f>D163-F163</f>
        <v>4733</v>
      </c>
      <c r="F163" s="53">
        <v>13880</v>
      </c>
      <c r="G163" s="53">
        <v>14380</v>
      </c>
      <c r="H163" s="53">
        <v>500</v>
      </c>
      <c r="I163" s="53">
        <v>8300</v>
      </c>
      <c r="J163" s="53"/>
      <c r="K163" s="53">
        <v>2700</v>
      </c>
      <c r="L163" s="53"/>
      <c r="M163" s="53">
        <v>5000</v>
      </c>
      <c r="N163" s="53"/>
      <c r="O163" s="53">
        <f>M163</f>
        <v>5000</v>
      </c>
      <c r="P163" s="53"/>
      <c r="Q163" s="53"/>
      <c r="R163" s="53"/>
      <c r="S163" s="63"/>
      <c r="T163" s="53">
        <f t="shared" si="59"/>
        <v>5000</v>
      </c>
      <c r="U163" s="53">
        <f t="shared" si="59"/>
        <v>0</v>
      </c>
      <c r="V163" s="53">
        <f t="shared" si="60"/>
        <v>4233</v>
      </c>
      <c r="W163" s="53">
        <f t="shared" si="61"/>
        <v>4233</v>
      </c>
      <c r="X163" s="55">
        <f t="shared" si="62"/>
        <v>3000</v>
      </c>
      <c r="Y163" s="56">
        <v>3000</v>
      </c>
      <c r="Z163" s="56"/>
      <c r="AA163" s="56"/>
      <c r="AB163" s="56"/>
      <c r="AC163" s="64"/>
      <c r="AE163" s="33"/>
    </row>
    <row r="164" spans="1:44" ht="56.25" x14ac:dyDescent="0.25">
      <c r="A164" s="116">
        <f t="shared" si="63"/>
        <v>19</v>
      </c>
      <c r="B164" s="50" t="s">
        <v>332</v>
      </c>
      <c r="C164" s="62" t="s">
        <v>333</v>
      </c>
      <c r="D164" s="53">
        <v>372139</v>
      </c>
      <c r="E164" s="53">
        <v>372139</v>
      </c>
      <c r="F164" s="53"/>
      <c r="G164" s="53">
        <v>97474</v>
      </c>
      <c r="H164" s="53">
        <v>97474</v>
      </c>
      <c r="I164" s="53"/>
      <c r="J164" s="53"/>
      <c r="K164" s="53">
        <v>9430</v>
      </c>
      <c r="L164" s="53">
        <v>9430</v>
      </c>
      <c r="M164" s="53">
        <v>5000</v>
      </c>
      <c r="N164" s="53">
        <f>M164</f>
        <v>5000</v>
      </c>
      <c r="O164" s="53"/>
      <c r="P164" s="53"/>
      <c r="Q164" s="53">
        <v>2000</v>
      </c>
      <c r="R164" s="53">
        <f>Q164</f>
        <v>2000</v>
      </c>
      <c r="S164" s="63"/>
      <c r="T164" s="53">
        <f t="shared" si="59"/>
        <v>3000</v>
      </c>
      <c r="U164" s="53">
        <f t="shared" si="59"/>
        <v>3000</v>
      </c>
      <c r="V164" s="53">
        <f t="shared" si="60"/>
        <v>272665</v>
      </c>
      <c r="W164" s="53">
        <f t="shared" si="61"/>
        <v>272665</v>
      </c>
      <c r="X164" s="55">
        <f t="shared" si="62"/>
        <v>3000</v>
      </c>
      <c r="Y164" s="56">
        <v>3000</v>
      </c>
      <c r="Z164" s="56"/>
      <c r="AA164" s="56"/>
      <c r="AB164" s="56">
        <f>X164</f>
        <v>3000</v>
      </c>
      <c r="AC164" s="64" t="s">
        <v>51</v>
      </c>
      <c r="AE164" s="33"/>
    </row>
    <row r="165" spans="1:44" ht="75" x14ac:dyDescent="0.25">
      <c r="A165" s="116">
        <f t="shared" si="63"/>
        <v>20</v>
      </c>
      <c r="B165" s="50" t="s">
        <v>334</v>
      </c>
      <c r="C165" s="78" t="s">
        <v>335</v>
      </c>
      <c r="D165" s="53">
        <v>480000</v>
      </c>
      <c r="E165" s="53">
        <f>D165-F165</f>
        <v>375000</v>
      </c>
      <c r="F165" s="53">
        <f>50000+55000</f>
        <v>105000</v>
      </c>
      <c r="G165" s="53">
        <v>255394</v>
      </c>
      <c r="H165" s="53">
        <v>195394</v>
      </c>
      <c r="I165" s="53">
        <v>61000</v>
      </c>
      <c r="J165" s="53">
        <v>1000</v>
      </c>
      <c r="K165" s="53"/>
      <c r="L165" s="53">
        <v>0</v>
      </c>
      <c r="M165" s="53">
        <v>15000</v>
      </c>
      <c r="N165" s="53"/>
      <c r="O165" s="53">
        <f>M165</f>
        <v>15000</v>
      </c>
      <c r="P165" s="53"/>
      <c r="Q165" s="53"/>
      <c r="R165" s="53"/>
      <c r="S165" s="63"/>
      <c r="T165" s="53">
        <f t="shared" si="59"/>
        <v>15000</v>
      </c>
      <c r="U165" s="53">
        <f t="shared" si="59"/>
        <v>0</v>
      </c>
      <c r="V165" s="53">
        <f t="shared" si="60"/>
        <v>224606</v>
      </c>
      <c r="W165" s="53">
        <f t="shared" si="61"/>
        <v>179606</v>
      </c>
      <c r="X165" s="55">
        <f t="shared" si="62"/>
        <v>7000</v>
      </c>
      <c r="Y165" s="56">
        <f>1000+6000</f>
        <v>7000</v>
      </c>
      <c r="Z165" s="56"/>
      <c r="AA165" s="56"/>
      <c r="AB165" s="56"/>
      <c r="AC165" s="64"/>
      <c r="AE165" s="33"/>
    </row>
    <row r="166" spans="1:44" ht="56.25" x14ac:dyDescent="0.25">
      <c r="A166" s="116">
        <f t="shared" si="63"/>
        <v>21</v>
      </c>
      <c r="B166" s="50" t="s">
        <v>336</v>
      </c>
      <c r="C166" s="78" t="s">
        <v>337</v>
      </c>
      <c r="D166" s="53">
        <v>616000</v>
      </c>
      <c r="E166" s="53">
        <v>40000</v>
      </c>
      <c r="F166" s="53">
        <v>576000</v>
      </c>
      <c r="G166" s="53">
        <v>592900</v>
      </c>
      <c r="H166" s="53">
        <v>16900</v>
      </c>
      <c r="I166" s="53"/>
      <c r="J166" s="53"/>
      <c r="K166" s="53">
        <v>6900</v>
      </c>
      <c r="L166" s="53">
        <v>6900</v>
      </c>
      <c r="M166" s="53">
        <v>5000</v>
      </c>
      <c r="N166" s="53"/>
      <c r="O166" s="53">
        <f>M166</f>
        <v>5000</v>
      </c>
      <c r="P166" s="53"/>
      <c r="Q166" s="53"/>
      <c r="R166" s="53"/>
      <c r="S166" s="63"/>
      <c r="T166" s="53">
        <f t="shared" si="59"/>
        <v>5000</v>
      </c>
      <c r="U166" s="53">
        <f t="shared" si="59"/>
        <v>0</v>
      </c>
      <c r="V166" s="53">
        <f t="shared" si="60"/>
        <v>23100</v>
      </c>
      <c r="W166" s="53">
        <f t="shared" si="61"/>
        <v>23100</v>
      </c>
      <c r="X166" s="55">
        <f t="shared" si="62"/>
        <v>3000</v>
      </c>
      <c r="Y166" s="56">
        <v>3000</v>
      </c>
      <c r="Z166" s="56"/>
      <c r="AA166" s="56"/>
      <c r="AB166" s="56"/>
      <c r="AC166" s="64"/>
      <c r="AE166" s="33"/>
    </row>
    <row r="167" spans="1:44" ht="37.5" x14ac:dyDescent="0.25">
      <c r="A167" s="116">
        <f t="shared" si="63"/>
        <v>22</v>
      </c>
      <c r="B167" s="50" t="s">
        <v>338</v>
      </c>
      <c r="C167" s="62" t="s">
        <v>339</v>
      </c>
      <c r="D167" s="53">
        <v>427015</v>
      </c>
      <c r="E167" s="53">
        <v>68261</v>
      </c>
      <c r="F167" s="53">
        <v>358754</v>
      </c>
      <c r="G167" s="53">
        <v>199407</v>
      </c>
      <c r="H167" s="53">
        <v>0</v>
      </c>
      <c r="I167" s="53"/>
      <c r="J167" s="53"/>
      <c r="K167" s="53"/>
      <c r="L167" s="53">
        <v>0</v>
      </c>
      <c r="M167" s="53">
        <v>7000</v>
      </c>
      <c r="N167" s="53">
        <f>M167</f>
        <v>7000</v>
      </c>
      <c r="O167" s="53"/>
      <c r="P167" s="53"/>
      <c r="Q167" s="53">
        <v>2000</v>
      </c>
      <c r="R167" s="53">
        <f>Q167</f>
        <v>2000</v>
      </c>
      <c r="S167" s="63"/>
      <c r="T167" s="53">
        <f t="shared" si="59"/>
        <v>5000</v>
      </c>
      <c r="U167" s="53">
        <f t="shared" si="59"/>
        <v>5000</v>
      </c>
      <c r="V167" s="53">
        <f t="shared" si="60"/>
        <v>225608</v>
      </c>
      <c r="W167" s="53">
        <f t="shared" si="61"/>
        <v>66261</v>
      </c>
      <c r="X167" s="55">
        <f t="shared" si="62"/>
        <v>3000</v>
      </c>
      <c r="Y167" s="56">
        <v>3000</v>
      </c>
      <c r="Z167" s="56"/>
      <c r="AA167" s="56"/>
      <c r="AB167" s="56">
        <f>X167</f>
        <v>3000</v>
      </c>
      <c r="AC167" s="64"/>
      <c r="AE167" s="33"/>
    </row>
    <row r="168" spans="1:44" ht="37.5" x14ac:dyDescent="0.25">
      <c r="A168" s="116">
        <f t="shared" si="63"/>
        <v>23</v>
      </c>
      <c r="B168" s="50" t="s">
        <v>340</v>
      </c>
      <c r="C168" s="62" t="s">
        <v>341</v>
      </c>
      <c r="D168" s="53">
        <v>1047657</v>
      </c>
      <c r="E168" s="53">
        <f>D168-F168</f>
        <v>190980</v>
      </c>
      <c r="F168" s="53">
        <v>856677</v>
      </c>
      <c r="G168" s="53">
        <v>856677</v>
      </c>
      <c r="H168" s="53">
        <v>0</v>
      </c>
      <c r="I168" s="53"/>
      <c r="J168" s="53"/>
      <c r="K168" s="53"/>
      <c r="L168" s="53">
        <v>0</v>
      </c>
      <c r="M168" s="53">
        <v>7000</v>
      </c>
      <c r="N168" s="53">
        <f>M168</f>
        <v>7000</v>
      </c>
      <c r="O168" s="53"/>
      <c r="P168" s="53"/>
      <c r="Q168" s="53">
        <v>2000</v>
      </c>
      <c r="R168" s="53">
        <f>Q168</f>
        <v>2000</v>
      </c>
      <c r="S168" s="63"/>
      <c r="T168" s="53">
        <f t="shared" si="59"/>
        <v>5000</v>
      </c>
      <c r="U168" s="53">
        <f t="shared" si="59"/>
        <v>5000</v>
      </c>
      <c r="V168" s="53">
        <f t="shared" si="60"/>
        <v>188980</v>
      </c>
      <c r="W168" s="53">
        <f t="shared" si="61"/>
        <v>188980</v>
      </c>
      <c r="X168" s="55">
        <f t="shared" si="62"/>
        <v>3000</v>
      </c>
      <c r="Y168" s="56">
        <v>3000</v>
      </c>
      <c r="Z168" s="56"/>
      <c r="AA168" s="56"/>
      <c r="AB168" s="56">
        <f>X168</f>
        <v>3000</v>
      </c>
      <c r="AC168" s="64"/>
      <c r="AE168" s="33"/>
    </row>
    <row r="169" spans="1:44" ht="37.5" x14ac:dyDescent="0.25">
      <c r="A169" s="116">
        <f t="shared" si="63"/>
        <v>24</v>
      </c>
      <c r="B169" s="50" t="s">
        <v>342</v>
      </c>
      <c r="C169" s="62" t="s">
        <v>343</v>
      </c>
      <c r="D169" s="53">
        <v>200983</v>
      </c>
      <c r="E169" s="53">
        <f>+D169-F169</f>
        <v>99483</v>
      </c>
      <c r="F169" s="53">
        <v>101500</v>
      </c>
      <c r="G169" s="53">
        <v>101500</v>
      </c>
      <c r="H169" s="53"/>
      <c r="I169" s="53"/>
      <c r="J169" s="53"/>
      <c r="K169" s="53"/>
      <c r="L169" s="53"/>
      <c r="M169" s="53">
        <v>5000</v>
      </c>
      <c r="N169" s="53">
        <f>M169</f>
        <v>5000</v>
      </c>
      <c r="O169" s="53"/>
      <c r="P169" s="53"/>
      <c r="Q169" s="53">
        <v>2000</v>
      </c>
      <c r="R169" s="53">
        <f>Q169</f>
        <v>2000</v>
      </c>
      <c r="S169" s="63"/>
      <c r="T169" s="53">
        <f t="shared" si="59"/>
        <v>3000</v>
      </c>
      <c r="U169" s="53">
        <f t="shared" si="59"/>
        <v>3000</v>
      </c>
      <c r="V169" s="53">
        <f t="shared" si="60"/>
        <v>97483</v>
      </c>
      <c r="W169" s="53">
        <f t="shared" si="61"/>
        <v>97483</v>
      </c>
      <c r="X169" s="55">
        <f t="shared" si="62"/>
        <v>3000</v>
      </c>
      <c r="Y169" s="56">
        <f>T169</f>
        <v>3000</v>
      </c>
      <c r="Z169" s="56"/>
      <c r="AA169" s="56"/>
      <c r="AB169" s="56">
        <f>X169</f>
        <v>3000</v>
      </c>
      <c r="AC169" s="64" t="s">
        <v>51</v>
      </c>
      <c r="AE169" s="33"/>
    </row>
    <row r="170" spans="1:44" s="144" customFormat="1" ht="19.5" x14ac:dyDescent="0.25">
      <c r="A170" s="137" t="s">
        <v>344</v>
      </c>
      <c r="B170" s="138" t="s">
        <v>345</v>
      </c>
      <c r="C170" s="139"/>
      <c r="D170" s="140">
        <f t="shared" ref="D170:AC170" si="64">D171+D174+D177+D182</f>
        <v>1760962</v>
      </c>
      <c r="E170" s="140">
        <f t="shared" si="64"/>
        <v>346302.6</v>
      </c>
      <c r="F170" s="140">
        <f t="shared" si="64"/>
        <v>1014659.4</v>
      </c>
      <c r="G170" s="140">
        <f t="shared" si="64"/>
        <v>50000</v>
      </c>
      <c r="H170" s="140">
        <f t="shared" si="64"/>
        <v>50000</v>
      </c>
      <c r="I170" s="140">
        <f t="shared" si="64"/>
        <v>0</v>
      </c>
      <c r="J170" s="140">
        <f t="shared" si="64"/>
        <v>0</v>
      </c>
      <c r="K170" s="140">
        <f t="shared" si="64"/>
        <v>10000</v>
      </c>
      <c r="L170" s="140">
        <f t="shared" si="64"/>
        <v>10000</v>
      </c>
      <c r="M170" s="140">
        <f t="shared" si="64"/>
        <v>47000</v>
      </c>
      <c r="N170" s="140">
        <f t="shared" si="64"/>
        <v>0</v>
      </c>
      <c r="O170" s="140">
        <f t="shared" si="64"/>
        <v>0</v>
      </c>
      <c r="P170" s="140">
        <f t="shared" si="64"/>
        <v>47000</v>
      </c>
      <c r="Q170" s="140">
        <f t="shared" si="64"/>
        <v>0</v>
      </c>
      <c r="R170" s="140">
        <f t="shared" si="64"/>
        <v>0</v>
      </c>
      <c r="S170" s="140">
        <f t="shared" si="64"/>
        <v>12000</v>
      </c>
      <c r="T170" s="140">
        <f t="shared" si="64"/>
        <v>47000</v>
      </c>
      <c r="U170" s="140">
        <f t="shared" si="64"/>
        <v>0</v>
      </c>
      <c r="V170" s="140">
        <f t="shared" si="64"/>
        <v>1698962</v>
      </c>
      <c r="W170" s="140">
        <f t="shared" si="64"/>
        <v>284302.59999999998</v>
      </c>
      <c r="X170" s="141">
        <f t="shared" si="64"/>
        <v>28634</v>
      </c>
      <c r="Y170" s="140">
        <f t="shared" si="64"/>
        <v>28634</v>
      </c>
      <c r="Z170" s="140">
        <f t="shared" si="64"/>
        <v>0</v>
      </c>
      <c r="AA170" s="140">
        <f t="shared" si="64"/>
        <v>0</v>
      </c>
      <c r="AB170" s="140">
        <f t="shared" si="64"/>
        <v>0</v>
      </c>
      <c r="AC170" s="142">
        <f t="shared" si="64"/>
        <v>0</v>
      </c>
      <c r="AD170" s="143"/>
      <c r="AE170" s="33"/>
    </row>
    <row r="171" spans="1:44" s="61" customFormat="1" ht="19.5" x14ac:dyDescent="0.25">
      <c r="A171" s="131" t="s">
        <v>47</v>
      </c>
      <c r="B171" s="59" t="s">
        <v>346</v>
      </c>
      <c r="C171" s="76"/>
      <c r="D171" s="52">
        <f t="shared" ref="D171:AB171" si="65">D172+D173</f>
        <v>58958</v>
      </c>
      <c r="E171" s="52">
        <f t="shared" si="65"/>
        <v>48958</v>
      </c>
      <c r="F171" s="52">
        <f t="shared" si="65"/>
        <v>10000</v>
      </c>
      <c r="G171" s="52">
        <f t="shared" si="65"/>
        <v>0</v>
      </c>
      <c r="H171" s="52">
        <f t="shared" si="65"/>
        <v>0</v>
      </c>
      <c r="I171" s="52">
        <f t="shared" si="65"/>
        <v>0</v>
      </c>
      <c r="J171" s="52">
        <f t="shared" si="65"/>
        <v>0</v>
      </c>
      <c r="K171" s="52">
        <f t="shared" si="65"/>
        <v>0</v>
      </c>
      <c r="L171" s="52">
        <f t="shared" si="65"/>
        <v>0</v>
      </c>
      <c r="M171" s="52">
        <f t="shared" si="65"/>
        <v>6000</v>
      </c>
      <c r="N171" s="52">
        <f t="shared" si="65"/>
        <v>0</v>
      </c>
      <c r="O171" s="52">
        <f t="shared" si="65"/>
        <v>0</v>
      </c>
      <c r="P171" s="52">
        <f t="shared" si="65"/>
        <v>6000</v>
      </c>
      <c r="Q171" s="52">
        <f t="shared" si="65"/>
        <v>0</v>
      </c>
      <c r="R171" s="52">
        <f t="shared" si="65"/>
        <v>0</v>
      </c>
      <c r="S171" s="52">
        <f t="shared" si="65"/>
        <v>2000</v>
      </c>
      <c r="T171" s="52">
        <f t="shared" si="65"/>
        <v>6000</v>
      </c>
      <c r="U171" s="52">
        <f t="shared" si="65"/>
        <v>0</v>
      </c>
      <c r="V171" s="52">
        <f t="shared" si="65"/>
        <v>56958</v>
      </c>
      <c r="W171" s="52">
        <f t="shared" si="65"/>
        <v>46958</v>
      </c>
      <c r="X171" s="60">
        <f t="shared" si="65"/>
        <v>6000</v>
      </c>
      <c r="Y171" s="52">
        <f t="shared" si="65"/>
        <v>6000</v>
      </c>
      <c r="Z171" s="52">
        <f t="shared" si="65"/>
        <v>0</v>
      </c>
      <c r="AA171" s="52">
        <f t="shared" si="65"/>
        <v>0</v>
      </c>
      <c r="AB171" s="52">
        <f t="shared" si="65"/>
        <v>0</v>
      </c>
      <c r="AC171" s="87"/>
      <c r="AD171" s="16"/>
      <c r="AE171" s="33"/>
    </row>
    <row r="172" spans="1:44" ht="37.5" x14ac:dyDescent="0.25">
      <c r="A172" s="116">
        <v>1</v>
      </c>
      <c r="B172" s="50" t="s">
        <v>347</v>
      </c>
      <c r="C172" s="62" t="s">
        <v>348</v>
      </c>
      <c r="D172" s="53">
        <v>18958</v>
      </c>
      <c r="E172" s="53">
        <v>18958</v>
      </c>
      <c r="F172" s="53">
        <f>D172-E172</f>
        <v>0</v>
      </c>
      <c r="G172" s="53"/>
      <c r="H172" s="53"/>
      <c r="I172" s="53"/>
      <c r="J172" s="53"/>
      <c r="K172" s="53"/>
      <c r="L172" s="53">
        <v>0</v>
      </c>
      <c r="M172" s="53">
        <v>3000</v>
      </c>
      <c r="N172" s="53"/>
      <c r="O172" s="53"/>
      <c r="P172" s="53">
        <f>M172</f>
        <v>3000</v>
      </c>
      <c r="Q172" s="53"/>
      <c r="R172" s="53"/>
      <c r="S172" s="63">
        <v>2000</v>
      </c>
      <c r="T172" s="53">
        <f>M172-Q172</f>
        <v>3000</v>
      </c>
      <c r="U172" s="53">
        <f>N172-R172</f>
        <v>0</v>
      </c>
      <c r="V172" s="53">
        <f>D172-G172-Q172-S172</f>
        <v>16958</v>
      </c>
      <c r="W172" s="53">
        <f>E172-H172-Q172-S172</f>
        <v>16958</v>
      </c>
      <c r="X172" s="55">
        <f>Y172+Z172+AA172</f>
        <v>3000</v>
      </c>
      <c r="Y172" s="56">
        <v>3000</v>
      </c>
      <c r="Z172" s="56"/>
      <c r="AA172" s="56"/>
      <c r="AB172" s="56"/>
      <c r="AC172" s="64" t="s">
        <v>51</v>
      </c>
      <c r="AE172" s="33"/>
    </row>
    <row r="173" spans="1:44" s="161" customFormat="1" ht="75" x14ac:dyDescent="0.25">
      <c r="A173" s="145">
        <v>2</v>
      </c>
      <c r="B173" s="146" t="s">
        <v>349</v>
      </c>
      <c r="C173" s="147" t="s">
        <v>350</v>
      </c>
      <c r="D173" s="148">
        <v>40000</v>
      </c>
      <c r="E173" s="148">
        <v>30000</v>
      </c>
      <c r="F173" s="148">
        <f>D173-E173</f>
        <v>10000</v>
      </c>
      <c r="G173" s="149"/>
      <c r="H173" s="150"/>
      <c r="I173" s="151"/>
      <c r="J173" s="151"/>
      <c r="K173" s="151"/>
      <c r="L173" s="151"/>
      <c r="M173" s="151">
        <v>3000</v>
      </c>
      <c r="N173" s="151"/>
      <c r="O173" s="151"/>
      <c r="P173" s="151">
        <f>M173</f>
        <v>3000</v>
      </c>
      <c r="Q173" s="151"/>
      <c r="R173" s="151"/>
      <c r="S173" s="151"/>
      <c r="T173" s="53">
        <f>M173-Q173</f>
        <v>3000</v>
      </c>
      <c r="U173" s="53">
        <f>N173-R173</f>
        <v>0</v>
      </c>
      <c r="V173" s="53">
        <f>D173-G173-Q173-S173</f>
        <v>40000</v>
      </c>
      <c r="W173" s="53">
        <f>E173-H173-Q173-S173</f>
        <v>30000</v>
      </c>
      <c r="X173" s="55">
        <f>Y173+Z173+AA173</f>
        <v>3000</v>
      </c>
      <c r="Y173" s="56">
        <v>3000</v>
      </c>
      <c r="Z173" s="152"/>
      <c r="AA173" s="153"/>
      <c r="AB173" s="154"/>
      <c r="AC173" s="64" t="s">
        <v>51</v>
      </c>
      <c r="AD173" s="155"/>
      <c r="AE173" s="33"/>
      <c r="AF173" s="155"/>
      <c r="AG173" s="156"/>
      <c r="AH173" s="157"/>
      <c r="AI173" s="156"/>
      <c r="AJ173" s="155"/>
      <c r="AK173" s="158"/>
      <c r="AL173" s="158"/>
      <c r="AM173" s="159"/>
      <c r="AN173" s="159"/>
      <c r="AO173" s="159"/>
      <c r="AP173" s="160"/>
      <c r="AQ173" s="160"/>
      <c r="AR173" s="159"/>
    </row>
    <row r="174" spans="1:44" s="61" customFormat="1" ht="19.5" x14ac:dyDescent="0.25">
      <c r="A174" s="131" t="s">
        <v>65</v>
      </c>
      <c r="B174" s="59" t="s">
        <v>83</v>
      </c>
      <c r="C174" s="76"/>
      <c r="D174" s="52">
        <f t="shared" ref="D174:AB174" si="66">SUM(D175:D176)</f>
        <v>823586</v>
      </c>
      <c r="E174" s="52">
        <f t="shared" si="66"/>
        <v>131323</v>
      </c>
      <c r="F174" s="52">
        <f t="shared" si="66"/>
        <v>692263</v>
      </c>
      <c r="G174" s="52">
        <f t="shared" si="66"/>
        <v>0</v>
      </c>
      <c r="H174" s="52">
        <f t="shared" si="66"/>
        <v>0</v>
      </c>
      <c r="I174" s="52">
        <f t="shared" si="66"/>
        <v>0</v>
      </c>
      <c r="J174" s="52">
        <f t="shared" si="66"/>
        <v>0</v>
      </c>
      <c r="K174" s="52">
        <f t="shared" si="66"/>
        <v>0</v>
      </c>
      <c r="L174" s="52">
        <f t="shared" si="66"/>
        <v>0</v>
      </c>
      <c r="M174" s="52">
        <f t="shared" si="66"/>
        <v>4000</v>
      </c>
      <c r="N174" s="52">
        <f t="shared" si="66"/>
        <v>0</v>
      </c>
      <c r="O174" s="52">
        <f t="shared" si="66"/>
        <v>0</v>
      </c>
      <c r="P174" s="52">
        <f t="shared" si="66"/>
        <v>4000</v>
      </c>
      <c r="Q174" s="52">
        <f t="shared" si="66"/>
        <v>0</v>
      </c>
      <c r="R174" s="52">
        <f t="shared" si="66"/>
        <v>0</v>
      </c>
      <c r="S174" s="52">
        <f t="shared" si="66"/>
        <v>0</v>
      </c>
      <c r="T174" s="52">
        <f t="shared" si="66"/>
        <v>4000</v>
      </c>
      <c r="U174" s="52">
        <f t="shared" si="66"/>
        <v>0</v>
      </c>
      <c r="V174" s="52">
        <f t="shared" si="66"/>
        <v>823586</v>
      </c>
      <c r="W174" s="52">
        <f t="shared" si="66"/>
        <v>131323</v>
      </c>
      <c r="X174" s="60">
        <f t="shared" si="66"/>
        <v>4000</v>
      </c>
      <c r="Y174" s="52">
        <f t="shared" si="66"/>
        <v>4000</v>
      </c>
      <c r="Z174" s="52">
        <f t="shared" si="66"/>
        <v>0</v>
      </c>
      <c r="AA174" s="52">
        <f t="shared" si="66"/>
        <v>0</v>
      </c>
      <c r="AB174" s="52">
        <f t="shared" si="66"/>
        <v>0</v>
      </c>
      <c r="AC174" s="52"/>
      <c r="AD174" s="16"/>
      <c r="AE174" s="33"/>
    </row>
    <row r="175" spans="1:44" ht="75" x14ac:dyDescent="0.25">
      <c r="A175" s="116">
        <v>1</v>
      </c>
      <c r="B175" s="50" t="s">
        <v>351</v>
      </c>
      <c r="C175" s="62" t="s">
        <v>352</v>
      </c>
      <c r="D175" s="53">
        <v>813954</v>
      </c>
      <c r="E175" s="53">
        <v>127323</v>
      </c>
      <c r="F175" s="53">
        <v>686631</v>
      </c>
      <c r="G175" s="53">
        <v>0</v>
      </c>
      <c r="H175" s="53">
        <v>0</v>
      </c>
      <c r="I175" s="53"/>
      <c r="J175" s="53"/>
      <c r="K175" s="53"/>
      <c r="L175" s="53">
        <v>0</v>
      </c>
      <c r="M175" s="53">
        <v>2000</v>
      </c>
      <c r="N175" s="53"/>
      <c r="O175" s="53"/>
      <c r="P175" s="53">
        <f>M175</f>
        <v>2000</v>
      </c>
      <c r="Q175" s="53"/>
      <c r="R175" s="53"/>
      <c r="S175" s="63"/>
      <c r="T175" s="53">
        <f>M175-Q175</f>
        <v>2000</v>
      </c>
      <c r="U175" s="53">
        <f>N175-R175</f>
        <v>0</v>
      </c>
      <c r="V175" s="53">
        <f>D175-G175-Q175-S175</f>
        <v>813954</v>
      </c>
      <c r="W175" s="53">
        <f>E175-H175-Q175-S175</f>
        <v>127323</v>
      </c>
      <c r="X175" s="55">
        <f>Y175+Z175+AA175</f>
        <v>2000</v>
      </c>
      <c r="Y175" s="56">
        <v>2000</v>
      </c>
      <c r="Z175" s="56"/>
      <c r="AA175" s="56"/>
      <c r="AB175" s="56"/>
      <c r="AC175" s="64" t="s">
        <v>51</v>
      </c>
      <c r="AE175" s="33"/>
    </row>
    <row r="176" spans="1:44" ht="37.5" x14ac:dyDescent="0.25">
      <c r="A176" s="116">
        <v>2</v>
      </c>
      <c r="B176" s="50" t="s">
        <v>353</v>
      </c>
      <c r="C176" s="62" t="s">
        <v>354</v>
      </c>
      <c r="D176" s="53">
        <v>9632</v>
      </c>
      <c r="E176" s="53">
        <v>4000</v>
      </c>
      <c r="F176" s="53">
        <f>D176-E176</f>
        <v>5632</v>
      </c>
      <c r="G176" s="53"/>
      <c r="H176" s="53"/>
      <c r="I176" s="53"/>
      <c r="J176" s="53"/>
      <c r="K176" s="53"/>
      <c r="L176" s="53"/>
      <c r="M176" s="53">
        <v>2000</v>
      </c>
      <c r="N176" s="53"/>
      <c r="O176" s="53"/>
      <c r="P176" s="53">
        <f>M176</f>
        <v>2000</v>
      </c>
      <c r="Q176" s="53"/>
      <c r="R176" s="53"/>
      <c r="S176" s="63"/>
      <c r="T176" s="53">
        <f>M176-Q176</f>
        <v>2000</v>
      </c>
      <c r="U176" s="53">
        <f>N176-R176</f>
        <v>0</v>
      </c>
      <c r="V176" s="53">
        <f>D176-G176-Q176-S176</f>
        <v>9632</v>
      </c>
      <c r="W176" s="53">
        <f>E176-H176-Q176-S176</f>
        <v>4000</v>
      </c>
      <c r="X176" s="55">
        <f>Y176+Z176+AA176</f>
        <v>2000</v>
      </c>
      <c r="Y176" s="56">
        <v>2000</v>
      </c>
      <c r="Z176" s="56"/>
      <c r="AA176" s="56"/>
      <c r="AB176" s="56"/>
      <c r="AC176" s="64" t="s">
        <v>51</v>
      </c>
      <c r="AE176" s="33"/>
    </row>
    <row r="177" spans="1:31" s="61" customFormat="1" ht="19.5" x14ac:dyDescent="0.25">
      <c r="A177" s="131" t="s">
        <v>71</v>
      </c>
      <c r="B177" s="59" t="s">
        <v>95</v>
      </c>
      <c r="C177" s="76"/>
      <c r="D177" s="83">
        <f t="shared" ref="D177:AB177" si="67">SUM(D178:D181)</f>
        <v>873424</v>
      </c>
      <c r="E177" s="83">
        <f t="shared" si="67"/>
        <v>161027.6</v>
      </c>
      <c r="F177" s="83">
        <f t="shared" si="67"/>
        <v>312396.40000000002</v>
      </c>
      <c r="G177" s="83">
        <f t="shared" si="67"/>
        <v>50000</v>
      </c>
      <c r="H177" s="83">
        <f t="shared" si="67"/>
        <v>50000</v>
      </c>
      <c r="I177" s="83">
        <f t="shared" si="67"/>
        <v>0</v>
      </c>
      <c r="J177" s="83">
        <f t="shared" si="67"/>
        <v>0</v>
      </c>
      <c r="K177" s="83">
        <f t="shared" si="67"/>
        <v>10000</v>
      </c>
      <c r="L177" s="83">
        <f t="shared" si="67"/>
        <v>10000</v>
      </c>
      <c r="M177" s="83">
        <f t="shared" si="67"/>
        <v>32000</v>
      </c>
      <c r="N177" s="83">
        <f t="shared" si="67"/>
        <v>0</v>
      </c>
      <c r="O177" s="83">
        <f t="shared" si="67"/>
        <v>0</v>
      </c>
      <c r="P177" s="83">
        <f t="shared" si="67"/>
        <v>32000</v>
      </c>
      <c r="Q177" s="83">
        <f t="shared" si="67"/>
        <v>0</v>
      </c>
      <c r="R177" s="83">
        <f t="shared" si="67"/>
        <v>0</v>
      </c>
      <c r="S177" s="83">
        <f t="shared" si="67"/>
        <v>10000</v>
      </c>
      <c r="T177" s="83">
        <f t="shared" si="67"/>
        <v>32000</v>
      </c>
      <c r="U177" s="83">
        <f t="shared" si="67"/>
        <v>0</v>
      </c>
      <c r="V177" s="83">
        <f t="shared" si="67"/>
        <v>813424</v>
      </c>
      <c r="W177" s="83">
        <f t="shared" si="67"/>
        <v>101027.6</v>
      </c>
      <c r="X177" s="84">
        <f t="shared" si="67"/>
        <v>13640</v>
      </c>
      <c r="Y177" s="83">
        <f t="shared" si="67"/>
        <v>13640</v>
      </c>
      <c r="Z177" s="83">
        <f t="shared" si="67"/>
        <v>0</v>
      </c>
      <c r="AA177" s="83">
        <f t="shared" si="67"/>
        <v>0</v>
      </c>
      <c r="AB177" s="83">
        <f t="shared" si="67"/>
        <v>0</v>
      </c>
      <c r="AC177" s="83"/>
      <c r="AD177" s="16"/>
      <c r="AE177" s="33"/>
    </row>
    <row r="178" spans="1:31" ht="93.75" x14ac:dyDescent="0.25">
      <c r="A178" s="49">
        <v>1</v>
      </c>
      <c r="B178" s="50" t="s">
        <v>355</v>
      </c>
      <c r="C178" s="62" t="s">
        <v>356</v>
      </c>
      <c r="D178" s="53">
        <v>480000</v>
      </c>
      <c r="E178" s="53">
        <v>80000</v>
      </c>
      <c r="F178" s="53"/>
      <c r="G178" s="53">
        <v>0</v>
      </c>
      <c r="H178" s="53">
        <v>0</v>
      </c>
      <c r="I178" s="53"/>
      <c r="J178" s="53"/>
      <c r="K178" s="53"/>
      <c r="L178" s="53">
        <v>0</v>
      </c>
      <c r="M178" s="53">
        <v>15000</v>
      </c>
      <c r="N178" s="53"/>
      <c r="O178" s="53"/>
      <c r="P178" s="53">
        <f>M178</f>
        <v>15000</v>
      </c>
      <c r="Q178" s="53"/>
      <c r="R178" s="53"/>
      <c r="S178" s="63"/>
      <c r="T178" s="53">
        <f t="shared" ref="T178:U181" si="68">M178-Q178</f>
        <v>15000</v>
      </c>
      <c r="U178" s="53">
        <f t="shared" si="68"/>
        <v>0</v>
      </c>
      <c r="V178" s="53">
        <f>D178-G178-Q178-S178</f>
        <v>480000</v>
      </c>
      <c r="W178" s="53">
        <f>E178-H178-Q178-S178</f>
        <v>80000</v>
      </c>
      <c r="X178" s="86">
        <f>Y178+Z178+AA178</f>
        <v>5640</v>
      </c>
      <c r="Y178" s="53">
        <f>1140+4500</f>
        <v>5640</v>
      </c>
      <c r="Z178" s="53"/>
      <c r="AA178" s="53"/>
      <c r="AB178" s="53"/>
      <c r="AC178" s="64"/>
      <c r="AE178" s="33"/>
    </row>
    <row r="179" spans="1:31" ht="93.75" x14ac:dyDescent="0.25">
      <c r="A179" s="116">
        <f>+A178+1</f>
        <v>2</v>
      </c>
      <c r="B179" s="50" t="s">
        <v>357</v>
      </c>
      <c r="C179" s="62" t="s">
        <v>358</v>
      </c>
      <c r="D179" s="53">
        <f>11470+208060</f>
        <v>219530</v>
      </c>
      <c r="E179" s="53">
        <v>11470</v>
      </c>
      <c r="F179" s="53">
        <f>D179-E179</f>
        <v>208060</v>
      </c>
      <c r="G179" s="53">
        <v>0</v>
      </c>
      <c r="H179" s="53">
        <v>0</v>
      </c>
      <c r="I179" s="53"/>
      <c r="J179" s="53"/>
      <c r="K179" s="53"/>
      <c r="L179" s="53">
        <v>0</v>
      </c>
      <c r="M179" s="53">
        <v>10000</v>
      </c>
      <c r="N179" s="53"/>
      <c r="O179" s="53"/>
      <c r="P179" s="53">
        <f>M179</f>
        <v>10000</v>
      </c>
      <c r="Q179" s="53"/>
      <c r="R179" s="53"/>
      <c r="S179" s="63"/>
      <c r="T179" s="53">
        <f t="shared" si="68"/>
        <v>10000</v>
      </c>
      <c r="U179" s="53">
        <f t="shared" si="68"/>
        <v>0</v>
      </c>
      <c r="V179" s="53">
        <f>D179-G179-Q179-S179</f>
        <v>219530</v>
      </c>
      <c r="W179" s="53">
        <f>E179-H179-Q179-S179</f>
        <v>11470</v>
      </c>
      <c r="X179" s="86">
        <f>Y179+Z179+AA179</f>
        <v>3000</v>
      </c>
      <c r="Y179" s="53">
        <f>4140-1140</f>
        <v>3000</v>
      </c>
      <c r="Z179" s="53"/>
      <c r="AA179" s="53"/>
      <c r="AB179" s="53"/>
      <c r="AC179" s="64"/>
      <c r="AE179" s="33"/>
    </row>
    <row r="180" spans="1:31" ht="75" x14ac:dyDescent="0.25">
      <c r="A180" s="116">
        <f>+A179+1</f>
        <v>3</v>
      </c>
      <c r="B180" s="50" t="s">
        <v>359</v>
      </c>
      <c r="C180" s="62" t="s">
        <v>360</v>
      </c>
      <c r="D180" s="53">
        <v>33932</v>
      </c>
      <c r="E180" s="53">
        <v>13572.8</v>
      </c>
      <c r="F180" s="53">
        <v>20359.2</v>
      </c>
      <c r="G180" s="53">
        <v>9000</v>
      </c>
      <c r="H180" s="53">
        <v>9000</v>
      </c>
      <c r="I180" s="53"/>
      <c r="J180" s="53"/>
      <c r="K180" s="53">
        <v>10000</v>
      </c>
      <c r="L180" s="53">
        <v>10000</v>
      </c>
      <c r="M180" s="53">
        <v>5000</v>
      </c>
      <c r="N180" s="53"/>
      <c r="O180" s="53"/>
      <c r="P180" s="53">
        <f>M180</f>
        <v>5000</v>
      </c>
      <c r="Q180" s="53"/>
      <c r="R180" s="53"/>
      <c r="S180" s="63"/>
      <c r="T180" s="53">
        <f t="shared" si="68"/>
        <v>5000</v>
      </c>
      <c r="U180" s="53">
        <f t="shared" si="68"/>
        <v>0</v>
      </c>
      <c r="V180" s="53">
        <f>D180-G180-Q180-S180</f>
        <v>24932</v>
      </c>
      <c r="W180" s="53">
        <f>E180-H180-Q180-S180</f>
        <v>4572.7999999999993</v>
      </c>
      <c r="X180" s="86">
        <f>Y180+Z180+AA180</f>
        <v>3000</v>
      </c>
      <c r="Y180" s="53">
        <v>3000</v>
      </c>
      <c r="Z180" s="53"/>
      <c r="AA180" s="53"/>
      <c r="AB180" s="53"/>
      <c r="AC180" s="64"/>
      <c r="AE180" s="33"/>
    </row>
    <row r="181" spans="1:31" ht="56.25" x14ac:dyDescent="0.25">
      <c r="A181" s="116">
        <f>+A180+1</f>
        <v>4</v>
      </c>
      <c r="B181" s="50" t="s">
        <v>361</v>
      </c>
      <c r="C181" s="62" t="s">
        <v>362</v>
      </c>
      <c r="D181" s="53">
        <v>139962</v>
      </c>
      <c r="E181" s="53">
        <v>55984.800000000003</v>
      </c>
      <c r="F181" s="53">
        <v>83977.2</v>
      </c>
      <c r="G181" s="53">
        <v>41000</v>
      </c>
      <c r="H181" s="53">
        <v>41000</v>
      </c>
      <c r="I181" s="53"/>
      <c r="J181" s="53"/>
      <c r="K181" s="53"/>
      <c r="L181" s="53"/>
      <c r="M181" s="53">
        <v>2000</v>
      </c>
      <c r="N181" s="53"/>
      <c r="O181" s="53"/>
      <c r="P181" s="53">
        <f>M181</f>
        <v>2000</v>
      </c>
      <c r="Q181" s="53"/>
      <c r="R181" s="53"/>
      <c r="S181" s="63">
        <v>10000</v>
      </c>
      <c r="T181" s="53">
        <f t="shared" si="68"/>
        <v>2000</v>
      </c>
      <c r="U181" s="53">
        <f t="shared" si="68"/>
        <v>0</v>
      </c>
      <c r="V181" s="53">
        <f>D181-G181-Q181-S181</f>
        <v>88962</v>
      </c>
      <c r="W181" s="53">
        <f>E181-H181-Q181-S181</f>
        <v>4984.8000000000029</v>
      </c>
      <c r="X181" s="86">
        <f>Y181+Z181+AA181</f>
        <v>2000</v>
      </c>
      <c r="Y181" s="53">
        <v>2000</v>
      </c>
      <c r="Z181" s="53"/>
      <c r="AA181" s="53"/>
      <c r="AB181" s="53"/>
      <c r="AC181" s="64" t="s">
        <v>51</v>
      </c>
      <c r="AE181" s="33"/>
    </row>
    <row r="182" spans="1:31" s="61" customFormat="1" ht="19.5" x14ac:dyDescent="0.25">
      <c r="A182" s="131" t="s">
        <v>75</v>
      </c>
      <c r="B182" s="59" t="s">
        <v>125</v>
      </c>
      <c r="C182" s="76"/>
      <c r="D182" s="52">
        <f t="shared" ref="D182:AC182" si="69">SUM(D183:D183)</f>
        <v>4994</v>
      </c>
      <c r="E182" s="52">
        <f t="shared" si="69"/>
        <v>4994</v>
      </c>
      <c r="F182" s="52">
        <f t="shared" si="69"/>
        <v>0</v>
      </c>
      <c r="G182" s="52">
        <f t="shared" si="69"/>
        <v>0</v>
      </c>
      <c r="H182" s="52">
        <f t="shared" si="69"/>
        <v>0</v>
      </c>
      <c r="I182" s="52">
        <f t="shared" si="69"/>
        <v>0</v>
      </c>
      <c r="J182" s="52">
        <f t="shared" si="69"/>
        <v>0</v>
      </c>
      <c r="K182" s="52">
        <f t="shared" si="69"/>
        <v>0</v>
      </c>
      <c r="L182" s="52">
        <f t="shared" si="69"/>
        <v>0</v>
      </c>
      <c r="M182" s="52">
        <f t="shared" si="69"/>
        <v>5000</v>
      </c>
      <c r="N182" s="52">
        <f t="shared" si="69"/>
        <v>0</v>
      </c>
      <c r="O182" s="52">
        <f t="shared" si="69"/>
        <v>0</v>
      </c>
      <c r="P182" s="52">
        <f t="shared" si="69"/>
        <v>5000</v>
      </c>
      <c r="Q182" s="52">
        <f t="shared" si="69"/>
        <v>0</v>
      </c>
      <c r="R182" s="52">
        <f t="shared" si="69"/>
        <v>0</v>
      </c>
      <c r="S182" s="52">
        <f t="shared" si="69"/>
        <v>0</v>
      </c>
      <c r="T182" s="52">
        <f t="shared" si="69"/>
        <v>5000</v>
      </c>
      <c r="U182" s="52">
        <f t="shared" si="69"/>
        <v>0</v>
      </c>
      <c r="V182" s="52">
        <f t="shared" si="69"/>
        <v>4994</v>
      </c>
      <c r="W182" s="52">
        <f t="shared" si="69"/>
        <v>4994</v>
      </c>
      <c r="X182" s="60">
        <f t="shared" si="69"/>
        <v>4994</v>
      </c>
      <c r="Y182" s="52">
        <f t="shared" si="69"/>
        <v>4994</v>
      </c>
      <c r="Z182" s="52">
        <f t="shared" si="69"/>
        <v>0</v>
      </c>
      <c r="AA182" s="52">
        <f t="shared" si="69"/>
        <v>0</v>
      </c>
      <c r="AB182" s="52">
        <f t="shared" si="69"/>
        <v>0</v>
      </c>
      <c r="AC182" s="52">
        <f t="shared" si="69"/>
        <v>0</v>
      </c>
      <c r="AD182" s="16"/>
      <c r="AE182" s="33"/>
    </row>
    <row r="183" spans="1:31" ht="112.5" x14ac:dyDescent="0.25">
      <c r="A183" s="162">
        <v>1</v>
      </c>
      <c r="B183" s="163" t="s">
        <v>363</v>
      </c>
      <c r="C183" s="164" t="s">
        <v>364</v>
      </c>
      <c r="D183" s="165">
        <v>4994</v>
      </c>
      <c r="E183" s="165">
        <f>D183</f>
        <v>4994</v>
      </c>
      <c r="F183" s="165"/>
      <c r="G183" s="165">
        <v>0</v>
      </c>
      <c r="H183" s="165">
        <v>0</v>
      </c>
      <c r="I183" s="165"/>
      <c r="J183" s="165"/>
      <c r="K183" s="165"/>
      <c r="L183" s="165">
        <v>0</v>
      </c>
      <c r="M183" s="165">
        <v>5000</v>
      </c>
      <c r="N183" s="165"/>
      <c r="O183" s="165"/>
      <c r="P183" s="165">
        <f>M183</f>
        <v>5000</v>
      </c>
      <c r="Q183" s="165"/>
      <c r="R183" s="165"/>
      <c r="S183" s="166"/>
      <c r="T183" s="165">
        <f>M183-Q183</f>
        <v>5000</v>
      </c>
      <c r="U183" s="165">
        <f>N183-R183</f>
        <v>0</v>
      </c>
      <c r="V183" s="165">
        <f>D183-G183-Q183-S183</f>
        <v>4994</v>
      </c>
      <c r="W183" s="165">
        <f>E183-H183-Q183-S183</f>
        <v>4994</v>
      </c>
      <c r="X183" s="167">
        <f>Y183+Z183+AA183</f>
        <v>4994</v>
      </c>
      <c r="Y183" s="165">
        <v>4994</v>
      </c>
      <c r="Z183" s="165"/>
      <c r="AA183" s="165"/>
      <c r="AB183" s="165"/>
      <c r="AC183" s="168" t="s">
        <v>365</v>
      </c>
      <c r="AE183" s="33"/>
    </row>
    <row r="184" spans="1:31" x14ac:dyDescent="0.2">
      <c r="AE184" s="33"/>
    </row>
  </sheetData>
  <mergeCells count="46">
    <mergeCell ref="Y9:Y11"/>
    <mergeCell ref="Z9:Z11"/>
    <mergeCell ref="AA9:AA11"/>
    <mergeCell ref="Y8:AA8"/>
    <mergeCell ref="AB8:AB11"/>
    <mergeCell ref="E9:E11"/>
    <mergeCell ref="F9:F11"/>
    <mergeCell ref="I9:I11"/>
    <mergeCell ref="J9:J11"/>
    <mergeCell ref="K9:K11"/>
    <mergeCell ref="L9:L11"/>
    <mergeCell ref="N9:N11"/>
    <mergeCell ref="O9:O11"/>
    <mergeCell ref="K8:L8"/>
    <mergeCell ref="M8:M11"/>
    <mergeCell ref="N8:P8"/>
    <mergeCell ref="Q8:Q11"/>
    <mergeCell ref="R8:R11"/>
    <mergeCell ref="T8:T11"/>
    <mergeCell ref="P9:P11"/>
    <mergeCell ref="C8:C11"/>
    <mergeCell ref="D8:D11"/>
    <mergeCell ref="E8:F8"/>
    <mergeCell ref="G8:G11"/>
    <mergeCell ref="H8:H11"/>
    <mergeCell ref="I8:J8"/>
    <mergeCell ref="Q7:R7"/>
    <mergeCell ref="S7:S11"/>
    <mergeCell ref="T7:U7"/>
    <mergeCell ref="V7:W7"/>
    <mergeCell ref="X7:AB7"/>
    <mergeCell ref="AC7:AC11"/>
    <mergeCell ref="U8:U11"/>
    <mergeCell ref="V8:V11"/>
    <mergeCell ref="W8:W11"/>
    <mergeCell ref="X8:X11"/>
    <mergeCell ref="A1:B1"/>
    <mergeCell ref="AB1:AC1"/>
    <mergeCell ref="A2:B2"/>
    <mergeCell ref="A5:AC5"/>
    <mergeCell ref="A6:AC6"/>
    <mergeCell ref="A7:A11"/>
    <mergeCell ref="B7:B11"/>
    <mergeCell ref="C7:F7"/>
    <mergeCell ref="G7:L7"/>
    <mergeCell ref="M7:P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0EC73E-6E66-4817-81BD-49B9066AF9FF}"/>
</file>

<file path=customXml/itemProps2.xml><?xml version="1.0" encoding="utf-8"?>
<ds:datastoreItem xmlns:ds="http://schemas.openxmlformats.org/officeDocument/2006/customXml" ds:itemID="{B194357C-562B-47FA-A3A5-95E460AFD257}"/>
</file>

<file path=customXml/itemProps3.xml><?xml version="1.0" encoding="utf-8"?>
<ds:datastoreItem xmlns:ds="http://schemas.openxmlformats.org/officeDocument/2006/customXml" ds:itemID="{B7D836F1-3CE1-4A6D-9672-11E2BD88C65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2020-06-26T01:55:12Z</dcterms:created>
  <dcterms:modified xsi:type="dcterms:W3CDTF">2020-06-26T01:55:42Z</dcterms:modified>
</cp:coreProperties>
</file>