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3.xml" ContentType="application/vnd.openxmlformats-officedocument.spreadsheetml.worksheet+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2.xml" ContentType="application/vnd.openxmlformats-officedocument.spreadsheetml.worksheet+xml"/>
  <Override PartName="/xl/externalLinks/externalLink1.xml" ContentType="application/vnd.openxmlformats-officedocument.spreadsheetml.externalLink+xml"/>
  <Override PartName="/docProps/core.xml" ContentType="application/vnd.openxmlformats-package.core-properties+xml"/>
  <Override PartName="/xl/calcChain.xml" ContentType="application/vnd.openxmlformats-officedocument.spreadsheetml.calcChain+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F:\THANG\2020\dự toán\cong khai\du toan dc HDND QĐ\"/>
    </mc:Choice>
  </mc:AlternateContent>
  <bookViews>
    <workbookView xWindow="0" yWindow="0" windowWidth="16815" windowHeight="7155"/>
  </bookViews>
  <sheets>
    <sheet name="Sheet1" sheetId="1" r:id="rId1"/>
    <sheet name="Sheet2" sheetId="2" r:id="rId2"/>
    <sheet name="Sheet3" sheetId="3" r:id="rId3"/>
  </sheets>
  <externalReferences>
    <externalReference r:id="rId4"/>
  </externalReferences>
  <definedNames>
    <definedName name="_xlnm._FilterDatabase" localSheetId="0" hidden="1">Sheet1!$B$1:$B$349</definedName>
    <definedName name="_xlnm.Print_Titles" localSheetId="0">Sheet1!$6:$10</definedName>
  </definedNames>
  <calcPr calcId="152511"/>
</workbook>
</file>

<file path=xl/calcChain.xml><?xml version="1.0" encoding="utf-8"?>
<calcChain xmlns="http://schemas.openxmlformats.org/spreadsheetml/2006/main">
  <c r="G100" i="1" l="1"/>
  <c r="H100" i="1"/>
  <c r="J100" i="1"/>
  <c r="I103" i="1"/>
  <c r="B28" i="1" l="1"/>
  <c r="B31" i="1" s="1"/>
  <c r="B32" i="1" s="1"/>
  <c r="B33" i="1" s="1"/>
  <c r="B34" i="1" s="1"/>
  <c r="B35" i="1" s="1"/>
  <c r="B37" i="1" s="1"/>
  <c r="B38" i="1" s="1"/>
  <c r="B39" i="1" s="1"/>
  <c r="B40" i="1" s="1"/>
  <c r="B43" i="1" s="1"/>
  <c r="B45" i="1" s="1"/>
  <c r="B46" i="1" s="1"/>
  <c r="B48" i="1" s="1"/>
  <c r="B49" i="1" s="1"/>
  <c r="B50" i="1" s="1"/>
  <c r="B51" i="1" s="1"/>
  <c r="B53" i="1" s="1"/>
  <c r="B55" i="1" s="1"/>
  <c r="B56" i="1" s="1"/>
  <c r="B60" i="1" s="1"/>
  <c r="B61" i="1" s="1"/>
  <c r="B62" i="1" s="1"/>
  <c r="B65" i="1" s="1"/>
  <c r="B69" i="1" s="1"/>
  <c r="B71" i="1" s="1"/>
  <c r="B73" i="1" s="1"/>
  <c r="B75" i="1" s="1"/>
  <c r="B77" i="1" s="1"/>
  <c r="B78" i="1" s="1"/>
  <c r="B80" i="1" s="1"/>
  <c r="B81" i="1" s="1"/>
  <c r="B82" i="1" s="1"/>
  <c r="B83" i="1" s="1"/>
  <c r="B84" i="1" s="1"/>
  <c r="B85" i="1" s="1"/>
  <c r="B86" i="1" s="1"/>
  <c r="B87" i="1" s="1"/>
  <c r="B88" i="1" s="1"/>
  <c r="B90" i="1" s="1"/>
  <c r="B91" i="1" s="1"/>
  <c r="B92" i="1" s="1"/>
  <c r="B93" i="1" s="1"/>
  <c r="B94" i="1" s="1"/>
  <c r="B97" i="1" s="1"/>
  <c r="B99" i="1" s="1"/>
  <c r="B101" i="1" s="1"/>
  <c r="I233" i="1"/>
  <c r="H233" i="1"/>
  <c r="I232" i="1"/>
  <c r="H232" i="1"/>
  <c r="I17" i="1"/>
  <c r="I18" i="1"/>
  <c r="I20" i="1"/>
  <c r="I22" i="1"/>
  <c r="I23" i="1"/>
  <c r="I25" i="1"/>
  <c r="I26" i="1"/>
  <c r="I28" i="1"/>
  <c r="I30" i="1"/>
  <c r="I31" i="1"/>
  <c r="I32" i="1"/>
  <c r="I33" i="1"/>
  <c r="I34" i="1"/>
  <c r="I35" i="1"/>
  <c r="I36" i="1"/>
  <c r="I37" i="1"/>
  <c r="I38" i="1"/>
  <c r="I39" i="1"/>
  <c r="I40" i="1"/>
  <c r="I41" i="1"/>
  <c r="I43" i="1"/>
  <c r="I45" i="1"/>
  <c r="I46" i="1"/>
  <c r="I48" i="1"/>
  <c r="I49" i="1"/>
  <c r="I50" i="1"/>
  <c r="I51" i="1"/>
  <c r="I53" i="1"/>
  <c r="I55" i="1"/>
  <c r="I56" i="1"/>
  <c r="I59" i="1"/>
  <c r="I60" i="1"/>
  <c r="I61" i="1"/>
  <c r="I62" i="1"/>
  <c r="I65" i="1"/>
  <c r="I68" i="1"/>
  <c r="I69" i="1"/>
  <c r="I70" i="1"/>
  <c r="I71" i="1"/>
  <c r="I73" i="1"/>
  <c r="I75" i="1"/>
  <c r="I77" i="1"/>
  <c r="I78" i="1"/>
  <c r="I80" i="1"/>
  <c r="I81" i="1"/>
  <c r="I82" i="1"/>
  <c r="I83" i="1"/>
  <c r="I84" i="1"/>
  <c r="I85" i="1"/>
  <c r="I86" i="1"/>
  <c r="I87" i="1"/>
  <c r="I88" i="1"/>
  <c r="I90" i="1"/>
  <c r="I91" i="1"/>
  <c r="I92" i="1"/>
  <c r="I93" i="1"/>
  <c r="I94" i="1"/>
  <c r="I96" i="1"/>
  <c r="I97" i="1"/>
  <c r="I99" i="1"/>
  <c r="I101" i="1"/>
  <c r="I100" i="1" s="1"/>
  <c r="I105" i="1"/>
  <c r="I108" i="1"/>
  <c r="I109" i="1"/>
  <c r="I112" i="1"/>
  <c r="I114" i="1"/>
  <c r="I116" i="1"/>
  <c r="I119" i="1"/>
  <c r="I121" i="1"/>
  <c r="I124" i="1"/>
  <c r="I125" i="1"/>
  <c r="I126" i="1"/>
  <c r="I127" i="1"/>
  <c r="I128" i="1"/>
  <c r="I129" i="1"/>
  <c r="I130" i="1"/>
  <c r="I131" i="1"/>
  <c r="I132" i="1"/>
  <c r="I134" i="1"/>
  <c r="I135" i="1"/>
  <c r="I136" i="1"/>
  <c r="I137" i="1"/>
  <c r="I139" i="1"/>
  <c r="I140" i="1"/>
  <c r="I141" i="1"/>
  <c r="I142" i="1"/>
  <c r="I143" i="1"/>
  <c r="I144" i="1"/>
  <c r="I145" i="1"/>
  <c r="I147" i="1"/>
  <c r="I148" i="1"/>
  <c r="I149" i="1"/>
  <c r="I150" i="1"/>
  <c r="I151" i="1"/>
  <c r="I152" i="1"/>
  <c r="I153" i="1"/>
  <c r="I154" i="1"/>
  <c r="I155" i="1"/>
  <c r="I156" i="1"/>
  <c r="I157" i="1"/>
  <c r="I158" i="1"/>
  <c r="I160" i="1"/>
  <c r="I161" i="1"/>
  <c r="I162" i="1"/>
  <c r="I163" i="1"/>
  <c r="I165" i="1"/>
  <c r="I166" i="1"/>
  <c r="I167" i="1"/>
  <c r="I168" i="1"/>
  <c r="I169" i="1"/>
  <c r="I170" i="1"/>
  <c r="I171" i="1"/>
  <c r="I172" i="1"/>
  <c r="I173" i="1"/>
  <c r="I174" i="1"/>
  <c r="I175" i="1"/>
  <c r="I176" i="1"/>
  <c r="I177" i="1"/>
  <c r="I178" i="1"/>
  <c r="I179" i="1"/>
  <c r="I180" i="1"/>
  <c r="I181" i="1"/>
  <c r="I182" i="1"/>
  <c r="I183" i="1"/>
  <c r="I185" i="1"/>
  <c r="I186" i="1"/>
  <c r="I187" i="1"/>
  <c r="I188" i="1"/>
  <c r="I189" i="1"/>
  <c r="I190" i="1"/>
  <c r="I191" i="1"/>
  <c r="I192" i="1"/>
  <c r="I193" i="1"/>
  <c r="I194" i="1"/>
  <c r="I195" i="1"/>
  <c r="I197" i="1"/>
  <c r="I198" i="1"/>
  <c r="I199" i="1"/>
  <c r="I200" i="1"/>
  <c r="I201" i="1"/>
  <c r="I202" i="1"/>
  <c r="I203" i="1"/>
  <c r="I204" i="1"/>
  <c r="I205" i="1"/>
  <c r="I206" i="1"/>
  <c r="I207" i="1"/>
  <c r="I209" i="1"/>
  <c r="I210" i="1"/>
  <c r="I211" i="1"/>
  <c r="I212" i="1"/>
  <c r="I213" i="1"/>
  <c r="I216" i="1"/>
  <c r="I217" i="1"/>
  <c r="I218" i="1"/>
  <c r="I219" i="1"/>
  <c r="I220" i="1"/>
  <c r="I221" i="1"/>
  <c r="I222" i="1"/>
  <c r="I223" i="1"/>
  <c r="I224" i="1"/>
  <c r="I225" i="1"/>
  <c r="I226" i="1"/>
  <c r="I227" i="1"/>
  <c r="I228" i="1"/>
  <c r="I229" i="1"/>
  <c r="I230" i="1"/>
  <c r="I231" i="1"/>
  <c r="I235" i="1"/>
  <c r="I236" i="1"/>
  <c r="I239" i="1"/>
  <c r="I240" i="1"/>
  <c r="I242" i="1"/>
  <c r="I243" i="1"/>
  <c r="I244" i="1"/>
  <c r="I246" i="1"/>
  <c r="I247" i="1"/>
  <c r="I248" i="1"/>
  <c r="I249" i="1"/>
  <c r="I250" i="1"/>
  <c r="I251" i="1"/>
  <c r="I252" i="1"/>
  <c r="I253" i="1"/>
  <c r="I254" i="1"/>
  <c r="I255" i="1"/>
  <c r="I256" i="1"/>
  <c r="I257" i="1"/>
  <c r="I258" i="1"/>
  <c r="I259" i="1"/>
  <c r="I260" i="1"/>
  <c r="I261" i="1"/>
  <c r="I262" i="1"/>
  <c r="I263" i="1"/>
  <c r="I265" i="1"/>
  <c r="I266" i="1"/>
  <c r="I267" i="1"/>
  <c r="I268" i="1"/>
  <c r="I269" i="1"/>
  <c r="I270" i="1"/>
  <c r="I272" i="1"/>
  <c r="I273" i="1"/>
  <c r="I274" i="1"/>
  <c r="I275" i="1"/>
  <c r="I276" i="1"/>
  <c r="I277" i="1"/>
  <c r="I279" i="1"/>
  <c r="I280" i="1"/>
  <c r="I283" i="1"/>
  <c r="I284" i="1"/>
  <c r="I286" i="1"/>
  <c r="I287" i="1"/>
  <c r="I288" i="1"/>
  <c r="I290" i="1"/>
  <c r="I292" i="1"/>
  <c r="I294" i="1"/>
  <c r="I296" i="1"/>
  <c r="I298" i="1"/>
  <c r="I300" i="1"/>
  <c r="I302" i="1"/>
  <c r="I303" i="1"/>
  <c r="I305" i="1"/>
  <c r="I308" i="1"/>
  <c r="I309" i="1"/>
  <c r="I310" i="1"/>
  <c r="I311" i="1"/>
  <c r="I312" i="1"/>
  <c r="I313" i="1"/>
  <c r="I314" i="1"/>
  <c r="I315" i="1"/>
  <c r="I318" i="1"/>
  <c r="I321" i="1"/>
  <c r="I323" i="1"/>
  <c r="I325" i="1"/>
  <c r="I326" i="1"/>
  <c r="I328" i="1"/>
  <c r="I329" i="1"/>
  <c r="I330" i="1"/>
  <c r="I331" i="1"/>
  <c r="I333" i="1"/>
  <c r="I335" i="1"/>
  <c r="I337" i="1"/>
  <c r="I339" i="1"/>
  <c r="I340" i="1"/>
  <c r="I342" i="1"/>
  <c r="I343" i="1"/>
  <c r="I346" i="1"/>
  <c r="I348" i="1"/>
  <c r="I15" i="1"/>
  <c r="H52" i="1"/>
  <c r="J52" i="1"/>
  <c r="K52" i="1"/>
  <c r="G52" i="1"/>
  <c r="H120" i="1"/>
  <c r="J120" i="1"/>
  <c r="K120" i="1"/>
  <c r="G120" i="1"/>
  <c r="B103" i="1" l="1"/>
  <c r="B105" i="1"/>
  <c r="B108" i="1" s="1"/>
  <c r="B112" i="1" s="1"/>
  <c r="B114" i="1" s="1"/>
  <c r="B116" i="1" s="1"/>
  <c r="B119" i="1" s="1"/>
  <c r="B121" i="1" s="1"/>
  <c r="B125" i="1" s="1"/>
  <c r="B126" i="1" s="1"/>
  <c r="B127" i="1" s="1"/>
  <c r="B128" i="1" s="1"/>
  <c r="B129" i="1" s="1"/>
  <c r="B131" i="1" s="1"/>
  <c r="B132" i="1" s="1"/>
  <c r="B134" i="1" s="1"/>
  <c r="B135" i="1" s="1"/>
  <c r="B137" i="1" s="1"/>
  <c r="B140" i="1" s="1"/>
  <c r="B141" i="1" s="1"/>
  <c r="B142" i="1" s="1"/>
  <c r="B143" i="1" s="1"/>
  <c r="B145" i="1" s="1"/>
  <c r="B147" i="1" s="1"/>
  <c r="B148" i="1" s="1"/>
  <c r="B149" i="1" s="1"/>
  <c r="B151" i="1" s="1"/>
  <c r="B152" i="1" s="1"/>
  <c r="B153" i="1" s="1"/>
  <c r="B154" i="1" s="1"/>
  <c r="B155" i="1" s="1"/>
  <c r="B156" i="1" s="1"/>
  <c r="B157" i="1" s="1"/>
  <c r="B158" i="1" s="1"/>
  <c r="B161" i="1" s="1"/>
  <c r="B162" i="1" s="1"/>
  <c r="B165" i="1" s="1"/>
  <c r="B166" i="1" s="1"/>
  <c r="B167" i="1" s="1"/>
  <c r="B168" i="1" s="1"/>
  <c r="B169" i="1" s="1"/>
  <c r="B170" i="1" s="1"/>
  <c r="B171" i="1" s="1"/>
  <c r="B172" i="1" s="1"/>
  <c r="B173" i="1" s="1"/>
  <c r="B174" i="1" s="1"/>
  <c r="B175" i="1" s="1"/>
  <c r="B176" i="1" s="1"/>
  <c r="B177" i="1" s="1"/>
  <c r="B179" i="1" s="1"/>
  <c r="B180" i="1" s="1"/>
  <c r="B181" i="1" s="1"/>
  <c r="B182" i="1" s="1"/>
  <c r="B183" i="1" s="1"/>
  <c r="B186" i="1" s="1"/>
  <c r="B187" i="1" s="1"/>
  <c r="B188" i="1" s="1"/>
  <c r="B190" i="1" s="1"/>
  <c r="B191" i="1" s="1"/>
  <c r="B192" i="1" s="1"/>
  <c r="B193" i="1" s="1"/>
  <c r="B194" i="1" s="1"/>
  <c r="B195" i="1" s="1"/>
  <c r="B198" i="1" s="1"/>
  <c r="B199" i="1" s="1"/>
  <c r="B200" i="1" s="1"/>
  <c r="B201" i="1" s="1"/>
  <c r="B202" i="1" s="1"/>
  <c r="B203" i="1" s="1"/>
  <c r="B205" i="1" s="1"/>
  <c r="B206" i="1" s="1"/>
  <c r="B209" i="1" s="1"/>
  <c r="B210" i="1" s="1"/>
  <c r="B211" i="1" s="1"/>
  <c r="B212" i="1" s="1"/>
  <c r="B213" i="1" s="1"/>
  <c r="B215" i="1" s="1"/>
  <c r="B216" i="1" s="1"/>
  <c r="B217" i="1" s="1"/>
  <c r="B218" i="1" s="1"/>
  <c r="B219" i="1" s="1"/>
  <c r="B220" i="1" s="1"/>
  <c r="B221" i="1" s="1"/>
  <c r="B222" i="1" s="1"/>
  <c r="B223" i="1" s="1"/>
  <c r="B224" i="1" s="1"/>
  <c r="B225" i="1" s="1"/>
  <c r="B226" i="1" s="1"/>
  <c r="B227" i="1" s="1"/>
  <c r="B228" i="1" s="1"/>
  <c r="B229" i="1" s="1"/>
  <c r="B230" i="1" s="1"/>
  <c r="B231" i="1" s="1"/>
  <c r="B232" i="1" s="1"/>
  <c r="B233" i="1" s="1"/>
  <c r="B235" i="1" s="1"/>
  <c r="B236" i="1" s="1"/>
  <c r="B240" i="1" s="1"/>
  <c r="B242" i="1" s="1"/>
  <c r="B247" i="1" s="1"/>
  <c r="B248" i="1" s="1"/>
  <c r="B249" i="1" s="1"/>
  <c r="B250" i="1" s="1"/>
  <c r="B251" i="1" s="1"/>
  <c r="B252" i="1" s="1"/>
  <c r="B253" i="1" s="1"/>
  <c r="B254" i="1" s="1"/>
  <c r="B255" i="1" s="1"/>
  <c r="B256" i="1" s="1"/>
  <c r="B257" i="1" s="1"/>
  <c r="B258" i="1" s="1"/>
  <c r="B260" i="1" s="1"/>
  <c r="B261" i="1" s="1"/>
  <c r="B262" i="1" s="1"/>
  <c r="B263" i="1" s="1"/>
  <c r="B265" i="1" s="1"/>
  <c r="B266" i="1" s="1"/>
  <c r="B267" i="1" s="1"/>
  <c r="B268" i="1" s="1"/>
  <c r="B269" i="1" s="1"/>
  <c r="B270" i="1" s="1"/>
  <c r="B272" i="1" s="1"/>
  <c r="B273" i="1" s="1"/>
  <c r="B274" i="1" s="1"/>
  <c r="B275" i="1" s="1"/>
  <c r="B276" i="1" s="1"/>
  <c r="B277" i="1" s="1"/>
  <c r="B279" i="1" s="1"/>
  <c r="B283" i="1" s="1"/>
  <c r="B284" i="1" s="1"/>
  <c r="B286" i="1" s="1"/>
  <c r="B288" i="1" s="1"/>
  <c r="B290" i="1" s="1"/>
  <c r="B292" i="1" s="1"/>
  <c r="I52" i="1"/>
  <c r="I120" i="1"/>
  <c r="J341" i="1"/>
  <c r="J215" i="1"/>
  <c r="H305" i="1"/>
  <c r="H304" i="1" s="1"/>
  <c r="K304" i="1"/>
  <c r="J304" i="1"/>
  <c r="G304" i="1"/>
  <c r="H255" i="1"/>
  <c r="H257" i="1"/>
  <c r="K214" i="1"/>
  <c r="G123" i="1"/>
  <c r="H123" i="1"/>
  <c r="J123" i="1"/>
  <c r="G67" i="1"/>
  <c r="H67" i="1"/>
  <c r="J67" i="1"/>
  <c r="G133" i="1"/>
  <c r="H133" i="1"/>
  <c r="J133" i="1"/>
  <c r="H24" i="1"/>
  <c r="J24" i="1"/>
  <c r="I24" i="1" s="1"/>
  <c r="G24" i="1"/>
  <c r="J138" i="1"/>
  <c r="H16" i="1"/>
  <c r="J16" i="1"/>
  <c r="K16" i="1"/>
  <c r="G16" i="1"/>
  <c r="G79" i="1"/>
  <c r="H79" i="1"/>
  <c r="J79" i="1"/>
  <c r="J164" i="1"/>
  <c r="J146" i="1"/>
  <c r="H95" i="1"/>
  <c r="J95" i="1"/>
  <c r="I95" i="1" s="1"/>
  <c r="G95" i="1"/>
  <c r="G164" i="1"/>
  <c r="H164" i="1"/>
  <c r="H285" i="1"/>
  <c r="J285" i="1"/>
  <c r="K285" i="1"/>
  <c r="G285" i="1"/>
  <c r="J196" i="1"/>
  <c r="H341" i="1"/>
  <c r="G341" i="1"/>
  <c r="K184" i="1"/>
  <c r="G184" i="1"/>
  <c r="H184" i="1"/>
  <c r="J184" i="1"/>
  <c r="K336" i="1"/>
  <c r="G336" i="1"/>
  <c r="H336" i="1"/>
  <c r="J336" i="1"/>
  <c r="G327" i="1"/>
  <c r="H327" i="1"/>
  <c r="J327" i="1"/>
  <c r="K44" i="1"/>
  <c r="G44" i="1"/>
  <c r="H44" i="1"/>
  <c r="J44" i="1"/>
  <c r="G58" i="1"/>
  <c r="H58" i="1"/>
  <c r="J58" i="1"/>
  <c r="H63" i="1"/>
  <c r="J63" i="1"/>
  <c r="K63" i="1"/>
  <c r="G63" i="1"/>
  <c r="J307" i="1"/>
  <c r="G214" i="1"/>
  <c r="J245" i="1"/>
  <c r="H104" i="1"/>
  <c r="J104" i="1"/>
  <c r="I104" i="1" s="1"/>
  <c r="G104" i="1"/>
  <c r="K164" i="1"/>
  <c r="J278" i="1"/>
  <c r="B294" i="1" l="1"/>
  <c r="B296" i="1" s="1"/>
  <c r="B298" i="1" s="1"/>
  <c r="B300" i="1" s="1"/>
  <c r="B302" i="1" s="1"/>
  <c r="B303" i="1" s="1"/>
  <c r="B305" i="1" s="1"/>
  <c r="B308" i="1" s="1"/>
  <c r="B309" i="1" s="1"/>
  <c r="B310" i="1" s="1"/>
  <c r="B311" i="1" s="1"/>
  <c r="B312" i="1" s="1"/>
  <c r="B313" i="1" s="1"/>
  <c r="B314" i="1" s="1"/>
  <c r="B315" i="1" s="1"/>
  <c r="B318" i="1" s="1"/>
  <c r="B321" i="1" s="1"/>
  <c r="B323" i="1" s="1"/>
  <c r="B325" i="1" s="1"/>
  <c r="B326" i="1" s="1"/>
  <c r="B328" i="1" s="1"/>
  <c r="B329" i="1" s="1"/>
  <c r="B330" i="1" s="1"/>
  <c r="B331" i="1" s="1"/>
  <c r="B333" i="1" s="1"/>
  <c r="B335" i="1" s="1"/>
  <c r="B337" i="1" s="1"/>
  <c r="B339" i="1" s="1"/>
  <c r="B340" i="1" s="1"/>
  <c r="B342" i="1" s="1"/>
  <c r="B343" i="1" s="1"/>
  <c r="B346" i="1" s="1"/>
  <c r="B348" i="1" s="1"/>
  <c r="I336" i="1"/>
  <c r="I44" i="1"/>
  <c r="I285" i="1"/>
  <c r="I63" i="1"/>
  <c r="I184" i="1"/>
  <c r="I304" i="1"/>
  <c r="I16" i="1"/>
  <c r="I164" i="1"/>
  <c r="J214" i="1"/>
  <c r="I214" i="1" s="1"/>
  <c r="I215" i="1"/>
  <c r="H214" i="1"/>
  <c r="J57" i="1"/>
  <c r="H301" i="1" l="1"/>
  <c r="J301" i="1"/>
  <c r="K301" i="1"/>
  <c r="G301" i="1"/>
  <c r="J76" i="1"/>
  <c r="J208" i="1"/>
  <c r="H54" i="1"/>
  <c r="J54" i="1"/>
  <c r="K54" i="1"/>
  <c r="G54" i="1"/>
  <c r="I54" i="1" l="1"/>
  <c r="I301" i="1"/>
  <c r="K14" i="1"/>
  <c r="K347" i="1"/>
  <c r="J347" i="1"/>
  <c r="H347" i="1"/>
  <c r="G347" i="1"/>
  <c r="K344" i="1"/>
  <c r="J344" i="1"/>
  <c r="H344" i="1"/>
  <c r="G344" i="1"/>
  <c r="K341" i="1"/>
  <c r="I341" i="1" s="1"/>
  <c r="K334" i="1"/>
  <c r="J334" i="1"/>
  <c r="H334" i="1"/>
  <c r="G334" i="1"/>
  <c r="K332" i="1"/>
  <c r="J332" i="1"/>
  <c r="H332" i="1"/>
  <c r="G332" i="1"/>
  <c r="K327" i="1"/>
  <c r="I327" i="1" s="1"/>
  <c r="K324" i="1"/>
  <c r="J324" i="1"/>
  <c r="H324" i="1"/>
  <c r="G324" i="1"/>
  <c r="K322" i="1"/>
  <c r="J322" i="1"/>
  <c r="H322" i="1"/>
  <c r="G322" i="1"/>
  <c r="K320" i="1"/>
  <c r="J320" i="1"/>
  <c r="H320" i="1"/>
  <c r="G320" i="1"/>
  <c r="K317" i="1"/>
  <c r="K316" i="1" s="1"/>
  <c r="J317" i="1"/>
  <c r="H317" i="1"/>
  <c r="H316" i="1" s="1"/>
  <c r="G317" i="1"/>
  <c r="G316" i="1" s="1"/>
  <c r="J316" i="1"/>
  <c r="K307" i="1"/>
  <c r="H307" i="1"/>
  <c r="H306" i="1" s="1"/>
  <c r="G307" i="1"/>
  <c r="G306" i="1" s="1"/>
  <c r="K299" i="1"/>
  <c r="J299" i="1"/>
  <c r="H299" i="1"/>
  <c r="G299" i="1"/>
  <c r="K297" i="1"/>
  <c r="J297" i="1"/>
  <c r="H297" i="1"/>
  <c r="G297" i="1"/>
  <c r="K295" i="1"/>
  <c r="J295" i="1"/>
  <c r="H295" i="1"/>
  <c r="G295" i="1"/>
  <c r="K293" i="1"/>
  <c r="J293" i="1"/>
  <c r="H293" i="1"/>
  <c r="G293" i="1"/>
  <c r="K291" i="1"/>
  <c r="J291" i="1"/>
  <c r="H291" i="1"/>
  <c r="G291" i="1"/>
  <c r="K289" i="1"/>
  <c r="J289" i="1"/>
  <c r="H289" i="1"/>
  <c r="G289" i="1"/>
  <c r="K282" i="1"/>
  <c r="J282" i="1"/>
  <c r="H282" i="1"/>
  <c r="H281" i="1" s="1"/>
  <c r="G282" i="1"/>
  <c r="G281" i="1" s="1"/>
  <c r="K278" i="1"/>
  <c r="I278" i="1" s="1"/>
  <c r="H278" i="1"/>
  <c r="G278" i="1"/>
  <c r="K271" i="1"/>
  <c r="J271" i="1"/>
  <c r="H271" i="1"/>
  <c r="G271" i="1"/>
  <c r="K264" i="1"/>
  <c r="J264" i="1"/>
  <c r="H264" i="1"/>
  <c r="G264" i="1"/>
  <c r="K245" i="1"/>
  <c r="I245" i="1" s="1"/>
  <c r="H245" i="1"/>
  <c r="G245" i="1"/>
  <c r="K241" i="1"/>
  <c r="J241" i="1"/>
  <c r="H241" i="1"/>
  <c r="G241" i="1"/>
  <c r="K238" i="1"/>
  <c r="J238" i="1"/>
  <c r="H238" i="1"/>
  <c r="G238" i="1"/>
  <c r="K208" i="1"/>
  <c r="I208" i="1" s="1"/>
  <c r="H208" i="1"/>
  <c r="G208" i="1"/>
  <c r="K196" i="1"/>
  <c r="I196" i="1" s="1"/>
  <c r="H196" i="1"/>
  <c r="G196" i="1"/>
  <c r="K159" i="1"/>
  <c r="J159" i="1"/>
  <c r="H159" i="1"/>
  <c r="G159" i="1"/>
  <c r="K146" i="1"/>
  <c r="I146" i="1" s="1"/>
  <c r="H146" i="1"/>
  <c r="G146" i="1"/>
  <c r="K138" i="1"/>
  <c r="I138" i="1" s="1"/>
  <c r="H138" i="1"/>
  <c r="G138" i="1"/>
  <c r="K133" i="1"/>
  <c r="I133" i="1" s="1"/>
  <c r="K123" i="1"/>
  <c r="I123" i="1" s="1"/>
  <c r="K118" i="1"/>
  <c r="J118" i="1"/>
  <c r="H118" i="1"/>
  <c r="G118" i="1"/>
  <c r="G117" i="1" s="1"/>
  <c r="K115" i="1"/>
  <c r="J115" i="1"/>
  <c r="H115" i="1"/>
  <c r="G115" i="1"/>
  <c r="K113" i="1"/>
  <c r="J113" i="1"/>
  <c r="H113" i="1"/>
  <c r="G113" i="1"/>
  <c r="K111" i="1"/>
  <c r="J111" i="1"/>
  <c r="H111" i="1"/>
  <c r="G111" i="1"/>
  <c r="K107" i="1"/>
  <c r="K106" i="1" s="1"/>
  <c r="J107" i="1"/>
  <c r="H107" i="1"/>
  <c r="H106" i="1" s="1"/>
  <c r="G107" i="1"/>
  <c r="G106" i="1" s="1"/>
  <c r="K100" i="1"/>
  <c r="K98" i="1"/>
  <c r="J98" i="1"/>
  <c r="H98" i="1"/>
  <c r="G98" i="1"/>
  <c r="K79" i="1"/>
  <c r="I79" i="1" s="1"/>
  <c r="K76" i="1"/>
  <c r="I76" i="1" s="1"/>
  <c r="H76" i="1"/>
  <c r="G76" i="1"/>
  <c r="K74" i="1"/>
  <c r="J74" i="1"/>
  <c r="H74" i="1"/>
  <c r="G74" i="1"/>
  <c r="K72" i="1"/>
  <c r="J72" i="1"/>
  <c r="H72" i="1"/>
  <c r="G72" i="1"/>
  <c r="K67" i="1"/>
  <c r="I67" i="1" s="1"/>
  <c r="K58" i="1"/>
  <c r="H57" i="1"/>
  <c r="G57" i="1"/>
  <c r="K42" i="1"/>
  <c r="J42" i="1"/>
  <c r="H42" i="1"/>
  <c r="G42" i="1"/>
  <c r="K29" i="1"/>
  <c r="J29" i="1"/>
  <c r="H29" i="1"/>
  <c r="G29" i="1"/>
  <c r="K27" i="1"/>
  <c r="J27" i="1"/>
  <c r="H27" i="1"/>
  <c r="G27" i="1"/>
  <c r="K21" i="1"/>
  <c r="J21" i="1"/>
  <c r="H21" i="1"/>
  <c r="G21" i="1"/>
  <c r="K19" i="1"/>
  <c r="J19" i="1"/>
  <c r="H19" i="1"/>
  <c r="G19" i="1"/>
  <c r="J14" i="1"/>
  <c r="I14" i="1" s="1"/>
  <c r="H14" i="1"/>
  <c r="G14" i="1"/>
  <c r="I19" i="1" l="1"/>
  <c r="I21" i="1"/>
  <c r="I27" i="1"/>
  <c r="I29" i="1"/>
  <c r="I42" i="1"/>
  <c r="I72" i="1"/>
  <c r="I74" i="1"/>
  <c r="I98" i="1"/>
  <c r="I107" i="1"/>
  <c r="I113" i="1"/>
  <c r="I115" i="1"/>
  <c r="I118" i="1"/>
  <c r="I159" i="1"/>
  <c r="I282" i="1"/>
  <c r="I289" i="1"/>
  <c r="I291" i="1"/>
  <c r="I293" i="1"/>
  <c r="I295" i="1"/>
  <c r="I297" i="1"/>
  <c r="I299" i="1"/>
  <c r="I238" i="1"/>
  <c r="I241" i="1"/>
  <c r="I332" i="1"/>
  <c r="I334" i="1"/>
  <c r="I264" i="1"/>
  <c r="I271" i="1"/>
  <c r="I316" i="1"/>
  <c r="I317" i="1"/>
  <c r="I320" i="1"/>
  <c r="I322" i="1"/>
  <c r="I324" i="1"/>
  <c r="I344" i="1"/>
  <c r="I347" i="1"/>
  <c r="K57" i="1"/>
  <c r="I57" i="1" s="1"/>
  <c r="I58" i="1"/>
  <c r="J110" i="1"/>
  <c r="I111" i="1"/>
  <c r="K306" i="1"/>
  <c r="I307" i="1"/>
  <c r="K110" i="1"/>
  <c r="H110" i="1"/>
  <c r="K237" i="1"/>
  <c r="J237" i="1"/>
  <c r="K117" i="1"/>
  <c r="J66" i="1"/>
  <c r="J281" i="1"/>
  <c r="K281" i="1"/>
  <c r="H319" i="1"/>
  <c r="H237" i="1" s="1"/>
  <c r="J319" i="1"/>
  <c r="J122" i="1"/>
  <c r="J13" i="1"/>
  <c r="J106" i="1"/>
  <c r="I106" i="1" s="1"/>
  <c r="J306" i="1"/>
  <c r="K66" i="1"/>
  <c r="G122" i="1"/>
  <c r="H13" i="1"/>
  <c r="K122" i="1"/>
  <c r="H117" i="1"/>
  <c r="H66" i="1"/>
  <c r="G319" i="1"/>
  <c r="G237" i="1" s="1"/>
  <c r="H122" i="1"/>
  <c r="J117" i="1"/>
  <c r="G110" i="1"/>
  <c r="G66" i="1"/>
  <c r="K13" i="1"/>
  <c r="G13" i="1"/>
  <c r="K319" i="1"/>
  <c r="I306" i="1" l="1"/>
  <c r="I117" i="1"/>
  <c r="I237" i="1"/>
  <c r="I281" i="1"/>
  <c r="I319" i="1"/>
  <c r="I66" i="1"/>
  <c r="I13" i="1"/>
  <c r="I110" i="1"/>
  <c r="I122" i="1"/>
  <c r="J12" i="1"/>
  <c r="H12" i="1"/>
  <c r="G11" i="1"/>
  <c r="K11" i="1"/>
  <c r="H11" i="1"/>
  <c r="J11" i="1"/>
  <c r="G12" i="1"/>
  <c r="K12" i="1"/>
  <c r="I12" i="1" l="1"/>
</calcChain>
</file>

<file path=xl/sharedStrings.xml><?xml version="1.0" encoding="utf-8"?>
<sst xmlns="http://schemas.openxmlformats.org/spreadsheetml/2006/main" count="828" uniqueCount="564">
  <si>
    <t>UBND TỈNH BẮC NINH</t>
  </si>
  <si>
    <t>Đơn vị: Triệu đồng</t>
  </si>
  <si>
    <t>TT</t>
  </si>
  <si>
    <t>Tên công trình, dự án</t>
  </si>
  <si>
    <t>Loại khoản</t>
  </si>
  <si>
    <t>Quyết định đầu tư (hoặc QĐ điều chỉnh lần gần nhất)</t>
  </si>
  <si>
    <t>Ghi chú</t>
  </si>
  <si>
    <t>Số:…/ QĐ.., ngày tháng năm</t>
  </si>
  <si>
    <t>Tổng mức đầu tư được duyệt/Giá trị phê duyệt QT</t>
  </si>
  <si>
    <t>TỔNG CỘNG</t>
  </si>
  <si>
    <t>I</t>
  </si>
  <si>
    <t>LĨNH VỰC GIÁO DỤC- ĐÀO TẠO VÀ DẠY NGHỀ</t>
  </si>
  <si>
    <t>UBND TP Bắc Ninh</t>
  </si>
  <si>
    <t>Dự án đầu tư xây dựng công trình trường THCS Thị Cầu, TP Bắc Ninh</t>
  </si>
  <si>
    <t>073</t>
  </si>
  <si>
    <t>1936/QĐ - UBND, ngày 29/10/2018 (PDDA)</t>
  </si>
  <si>
    <t>UBND huyện Tiên Du (Ban QLDA)</t>
  </si>
  <si>
    <t>UBND huyện Quế Võ</t>
  </si>
  <si>
    <t>Trường mầm non xã Phượng Mao, huyện Quế Võ</t>
  </si>
  <si>
    <t>071</t>
  </si>
  <si>
    <t>1903/QĐ - UBND, ngày 26/10/2018 (PDDA)</t>
  </si>
  <si>
    <t>UBND huyện Gia Bình (Ban QLDA)</t>
  </si>
  <si>
    <t>Trường mầm non Hoàng Đăng Miện huyện Gia Bình</t>
  </si>
  <si>
    <t>1945/QĐ - UBND, ngày 29/10/2018 (PDDA)</t>
  </si>
  <si>
    <t>UBND huyện Lương Tài (Ban QLDA)</t>
  </si>
  <si>
    <t>Cụm Mầm non tập trung số 2 xã Bình Định</t>
  </si>
  <si>
    <t>1755/QĐ-UBND, ngày 11/10/2018 (PDDA)</t>
  </si>
  <si>
    <t>Ban Dân dụng và công nghiệp</t>
  </si>
  <si>
    <t>074</t>
  </si>
  <si>
    <t>Ban dân dụng và công nghiệp</t>
  </si>
  <si>
    <t>Nhà học bộ môn và các hạng mục phụ trợ trợ trường THPT Nguyễn Văn Cừ</t>
  </si>
  <si>
    <t>1339/QĐ-UBND ngày29/9/2017</t>
  </si>
  <si>
    <t>Trường THCS Hàn Thuyên - huyện Lương Tài</t>
  </si>
  <si>
    <t>1567/QĐ-UBND ngày 30/10/2017</t>
  </si>
  <si>
    <t>Trường THCS Lê Văn Thịnh - huyện Gia Bình</t>
  </si>
  <si>
    <t>1568/QĐ-UBND ngày 30/10/2017</t>
  </si>
  <si>
    <t>Nhà học bộ môn và các hạng mục phụ trợ trường THPT Nguyễn Đăng Đạo</t>
  </si>
  <si>
    <t>Nhà học bộ môn và các hạng mục phụ trợ, trường THPT Quế Võ số 1</t>
  </si>
  <si>
    <t>Sở Lao động, thương binh và xã hội</t>
  </si>
  <si>
    <t>Cải tạo Trung tâm dạy nghề, phục hồi chức năng cho người tàn tật - Sở LĐTBXH</t>
  </si>
  <si>
    <t>075</t>
  </si>
  <si>
    <t>397/QĐ - KHĐT ngày 31/10/2018</t>
  </si>
  <si>
    <t>Sở GDĐT</t>
  </si>
  <si>
    <t>Cải tạo Nhà lớp học khu A Trung tâm GDTX tỉnh Bắc Ninh</t>
  </si>
  <si>
    <t>395/QĐ - KHĐT ngày 31/10/2018</t>
  </si>
  <si>
    <t>Cải tạo Nhà đa năng Trung tâm giáo dục nghề nghiệp - giáo dục thường xuyên tỉnh BN</t>
  </si>
  <si>
    <t>412/QĐ - KHĐT ngày 31/10/2018</t>
  </si>
  <si>
    <t>Trường Chính trị Nguyễn Văn Cừ</t>
  </si>
  <si>
    <t>085</t>
  </si>
  <si>
    <t>Nhà hiệu bộ, nhà đa năng, nhà ăn Trường chính trị Nguyễn Văn Cừ</t>
  </si>
  <si>
    <t>396/QĐ - KHĐT ngày 31/10/2018</t>
  </si>
  <si>
    <t>II</t>
  </si>
  <si>
    <t>LĨNH VỰC Y TẾ, DÂN SỐ VÀ GIA ĐÌNH</t>
  </si>
  <si>
    <t>Khoa truyền nhiễm bệnh viện Đa khoa tỉnh Bắc Ninh</t>
  </si>
  <si>
    <t>Cải tạo, sửa chữa Bệnh viện đa khoa thị xã Từ Sơn thuộc Trung tâm y tế thị xã Từ Sơn</t>
  </si>
  <si>
    <t>Cải tạo Nhà A1, A2 Bệnh viện đa khoa tỉnh BN</t>
  </si>
  <si>
    <t>III</t>
  </si>
  <si>
    <t>LĨNH VỰC VĂN HÓA THÔNG TIN</t>
  </si>
  <si>
    <t>UBND TX Từ Sơn (Ban QLDA)</t>
  </si>
  <si>
    <t>Bảo tàng, thư viện thị xã Từ Sơn</t>
  </si>
  <si>
    <t>UBND huyện Thuận Thành (Ban QLDA)</t>
  </si>
  <si>
    <t>UBND huyện Yên Phong</t>
  </si>
  <si>
    <t>Khu đền thờ Lý Thường Kiệt, xã Tam Giang, huyện Yên Phong</t>
  </si>
  <si>
    <t>1266,29/10/2015</t>
  </si>
  <si>
    <t>Ban Quản lý khu vực phát triển đô thị</t>
  </si>
  <si>
    <t>Trung tâm văn hóa thiếu nhi phía nam tỉnh tại thị trấn Gia Bình</t>
  </si>
  <si>
    <t>1910/QĐ - UBND, ngày 26/10/2018 (PDDA)</t>
  </si>
  <si>
    <t>Cải tạo sửa chữa thư viện tỉnh</t>
  </si>
  <si>
    <t>1914/QĐ - UBND, ngày 26/10/2018 (PDDA)</t>
  </si>
  <si>
    <t>Sở Văn hóa thể thao và du lịch</t>
  </si>
  <si>
    <t>Đầu tư xây mới chùa Dạm, xã Nam Sơn, TPBN</t>
  </si>
  <si>
    <t>Trung tâm bảo tồn tranh dân gian Đông Hồ, huyện Thuận Thành</t>
  </si>
  <si>
    <t>1162/QĐ-UBND; 03/11/2014</t>
  </si>
  <si>
    <t>Trung tâm bảo tồn và phát huy giá trị di sản văn hóa môn nghệ thuật dân gian truyền thống Múa rối nước làng Đồng Ngư xã Ngũ Thái huyện Thuận Thành</t>
  </si>
  <si>
    <t>403/QĐ - KHĐT, ngày 31/10/2018</t>
  </si>
  <si>
    <t>Đầu tư xây dựng nhà chứa quan họ phường Võ Cường, TP Bắc Ninh</t>
  </si>
  <si>
    <t>407/QĐ - KHĐT ngày 31/10/2018</t>
  </si>
  <si>
    <t>Đầu tư xây dựng nhà chứa quan họ xã Hiên Vân, huyện Tiên Du</t>
  </si>
  <si>
    <t>406/QĐ - KHĐT ngày 31/10/2018</t>
  </si>
  <si>
    <t>Đầu tư xây dựng nhà chứa quan họ phường Kinh Bắc, TP Bắc Ninh</t>
  </si>
  <si>
    <t>408/QĐ - KHĐT ngày 31/10/2018</t>
  </si>
  <si>
    <t>Mở rộng đền thờ Lê Văn Thịnh, hạng mục đền Thượng, xã Đông Cứu, huyện Gia Bình</t>
  </si>
  <si>
    <t>405/QĐ - KHĐT, ngày 31/10/2018</t>
  </si>
  <si>
    <t>Tu bổ di tích đình Trang Liệt, phường Trang Hạ, TX  Từ Sơn</t>
  </si>
  <si>
    <t>1957/QĐ - UBND, ngày 30/10/2018 (PDDA)</t>
  </si>
  <si>
    <t>Cải tạo, sửa chữa trung tâm văn hóa tỉnh</t>
  </si>
  <si>
    <t>402/QĐ - KHĐT ngày 31/10/2018</t>
  </si>
  <si>
    <t>Đoàn TNCS Hồ Chí Minh</t>
  </si>
  <si>
    <t>Cải tạo, nâng cấp Cung văn hóa thanh thiếu nhi tỉnh Bắc Ninh</t>
  </si>
  <si>
    <t>414/QĐ - KHĐT, ngày 31/10/2018</t>
  </si>
  <si>
    <t>Báo BN</t>
  </si>
  <si>
    <t>1554/QĐ - UBND, ngày 30/10/2017</t>
  </si>
  <si>
    <t>IV</t>
  </si>
  <si>
    <t>LĨNH VỰC PHÁT THANH TRUYỀN HÌNH THÔNG TẤN</t>
  </si>
  <si>
    <t>Đài PTTHBN</t>
  </si>
  <si>
    <t>Cải tạo, sửa chữa và nâng cấp Đài Phát thanh &amp; Truyền hình Bắc Ninh</t>
  </si>
  <si>
    <t>293/QĐ-UBND(16/3/2016)</t>
  </si>
  <si>
    <t>V</t>
  </si>
  <si>
    <t>LĨNH VỰC THỂ DỤC THỂ THAO</t>
  </si>
  <si>
    <t>Khu trung tâm văn hóa thể thao xã Nhân Thắng, huyện Gia Bình</t>
  </si>
  <si>
    <t>1944/QĐ - UBND, ngày 29/10/2018</t>
  </si>
  <si>
    <t>Trung tâm đào tạo bóng chuyền tỉnh Bắc Ninh</t>
  </si>
  <si>
    <t>1560/QĐ-UBND ngày 30/10/2017</t>
  </si>
  <si>
    <t>Cải tạo nhà thi đấu đa năng tỉnh Bắc Ninh</t>
  </si>
  <si>
    <t>413/QĐ - KHĐT ngày 31/10/2018</t>
  </si>
  <si>
    <t>VI</t>
  </si>
  <si>
    <t>LĨNH VỰC BẢO VỆ MÔI TRƯỜNG</t>
  </si>
  <si>
    <t xml:space="preserve">UBND huyện Quế Võ (Ban QLDA) </t>
  </si>
  <si>
    <t>Hệ thống tiêu thoát nước trên địa bàn huyện Quế Võ</t>
  </si>
  <si>
    <t>1919/QĐ-UBND, ngày 26/10/2018 (PDDA)</t>
  </si>
  <si>
    <t>Ban QLDA ĐTXD Các công trình NN&amp;PTNT</t>
  </si>
  <si>
    <t>VII</t>
  </si>
  <si>
    <t>LĨNH VỰC GIAO THÔNG</t>
  </si>
  <si>
    <t>Nút giao thông phía Tây Nam (giai đoạn 2), thành phố Bắc Ninh</t>
  </si>
  <si>
    <t>412/QĐ - UBND, ngày 04/4/2018</t>
  </si>
  <si>
    <t>Đường vào khu vui chơi giải trí, nhà nghỉ vườn đồi sinh thái phường Vân Dương, TP Bắc Ninh giai đoạn 2</t>
  </si>
  <si>
    <t>940/QĐ-UBND ngày 19/8/2013</t>
  </si>
  <si>
    <t>Dự án ĐTXD các tuyến đường gom để giảm ùn tắc giao thông tại khu vực nút giao QL.1A – QL.38, thành phố Bắc Ninh (giai đoạn 1)</t>
  </si>
  <si>
    <t>1971/QĐ-UBND, ngày 30/10/2018 (PDDA)</t>
  </si>
  <si>
    <t>Dự án đường Lý Tự Trọng (đoạn tuyến từ TL295B đến đường Nguyên Phi Ỷ Lan), thị xã Từ Sơn</t>
  </si>
  <si>
    <t>1967/QĐ - UBND, ngày 30/10/2018 (PDDA)</t>
  </si>
  <si>
    <t>Cải tạo, nâng cấp ĐT 277 đoạn từ Phù Đổng đến QL1A (địa phận xã Phù Chẩn, thị xã Từ Sơn)</t>
  </si>
  <si>
    <t>1968/QĐ - UBND, ngày 30/10/2018</t>
  </si>
  <si>
    <t>Cải tạo, nâng cấp ĐT. 276 và đường nối từ 276 mới vào khu xử lý chất thải rắn huyện Tiên Du</t>
  </si>
  <si>
    <t>1473/QĐ-UBND ngày 31.10.16</t>
  </si>
  <si>
    <t>Đường Bách Môn - Lạc Vệ đoạn từ QL38 đi An Động</t>
  </si>
  <si>
    <t>1471/QĐ-UBND ngày 31.10.16</t>
  </si>
  <si>
    <t>Đường Đại Đồng - Cống Bựu (giai đoạn II, đoạn qua xã Hoàn Sơn)</t>
  </si>
  <si>
    <t>1964/QĐ - UBND, ngày 30/10/2018 (PDDA)</t>
  </si>
  <si>
    <t>Đường giao thông từ QL38 qua trung tâm điều dưỡng thương binh Thuận Thành đi QL17</t>
  </si>
  <si>
    <t>1931/QĐ - UBND, ngày 26/10/2018 (PDDA)</t>
  </si>
  <si>
    <t>Cải tạo, nâng cấp tuyến đường Đại Đồng Thành - Thanh Khương huyện Thuận Thành</t>
  </si>
  <si>
    <t>1803/QĐ - UBND, ngày 17/10/2018 (PDDA)</t>
  </si>
  <si>
    <t>Cải tạo nâng cấp tuyến đường từ đường dẫn phía Nam cầu Phật Tích - Đại Đồng Thành đi qua thôn Á Lữ đến Lăng Kinh Dương Vương</t>
  </si>
  <si>
    <t>1750/QĐ - UBND, ngày 11/10/2018 (PDDA)</t>
  </si>
  <si>
    <t>UBND huyện Yên Phong (Ban QLDA)</t>
  </si>
  <si>
    <t>Đầu tư xây dựng đấu nối đường trục chính đô thị từ xã Phượng Mao sang khu CN Quế Võ 1</t>
  </si>
  <si>
    <t>số 1360/QĐ-UBND ngày 28/10/2016</t>
  </si>
  <si>
    <t>Cải tạo, nâng cấp đường Nội Doi - Cung Kiệm huyện Quế Võ</t>
  </si>
  <si>
    <t>944/QĐ-UBND ngày 05/8/2016</t>
  </si>
  <si>
    <t>1505/QĐ-UBND ngày 25/10/2017</t>
  </si>
  <si>
    <t>Đường trục chính đô thị từ tỉnh lộ 279 đi Khu công nghiệp Quế Võ số 3, huyện Quế Võ, tỉnh Bắc Ninh</t>
  </si>
  <si>
    <t>1942/QĐ - UBND, ngày 29/10/2018 (PDDA)</t>
  </si>
  <si>
    <t>Dự án ĐTXD tuyến đường từ QL.18 đi làng nghề xã Phù Lãng, huyện Quế Võ</t>
  </si>
  <si>
    <t>1918/QĐ - UBND, ngày 26/10/2018 (PDDA)</t>
  </si>
  <si>
    <t>Đường trục chính đô thị từ xã Phượng Mao sang KCN Quế Võ 1 (giai đoạn 2)</t>
  </si>
  <si>
    <t>1162/QĐ-UBND, ngày 16/7/2018 (QĐDA)</t>
  </si>
  <si>
    <t>Dự án đầu tư xây dựng đường trục huyện Quế Võ đoạn từ QL18 đi xã Phù Lương</t>
  </si>
  <si>
    <t>1917/QĐ - UBND, ngày 26/10/2018 (PDDA)</t>
  </si>
  <si>
    <t>372/QĐ-SKHĐT.ĐTG ngày 29/10/2018</t>
  </si>
  <si>
    <t>Đường trục chính đô thị đoạn từ QL18 đi xã Việt Hùng, xã Bằng An, huyện Quế Võ</t>
  </si>
  <si>
    <t>1101/QĐ-UBND, ngày 11/7/2018</t>
  </si>
  <si>
    <t>Đầu tư xây dựng đường trục chính đô thị (đoạn TL.279 nối trường THCS Nguyễn Cao và đường 36m) đi Quốc lộ 18, huyện Quế Võ</t>
  </si>
  <si>
    <t>371/QĐ-SKHĐT.ĐTG ngày 29/10/2018</t>
  </si>
  <si>
    <t>Đường trục chính đô thị từ Dự án đường QL18 đi Bằng An (giai đoạn 1,2 đang đầu tư) nối TL279 thị trấn Phố Mới, huyện Quế Võ</t>
  </si>
  <si>
    <t>Quyết định số 792/QĐ-UBND, ngày 30/5/2018</t>
  </si>
  <si>
    <t>Cải tạo, nâng cấp tuyến đường TL.285 cũ (đoạn từ Phương Triện xã Đại Lai đi Nhân Hữu, xã Nhân Thắng) huyện Gia Bình</t>
  </si>
  <si>
    <t>1561/QĐ-UBND ngày 30/10/2017</t>
  </si>
  <si>
    <t>Dự án đầu tư xây dựng đường Huyền Quang kéo dài đi QL.17 và các tuyến nhánh, thị trấn Gia Bình</t>
  </si>
  <si>
    <t>1943/QĐ - UBND, ngày 29/10/2018 (PDDA)</t>
  </si>
  <si>
    <t>Đầu tư xây dựng Đường trục trung tâm đô thị Nhân Thắng, huyện Gia Bình</t>
  </si>
  <si>
    <t>UBND huyện Lương Tài</t>
  </si>
  <si>
    <t>Dự án đầu tư xây dựng, cải tạo, nâng cấp tuyến đường liên huyện từ TL 281- đê Hữu Đuống</t>
  </si>
  <si>
    <t>Hệ thống đường giao thông nội thị thị trấn Thứa, huyện Lương Tài</t>
  </si>
  <si>
    <t>1468/QĐ-UBND, ngày 28/10/2016</t>
  </si>
  <si>
    <t>Đường TL284 đoạn Thứa - Văn Thai</t>
  </si>
  <si>
    <t>1544/QĐ-UBND 27/10/2017</t>
  </si>
  <si>
    <t>dự án ĐTXD đường Đ20 (đoạn từ TL.281 đi Phú Hòa)</t>
  </si>
  <si>
    <t>370/QĐ - KHĐT.ĐTG ngày 29/10/2018</t>
  </si>
  <si>
    <t>Dự án ĐTXD đường vào khu xử lý chất thải rắn sinh hoạt tập trung huyện Lương Tài (Từ TL281,KM19+400 thôn Ngọc Thượng đi cầu Phương Độ)</t>
  </si>
  <si>
    <t>1907/QĐ-UBND, ngày 26/10/2018 (PDDA)</t>
  </si>
  <si>
    <t>1419/QĐ-UBND ngày 20/11/2015</t>
  </si>
  <si>
    <t>Đầu tư xây dựng đường vào nhà hát dân ca quan họ Bắc Ninh (đoạn từ nối tiếp đường Lạc Long Quân qua nhà hát đến đường bê tông Hữu Chấp xã Hòa Long, tp Bắc Ninh)</t>
  </si>
  <si>
    <t>1559/QĐ-UBND ngày 30/10/2017</t>
  </si>
  <si>
    <t>Đường vào Trung tâm đào tạo bóng chuyền tỉnh Bắc Ninh (đoạn từ đường Hàn Thuyên đến đường Lê Văn Thịnh)</t>
  </si>
  <si>
    <t>1723/QĐ-UBND, ngày 05/10/2018 (PDDA)</t>
  </si>
  <si>
    <t>1912/QĐ - UBND, ngày 26/10/2018 (PDDA)</t>
  </si>
  <si>
    <t>Sở GTVT</t>
  </si>
  <si>
    <t>Cầu Phật Tích - Đại Đồng Thành (Cầu vượt sông Đuống nối hai huyện Tiên Du - Thuận Thành tỉnh Bắc Ninh)</t>
  </si>
  <si>
    <t>691/QDD-UBND ngày 30/5/2017</t>
  </si>
  <si>
    <t>Đường dẫn phía Bắc cầu Phật Tích - Đại Đồng Thành</t>
  </si>
  <si>
    <t>954/QĐ ngày 9/8/2016</t>
  </si>
  <si>
    <t>Đường dẫn phía Nam cầu Phật Tích - Đại Đồng Thành</t>
  </si>
  <si>
    <t>945/QĐ - UBND, ngày 8/8/2016</t>
  </si>
  <si>
    <t>Nút giao QL18- KCN YP</t>
  </si>
  <si>
    <t>1425/QĐ ngày 24/11/2015</t>
  </si>
  <si>
    <t>ĐT 279 Nội Doi - Phố Mới</t>
  </si>
  <si>
    <t>806/QĐ ngày 29/7/2015</t>
  </si>
  <si>
    <t>ĐT 287 đoạn nối từ QL18 đến đầu cầu Yên Dũng địa phận huyện Quế Võ, tỉnh Bắc Ninh</t>
  </si>
  <si>
    <t>1579/QĐ-UBND, ngày 30/10/2017</t>
  </si>
  <si>
    <t>Cầu vượt dân sinh số 2, Khu công nghiệp Quế Võ tại lý trình Km6+800 trên QL.18 thuộc địa phận huyện Quế Võ, tỉnh Bắc Ninh</t>
  </si>
  <si>
    <t>1152/QĐ-UBND ngày 16/7/2018</t>
  </si>
  <si>
    <t>Cải tạo, nâng cấp đường TL.286, đoạn Đông Yên - Thị trấn Chờ, huyện Yên Phong tỉnh Bắc Ninh (lý trình Km7 + 569,04-Km12+230) - giai đoạn 1</t>
  </si>
  <si>
    <t>QĐ phê duyệt dự án 321/QĐ-UBND, ngày 21/3/2018</t>
  </si>
  <si>
    <t>Dự án ĐTXD cải tạo, nâng cấp ĐT.284, đoạn từ Lãng Ngâm – Thị trấn Thứa, huyện Gia Bình – Lương Tài, tỉnh Bắc Ninh giai đoạn I: Đoạn từ Km2+700 đến Km10+350</t>
  </si>
  <si>
    <t>1840/QĐ-UBND, ngày 22/10/2018 (PDDA)</t>
  </si>
  <si>
    <t>Đường TL276 mới, đoạn từ nút giao với đường Nội Duệ - Tri Phương đến đường dẫn phía Bắc cầu Phật Tích - Đại Đồng Thành, huyện Tiên Du</t>
  </si>
  <si>
    <t>1887/QĐ-UBND, ngày 26/10/2018 (PDDA)</t>
  </si>
  <si>
    <t>Đầu tư xây dựng cầu Nét (lý trình K77+00) đường ĐT 295 đoạn Yên Phong - Từ sơn</t>
  </si>
  <si>
    <t>1895/QĐ-UBND, ngày 26/10/2018 (PDDA)</t>
  </si>
  <si>
    <t>Dự án ĐTXD tuyến ĐT.285B mới (đoạn nối QL.17 với QL.38) giai đoạn 1, 2</t>
  </si>
  <si>
    <t>1928/QĐ - UBND, ngày 26/10/2018</t>
  </si>
  <si>
    <t>Dự án đầu tư xây dựng ĐT.278 đoạn QL18 lên đê sông Cầu, huyện Quế Võ</t>
  </si>
  <si>
    <t>1929/QĐ - UBND, ngày 26/10/2018 (PDDA)</t>
  </si>
  <si>
    <t>Dự án ĐTXD bổ sung cầu Đồng Xép 2, nút giao giữa QL.1A với ĐT.287, tỉnh Bắc Ninh</t>
  </si>
  <si>
    <t>1930/QĐ -UBND, ngày 26/10/2018 (PDDA)</t>
  </si>
  <si>
    <t>Dự án đầu tư xây dựng công trình cải tạo, mở rộng và nâng cấp cầu Bồ Sơn, nút giao giữa QL.38 với QL.1A, thành phố Bắc Ninh</t>
  </si>
  <si>
    <t>1966/QĐ - UBND, ngày 30/10/2018 (PDDA)</t>
  </si>
  <si>
    <t>Đầu tư xây dựng cải tạo TL287 đoạn từ QL38 đến QL18</t>
  </si>
  <si>
    <t>1915/QĐ-UBND, ngày 26/10/2018 (PDDA)</t>
  </si>
  <si>
    <t>Đường gom bên trái QL.18 từ KCN Quế Võ đến khu đô thị Tây Hồ và hoàn chỉnh hệ thống chiêu sáng (lý trình từ Km8+100 đến Km8+400)</t>
  </si>
  <si>
    <t>1988/QĐ - UBND, ngày 31/10/2018 (PDDA)</t>
  </si>
  <si>
    <t>VIII</t>
  </si>
  <si>
    <t>LĨNH VỰC NÔNG NGHIỆP, LẦM NGHIỆP, THỦY LỢI, THỦY SẢN</t>
  </si>
  <si>
    <t>Cải tạo, chỉnh trang sông Thứa (Đoạn hồ Thứa đi TL280)</t>
  </si>
  <si>
    <t>1908/QĐ-UBND, ngày 26/10/2018 (PDDA)</t>
  </si>
  <si>
    <t>Xây dựng cống và cầu trên kênh nối giữa trạm bơm Kim Đôi 1 và trạm bơm Kim Đôi 2</t>
  </si>
  <si>
    <t>Dự án cứng hóa phần cuối kênh V8 và mở rộng kênh tiêu V4, huyện Yên Phong, tỉnh Bắc Ninh</t>
  </si>
  <si>
    <t>Dự án cải tạo, nâng cấp kênh tiêu Ao Quan, kênh Cống Đá TX Từ Sơn</t>
  </si>
  <si>
    <t>Trạm bơm tưới Vạn Ninh, huyện Gia Bình</t>
  </si>
  <si>
    <t>Dự án Kè Đông Xuyên đoạn từ K32+906 - K35+283 đê Hữu Cầu, huyện Yên Phong, tỉnh Bắc Ninh</t>
  </si>
  <si>
    <t>Xây dựng tuyến kênh mới từ cống Nội Lạc Nhuế đến bể hút trạm bơm Vạn An</t>
  </si>
  <si>
    <t>Cty Bắc Đuống</t>
  </si>
  <si>
    <t>1504/QĐ-UBND; 07/12/2015</t>
  </si>
  <si>
    <t>1354/QĐ-UBND; 27/10/2016</t>
  </si>
  <si>
    <t>1462/QĐ-UBND; 31/10/2016</t>
  </si>
  <si>
    <t>1463/QĐ-UBND; 31/10/2016</t>
  </si>
  <si>
    <t>1959/QĐ- UBND, ngày 30/10/2018 (PDDA)</t>
  </si>
  <si>
    <t>1958/QĐ- UBND, ngày 30/10/2018 (PDDA)</t>
  </si>
  <si>
    <t>Chi cục Thủy lợi</t>
  </si>
  <si>
    <t>Dự án xử lý các vị trí chân đê xung yếu trên địa bàn tỉnh Bắc Ninh</t>
  </si>
  <si>
    <t>1557/QĐ-UBND ngày 30/10/2017</t>
  </si>
  <si>
    <t>Nạo vét kênh, kè gia cố mái kênh tiêu chính trạm bơm Ngọc Quan huyện Lương Tài</t>
  </si>
  <si>
    <t>375/QĐ-KTN ngày 30.10.2018</t>
  </si>
  <si>
    <t>378/QĐ-KTN ngày 30.10.2018</t>
  </si>
  <si>
    <t>Cai tạo, nâng cấp kênh xả tiêu 6 xã, thị xã Từ Sơn và huyện Tiên Du</t>
  </si>
  <si>
    <t>377/QĐ-KTN ngày 30.10.2018</t>
  </si>
  <si>
    <t>Các công trình thủy lợi phục vụ sản xuất nông nghiệp huyện Quế Võ năm 2019</t>
  </si>
  <si>
    <t>381/QĐ-KTN ngày 30.10.2018</t>
  </si>
  <si>
    <t>Chi cục Kiểm lâm</t>
  </si>
  <si>
    <t>Chương trình đầu tư, cải tạo nâng cấp rừng phòng hộ tỉnh Bắc Ninh theo mô hình phát triển bền vững giai đoạn 2015-2020</t>
  </si>
  <si>
    <t>213/QĐ-UBND ngày 26/02/16</t>
  </si>
  <si>
    <t>IX</t>
  </si>
  <si>
    <t>LĨNH VỰC HOẠT ĐỘNG CỦA CƠ QUAN QUẢN LÝ ĐỊA PHƯƠNG, ĐẢNG, ĐOÀN THỂ</t>
  </si>
  <si>
    <t>Xây dựng hội trường trung tâm huyện Yên Phong</t>
  </si>
  <si>
    <t>1540/QĐ-UBND, ngày 27/10/2017</t>
  </si>
  <si>
    <t>Khu nhà làm việc liên cơ quan huyện Yên Phong</t>
  </si>
  <si>
    <t>QĐ phê duyệt dự án số 945/QĐ-UBND, ngày 15/6/2018</t>
  </si>
  <si>
    <t>Cải tạo, sửa chữa trụ sở Sở Văn hóa, Thể thao và Du lịch</t>
  </si>
  <si>
    <t>1566/QĐ-UBND, ngày 30/10/2017</t>
  </si>
  <si>
    <t>Ban đại diện Hội người cao tuổi tỉnh Bắc Ninh</t>
  </si>
  <si>
    <t>Công trình cải tạo, sửa chữa trụ sở làm việc Hội Người cao tuổi tỉnh Bắc Ninh</t>
  </si>
  <si>
    <t>QĐ số 385/QĐ-SKHĐT.ĐTG ngày 30/10/2018 của Sở KH&amp;ĐT</t>
  </si>
  <si>
    <t>XI</t>
  </si>
  <si>
    <t>LĨNH VỰC AN NINH VÀ TRẬT TỰ AN TOÀN XÃ HỘI</t>
  </si>
  <si>
    <t>Công an tỉnh</t>
  </si>
  <si>
    <t>041</t>
  </si>
  <si>
    <t>XII</t>
  </si>
  <si>
    <t>LĨNH VỰC BẢO ĐẢM XÃ HỘI</t>
  </si>
  <si>
    <t>Cải tạo, sửa chữa Cơ sở cai nghiện ma túy tỉnh Bắc Ninh</t>
  </si>
  <si>
    <t>411/QĐ - KHĐT, ngày 31/10/2018 (PDDA)</t>
  </si>
  <si>
    <t>XIII</t>
  </si>
  <si>
    <t>LĨNH VỰC CÁC HOẠT ĐỘNG KINH TẾ KHÁC</t>
  </si>
  <si>
    <t>Dự án đầu tư xây dựng công viên hữu nghị quốc tế tỉnh Bắc Ninh</t>
  </si>
  <si>
    <t>1970/QĐ - UBND, ngày 30/10/2018 (PDDA)</t>
  </si>
  <si>
    <t>Chỉnh trang đô thị trung tâm thị trấn Lim chào mừng kỷ niệm 20 năm tái lập huyện Tiên Du (giai đoạn 1)</t>
  </si>
  <si>
    <t>1962/QĐ - UBND, ngày 30/10/2018 (PDDA)</t>
  </si>
  <si>
    <t>Đầu tư xây dựng công viên, hồ nước khu Thủy tổ quan họ Bắc Ninh, xã Hòa Long, TP Bắc Ninh</t>
  </si>
  <si>
    <t>1913/QĐ-UBND, ngày 26/10/2018 (PDDA)</t>
  </si>
  <si>
    <t>Công trình lưới điện dân sinh khu phố Trịnh Tháp, phường Châu Khê, thị xã Từ Sơn</t>
  </si>
  <si>
    <t>Phê duyệt dự án số 1522/QĐ-UBND, ngày 04/9/2018</t>
  </si>
  <si>
    <t>Sở Tài nguyên và môi trường</t>
  </si>
  <si>
    <t>Dự án xây dựng Trụ sở làm việc chi nhánh Văn phòng đăng ký đất đai và Phòng TNMT huyện Lương Tài</t>
  </si>
  <si>
    <t>1524/QĐ - UBND, ngày 27/10/2017</t>
  </si>
  <si>
    <t>Văn phòng đăng ký đất đai huyện Thuận Thành</t>
  </si>
  <si>
    <t>Văn phòng đăng ký đất đai huyện Gia Bình</t>
  </si>
  <si>
    <t>Cải tạo, sửa chữa Trung tâm dịch vụ việc làm tỉnh Bắc Ninh</t>
  </si>
  <si>
    <t>QĐ PDDA 379/QĐ-UBND ngày 31/10/2017</t>
  </si>
  <si>
    <t>Trung tâm kiểm định</t>
  </si>
  <si>
    <t>Dự án ĐTXD trụ sở Trung tâm kiểm định chất lượng và kinh tế xây dựng – Chi cục giám định xây dựng</t>
  </si>
  <si>
    <t>1920/QĐ - UBND, ngày 26/10/2018 (PDDA)</t>
  </si>
  <si>
    <t>Trung tâm NS&amp;VSMTNT</t>
  </si>
  <si>
    <t>Nâng công suất nhà máy nước mặt xã Tri Phương giai đoạn 3</t>
  </si>
  <si>
    <t>1995/QĐ - UBND, ngày 31/10/2018 (PDDA)</t>
  </si>
  <si>
    <t>Sở Kế hoạch và đầu tư</t>
  </si>
  <si>
    <t>Kế hoạch năm 2020</t>
  </si>
  <si>
    <t>Lũy kế vốn đã bố trí đến năm 2019</t>
  </si>
  <si>
    <t>1190/QĐ-UBND ngày 1/9/2017</t>
  </si>
  <si>
    <t>1338/QĐ-UBND ngày29/9/2017</t>
  </si>
  <si>
    <t>132</t>
  </si>
  <si>
    <t>1889/QĐ-UBND ngày 26/10/2018</t>
  </si>
  <si>
    <t>1947/QĐ-UBND ngày 29/10/2018</t>
  </si>
  <si>
    <t>1927/QĐ-UBND ngày 26/10/2018</t>
  </si>
  <si>
    <t>Xử lý sạt lở và cứng hóa bờ kênh N6 thuộc kênh Nam Trịnh Xá, huyện Tiên Du ( đoạn K0-K3+300)</t>
  </si>
  <si>
    <t>Dự án Cải tạo, nạo vét kênh tiêu T11 và kênh bắc KCN Đại Đồng - Hoàn Sơn</t>
  </si>
  <si>
    <t>Xử lý ô nhiễm môi trường xã Tri Phương (giai đoạn 3)</t>
  </si>
  <si>
    <t>283</t>
  </si>
  <si>
    <t>373/QĐ-SKHĐT.ĐTG ngày 15/11/2018</t>
  </si>
  <si>
    <t>1371/QĐ-UBND ngày 28/10/2016</t>
  </si>
  <si>
    <t>1610/QĐ - UBND, ngày 06/11/2017</t>
  </si>
  <si>
    <t>421/QĐ - KH.KTN, ngày 31/10/2018</t>
  </si>
  <si>
    <t>1556/QĐ-UBND ngày 30/10/2017</t>
  </si>
  <si>
    <t>1555/QĐ-UBND ngày 30/10/2017</t>
  </si>
  <si>
    <t>1838/QĐ-UBND ngày 22/10/2018</t>
  </si>
  <si>
    <t>1836/QĐ-UBND ngày 20/10/2018</t>
  </si>
  <si>
    <t>1837/QĐ-UBND ngày 20/10/2019</t>
  </si>
  <si>
    <t>Dự án chuyển tiếp</t>
  </si>
  <si>
    <t>Khu nhà ở sinh viên TP Bắc Ninh - hạng mục thang máy</t>
  </si>
  <si>
    <t>083</t>
  </si>
  <si>
    <t xml:space="preserve">185/QĐ-UBND  ngày 04/3/2012 Quyết định điều chỉnh số </t>
  </si>
  <si>
    <t>Cải tạo, sửa chữa Khu nhà ở sinh viên, thành phố Bắc Ninh</t>
  </si>
  <si>
    <t>421/QĐ - KHĐT, ngày 30/10/2019</t>
  </si>
  <si>
    <t>Đường Kinh Dương Vương (qua tòa nhà Điện lực)</t>
  </si>
  <si>
    <t>292</t>
  </si>
  <si>
    <t>Đường Nguyễn Quyền 1, thành phố Bắc Ninh</t>
  </si>
  <si>
    <t>1026/QĐ-UBND ngày 30/9/2014</t>
  </si>
  <si>
    <t>Tuyến đường nối đường Hàn Thuyên và đường Đấu Mã, thành phố Bắc Ninh</t>
  </si>
  <si>
    <t>221</t>
  </si>
  <si>
    <t>161</t>
  </si>
  <si>
    <t>Cải tạo, sửa chữa trụ sở liên cơ quan Ban quản lý khu vực phát triển đô thị Bắc Ninh, Viện nghiên cứu kinh tế xã hội, Quỹ đầu tư phát triển và Quỹ phát triển đất tỉnh Bắc Ninh</t>
  </si>
  <si>
    <t>341</t>
  </si>
  <si>
    <t>413/QĐ - SKHĐT, ngày 30/10/2019</t>
  </si>
  <si>
    <t>Dự án đầu tư xây dựng công trình Trụ Sở các Ban Đảng tỉnh Bắc Ninh.</t>
  </si>
  <si>
    <t>351</t>
  </si>
  <si>
    <t>848/QĐ-UBND ngày 05/6/2019</t>
  </si>
  <si>
    <t>312</t>
  </si>
  <si>
    <t>302</t>
  </si>
  <si>
    <t>Đầu tư xây dựng xưởng in báo Bắc Ninh</t>
  </si>
  <si>
    <t>171</t>
  </si>
  <si>
    <t>282</t>
  </si>
  <si>
    <t>Xử lý sạt lở bờ, bãi sông Đuống tương ứng từ K37+200 ÷ K38+200 đê hữu Đuống, xã Lãng Ngâm, huyện Gia Bình</t>
  </si>
  <si>
    <t>Kè gia cố mái kênh bờ giữa hai kênh ba bờ thuộc trục tiêu sông Bùi ra trạm bơm Nghĩa đạo, huyện Thuận Thành</t>
  </si>
  <si>
    <t>1994/QĐ-UBND ngày 31/10/2018</t>
  </si>
  <si>
    <t>Trụ sở làm việc Công an phường Vân Dương T.p Bắc Ninh</t>
  </si>
  <si>
    <t>Trụ sở làm việc Cảnh sát Phòng cháy chữa cháy - Hạng mục San nền, cổng tường rào (ngân sách tỉnh đảm bảo)</t>
  </si>
  <si>
    <t>Cải tạo, nâng cấp kênh tiêu chính trạm bơm Tri phương</t>
  </si>
  <si>
    <t>Cải tạo, nâng cấp trạm bơm Phú Lâm 1, huyện Tiên Du</t>
  </si>
  <si>
    <t>Xây dựng trạm bơm tiêu Phúc Lộc thuộc khu tiêu Phả Lại huyện Quế Võ (Giai đoạn 2)</t>
  </si>
  <si>
    <t>Cải tạo nâng cấp trạm bơm Hữu Chấp, thành phố Bắc Ninh</t>
  </si>
  <si>
    <t>Dự án cải tạo, nâng cấp trạm bơm Thọ Đức (Trong đồng)</t>
  </si>
  <si>
    <t>Dự án cải tạo, nâng cấp trạm bơm Quế Tân (trong đồng)</t>
  </si>
  <si>
    <t>201</t>
  </si>
  <si>
    <t>362</t>
  </si>
  <si>
    <t>Lập Quy hoạch tỉnh Bắc Ninh, thời kỳ 2021 - 2030, tầm nhìn đến năm 2050</t>
  </si>
  <si>
    <t>332</t>
  </si>
  <si>
    <t>361/QĐ - UBND, ngày 05/7/2019 (QĐ Giao Chủ đẩu tư)</t>
  </si>
  <si>
    <t>ĐTXD cải tạo, nâng cấp TL 283 Dâu - Ngũ Thái (lý trình Km13+767 - Km18+450), huyện Thuận Thành</t>
  </si>
  <si>
    <t>373/QĐ ngày 02/3/2012
850/QĐ - UBND, ngày 06/06/2018</t>
  </si>
  <si>
    <t>338</t>
  </si>
  <si>
    <t>398</t>
  </si>
  <si>
    <t>416/QĐ.KTN ngày 31/10/2018</t>
  </si>
  <si>
    <t>417/QĐ.KTN ngày 31/10/2018</t>
  </si>
  <si>
    <t>1470/QĐ-UBND; 30/11/2015; 840/QĐ-UBND ngày 4/6/2019</t>
  </si>
  <si>
    <t>311</t>
  </si>
  <si>
    <t>325/QĐ-UBND, ngày 15/5/2018</t>
  </si>
  <si>
    <t>Xây dựng hạ tầng sản xuất nông nghiệp đất bãi ven sông (giai đoạn 2)</t>
  </si>
  <si>
    <t>281</t>
  </si>
  <si>
    <t>1982/QĐ-UBND ngày 31/10/2018</t>
  </si>
  <si>
    <t>Cầu chợ Đò</t>
  </si>
  <si>
    <t>659/QĐ-UBND ngày 09/5/2018 (đc bs)</t>
  </si>
  <si>
    <t>540-18/4/2018</t>
  </si>
  <si>
    <t>Trụ sở UBND xã Bình Định</t>
  </si>
  <si>
    <t>494-12/4/2018</t>
  </si>
  <si>
    <t>Đường nội thị khu trung tâm huyện Quế Võ, đoạn từ QL18 đi xã Bằng An</t>
  </si>
  <si>
    <t>Hỗ trợ đường trục huyện Quế võ, đoạn từ QL18 đi xã Việt Hùng,Quế Tân, Phù lương (giai đoạn 3)</t>
  </si>
  <si>
    <t>Hỗ trợ cải tạo đường trục huyện Quế Võ đoạn từ QL 18 đi thôn Do Nha,  xã Phương Liễu</t>
  </si>
  <si>
    <t>Cải tạo, nâng cấp đường trục huyện Quế Võ (đoạn từ TL 279 qua thôn Đồng Chuế đi bến đò Cung Kiệm)</t>
  </si>
  <si>
    <t xml:space="preserve">1113/QĐ-UBND ngày 14/9/2016 </t>
  </si>
  <si>
    <t>1576/QĐ - UBND, ngày 29/10/2018</t>
  </si>
  <si>
    <t>1577/QĐ - UBND, ngày 29/10/2018</t>
  </si>
  <si>
    <t>Dự án đầu tư xây dựng cải tạo, nâng cấp đường trục huyện Quế Võ (đoạn qua xã Việt Thống, từ UBND xã đến đường BTXM thôn Việt Hưng)</t>
  </si>
  <si>
    <t>262</t>
  </si>
  <si>
    <t>Cải tạo, nâng cấp đường tỉnh 276 (km6+492,82 đến km 13+587,99)</t>
  </si>
  <si>
    <t>53/QĐ-UBND ngày 15/01/2016</t>
  </si>
  <si>
    <t>Hỗ trợ ĐTXD khu văn hóa, thể dục, thể thao và công viên cây xanh thôn Chi Hồ, xã Tân Chi, huyện Tiên Du</t>
  </si>
  <si>
    <t>2530/QĐ - UBND, ngày 30/10/2018; 2531/QĐ - UBND, ngày 30/10/2018; 2488/QĐ - UBND, ngày 29/10/2018</t>
  </si>
  <si>
    <t>Nút giao thông phía Tây Nam, TP. Bắc Ninh</t>
  </si>
  <si>
    <t>1339/QĐ - UBND, ngày 27/10/2016</t>
  </si>
  <si>
    <t>Mở rộng đường Lý Anh Tông kết nối với nút giao Tây Nam</t>
  </si>
  <si>
    <t>739/QĐ-UBND ngày 29/3/2018; 527/QĐ, 27/4/2018</t>
  </si>
  <si>
    <t>1282/QĐ-UBND ngày 1/8/2018</t>
  </si>
  <si>
    <t>Nhà điều hành và học thực hành Trường Cao đẳng sư phạm Bắc Ninh</t>
  </si>
  <si>
    <t>093</t>
  </si>
  <si>
    <t>Cải tạo, sứa chữa trường Cao đẳng Công nghiệp Bắc Ninh</t>
  </si>
  <si>
    <t>ĐTXD Nhà  lớp học, trường THPT Lý Thái Tổ</t>
  </si>
  <si>
    <t>Dự án đầu tư xây dựng mở rộng trường THPT Yên Phong số 2</t>
  </si>
  <si>
    <t>1948/QĐ - UBND, ngày 29/10/2018 (PDDA)</t>
  </si>
  <si>
    <t>1784/QĐ - UBND, ngày 31/10/2019 (PDDA)</t>
  </si>
  <si>
    <t>1785/QĐ - UBND, ngày 31/10/2019 (PDDA)</t>
  </si>
  <si>
    <t>1749/QĐ - UBND, ngày 30/10/2019 (PDDA)</t>
  </si>
  <si>
    <t>Dự án khởi công mới</t>
  </si>
  <si>
    <t>Kè Việt Thống đoạn từ K64+900 – K66+500</t>
  </si>
  <si>
    <t>Dự án Cải tạo, nâng cấp hồ chứa phục vụ sản xuất nông nghiệp thôn Kim Đôi, xã Kim Chân, thành phố Bắc Ninh</t>
  </si>
  <si>
    <t xml:space="preserve"> Cải tạo, kiên cố hóa hệ thống kênh sau cống qua đê trạm bơm Phú Mỹ, huyện Thuận Thành</t>
  </si>
  <si>
    <t>Xử lý sạt trượt bãi sông đoạn từ K44+300 - K44+800, đê hữu Cầu, huyện Yên Phong</t>
  </si>
  <si>
    <t>1402/QĐ-UBND ngày 17/9/2019 (CTĐT)</t>
  </si>
  <si>
    <t>2285/QĐ-UBND ngày 14/12/2018 (CTĐT)</t>
  </si>
  <si>
    <t>1822/QĐ - UBND, ngày 18/10/2018</t>
  </si>
  <si>
    <t>1104/QĐ-UBND ngày 24/7/19 (CTĐT)</t>
  </si>
  <si>
    <t>Dự án đầu tư xây dựng đường giao thông từ TL.277 đến khu lưu niệm đồng chí Nguyễn Văn Cừ, thị xã Từ Sơn (đoạn từ UBND phường Trang Hạ đi khu lưu niệm đồng chí Nguyễn Văn Cừ).</t>
  </si>
  <si>
    <t>1817/QĐ - UBND, ngày 31/10/2019</t>
  </si>
  <si>
    <t>Dự án cải tạo, sửa chữa trụ sở Báo Bắc Ninh</t>
  </si>
  <si>
    <t>436/QĐ - KHĐT, ngày 31/10/2019 (PDDA)</t>
  </si>
  <si>
    <t>Cải tạo, sửa chữa Bệnh viện Y học cổ truyền và Phục hồi chức năng tỉnh Bắc Ninh</t>
  </si>
  <si>
    <t>429/QĐ - KHĐT, ngày 31/10/2019 (PDDA)</t>
  </si>
  <si>
    <t>Trụ sở công an và Ban chỉ huy quân sự xã Bằng An, huyện Quế Võ</t>
  </si>
  <si>
    <t>Trụ sở công an và Ban chỉ huy quân sự xã Minh Đạo, huyện Tiên Du</t>
  </si>
  <si>
    <t>Trụ sở công an và Ban chỉ huy quân sự xã Dũng Liệt, huyện Yên Phong</t>
  </si>
  <si>
    <t>Trụ sở công an và Ban chỉ huy quân sự xã Lâm Thao, huyện Lương Tài</t>
  </si>
  <si>
    <t>Trụ sở công an và Ban chỉ huy quân sự xã Gia Đông, huyện Thuận Thành</t>
  </si>
  <si>
    <t>Trụ sở công an và Ban chỉ huy quân sự thị trấn Gia Bình, huyện Gia Bình</t>
  </si>
  <si>
    <t>348/QĐ-SKHĐT ngày 29/10/2019 (PDDA)</t>
  </si>
  <si>
    <t>351/QĐ-SKHĐT ngày 29/10/2019 (PDDA)</t>
  </si>
  <si>
    <t>353/QĐ-SKHĐT ngày 29/10/2019 (PDDA)</t>
  </si>
  <si>
    <t>355/QĐ-SKHĐT ngày 29/10/2019 (PDDA)</t>
  </si>
  <si>
    <t>358/QĐ-SKHĐT ngày 29/10/2019 (PDDA)</t>
  </si>
  <si>
    <t>361/QĐ-SKHĐT ngày 29/10/2019 (PDDA)</t>
  </si>
  <si>
    <t>Công ty TNHH MTV KTCTTL Nam Đuống</t>
  </si>
  <si>
    <t xml:space="preserve">Cứng hóa kênh Bắc Kênh Vàng từ K4+570m đến đường 282 </t>
  </si>
  <si>
    <t>366/QĐ-KHĐT.KTN, ngày 29/10/2019 (PDDA)</t>
  </si>
  <si>
    <t>Liên minh HTX tỉnh Bắc Ninh</t>
  </si>
  <si>
    <t>Cải tạo trụ sở làm việc và khuôn viên Liên minh Hợp tác xã tỉnh Bắc Ninh</t>
  </si>
  <si>
    <t>365/QĐ-SKHĐT ngày 29/10/2019</t>
  </si>
  <si>
    <t>Đầu tư xây dựng Trường THPT Lý Nhân Tông</t>
  </si>
  <si>
    <t>Cải tạo, sửa chữa Trường THPT Lương Tài 2</t>
  </si>
  <si>
    <t>Cải tạo, sửa chữa Trường THPT Tiên Du số 1</t>
  </si>
  <si>
    <t>396/QĐ - KHĐT ngày 30/10/2019 (PDDA)</t>
  </si>
  <si>
    <t>394/QĐ - KHĐT ngày 30/10/2019 (PDDA)</t>
  </si>
  <si>
    <t>388/QĐ - KHĐT ngày 30/10/2019 (PDDA)</t>
  </si>
  <si>
    <t>Cải tạo, sửa chữa nhà làm việc 5 tầng trường Cao đẳng sư phạm Bắc Ninh</t>
  </si>
  <si>
    <t>385/QĐ - KHĐT, ngày 30/10/2019 (PDDA)</t>
  </si>
  <si>
    <t>Sở Giáo dục đào tạo</t>
  </si>
  <si>
    <t>Cải tạo, sửa chữa trụ sở Sở Giáo dục và Đào tạo</t>
  </si>
  <si>
    <t>384/QĐ - KHĐT, ngày 30/10/2019 (PDDA)</t>
  </si>
  <si>
    <t>Sở Khoa học công nghệ</t>
  </si>
  <si>
    <t>Cải tạo, sửa chữa trụ sở Sở Khoa học công nghệ tỉnh Bắc Ninh</t>
  </si>
  <si>
    <t>427/QĐ - KHĐT, ngày 31/10/2019</t>
  </si>
  <si>
    <t>Dự án Xây dựng công trình trụ sở các Chi nhánh Văn phòng đăng ký đất đai huyện Quế Võ</t>
  </si>
  <si>
    <t>383/QĐ-KHĐT.KTN ngày 30/10/2019 (PDDA)</t>
  </si>
  <si>
    <t>Nhà chứa quan họ khu Bồ Sơn, phường Võ Cường, thành phố Bắc Ninh</t>
  </si>
  <si>
    <t>Nhà chứa quan họ làng Tam Sơn, thị xã Từ Sơn</t>
  </si>
  <si>
    <t>Đầu tư xây dựng đền thờ Hàn Thuyên, xã Lai Hạ, huyện Lương Tài. Hạng mục: Nhà tả vu, hữu vu, nội thất đền</t>
  </si>
  <si>
    <t>Tu bổ, tôn tạo chùa Linh Ứng, xã Gia Đông, huyện Thuận Thành</t>
  </si>
  <si>
    <t>ĐTXD bảo tồn, tôn tạo và phát huy giá trị di tích Lệ Chi Viên, xã Đại Lai, huyện Gia Bình</t>
  </si>
  <si>
    <t>419/QĐ - KHĐT, ngày 30/10/2019 (PDDA)</t>
  </si>
  <si>
    <t>420/QĐ - KHĐT, ngày 30/10/2019 (PDDA)</t>
  </si>
  <si>
    <t>437a/QĐ - KHĐT, ngày 31/10/2019 (PDDA)</t>
  </si>
  <si>
    <t>1741/QĐ - UBND, ngày 30/10/2019 (PDDA)</t>
  </si>
  <si>
    <t>1775/QĐ - UBND, ngày 31/10/2019 (PDDA)</t>
  </si>
  <si>
    <t>Sở Y tế</t>
  </si>
  <si>
    <t>Cải tạo, sửa chữa trụ sở làm việc Sở Y tế</t>
  </si>
  <si>
    <t>428/QĐ - KHĐT, ngày 31/10/2019 (PDDA)</t>
  </si>
  <si>
    <t>Đầu tư xây dựng nâng công suất và thay đổi nước ngầm sang xử dụng nước mặt công trình cấp nước sạch tập trung xã Song Hồ, huyện Thuận Thành</t>
  </si>
  <si>
    <t>Dự án đầu tư xây dựng hệ thống mạng đường ống cấp nước tập trung cụm xã Thụy Hòa, Dũng Liệt, huyện Yên Phong</t>
  </si>
  <si>
    <t>1720/QĐ - UBND, ngày 30/10/2019 (PDDA)</t>
  </si>
  <si>
    <t>932/QĐ - UBND, ngày 24/6/2019</t>
  </si>
  <si>
    <t>Trung tâm văn hóa kinh Bắc</t>
  </si>
  <si>
    <t>Cải tạo sửa chữa Trung tâm văn hóa kinh Bắc</t>
  </si>
  <si>
    <t>435/QĐ - KHĐT, ngày 31/10/2019</t>
  </si>
  <si>
    <t>Dự án ĐTXD đường liên xã Đại Lai đi Nhân Thắng (đoạn từ TL.285 đi thôn Ấp Lai, xã Đai Lai, thôn Hương Triện, xã Nhân Thắng)</t>
  </si>
  <si>
    <t>Đường giao thông và hạ tầng kỹ thuật chống ngập úng thôn Đông Bình, thị trấn Gia Bình, huyện Gia Bình</t>
  </si>
  <si>
    <t>1273/QĐ - UBND, ngày 27/8/2019</t>
  </si>
  <si>
    <t>1726/QĐ - UBND, ngày 30/10/2019 (PDDA)</t>
  </si>
  <si>
    <t>Dự án ĐTXD đường giao thông từ đường dẫn cầu Bình Than đi xã Vạn Ninh, huyện Gia Bình</t>
  </si>
  <si>
    <t>Cải tạo nâng cấp tuyến đường liên xã Quỳnh Phú đi Đại Bái (đoạn từ trạm bơm Quỳnh bội xã Quỳnh phú đi Đoan Bái xã Đại Bái)</t>
  </si>
  <si>
    <t>Cải tạo, nâng cấp tuyến đường liên xã Xuân Lai đi Song Giang (Đoạn QL17 đi đê Đại Hà)</t>
  </si>
  <si>
    <t>Dự án đầu tư xây dựng đường trục trung tâm đô thị Nhân Thắng kéo dài đi TL.285 mới và tuyến nhánh</t>
  </si>
  <si>
    <t>1792/QĐ - UBND, ngày 31/10/2019 (PDDA)</t>
  </si>
  <si>
    <t>2445/QĐ - UBND, ngày 28/12/2018</t>
  </si>
  <si>
    <t>1814/QĐ - UBND, ngày 31/10/2019</t>
  </si>
  <si>
    <t>1888/QĐ - UBND, ngày 26/10/2018 (PDDA)</t>
  </si>
  <si>
    <t>Thời gian thực hiện</t>
  </si>
  <si>
    <t>2019-2021</t>
  </si>
  <si>
    <t>2020 - 2022</t>
  </si>
  <si>
    <t>2018 - 2021</t>
  </si>
  <si>
    <t>2018-2022</t>
  </si>
  <si>
    <t>Dự án chỉnh trang đô thị trung tâm thị trấn Gia Bình và thị trấn Nhân Thắng, huyện Gia Bình</t>
  </si>
  <si>
    <t>1615/QĐ - UBND, ngày 16/10/2019 (PDDA)</t>
  </si>
  <si>
    <t>2019 - 2021</t>
  </si>
  <si>
    <t>Dự án đầu tư xây dựng cải tạo, nâng cấp TL.280 (đoạn từ thị trấn Thứa đi QL.38), huyện Lương Tài</t>
  </si>
  <si>
    <t>1727/QĐ - UBND, ngày 30/10/2019 (PDDA)</t>
  </si>
  <si>
    <t>2020-2024</t>
  </si>
  <si>
    <t>Cải tạo nâng cấp đường huyện ĐH11 (đoạn từ cầu Táo Đôi đi TL284 mới), huyện Lương Tài</t>
  </si>
  <si>
    <t>1732/QĐ - UBND, ngày 30/10/2019</t>
  </si>
  <si>
    <t>Dự án ĐTXD trụ sở Huyện ủy – HĐND – UBND huyện Lương Tài</t>
  </si>
  <si>
    <t>607/QĐ-UBND ngày 19/4/2019</t>
  </si>
  <si>
    <t>Dự án chỉnh trang đô thị trung tâm thị trấn Thứa, huyện Lương Tài</t>
  </si>
  <si>
    <t>1748/QĐ - UBND,  ngày 30/10/2019 (PDDA)</t>
  </si>
  <si>
    <t>Dự án ĐTXD đường trục huyện Quế Võ đoạn từ TL.279 đi Bằng An, lên đê Hữu Cầu</t>
  </si>
  <si>
    <t>ĐTXD cải tạo, nâng cấp đường trục huyện Quế Võ (đoạn từ QL.18 đến chân dốc thôn Châu Cầu, xã Châu Phong)</t>
  </si>
  <si>
    <t>Đường trục huyện Quế Võ (Đoạn QL18 đi trung tâm xã Đào Viên)</t>
  </si>
  <si>
    <t>Cải tạo, nâng cấp đoạn đường xã Chi Lăng, huyện Quế Võ</t>
  </si>
  <si>
    <t>1926/QĐ-UBND, ngày 26/10/2018 (PDDA)</t>
  </si>
  <si>
    <t>364/QĐ-SKHĐT ngày 29/10/2019</t>
  </si>
  <si>
    <t>393/QĐ - KHĐT, ngày 30/10/2018</t>
  </si>
  <si>
    <t>1779/QĐ - UBND, ngày 31/10/2019 (PDDA)</t>
  </si>
  <si>
    <t>2018-2020</t>
  </si>
  <si>
    <t>2018 - 2020</t>
  </si>
  <si>
    <t>Dự án đầu tư xây dựng đường tránh QL.17 đoạn từ QL.38 đi ĐT.276 thuộc địa phận xã Trạm Lộ - xã Gia Đông – xã Nguyệt Đức, huyện Thuận Thành</t>
  </si>
  <si>
    <t>ĐTXD đường giao thông từ Trung tâm thể thao đi nhà máy xử lý nước thải huyện Thuận Thành</t>
  </si>
  <si>
    <t>Dự án ĐTXD hệ thống đường trục xã Hoài Thượng, huyện Thuận Thành</t>
  </si>
  <si>
    <t>1806/QĐ - UBND, ngày 31/10/2019 (PDDA)</t>
  </si>
  <si>
    <t>1751/QĐ - UBND, ngày 30/10/2019 (PDDA)</t>
  </si>
  <si>
    <t>1643/QĐ - UBND, ngày 17/10/2019 (PDDA)</t>
  </si>
  <si>
    <t>Dự án đầu tư xây dựng đường tránh QL.17 đoạn từ QL.17 đi QL.38 thuộc địa phận xã An Bình, xã Trạm Lộ, huyện Thuận Thành</t>
  </si>
  <si>
    <t>Dự án đầu tư xây dựng đường tránh QL.17 đoạn từ ĐT.276 đi ĐT.283 thuộc địa phận xã Nguyệt Đức – xã Thanh Khương – xã Hà Mãn, huyện Thuận Thành</t>
  </si>
  <si>
    <t>Dự án đầu tư xây dựng đường giao thông từ Ngọc Khám, xã Gia Đông đi Trung tâm thể thao huyện Thuận Thành</t>
  </si>
  <si>
    <t>Dự án đầu tư xây dựng đường giao thông từ Khu công nghiệp Khai Sơn đi đường tránh QL.17, huyện Thuận Thành</t>
  </si>
  <si>
    <t>Dự án đầu tư xây dựng đường giao thông từ QL.38 qua nhà máy xử lý nước thải huyện Thuận Thành đi QL.17, huyện Thuận Thành</t>
  </si>
  <si>
    <t>1810/QĐ - UBND, ngày 31/10/2019 (PDDA)</t>
  </si>
  <si>
    <t>1504/QĐ - UBND, ngày 30/9/2019 (PDDA)</t>
  </si>
  <si>
    <t>1812/QĐ - UBND, ngày 31/10/2019 (PDDA)</t>
  </si>
  <si>
    <t>1811/QĐ - UBND, ngày 31/10/2019 (PDDA)</t>
  </si>
  <si>
    <t>1819/QĐ - UBND, ngày 31/10/2019 (PDDA)</t>
  </si>
  <si>
    <t>2020-2022</t>
  </si>
  <si>
    <t>Dự án đầu tư xây dựng mở rộng đền Bình Ngô, xã An Bình, huyện Thuận Thành</t>
  </si>
  <si>
    <t>1790/QĐ - UBND, ngày 31/10/2019 (PDDA)</t>
  </si>
  <si>
    <t>Dự án đầu tư xây dựng Trường THCS xã Cảnh Hưng, huyện Tiên Du</t>
  </si>
  <si>
    <t>Dự án đầu tư xây dựng Trường Tiều học Hoàn Sơn, huyện Tiên Du</t>
  </si>
  <si>
    <t>072</t>
  </si>
  <si>
    <t>1744/QĐ - UBND, ngày 30/10/2019 (PDDA)</t>
  </si>
  <si>
    <t>1788/QĐ - UBND, ngày 31/10/2019 (PDDA)</t>
  </si>
  <si>
    <t>2019-2023</t>
  </si>
  <si>
    <t>Dự án đầu tư xây dựng đường nối từ đê tả Đuống (tại xã Minh Đạo) đi TL.287, huyện Tiên Du</t>
  </si>
  <si>
    <t>1745/QĐ - UBND, ngày 30/10/20109 (PDDA)</t>
  </si>
  <si>
    <t>2019-2022</t>
  </si>
  <si>
    <t>ĐTXD cải tạo nâng cấp tuyến đường từ ngã tư Nghĩa trang liệt sỹ xã Văn Môn đi Đông Anh</t>
  </si>
  <si>
    <t>YP</t>
  </si>
  <si>
    <t>1777/QĐ - UBND, ngày 31/10/2019</t>
  </si>
  <si>
    <t>Trường mầm non khu nhà ở Đồng Riệc thôn Phú Mẫn, thị trấn Chờ, Huyện Yên Phong</t>
  </si>
  <si>
    <t>1776/QĐ - UBND, ngày 31/10/2019 (PDDA)</t>
  </si>
  <si>
    <t>Dự án đầu tư xây dựng đường nối từ đê sông Cầu, xã Dũng Liệt đi Khu công nghiệp Yên Phong I mở rộng, huyện Yên Phong</t>
  </si>
  <si>
    <t>1804/QĐ - UBND, ngày 31/10/2019 (PDDA)</t>
  </si>
  <si>
    <t>Dư án khởi công mới</t>
  </si>
  <si>
    <t>Dự án ĐTXD đường về khu lưu niệm đồng chí Nguyễn Văn Cừ đoạn từ TL.277 qua UBND phường Trang Hạ, thị xã Từ Sơn</t>
  </si>
  <si>
    <t>1608/QĐ - UBND, ngày 15/10/2019 (PDDA)</t>
  </si>
  <si>
    <t>Dự án khu lưu niệm gắn với công viên đồng chí Lê Quang Đạo</t>
  </si>
  <si>
    <t>1743/QĐ - UBND, ngày 30/10/2019 (PDDA)</t>
  </si>
  <si>
    <t>Đường Hoàng Hoa Thám kéo dài đoạn từ dự án đấu giá QSD đất tạo vốn xây dựng cơ sở hạ tầng phường Kinh Bắc (DA K15) đến đường H, tp Bắc Ninh</t>
  </si>
  <si>
    <t>Mở rộng lòng đường, vỉa hè QL38 đoạn từ cầu vượt Bồ Sơn đến Nhà máy chế biến thức ăn chăn nuôi Dabaco thành phố Bắc Ninh (giai đoạn 1)</t>
  </si>
  <si>
    <t>1969/QĐ - UBND, ngày 30/10/2018</t>
  </si>
  <si>
    <t>1882/QĐ - UBND, ngày 26/10/2018 (PDDA)</t>
  </si>
  <si>
    <t>Ngân sách địa phương</t>
  </si>
  <si>
    <t>Ngân sách trung ương</t>
  </si>
  <si>
    <t>Dự án đầu tư xây dựng đường tỉnh 276 đoạn Thị trấn Chờ ÷ thị trấn Lim, tỉnh Bắc Ninh</t>
  </si>
  <si>
    <t>1284/QĐ-UBND ngày 30/10/2015; 1929/QĐ-UBND ngày 1812/2017</t>
  </si>
  <si>
    <t>Dự án đầu tư xây dựng cải tạo nâng cấp đường TL 278 (đoạn từ QL18 ÷ QL38) thành phố Bắc Ninh, tỉnh Bắc Ninh</t>
  </si>
  <si>
    <t>1136/QĐ-UBND ngày 16/9/2016; 1927/QĐ-UBND ngày 18/12/2017</t>
  </si>
  <si>
    <t>Dự án đầu tư công trình nạo vét kênh tiêu Hiền Lương, huyện Quế Võ</t>
  </si>
  <si>
    <t>925/QĐ-UBND ngày 29/7/2016; 1945/QĐ-UBND ngày 21/12/2017</t>
  </si>
  <si>
    <t>Dự án ĐTXD Trạm bơm Tri Phương II</t>
  </si>
  <si>
    <t>3907/QĐ-BNN-XD ngày 29/9/2017</t>
  </si>
  <si>
    <t>Sở Nội vụ</t>
  </si>
  <si>
    <t>Dự án xây dựng Kho lưu trữ tỉnh Bắc Ninh</t>
  </si>
  <si>
    <t>784/QĐ-TTg, 24//2010
1350/QĐ-UBND, 27/10/2016
1930/QĐ/UBND ngày 18/12/2017</t>
  </si>
  <si>
    <t>Nâng cấp tuyến đê hữu Đuống, tỉnh Bắc Ninh</t>
  </si>
  <si>
    <t>Dự án Cải tạo Sông Ngũ huyện Khê</t>
  </si>
  <si>
    <t>070</t>
  </si>
  <si>
    <t>Sở Y tế (Bệnh viện Y học cổ truyền và phục hồi chức năng)</t>
  </si>
  <si>
    <t>261</t>
  </si>
  <si>
    <t>Tổng cộng</t>
  </si>
  <si>
    <t>DANH MỤC CÁC CHƯƠNG TRÌNH, DỰ ÁN SỬ DỤNG VỐN NGÂN SÁCH NHÀ NƯỚC NĂM 2020</t>
  </si>
  <si>
    <t>(Dự toán đã được Hội đồng nhân dân quyết định)</t>
  </si>
  <si>
    <t>Biểu số 58/CK-NSNN</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</si>
</sst>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_-* #,##0.00_-;\-* #,##0.00_-;_-* &quot;-&quot;??_-;_-@_-"/>
    <numFmt numFmtId="165" formatCode="_(* #,##0.00_);_(* \(#,##0.00\);_(* &quot;-&quot;??_);_(@_)"/>
    <numFmt numFmtId="166" formatCode="_(* #,##0_);_(* \(#,##0\);_(* &quot;-&quot;??_);_(@_)"/>
    <numFmt numFmtId="167" formatCode="_-* #,##0.00\ _V_N_D_-;\-* #,##0.00\ _V_N_D_-;_-* &quot;-&quot;??\ _V_N_D_-;_-@_-"/>
  </numFmts>
  <fonts count="38">
    <font>
      <sz val="11"/>
      <color theme="1"/>
      <name val="Calibri"/>
      <family val="2"/>
      <scheme val="minor"/>
    </font>
    <font>
      <sz val="11"/>
      <color theme="1"/>
      <name val="Calibri"/>
      <family val="2"/>
      <scheme val="minor"/>
    </font>
    <font>
      <b/>
      <sz val="14"/>
      <name val="Times New Roman"/>
      <family val="1"/>
    </font>
    <font>
      <b/>
      <sz val="14"/>
      <name val="Times New Roman"/>
      <family val="2"/>
    </font>
    <font>
      <sz val="13"/>
      <name val="Times New Roman"/>
      <family val="2"/>
    </font>
    <font>
      <i/>
      <sz val="14"/>
      <name val="Times New Roman"/>
      <family val="2"/>
    </font>
    <font>
      <b/>
      <sz val="15"/>
      <name val="Times New Roman"/>
      <family val="1"/>
    </font>
    <font>
      <b/>
      <sz val="13"/>
      <name val="Times New Roman"/>
      <family val="2"/>
    </font>
    <font>
      <i/>
      <sz val="13"/>
      <name val="Times New Roman"/>
      <family val="1"/>
    </font>
    <font>
      <sz val="10"/>
      <name val="Arial"/>
      <family val="2"/>
    </font>
    <font>
      <b/>
      <sz val="13"/>
      <name val="Times New Roman"/>
      <family val="1"/>
      <charset val="163"/>
    </font>
    <font>
      <sz val="13"/>
      <name val="Times New Roman"/>
      <family val="1"/>
      <charset val="163"/>
    </font>
    <font>
      <b/>
      <sz val="15"/>
      <name val="Times New Roman"/>
      <family val="1"/>
      <charset val="163"/>
    </font>
    <font>
      <b/>
      <sz val="16"/>
      <name val="Times New Roman"/>
      <family val="1"/>
      <charset val="163"/>
    </font>
    <font>
      <sz val="12"/>
      <color indexed="8"/>
      <name val="Times New Roman"/>
      <family val="2"/>
    </font>
    <font>
      <b/>
      <sz val="16"/>
      <name val="Times New Roman"/>
      <family val="1"/>
    </font>
    <font>
      <sz val="13"/>
      <name val="Times New Roman"/>
      <family val="1"/>
    </font>
    <font>
      <b/>
      <sz val="13"/>
      <name val="Times New Roman"/>
      <family val="1"/>
    </font>
    <font>
      <sz val="15"/>
      <name val="Times New Roman"/>
      <family val="1"/>
      <charset val="163"/>
    </font>
    <font>
      <sz val="12"/>
      <name val="Times New Roman"/>
      <family val="1"/>
    </font>
    <font>
      <sz val="12"/>
      <color theme="1"/>
      <name val="Times New Roman"/>
      <family val="2"/>
      <charset val="163"/>
    </font>
    <font>
      <sz val="16"/>
      <name val="Times New Roman"/>
      <family val="1"/>
      <charset val="163"/>
    </font>
    <font>
      <sz val="16"/>
      <name val="Times New Roman"/>
      <family val="1"/>
    </font>
    <font>
      <sz val="12"/>
      <color theme="1"/>
      <name val="Times New Roman"/>
      <family val="2"/>
    </font>
    <font>
      <sz val="16"/>
      <name val="Times New Roman"/>
      <family val="2"/>
    </font>
    <font>
      <sz val="16"/>
      <name val="Cambria"/>
      <family val="1"/>
      <scheme val="major"/>
    </font>
    <font>
      <b/>
      <sz val="16"/>
      <name val="Cambria"/>
      <family val="1"/>
      <scheme val="major"/>
    </font>
    <font>
      <sz val="14"/>
      <color indexed="8"/>
      <name val="Times New Roman"/>
      <family val="2"/>
      <charset val="163"/>
    </font>
    <font>
      <sz val="11"/>
      <color indexed="8"/>
      <name val="Calibri"/>
      <family val="2"/>
    </font>
    <font>
      <sz val="15"/>
      <name val="Times New Roman"/>
      <family val="1"/>
    </font>
    <font>
      <sz val="12"/>
      <color indexed="8"/>
      <name val="Times New Roman"/>
      <family val="2"/>
      <charset val="163"/>
    </font>
    <font>
      <u/>
      <sz val="11"/>
      <color theme="10"/>
      <name val="Calibri"/>
      <family val="2"/>
    </font>
    <font>
      <sz val="14"/>
      <name val="Times New Roman"/>
      <family val="1"/>
    </font>
    <font>
      <sz val="15"/>
      <name val="Cambria"/>
      <family val="1"/>
    </font>
    <font>
      <sz val="11"/>
      <name val="UVnTime"/>
    </font>
    <font>
      <sz val="15"/>
      <name val="Times New Roman"/>
      <family val="2"/>
    </font>
    <font>
      <sz val="18"/>
      <name val="Times New Roman"/>
      <family val="1"/>
    </font>
    <font>
      <b/>
      <sz val="11"/>
      <name val="Times New Roman"/>
      <family val="1"/>
      <charset val="163"/>
    </font>
  </fonts>
  <fills count="3">
    <fill>
      <patternFill patternType="none"/>
    </fill>
    <fill>
      <patternFill patternType="gray125"/>
    </fill>
    <fill>
      <patternFill patternType="solid">
        <fgColor theme="0"/>
        <bgColor indexed="64"/>
      </patternFill>
    </fill>
  </fills>
  <borders count="12">
    <border>
      <left/>
      <right/>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style="thin">
        <color indexed="64"/>
      </left>
      <right style="thin">
        <color indexed="64"/>
      </right>
      <top/>
      <bottom style="thin">
        <color indexed="64"/>
      </bottom>
      <diagonal/>
    </border>
  </borders>
  <cellStyleXfs count="45">
    <xf numFmtId="0" fontId="0" fillId="0" borderId="0"/>
    <xf numFmtId="164" fontId="1" fillId="0" borderId="0" applyFont="0" applyFill="0" applyBorder="0" applyAlignment="0" applyProtection="0"/>
    <xf numFmtId="0" fontId="9" fillId="0" borderId="0"/>
    <xf numFmtId="0" fontId="9" fillId="0" borderId="0"/>
    <xf numFmtId="165" fontId="9" fillId="0" borderId="0" applyFont="0" applyFill="0" applyBorder="0" applyAlignment="0" applyProtection="0"/>
    <xf numFmtId="165" fontId="14" fillId="0" borderId="0" applyFont="0" applyFill="0" applyBorder="0" applyAlignment="0" applyProtection="0"/>
    <xf numFmtId="0" fontId="19" fillId="0" borderId="0"/>
    <xf numFmtId="0" fontId="20" fillId="0" borderId="0"/>
    <xf numFmtId="165" fontId="14" fillId="0" borderId="0" applyFont="0" applyFill="0" applyBorder="0" applyAlignment="0" applyProtection="0"/>
    <xf numFmtId="0" fontId="1" fillId="0" borderId="0"/>
    <xf numFmtId="0" fontId="1" fillId="0" borderId="0"/>
    <xf numFmtId="165" fontId="1" fillId="0" borderId="0" applyFont="0" applyFill="0" applyBorder="0" applyAlignment="0" applyProtection="0"/>
    <xf numFmtId="0" fontId="1" fillId="0" borderId="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4" fillId="0" borderId="0" applyFont="0" applyFill="0" applyBorder="0" applyAlignment="0" applyProtection="0"/>
    <xf numFmtId="0" fontId="27" fillId="0" borderId="0"/>
    <xf numFmtId="165" fontId="28" fillId="0" borderId="0" applyFont="0" applyFill="0" applyBorder="0" applyAlignment="0" applyProtection="0"/>
    <xf numFmtId="0" fontId="9" fillId="0" borderId="0"/>
    <xf numFmtId="0" fontId="30" fillId="0" borderId="0"/>
    <xf numFmtId="165" fontId="14" fillId="0" borderId="0" applyFont="0" applyFill="0" applyBorder="0" applyAlignment="0" applyProtection="0"/>
    <xf numFmtId="0" fontId="23" fillId="0" borderId="0"/>
    <xf numFmtId="0" fontId="19" fillId="0" borderId="0"/>
    <xf numFmtId="165" fontId="1" fillId="0" borderId="0" applyFont="0" applyFill="0" applyBorder="0" applyAlignment="0" applyProtection="0"/>
    <xf numFmtId="0" fontId="28" fillId="0" borderId="0"/>
    <xf numFmtId="167" fontId="9" fillId="0" borderId="0" applyFont="0" applyFill="0" applyBorder="0" applyAlignment="0" applyProtection="0"/>
    <xf numFmtId="0" fontId="31" fillId="0" borderId="0" applyNumberFormat="0" applyFill="0" applyBorder="0" applyAlignment="0" applyProtection="0">
      <alignment vertical="top"/>
      <protection locked="0"/>
    </xf>
    <xf numFmtId="0" fontId="1" fillId="0" borderId="0"/>
    <xf numFmtId="9" fontId="14" fillId="0" borderId="0" applyFont="0" applyFill="0" applyBorder="0" applyAlignment="0" applyProtection="0"/>
    <xf numFmtId="0" fontId="1" fillId="0" borderId="0"/>
    <xf numFmtId="165" fontId="28" fillId="0" borderId="0" applyFont="0" applyFill="0" applyBorder="0" applyAlignment="0" applyProtection="0"/>
    <xf numFmtId="0" fontId="1" fillId="0" borderId="0"/>
    <xf numFmtId="0" fontId="1" fillId="0" borderId="0"/>
    <xf numFmtId="165" fontId="28" fillId="0" borderId="0" applyFont="0" applyFill="0" applyBorder="0" applyAlignment="0" applyProtection="0"/>
    <xf numFmtId="165" fontId="28" fillId="0" borderId="0" applyFont="0" applyFill="0" applyBorder="0" applyAlignment="0" applyProtection="0"/>
    <xf numFmtId="0" fontId="1" fillId="0" borderId="0"/>
    <xf numFmtId="165" fontId="28" fillId="0" borderId="0" applyFont="0" applyFill="0" applyBorder="0" applyAlignment="0" applyProtection="0"/>
    <xf numFmtId="165" fontId="28" fillId="0" borderId="0" applyFont="0" applyFill="0" applyBorder="0" applyAlignment="0" applyProtection="0"/>
    <xf numFmtId="0" fontId="1" fillId="0" borderId="0"/>
    <xf numFmtId="165" fontId="1" fillId="0" borderId="0" applyFont="0" applyFill="0" applyBorder="0" applyAlignment="0" applyProtection="0"/>
    <xf numFmtId="0" fontId="19" fillId="0" borderId="0"/>
    <xf numFmtId="0" fontId="34" fillId="0" borderId="0"/>
    <xf numFmtId="0" fontId="1" fillId="0" borderId="0"/>
    <xf numFmtId="0" fontId="1" fillId="0" borderId="0"/>
  </cellStyleXfs>
  <cellXfs count="232">
    <xf numFmtId="0" fontId="0" fillId="0" borderId="0" xfId="0"/>
    <xf numFmtId="0" fontId="2" fillId="2" borderId="0" xfId="0" applyFont="1" applyFill="1"/>
    <xf numFmtId="0" fontId="3" fillId="2" borderId="0" xfId="0" applyFont="1" applyFill="1" applyAlignment="1"/>
    <xf numFmtId="0" fontId="4" fillId="2" borderId="0" xfId="0" applyFont="1" applyFill="1"/>
    <xf numFmtId="0" fontId="4" fillId="2" borderId="0" xfId="0" applyFont="1" applyFill="1" applyAlignment="1">
      <alignment horizontal="center" vertical="center"/>
    </xf>
    <xf numFmtId="0" fontId="7" fillId="2" borderId="0" xfId="0" applyFont="1" applyFill="1" applyAlignment="1">
      <alignment horizontal="right"/>
    </xf>
    <xf numFmtId="0" fontId="11" fillId="2" borderId="0" xfId="0" applyFont="1" applyFill="1"/>
    <xf numFmtId="0" fontId="12" fillId="2" borderId="5" xfId="2" applyFont="1" applyFill="1" applyBorder="1" applyAlignment="1">
      <alignment horizontal="center" vertical="center" wrapText="1"/>
    </xf>
    <xf numFmtId="0" fontId="12" fillId="2" borderId="7" xfId="2" applyFont="1" applyFill="1" applyBorder="1" applyAlignment="1">
      <alignment horizontal="center" vertical="center" wrapText="1"/>
    </xf>
    <xf numFmtId="166" fontId="13" fillId="2" borderId="10" xfId="4" applyNumberFormat="1" applyFont="1" applyFill="1" applyBorder="1" applyAlignment="1">
      <alignment horizontal="right" vertical="center" wrapText="1"/>
    </xf>
    <xf numFmtId="0" fontId="10" fillId="2" borderId="7" xfId="2" applyFont="1" applyFill="1" applyBorder="1" applyAlignment="1">
      <alignment horizontal="center" vertical="center" wrapText="1"/>
    </xf>
    <xf numFmtId="0" fontId="12" fillId="2" borderId="0" xfId="2" applyFont="1" applyFill="1" applyBorder="1" applyAlignment="1">
      <alignment horizontal="center" vertical="center" wrapText="1"/>
    </xf>
    <xf numFmtId="0" fontId="10" fillId="2" borderId="5" xfId="2" applyFont="1" applyFill="1" applyBorder="1" applyAlignment="1">
      <alignment horizontal="center" vertical="center" wrapText="1"/>
    </xf>
    <xf numFmtId="166" fontId="15" fillId="2" borderId="5" xfId="5" applyNumberFormat="1" applyFont="1" applyFill="1" applyBorder="1" applyAlignment="1">
      <alignment horizontal="right" vertical="center" wrapText="1"/>
    </xf>
    <xf numFmtId="0" fontId="16" fillId="2" borderId="5" xfId="2" applyFont="1" applyFill="1" applyBorder="1" applyAlignment="1">
      <alignment horizontal="center" vertical="center" wrapText="1"/>
    </xf>
    <xf numFmtId="0" fontId="17" fillId="2" borderId="5" xfId="2" applyFont="1" applyFill="1" applyBorder="1" applyAlignment="1">
      <alignment horizontal="center" vertical="center" wrapText="1"/>
    </xf>
    <xf numFmtId="0" fontId="6" fillId="2" borderId="5" xfId="2" applyFont="1" applyFill="1" applyBorder="1" applyAlignment="1">
      <alignment horizontal="center" vertical="center" wrapText="1"/>
    </xf>
    <xf numFmtId="0" fontId="17" fillId="2" borderId="0" xfId="0" applyFont="1" applyFill="1"/>
    <xf numFmtId="0" fontId="18" fillId="2" borderId="5" xfId="2" applyFont="1" applyFill="1" applyBorder="1" applyAlignment="1">
      <alignment horizontal="center" vertical="center" wrapText="1"/>
    </xf>
    <xf numFmtId="0" fontId="18" fillId="2" borderId="5" xfId="7" applyFont="1" applyFill="1" applyBorder="1" applyAlignment="1">
      <alignment horizontal="center" vertical="center" wrapText="1"/>
    </xf>
    <xf numFmtId="166" fontId="22" fillId="2" borderId="5" xfId="5" applyNumberFormat="1" applyFont="1" applyFill="1" applyBorder="1" applyAlignment="1">
      <alignment horizontal="right" vertical="center" wrapText="1"/>
    </xf>
    <xf numFmtId="0" fontId="4" fillId="2" borderId="5" xfId="0" applyFont="1" applyFill="1" applyBorder="1" applyAlignment="1">
      <alignment horizontal="center" vertical="center"/>
    </xf>
    <xf numFmtId="0" fontId="18" fillId="2" borderId="5" xfId="9" applyFont="1" applyFill="1" applyBorder="1" applyAlignment="1">
      <alignment vertical="center" wrapText="1"/>
    </xf>
    <xf numFmtId="0" fontId="18" fillId="2" borderId="5" xfId="9" applyFont="1" applyFill="1" applyBorder="1" applyAlignment="1">
      <alignment horizontal="center" vertical="center" wrapText="1"/>
    </xf>
    <xf numFmtId="166" fontId="21" fillId="2" borderId="5" xfId="1" applyNumberFormat="1" applyFont="1" applyFill="1" applyBorder="1" applyAlignment="1">
      <alignment horizontal="right" vertical="center" wrapText="1"/>
    </xf>
    <xf numFmtId="0" fontId="4" fillId="2" borderId="5" xfId="0" applyFont="1" applyFill="1" applyBorder="1" applyAlignment="1">
      <alignment vertical="center" wrapText="1"/>
    </xf>
    <xf numFmtId="0" fontId="11" fillId="2" borderId="5" xfId="2" applyFont="1" applyFill="1" applyBorder="1" applyAlignment="1">
      <alignment horizontal="center" vertical="center" wrapText="1"/>
    </xf>
    <xf numFmtId="0" fontId="18" fillId="2" borderId="5" xfId="0" applyFont="1" applyFill="1" applyBorder="1" applyAlignment="1">
      <alignment horizontal="center" vertical="center" wrapText="1"/>
    </xf>
    <xf numFmtId="3" fontId="22" fillId="2" borderId="5" xfId="3" applyNumberFormat="1" applyFont="1" applyFill="1" applyBorder="1" applyAlignment="1">
      <alignment horizontal="right" vertical="center" wrapText="1"/>
    </xf>
    <xf numFmtId="0" fontId="4" fillId="2" borderId="5" xfId="0" applyFont="1" applyFill="1" applyBorder="1" applyAlignment="1">
      <alignment vertical="center"/>
    </xf>
    <xf numFmtId="0" fontId="18" fillId="2" borderId="5" xfId="2" applyFont="1" applyFill="1" applyBorder="1" applyAlignment="1">
      <alignment horizontal="justify" vertical="center" wrapText="1"/>
    </xf>
    <xf numFmtId="0" fontId="18" fillId="2" borderId="5" xfId="2" quotePrefix="1" applyFont="1" applyFill="1" applyBorder="1" applyAlignment="1">
      <alignment horizontal="center" vertical="center" wrapText="1"/>
    </xf>
    <xf numFmtId="0" fontId="18" fillId="2" borderId="5" xfId="12" applyFont="1" applyFill="1" applyBorder="1" applyAlignment="1">
      <alignment vertical="center" wrapText="1"/>
    </xf>
    <xf numFmtId="0" fontId="18" fillId="2" borderId="5" xfId="12" quotePrefix="1" applyFont="1" applyFill="1" applyBorder="1" applyAlignment="1">
      <alignment horizontal="center" vertical="center" wrapText="1"/>
    </xf>
    <xf numFmtId="166" fontId="21" fillId="2" borderId="5" xfId="13" applyNumberFormat="1" applyFont="1" applyFill="1" applyBorder="1" applyAlignment="1">
      <alignment horizontal="right" vertical="center" wrapText="1"/>
    </xf>
    <xf numFmtId="0" fontId="6" fillId="2" borderId="5" xfId="0" applyFont="1" applyFill="1" applyBorder="1" applyAlignment="1">
      <alignment horizontal="center" vertical="center" wrapText="1"/>
    </xf>
    <xf numFmtId="0" fontId="18" fillId="2" borderId="5" xfId="0" applyFont="1" applyFill="1" applyBorder="1" applyAlignment="1">
      <alignment vertical="center" wrapText="1"/>
    </xf>
    <xf numFmtId="0" fontId="18" fillId="2" borderId="5" xfId="0" quotePrefix="1" applyFont="1" applyFill="1" applyBorder="1" applyAlignment="1">
      <alignment horizontal="center" vertical="center" wrapText="1"/>
    </xf>
    <xf numFmtId="3" fontId="18" fillId="2" borderId="5" xfId="0" applyNumberFormat="1" applyFont="1" applyFill="1" applyBorder="1" applyAlignment="1">
      <alignment horizontal="center" vertical="center" wrapText="1"/>
    </xf>
    <xf numFmtId="0" fontId="12" fillId="2" borderId="5" xfId="0" applyFont="1" applyFill="1" applyBorder="1" applyAlignment="1">
      <alignment horizontal="center" vertical="center" wrapText="1"/>
    </xf>
    <xf numFmtId="166" fontId="21" fillId="2" borderId="5" xfId="4" applyNumberFormat="1" applyFont="1" applyFill="1" applyBorder="1" applyAlignment="1">
      <alignment horizontal="right" vertical="center" wrapText="1"/>
    </xf>
    <xf numFmtId="0" fontId="6" fillId="2" borderId="5" xfId="2" applyFont="1" applyFill="1" applyBorder="1" applyAlignment="1">
      <alignment horizontal="justify" vertical="center" wrapText="1"/>
    </xf>
    <xf numFmtId="0" fontId="6" fillId="2" borderId="5" xfId="2" quotePrefix="1" applyFont="1" applyFill="1" applyBorder="1" applyAlignment="1">
      <alignment horizontal="center" vertical="center" wrapText="1"/>
    </xf>
    <xf numFmtId="166" fontId="21" fillId="2" borderId="5" xfId="8" applyNumberFormat="1" applyFont="1" applyFill="1" applyBorder="1" applyAlignment="1">
      <alignment horizontal="right" vertical="center" wrapText="1"/>
    </xf>
    <xf numFmtId="166" fontId="22" fillId="2" borderId="5" xfId="1" applyNumberFormat="1" applyFont="1" applyFill="1" applyBorder="1" applyAlignment="1">
      <alignment horizontal="right" vertical="center" wrapText="1"/>
    </xf>
    <xf numFmtId="0" fontId="16" fillId="2" borderId="5" xfId="0" applyFont="1" applyFill="1" applyBorder="1" applyAlignment="1">
      <alignment vertical="center"/>
    </xf>
    <xf numFmtId="0" fontId="18" fillId="2" borderId="5" xfId="12" applyFont="1" applyFill="1" applyBorder="1" applyAlignment="1">
      <alignment horizontal="center" vertical="center" wrapText="1"/>
    </xf>
    <xf numFmtId="166" fontId="18" fillId="2" borderId="5" xfId="13" applyNumberFormat="1" applyFont="1" applyFill="1" applyBorder="1" applyAlignment="1">
      <alignment horizontal="center" vertical="center" wrapText="1"/>
    </xf>
    <xf numFmtId="0" fontId="12" fillId="2" borderId="5" xfId="0" applyFont="1" applyFill="1" applyBorder="1" applyAlignment="1">
      <alignment horizontal="left" vertical="center" wrapText="1"/>
    </xf>
    <xf numFmtId="0" fontId="6" fillId="2" borderId="5" xfId="9" applyFont="1" applyFill="1" applyBorder="1" applyAlignment="1">
      <alignment horizontal="center" vertical="center" wrapText="1"/>
    </xf>
    <xf numFmtId="166" fontId="26" fillId="2" borderId="5" xfId="16" applyNumberFormat="1" applyFont="1" applyFill="1" applyBorder="1" applyAlignment="1">
      <alignment horizontal="right" vertical="center" wrapText="1"/>
    </xf>
    <xf numFmtId="0" fontId="18" fillId="2" borderId="5" xfId="2" applyFont="1" applyFill="1" applyBorder="1" applyAlignment="1">
      <alignment vertical="center" wrapText="1"/>
    </xf>
    <xf numFmtId="166" fontId="18" fillId="2" borderId="5" xfId="8" applyNumberFormat="1" applyFont="1" applyFill="1" applyBorder="1" applyAlignment="1">
      <alignment horizontal="center" vertical="center" wrapText="1"/>
    </xf>
    <xf numFmtId="166" fontId="15" fillId="2" borderId="5" xfId="13" applyNumberFormat="1" applyFont="1" applyFill="1" applyBorder="1" applyAlignment="1">
      <alignment horizontal="right" vertical="center" wrapText="1"/>
    </xf>
    <xf numFmtId="0" fontId="18" fillId="2" borderId="5" xfId="17" applyFont="1" applyFill="1" applyBorder="1" applyAlignment="1">
      <alignment vertical="center" wrapText="1"/>
    </xf>
    <xf numFmtId="0" fontId="18" fillId="2" borderId="5" xfId="17" applyFont="1" applyFill="1" applyBorder="1" applyAlignment="1">
      <alignment horizontal="center" vertical="center" wrapText="1"/>
    </xf>
    <xf numFmtId="0" fontId="12" fillId="2" borderId="5" xfId="0" applyFont="1" applyFill="1" applyBorder="1" applyAlignment="1">
      <alignment vertical="center" wrapText="1"/>
    </xf>
    <xf numFmtId="0" fontId="6" fillId="2" borderId="5" xfId="7" applyFont="1" applyFill="1" applyBorder="1" applyAlignment="1">
      <alignment horizontal="center" vertical="center" wrapText="1"/>
    </xf>
    <xf numFmtId="166" fontId="26" fillId="2" borderId="5" xfId="4" applyNumberFormat="1" applyFont="1" applyFill="1" applyBorder="1" applyAlignment="1">
      <alignment horizontal="right" vertical="center" wrapText="1"/>
    </xf>
    <xf numFmtId="0" fontId="18" fillId="2" borderId="5" xfId="19" applyFont="1" applyFill="1" applyBorder="1" applyAlignment="1">
      <alignment horizontal="left" vertical="center" wrapText="1"/>
    </xf>
    <xf numFmtId="0" fontId="29" fillId="2" borderId="5" xfId="2" applyFont="1" applyFill="1" applyBorder="1" applyAlignment="1">
      <alignment horizontal="center" vertical="center" wrapText="1"/>
    </xf>
    <xf numFmtId="3" fontId="18" fillId="2" borderId="5" xfId="0" applyNumberFormat="1" applyFont="1" applyFill="1" applyBorder="1" applyAlignment="1">
      <alignment vertical="center" wrapText="1"/>
    </xf>
    <xf numFmtId="166" fontId="15" fillId="2" borderId="5" xfId="8" applyNumberFormat="1" applyFont="1" applyFill="1" applyBorder="1" applyAlignment="1">
      <alignment horizontal="right" vertical="center" wrapText="1"/>
    </xf>
    <xf numFmtId="3" fontId="24" fillId="2" borderId="5" xfId="1" applyNumberFormat="1" applyFont="1" applyFill="1" applyBorder="1" applyAlignment="1">
      <alignment horizontal="right" vertical="center" wrapText="1"/>
    </xf>
    <xf numFmtId="0" fontId="18" fillId="2" borderId="5" xfId="0" applyFont="1" applyFill="1" applyBorder="1" applyAlignment="1">
      <alignment horizontal="left" vertical="center" wrapText="1"/>
    </xf>
    <xf numFmtId="0" fontId="12" fillId="2" borderId="5" xfId="25" applyFont="1" applyFill="1" applyBorder="1" applyAlignment="1">
      <alignment horizontal="center" vertical="center" wrapText="1"/>
    </xf>
    <xf numFmtId="0" fontId="18" fillId="2" borderId="5" xfId="25" applyFont="1" applyFill="1" applyBorder="1" applyAlignment="1">
      <alignment horizontal="center" vertical="center" wrapText="1"/>
    </xf>
    <xf numFmtId="166" fontId="25" fillId="2" borderId="5" xfId="4" applyNumberFormat="1" applyFont="1" applyFill="1" applyBorder="1" applyAlignment="1">
      <alignment horizontal="right" vertical="center" wrapText="1"/>
    </xf>
    <xf numFmtId="0" fontId="12" fillId="2" borderId="5" xfId="2" applyFont="1" applyFill="1" applyBorder="1" applyAlignment="1">
      <alignment vertical="center" wrapText="1"/>
    </xf>
    <xf numFmtId="166" fontId="18" fillId="2" borderId="5" xfId="5" applyNumberFormat="1" applyFont="1" applyFill="1" applyBorder="1" applyAlignment="1">
      <alignment horizontal="center" vertical="center" wrapText="1"/>
    </xf>
    <xf numFmtId="166" fontId="6" fillId="2" borderId="5" xfId="5" applyNumberFormat="1" applyFont="1" applyFill="1" applyBorder="1" applyAlignment="1">
      <alignment horizontal="center" vertical="center" wrapText="1"/>
    </xf>
    <xf numFmtId="0" fontId="6" fillId="2" borderId="5" xfId="12" applyFont="1" applyFill="1" applyBorder="1" applyAlignment="1">
      <alignment horizontal="center" vertical="center" wrapText="1"/>
    </xf>
    <xf numFmtId="166" fontId="15" fillId="2" borderId="5" xfId="14" applyNumberFormat="1" applyFont="1" applyFill="1" applyBorder="1" applyAlignment="1">
      <alignment horizontal="right" vertical="center" wrapText="1"/>
    </xf>
    <xf numFmtId="0" fontId="6" fillId="2" borderId="5" xfId="2" applyFont="1" applyFill="1" applyBorder="1" applyAlignment="1">
      <alignment vertical="center" wrapText="1"/>
    </xf>
    <xf numFmtId="0" fontId="6" fillId="2" borderId="5" xfId="20" applyFont="1" applyFill="1" applyBorder="1" applyAlignment="1">
      <alignment horizontal="center" vertical="center" wrapText="1"/>
    </xf>
    <xf numFmtId="0" fontId="4" fillId="2" borderId="0" xfId="0" applyFont="1" applyFill="1" applyAlignment="1">
      <alignment vertical="center"/>
    </xf>
    <xf numFmtId="166" fontId="29" fillId="2" borderId="5" xfId="5" applyNumberFormat="1" applyFont="1" applyFill="1" applyBorder="1" applyAlignment="1">
      <alignment horizontal="center" vertical="center"/>
    </xf>
    <xf numFmtId="166" fontId="29" fillId="2" borderId="5" xfId="5" applyNumberFormat="1" applyFont="1" applyFill="1" applyBorder="1" applyAlignment="1">
      <alignment horizontal="right" vertical="center" wrapText="1"/>
    </xf>
    <xf numFmtId="0" fontId="29" fillId="2" borderId="0" xfId="0" applyFont="1" applyFill="1"/>
    <xf numFmtId="3" fontId="29" fillId="2" borderId="5" xfId="3" applyNumberFormat="1" applyFont="1" applyFill="1" applyBorder="1" applyAlignment="1">
      <alignment horizontal="right" vertical="center" wrapText="1"/>
    </xf>
    <xf numFmtId="166" fontId="29" fillId="2" borderId="5" xfId="1" applyNumberFormat="1" applyFont="1" applyFill="1" applyBorder="1" applyAlignment="1">
      <alignment horizontal="right" vertical="center" wrapText="1"/>
    </xf>
    <xf numFmtId="0" fontId="29" fillId="2" borderId="5" xfId="0" applyFont="1" applyFill="1" applyBorder="1" applyAlignment="1">
      <alignment vertical="center"/>
    </xf>
    <xf numFmtId="3" fontId="18" fillId="2" borderId="5" xfId="3" applyNumberFormat="1" applyFont="1" applyFill="1" applyBorder="1" applyAlignment="1">
      <alignment horizontal="right" vertical="center" wrapText="1"/>
    </xf>
    <xf numFmtId="166" fontId="18" fillId="2" borderId="5" xfId="1" applyNumberFormat="1" applyFont="1" applyFill="1" applyBorder="1" applyAlignment="1">
      <alignment horizontal="right" vertical="center" wrapText="1"/>
    </xf>
    <xf numFmtId="0" fontId="18" fillId="2" borderId="5" xfId="0" applyFont="1" applyFill="1" applyBorder="1" applyAlignment="1">
      <alignment vertical="center"/>
    </xf>
    <xf numFmtId="0" fontId="18" fillId="2" borderId="0" xfId="0" applyFont="1" applyFill="1"/>
    <xf numFmtId="0" fontId="32" fillId="2" borderId="5" xfId="2" applyFont="1" applyFill="1" applyBorder="1" applyAlignment="1">
      <alignment horizontal="center" vertical="center" wrapText="1"/>
    </xf>
    <xf numFmtId="0" fontId="32" fillId="2" borderId="5" xfId="41" applyFont="1" applyFill="1" applyBorder="1" applyAlignment="1">
      <alignment horizontal="left" vertical="center" wrapText="1"/>
    </xf>
    <xf numFmtId="0" fontId="32" fillId="2" borderId="5" xfId="41" quotePrefix="1" applyFont="1" applyFill="1" applyBorder="1" applyAlignment="1">
      <alignment horizontal="center" vertical="center" wrapText="1"/>
    </xf>
    <xf numFmtId="166" fontId="32" fillId="2" borderId="5" xfId="5" applyNumberFormat="1" applyFont="1" applyFill="1" applyBorder="1" applyAlignment="1">
      <alignment horizontal="right" vertical="center" wrapText="1"/>
    </xf>
    <xf numFmtId="0" fontId="32" fillId="2" borderId="0" xfId="0" applyFont="1" applyFill="1"/>
    <xf numFmtId="166" fontId="6" fillId="2" borderId="5" xfId="5" applyNumberFormat="1" applyFont="1" applyFill="1" applyBorder="1" applyAlignment="1">
      <alignment horizontal="right" vertical="center" wrapText="1"/>
    </xf>
    <xf numFmtId="0" fontId="29" fillId="2" borderId="5" xfId="2" applyFont="1" applyFill="1" applyBorder="1" applyAlignment="1">
      <alignment horizontal="left" vertical="center" wrapText="1"/>
    </xf>
    <xf numFmtId="0" fontId="29" fillId="2" borderId="5" xfId="2" quotePrefix="1" applyFont="1" applyFill="1" applyBorder="1" applyAlignment="1">
      <alignment horizontal="center" vertical="center" wrapText="1"/>
    </xf>
    <xf numFmtId="166" fontId="29" fillId="2" borderId="5" xfId="40" applyNumberFormat="1" applyFont="1" applyFill="1" applyBorder="1" applyAlignment="1">
      <alignment horizontal="right" vertical="center" wrapText="1"/>
    </xf>
    <xf numFmtId="0" fontId="29" fillId="2" borderId="5" xfId="39" applyFont="1" applyFill="1" applyBorder="1" applyAlignment="1">
      <alignment horizontal="left" vertical="center" wrapText="1"/>
    </xf>
    <xf numFmtId="0" fontId="29" fillId="2" borderId="5" xfId="39" quotePrefix="1" applyFont="1" applyFill="1" applyBorder="1" applyAlignment="1">
      <alignment horizontal="center" vertical="center" wrapText="1"/>
    </xf>
    <xf numFmtId="0" fontId="18" fillId="2" borderId="5" xfId="42" applyFont="1" applyFill="1" applyBorder="1" applyAlignment="1">
      <alignment vertical="center" wrapText="1"/>
    </xf>
    <xf numFmtId="0" fontId="18" fillId="2" borderId="5" xfId="42" quotePrefix="1" applyFont="1" applyFill="1" applyBorder="1" applyAlignment="1">
      <alignment horizontal="center" vertical="center" wrapText="1"/>
    </xf>
    <xf numFmtId="0" fontId="18" fillId="2" borderId="5" xfId="39" applyFont="1" applyFill="1" applyBorder="1" applyAlignment="1">
      <alignment horizontal="left" vertical="center" wrapText="1"/>
    </xf>
    <xf numFmtId="0" fontId="18" fillId="2" borderId="5" xfId="39" quotePrefix="1" applyFont="1" applyFill="1" applyBorder="1" applyAlignment="1">
      <alignment horizontal="center" vertical="center" wrapText="1"/>
    </xf>
    <xf numFmtId="0" fontId="18" fillId="2" borderId="5" xfId="39" applyFont="1" applyFill="1" applyBorder="1" applyAlignment="1">
      <alignment horizontal="center" vertical="center" wrapText="1"/>
    </xf>
    <xf numFmtId="166" fontId="18" fillId="2" borderId="5" xfId="8" applyNumberFormat="1" applyFont="1" applyFill="1" applyBorder="1" applyAlignment="1">
      <alignment horizontal="right" vertical="center" wrapText="1"/>
    </xf>
    <xf numFmtId="166" fontId="18" fillId="2" borderId="5" xfId="5" applyNumberFormat="1" applyFont="1" applyFill="1" applyBorder="1" applyAlignment="1">
      <alignment horizontal="right" vertical="center" wrapText="1"/>
    </xf>
    <xf numFmtId="0" fontId="18" fillId="2" borderId="5" xfId="39" applyFont="1" applyFill="1" applyBorder="1" applyAlignment="1">
      <alignment vertical="center" wrapText="1"/>
    </xf>
    <xf numFmtId="0" fontId="29" fillId="2" borderId="5" xfId="32" applyFont="1" applyFill="1" applyBorder="1" applyAlignment="1">
      <alignment vertical="center" wrapText="1"/>
    </xf>
    <xf numFmtId="0" fontId="29" fillId="2" borderId="5" xfId="32" quotePrefix="1" applyFont="1" applyFill="1" applyBorder="1" applyAlignment="1">
      <alignment horizontal="center" vertical="center" wrapText="1"/>
    </xf>
    <xf numFmtId="0" fontId="29" fillId="2" borderId="5" xfId="32" applyFont="1" applyFill="1" applyBorder="1" applyAlignment="1">
      <alignment horizontal="center" vertical="center" wrapText="1"/>
    </xf>
    <xf numFmtId="166" fontId="29" fillId="2" borderId="5" xfId="1" applyNumberFormat="1" applyFont="1" applyFill="1" applyBorder="1" applyAlignment="1">
      <alignment horizontal="center" vertical="center" wrapText="1"/>
    </xf>
    <xf numFmtId="0" fontId="35" fillId="2" borderId="5" xfId="0" applyFont="1" applyFill="1" applyBorder="1" applyAlignment="1">
      <alignment horizontal="center" vertical="center"/>
    </xf>
    <xf numFmtId="0" fontId="35" fillId="2" borderId="5" xfId="2" applyFont="1" applyFill="1" applyBorder="1" applyAlignment="1">
      <alignment horizontal="center" vertical="center" wrapText="1"/>
    </xf>
    <xf numFmtId="3" fontId="35" fillId="2" borderId="5" xfId="3" applyNumberFormat="1" applyFont="1" applyFill="1" applyBorder="1" applyAlignment="1">
      <alignment horizontal="right" vertical="center" wrapText="1"/>
    </xf>
    <xf numFmtId="166" fontId="35" fillId="2" borderId="5" xfId="1" applyNumberFormat="1" applyFont="1" applyFill="1" applyBorder="1" applyAlignment="1">
      <alignment horizontal="right" vertical="center" wrapText="1"/>
    </xf>
    <xf numFmtId="0" fontId="35" fillId="2" borderId="5" xfId="0" applyFont="1" applyFill="1" applyBorder="1" applyAlignment="1">
      <alignment vertical="center" wrapText="1"/>
    </xf>
    <xf numFmtId="0" fontId="35" fillId="2" borderId="0" xfId="0" applyFont="1" applyFill="1"/>
    <xf numFmtId="166" fontId="35" fillId="2" borderId="5" xfId="5" applyNumberFormat="1" applyFont="1" applyFill="1" applyBorder="1" applyAlignment="1">
      <alignment horizontal="right" vertical="center" wrapText="1"/>
    </xf>
    <xf numFmtId="166" fontId="6" fillId="2" borderId="5" xfId="5" applyNumberFormat="1" applyFont="1" applyFill="1" applyBorder="1" applyAlignment="1">
      <alignment horizontal="center" vertical="center"/>
    </xf>
    <xf numFmtId="3" fontId="15" fillId="2" borderId="5" xfId="3" applyNumberFormat="1" applyFont="1" applyFill="1" applyBorder="1" applyAlignment="1">
      <alignment horizontal="center" vertical="center" wrapText="1"/>
    </xf>
    <xf numFmtId="0" fontId="17" fillId="2" borderId="5" xfId="0" applyFont="1" applyFill="1" applyBorder="1" applyAlignment="1">
      <alignment horizontal="center" vertical="center"/>
    </xf>
    <xf numFmtId="0" fontId="17" fillId="2" borderId="0" xfId="0" applyFont="1" applyFill="1" applyAlignment="1">
      <alignment horizontal="center"/>
    </xf>
    <xf numFmtId="0" fontId="10" fillId="2" borderId="0" xfId="2" applyFont="1" applyFill="1" applyBorder="1" applyAlignment="1">
      <alignment horizontal="center" vertical="center" wrapText="1"/>
    </xf>
    <xf numFmtId="1" fontId="22" fillId="2" borderId="5" xfId="3" applyNumberFormat="1" applyFont="1" applyFill="1" applyBorder="1" applyAlignment="1">
      <alignment vertical="center" wrapText="1"/>
    </xf>
    <xf numFmtId="1" fontId="22" fillId="2" borderId="5" xfId="3" applyNumberFormat="1" applyFont="1" applyFill="1" applyBorder="1" applyAlignment="1">
      <alignment horizontal="center" vertical="center" wrapText="1"/>
    </xf>
    <xf numFmtId="166" fontId="22" fillId="2" borderId="5" xfId="5" applyNumberFormat="1" applyFont="1" applyFill="1" applyBorder="1" applyAlignment="1">
      <alignment vertical="center" wrapText="1"/>
    </xf>
    <xf numFmtId="3" fontId="21" fillId="2" borderId="2" xfId="3" applyNumberFormat="1" applyFont="1" applyFill="1" applyBorder="1" applyAlignment="1">
      <alignment horizontal="left" vertical="center" wrapText="1"/>
    </xf>
    <xf numFmtId="3" fontId="21" fillId="2" borderId="5" xfId="3" quotePrefix="1" applyNumberFormat="1" applyFont="1" applyFill="1" applyBorder="1" applyAlignment="1">
      <alignment horizontal="center" vertical="center" wrapText="1"/>
    </xf>
    <xf numFmtId="166" fontId="22" fillId="2" borderId="5" xfId="16" quotePrefix="1" applyNumberFormat="1" applyFont="1" applyFill="1" applyBorder="1" applyAlignment="1">
      <alignment vertical="center" wrapText="1"/>
    </xf>
    <xf numFmtId="0" fontId="12" fillId="2" borderId="5" xfId="2" quotePrefix="1" applyFont="1" applyFill="1" applyBorder="1" applyAlignment="1">
      <alignment horizontal="center" vertical="center" wrapText="1"/>
    </xf>
    <xf numFmtId="164" fontId="18" fillId="2" borderId="5" xfId="1" quotePrefix="1" applyFont="1" applyFill="1" applyBorder="1" applyAlignment="1">
      <alignment horizontal="center" vertical="center" wrapText="1"/>
    </xf>
    <xf numFmtId="166" fontId="29" fillId="2" borderId="5" xfId="5" applyNumberFormat="1" applyFont="1" applyFill="1" applyBorder="1" applyAlignment="1">
      <alignment horizontal="center" vertical="center" wrapText="1"/>
    </xf>
    <xf numFmtId="166" fontId="18" fillId="2" borderId="5" xfId="5" applyNumberFormat="1" applyFont="1" applyFill="1" applyBorder="1" applyAlignment="1">
      <alignment horizontal="center" vertical="center"/>
    </xf>
    <xf numFmtId="0" fontId="35" fillId="2" borderId="5" xfId="0" applyFont="1" applyFill="1" applyBorder="1" applyAlignment="1">
      <alignment vertical="center"/>
    </xf>
    <xf numFmtId="0" fontId="18" fillId="2" borderId="5" xfId="6" applyFont="1" applyFill="1" applyBorder="1" applyAlignment="1">
      <alignment horizontal="left" vertical="center" wrapText="1"/>
    </xf>
    <xf numFmtId="3" fontId="18" fillId="2" borderId="5" xfId="8" applyNumberFormat="1" applyFont="1" applyFill="1" applyBorder="1" applyAlignment="1">
      <alignment horizontal="center" vertical="center" wrapText="1"/>
    </xf>
    <xf numFmtId="0" fontId="35" fillId="2" borderId="5" xfId="32" applyFont="1" applyFill="1" applyBorder="1" applyAlignment="1">
      <alignment vertical="center" wrapText="1"/>
    </xf>
    <xf numFmtId="0" fontId="35" fillId="2" borderId="5" xfId="32" quotePrefix="1" applyFont="1" applyFill="1" applyBorder="1" applyAlignment="1">
      <alignment horizontal="center" vertical="center" wrapText="1"/>
    </xf>
    <xf numFmtId="0" fontId="35" fillId="2" borderId="5" xfId="32" applyFont="1" applyFill="1" applyBorder="1" applyAlignment="1">
      <alignment horizontal="center" vertical="center" wrapText="1"/>
    </xf>
    <xf numFmtId="166" fontId="35" fillId="2" borderId="5" xfId="1" applyNumberFormat="1" applyFont="1" applyFill="1" applyBorder="1" applyAlignment="1">
      <alignment horizontal="center" vertical="center" wrapText="1"/>
    </xf>
    <xf numFmtId="0" fontId="18" fillId="2" borderId="5" xfId="36" applyFont="1" applyFill="1" applyBorder="1" applyAlignment="1">
      <alignment vertical="center" wrapText="1"/>
    </xf>
    <xf numFmtId="166" fontId="18" fillId="2" borderId="5" xfId="37" applyNumberFormat="1" applyFont="1" applyFill="1" applyBorder="1" applyAlignment="1">
      <alignment horizontal="center" vertical="center" wrapText="1"/>
    </xf>
    <xf numFmtId="0" fontId="18" fillId="2" borderId="5" xfId="32" applyFont="1" applyFill="1" applyBorder="1" applyAlignment="1">
      <alignment vertical="center" wrapText="1"/>
    </xf>
    <xf numFmtId="0" fontId="18" fillId="2" borderId="5" xfId="32" quotePrefix="1" applyFont="1" applyFill="1" applyBorder="1" applyAlignment="1">
      <alignment horizontal="center" vertical="center" wrapText="1"/>
    </xf>
    <xf numFmtId="0" fontId="18" fillId="2" borderId="5" xfId="32" applyFont="1" applyFill="1" applyBorder="1" applyAlignment="1">
      <alignment horizontal="center" vertical="center" wrapText="1"/>
    </xf>
    <xf numFmtId="166" fontId="18" fillId="2" borderId="5" xfId="1" applyNumberFormat="1" applyFont="1" applyFill="1" applyBorder="1" applyAlignment="1">
      <alignment horizontal="center" vertical="center" wrapText="1"/>
    </xf>
    <xf numFmtId="0" fontId="29" fillId="2" borderId="5" xfId="0" applyFont="1" applyFill="1" applyBorder="1" applyAlignment="1">
      <alignment horizontal="center" vertical="center" wrapText="1"/>
    </xf>
    <xf numFmtId="0" fontId="29" fillId="2" borderId="5" xfId="7" applyFont="1" applyFill="1" applyBorder="1" applyAlignment="1">
      <alignment horizontal="left" vertical="center" wrapText="1"/>
    </xf>
    <xf numFmtId="0" fontId="29" fillId="2" borderId="5" xfId="7" quotePrefix="1" applyFont="1" applyFill="1" applyBorder="1" applyAlignment="1">
      <alignment horizontal="center" vertical="center" wrapText="1"/>
    </xf>
    <xf numFmtId="166" fontId="29" fillId="2" borderId="5" xfId="21" applyNumberFormat="1" applyFont="1" applyFill="1" applyBorder="1" applyAlignment="1">
      <alignment horizontal="center" vertical="center" wrapText="1"/>
    </xf>
    <xf numFmtId="0" fontId="29" fillId="2" borderId="5" xfId="17" applyFont="1" applyFill="1" applyBorder="1" applyAlignment="1">
      <alignment vertical="center" wrapText="1"/>
    </xf>
    <xf numFmtId="164" fontId="29" fillId="2" borderId="5" xfId="1" quotePrefix="1" applyFont="1" applyFill="1" applyBorder="1" applyAlignment="1">
      <alignment horizontal="center" vertical="center" wrapText="1"/>
    </xf>
    <xf numFmtId="166" fontId="29" fillId="2" borderId="5" xfId="31" applyNumberFormat="1" applyFont="1" applyFill="1" applyBorder="1" applyAlignment="1">
      <alignment horizontal="center" vertical="center" wrapText="1"/>
    </xf>
    <xf numFmtId="3" fontId="18" fillId="2" borderId="5" xfId="0" applyNumberFormat="1" applyFont="1" applyFill="1" applyBorder="1" applyAlignment="1">
      <alignment horizontal="left" vertical="center" wrapText="1"/>
    </xf>
    <xf numFmtId="0" fontId="18" fillId="2" borderId="5" xfId="7" applyFont="1" applyFill="1" applyBorder="1" applyAlignment="1">
      <alignment horizontal="left" vertical="center" wrapText="1"/>
    </xf>
    <xf numFmtId="166" fontId="29" fillId="2" borderId="5" xfId="1" applyNumberFormat="1" applyFont="1" applyFill="1" applyBorder="1" applyAlignment="1">
      <alignment vertical="center"/>
    </xf>
    <xf numFmtId="166" fontId="18" fillId="2" borderId="5" xfId="34" applyNumberFormat="1" applyFont="1" applyFill="1" applyBorder="1" applyAlignment="1">
      <alignment horizontal="center" vertical="center" wrapText="1"/>
    </xf>
    <xf numFmtId="0" fontId="18" fillId="2" borderId="5" xfId="28" applyFont="1" applyFill="1" applyBorder="1" applyAlignment="1">
      <alignment vertical="center" wrapText="1"/>
    </xf>
    <xf numFmtId="166" fontId="18" fillId="2" borderId="5" xfId="31" applyNumberFormat="1" applyFont="1" applyFill="1" applyBorder="1" applyAlignment="1">
      <alignment horizontal="center" vertical="center" wrapText="1"/>
    </xf>
    <xf numFmtId="166" fontId="6" fillId="2" borderId="5" xfId="8" applyNumberFormat="1" applyFont="1" applyFill="1" applyBorder="1" applyAlignment="1">
      <alignment horizontal="center" vertical="center" wrapText="1"/>
    </xf>
    <xf numFmtId="0" fontId="18" fillId="2" borderId="5" xfId="30" applyFont="1" applyFill="1" applyBorder="1" applyAlignment="1">
      <alignment vertical="center" wrapText="1"/>
    </xf>
    <xf numFmtId="3" fontId="18" fillId="2" borderId="5" xfId="38" applyNumberFormat="1" applyFont="1" applyFill="1" applyBorder="1" applyAlignment="1">
      <alignment horizontal="center" vertical="center" wrapText="1"/>
    </xf>
    <xf numFmtId="166" fontId="18" fillId="2" borderId="5" xfId="1" applyNumberFormat="1" applyFont="1" applyFill="1" applyBorder="1" applyAlignment="1">
      <alignment vertical="center"/>
    </xf>
    <xf numFmtId="0" fontId="29" fillId="2" borderId="5" xfId="9" applyFont="1" applyFill="1" applyBorder="1" applyAlignment="1">
      <alignment vertical="center" wrapText="1"/>
    </xf>
    <xf numFmtId="0" fontId="29" fillId="2" borderId="5" xfId="9" quotePrefix="1" applyFont="1" applyFill="1" applyBorder="1" applyAlignment="1">
      <alignment horizontal="center" vertical="center" wrapText="1"/>
    </xf>
    <xf numFmtId="0" fontId="29" fillId="2" borderId="5" xfId="9" applyFont="1" applyFill="1" applyBorder="1" applyAlignment="1">
      <alignment horizontal="center" vertical="center" wrapText="1"/>
    </xf>
    <xf numFmtId="0" fontId="18" fillId="2" borderId="5" xfId="33" applyFont="1" applyFill="1" applyBorder="1" applyAlignment="1">
      <alignment vertical="center" wrapText="1"/>
    </xf>
    <xf numFmtId="166" fontId="18" fillId="2" borderId="5" xfId="35" applyNumberFormat="1" applyFont="1" applyFill="1" applyBorder="1" applyAlignment="1">
      <alignment horizontal="center" vertical="center" wrapText="1"/>
    </xf>
    <xf numFmtId="0" fontId="6" fillId="2" borderId="5" xfId="33" applyFont="1" applyFill="1" applyBorder="1" applyAlignment="1">
      <alignment horizontal="center" vertical="center" wrapText="1"/>
    </xf>
    <xf numFmtId="164" fontId="6" fillId="2" borderId="5" xfId="1" quotePrefix="1" applyFont="1" applyFill="1" applyBorder="1" applyAlignment="1">
      <alignment horizontal="center" vertical="center" wrapText="1"/>
    </xf>
    <xf numFmtId="166" fontId="6" fillId="2" borderId="5" xfId="35" applyNumberFormat="1" applyFont="1" applyFill="1" applyBorder="1" applyAlignment="1">
      <alignment horizontal="center" vertical="center" wrapText="1"/>
    </xf>
    <xf numFmtId="0" fontId="18" fillId="2" borderId="5" xfId="10" applyFont="1" applyFill="1" applyBorder="1" applyAlignment="1">
      <alignment vertical="center" wrapText="1"/>
    </xf>
    <xf numFmtId="166" fontId="21" fillId="2" borderId="5" xfId="37" applyNumberFormat="1" applyFont="1" applyFill="1" applyBorder="1" applyAlignment="1">
      <alignment horizontal="center" vertical="center" wrapText="1"/>
    </xf>
    <xf numFmtId="3" fontId="6" fillId="2" borderId="5" xfId="0" applyNumberFormat="1" applyFont="1" applyFill="1" applyBorder="1" applyAlignment="1">
      <alignment horizontal="center" vertical="center" wrapText="1"/>
    </xf>
    <xf numFmtId="0" fontId="29" fillId="2" borderId="5" xfId="36" applyFont="1" applyFill="1" applyBorder="1" applyAlignment="1">
      <alignment vertical="center" wrapText="1"/>
    </xf>
    <xf numFmtId="166" fontId="29" fillId="2" borderId="5" xfId="37" applyNumberFormat="1" applyFont="1" applyFill="1" applyBorder="1" applyAlignment="1">
      <alignment horizontal="center" vertical="center" wrapText="1"/>
    </xf>
    <xf numFmtId="0" fontId="6" fillId="2" borderId="5" xfId="36" applyFont="1" applyFill="1" applyBorder="1" applyAlignment="1">
      <alignment horizontal="center" vertical="center" wrapText="1"/>
    </xf>
    <xf numFmtId="0" fontId="18" fillId="2" borderId="5" xfId="28" applyFont="1" applyFill="1" applyBorder="1" applyAlignment="1">
      <alignment horizontal="center" vertical="center" wrapText="1"/>
    </xf>
    <xf numFmtId="166" fontId="22" fillId="2" borderId="5" xfId="5" applyNumberFormat="1" applyFont="1" applyFill="1" applyBorder="1" applyAlignment="1">
      <alignment horizontal="center" vertical="center" wrapText="1"/>
    </xf>
    <xf numFmtId="3" fontId="18" fillId="2" borderId="5" xfId="30" applyNumberFormat="1" applyFont="1" applyFill="1" applyBorder="1" applyAlignment="1">
      <alignment vertical="center" wrapText="1"/>
    </xf>
    <xf numFmtId="0" fontId="18" fillId="2" borderId="5" xfId="30" applyFont="1" applyFill="1" applyBorder="1" applyAlignment="1">
      <alignment horizontal="center" vertical="center" wrapText="1"/>
    </xf>
    <xf numFmtId="3" fontId="33" fillId="2" borderId="5" xfId="21" applyNumberFormat="1" applyFont="1" applyFill="1" applyBorder="1" applyAlignment="1">
      <alignment horizontal="center" vertical="center" wrapText="1"/>
    </xf>
    <xf numFmtId="0" fontId="18" fillId="2" borderId="5" xfId="33" applyFont="1" applyFill="1" applyBorder="1" applyAlignment="1">
      <alignment horizontal="center" vertical="center" wrapText="1"/>
    </xf>
    <xf numFmtId="0" fontId="18" fillId="2" borderId="5" xfId="22" applyFont="1" applyFill="1" applyBorder="1" applyAlignment="1">
      <alignment horizontal="center" vertical="center" wrapText="1"/>
    </xf>
    <xf numFmtId="166" fontId="18" fillId="2" borderId="5" xfId="21" applyNumberFormat="1" applyFont="1" applyFill="1" applyBorder="1" applyAlignment="1">
      <alignment horizontal="center" vertical="center" wrapText="1"/>
    </xf>
    <xf numFmtId="0" fontId="29" fillId="2" borderId="5" xfId="10" applyFont="1" applyFill="1" applyBorder="1" applyAlignment="1">
      <alignment vertical="center" wrapText="1"/>
    </xf>
    <xf numFmtId="0" fontId="29" fillId="2" borderId="5" xfId="10" quotePrefix="1" applyFont="1" applyFill="1" applyBorder="1" applyAlignment="1">
      <alignment horizontal="center" vertical="center" wrapText="1"/>
    </xf>
    <xf numFmtId="166" fontId="29" fillId="2" borderId="5" xfId="1" applyNumberFormat="1" applyFont="1" applyFill="1" applyBorder="1" applyAlignment="1">
      <alignment horizontal="center" vertical="center"/>
    </xf>
    <xf numFmtId="0" fontId="18" fillId="2" borderId="5" xfId="19" quotePrefix="1" applyFont="1" applyFill="1" applyBorder="1" applyAlignment="1">
      <alignment horizontal="center" vertical="center" wrapText="1"/>
    </xf>
    <xf numFmtId="1" fontId="29" fillId="2" borderId="5" xfId="3" quotePrefix="1" applyNumberFormat="1" applyFont="1" applyFill="1" applyBorder="1" applyAlignment="1">
      <alignment vertical="center" wrapText="1"/>
    </xf>
    <xf numFmtId="0" fontId="32" fillId="2" borderId="5" xfId="39" applyFont="1" applyFill="1" applyBorder="1" applyAlignment="1">
      <alignment horizontal="center" vertical="center" wrapText="1"/>
    </xf>
    <xf numFmtId="166" fontId="32" fillId="2" borderId="5" xfId="1" applyNumberFormat="1" applyFont="1" applyFill="1" applyBorder="1" applyAlignment="1">
      <alignment vertical="center"/>
    </xf>
    <xf numFmtId="166" fontId="32" fillId="2" borderId="5" xfId="1" applyNumberFormat="1" applyFont="1" applyFill="1" applyBorder="1" applyAlignment="1">
      <alignment horizontal="right" vertical="center" wrapText="1"/>
    </xf>
    <xf numFmtId="166" fontId="33" fillId="2" borderId="5" xfId="16" applyNumberFormat="1" applyFont="1" applyFill="1" applyBorder="1" applyAlignment="1">
      <alignment horizontal="center" vertical="center" wrapText="1"/>
    </xf>
    <xf numFmtId="0" fontId="29" fillId="2" borderId="5" xfId="30" applyFont="1" applyFill="1" applyBorder="1" applyAlignment="1">
      <alignment vertical="center" wrapText="1"/>
    </xf>
    <xf numFmtId="0" fontId="29" fillId="2" borderId="5" xfId="30" applyFont="1" applyFill="1" applyBorder="1" applyAlignment="1">
      <alignment horizontal="center" vertical="center" wrapText="1"/>
    </xf>
    <xf numFmtId="3" fontId="29" fillId="2" borderId="5" xfId="30" applyNumberFormat="1" applyFont="1" applyFill="1" applyBorder="1" applyAlignment="1">
      <alignment horizontal="center" vertical="center" wrapText="1"/>
    </xf>
    <xf numFmtId="0" fontId="29" fillId="2" borderId="5" xfId="0" applyFont="1" applyFill="1" applyBorder="1" applyAlignment="1">
      <alignment horizontal="left" vertical="center" wrapText="1"/>
    </xf>
    <xf numFmtId="0" fontId="29" fillId="2" borderId="5" xfId="19" applyFont="1" applyFill="1" applyBorder="1" applyAlignment="1">
      <alignment horizontal="left" vertical="center" wrapText="1"/>
    </xf>
    <xf numFmtId="3" fontId="29" fillId="2" borderId="5" xfId="0" applyNumberFormat="1" applyFont="1" applyFill="1" applyBorder="1" applyAlignment="1">
      <alignment horizontal="center" vertical="center" wrapText="1"/>
    </xf>
    <xf numFmtId="1" fontId="36" fillId="2" borderId="5" xfId="3" quotePrefix="1" applyNumberFormat="1" applyFont="1" applyFill="1" applyBorder="1" applyAlignment="1">
      <alignment vertical="center" wrapText="1"/>
    </xf>
    <xf numFmtId="1" fontId="18" fillId="2" borderId="5" xfId="3" quotePrefix="1" applyNumberFormat="1" applyFont="1" applyFill="1" applyBorder="1" applyAlignment="1">
      <alignment vertical="center" wrapText="1"/>
    </xf>
    <xf numFmtId="0" fontId="6" fillId="2" borderId="5" xfId="19" applyFont="1" applyFill="1" applyBorder="1" applyAlignment="1">
      <alignment horizontal="center" vertical="center" wrapText="1"/>
    </xf>
    <xf numFmtId="0" fontId="29" fillId="2" borderId="5" xfId="39" applyFont="1" applyFill="1" applyBorder="1" applyAlignment="1">
      <alignment vertical="center" wrapText="1"/>
    </xf>
    <xf numFmtId="0" fontId="29" fillId="2" borderId="5" xfId="39" applyFont="1" applyFill="1" applyBorder="1" applyAlignment="1">
      <alignment horizontal="center" vertical="center" wrapText="1"/>
    </xf>
    <xf numFmtId="3" fontId="29" fillId="2" borderId="5" xfId="0" applyNumberFormat="1" applyFont="1" applyFill="1" applyBorder="1" applyAlignment="1">
      <alignment horizontal="left" vertical="center" wrapText="1"/>
    </xf>
    <xf numFmtId="3" fontId="29" fillId="2" borderId="5" xfId="0" quotePrefix="1" applyNumberFormat="1" applyFont="1" applyFill="1" applyBorder="1" applyAlignment="1">
      <alignment horizontal="center" vertical="center" wrapText="1"/>
    </xf>
    <xf numFmtId="0" fontId="29" fillId="2" borderId="5" xfId="39" applyFont="1" applyFill="1" applyBorder="1" applyAlignment="1">
      <alignment horizontal="justify" vertical="center" wrapText="1"/>
    </xf>
    <xf numFmtId="3" fontId="33" fillId="2" borderId="5" xfId="0" applyNumberFormat="1" applyFont="1" applyFill="1" applyBorder="1" applyAlignment="1">
      <alignment horizontal="center" vertical="center" wrapText="1"/>
    </xf>
    <xf numFmtId="0" fontId="10" fillId="2" borderId="2" xfId="2" applyFont="1" applyFill="1" applyBorder="1" applyAlignment="1">
      <alignment horizontal="center" vertical="center" wrapText="1"/>
    </xf>
    <xf numFmtId="0" fontId="10" fillId="2" borderId="7" xfId="2" applyFont="1" applyFill="1" applyBorder="1" applyAlignment="1">
      <alignment horizontal="center" vertical="center" wrapText="1"/>
    </xf>
    <xf numFmtId="0" fontId="10" fillId="2" borderId="11" xfId="2" applyFont="1" applyFill="1" applyBorder="1" applyAlignment="1">
      <alignment horizontal="center" vertical="center" wrapText="1"/>
    </xf>
    <xf numFmtId="0" fontId="3" fillId="2" borderId="0" xfId="0" applyFont="1" applyFill="1" applyAlignment="1">
      <alignment horizontal="left"/>
    </xf>
    <xf numFmtId="0" fontId="3" fillId="2" borderId="0" xfId="0" applyFont="1" applyFill="1" applyAlignment="1">
      <alignment horizontal="center"/>
    </xf>
    <xf numFmtId="0" fontId="3" fillId="2" borderId="0" xfId="0" applyFont="1" applyFill="1" applyAlignment="1">
      <alignment horizontal="right"/>
    </xf>
    <xf numFmtId="0" fontId="5" fillId="2" borderId="0" xfId="0" applyFont="1" applyFill="1" applyAlignment="1">
      <alignment horizontal="center"/>
    </xf>
    <xf numFmtId="0" fontId="5" fillId="2" borderId="0" xfId="0" applyFont="1" applyFill="1" applyAlignment="1">
      <alignment horizontal="right"/>
    </xf>
    <xf numFmtId="0" fontId="6" fillId="2" borderId="0" xfId="0" applyFont="1" applyFill="1" applyAlignment="1">
      <alignment horizontal="center"/>
    </xf>
    <xf numFmtId="0" fontId="6" fillId="2" borderId="0" xfId="0" applyFont="1" applyFill="1" applyAlignment="1">
      <alignment horizontal="right"/>
    </xf>
    <xf numFmtId="0" fontId="8" fillId="2" borderId="1" xfId="0" applyFont="1" applyFill="1" applyBorder="1" applyAlignment="1">
      <alignment horizontal="center"/>
    </xf>
    <xf numFmtId="166" fontId="37" fillId="2" borderId="2" xfId="4" applyNumberFormat="1" applyFont="1" applyFill="1" applyBorder="1" applyAlignment="1">
      <alignment horizontal="center" vertical="center" wrapText="1"/>
    </xf>
    <xf numFmtId="166" fontId="37" fillId="2" borderId="7" xfId="4" applyNumberFormat="1" applyFont="1" applyFill="1" applyBorder="1" applyAlignment="1">
      <alignment horizontal="center" vertical="center" wrapText="1"/>
    </xf>
    <xf numFmtId="166" fontId="37" fillId="2" borderId="11" xfId="4" applyNumberFormat="1" applyFont="1" applyFill="1" applyBorder="1" applyAlignment="1">
      <alignment horizontal="center" vertical="center" wrapText="1"/>
    </xf>
    <xf numFmtId="3" fontId="10" fillId="2" borderId="10" xfId="3" applyNumberFormat="1" applyFont="1" applyFill="1" applyBorder="1" applyAlignment="1">
      <alignment horizontal="center" vertical="center" wrapText="1"/>
    </xf>
    <xf numFmtId="3" fontId="10" fillId="2" borderId="8" xfId="3" applyNumberFormat="1" applyFont="1" applyFill="1" applyBorder="1" applyAlignment="1">
      <alignment horizontal="center" vertical="center" wrapText="1"/>
    </xf>
    <xf numFmtId="0" fontId="10" fillId="2" borderId="3" xfId="2" applyFont="1" applyFill="1" applyBorder="1" applyAlignment="1">
      <alignment horizontal="center" vertical="center" wrapText="1"/>
    </xf>
    <xf numFmtId="0" fontId="10" fillId="2" borderId="4" xfId="2" applyFont="1" applyFill="1" applyBorder="1" applyAlignment="1">
      <alignment horizontal="center" vertical="center" wrapText="1"/>
    </xf>
    <xf numFmtId="0" fontId="10" fillId="2" borderId="8" xfId="2" applyFont="1" applyFill="1" applyBorder="1" applyAlignment="1">
      <alignment horizontal="center" vertical="center" wrapText="1"/>
    </xf>
    <xf numFmtId="0" fontId="10" fillId="2" borderId="9" xfId="2" applyFont="1" applyFill="1" applyBorder="1" applyAlignment="1">
      <alignment horizontal="center" vertical="center" wrapText="1"/>
    </xf>
    <xf numFmtId="0" fontId="10" fillId="2" borderId="6" xfId="2" applyFont="1" applyFill="1" applyBorder="1" applyAlignment="1">
      <alignment horizontal="center" vertical="center" wrapText="1"/>
    </xf>
    <xf numFmtId="0" fontId="10" fillId="2" borderId="10" xfId="2" applyFont="1" applyFill="1" applyBorder="1" applyAlignment="1">
      <alignment horizontal="center" vertical="center" wrapText="1"/>
    </xf>
    <xf numFmtId="0" fontId="10" fillId="2" borderId="0" xfId="2" applyFont="1" applyFill="1" applyBorder="1" applyAlignment="1">
      <alignment horizontal="center" vertical="center" wrapText="1"/>
    </xf>
    <xf numFmtId="0" fontId="10" fillId="2" borderId="1" xfId="2" applyFont="1" applyFill="1" applyBorder="1" applyAlignment="1">
      <alignment horizontal="center" vertical="center" wrapText="1"/>
    </xf>
    <xf numFmtId="0" fontId="10" fillId="2" borderId="5" xfId="2" applyFont="1" applyFill="1" applyBorder="1" applyAlignment="1">
      <alignment horizontal="center" vertical="center" wrapText="1"/>
    </xf>
  </cellXfs>
  <cellStyles count="45">
    <cellStyle name="Comma" xfId="1" builtinId="3"/>
    <cellStyle name="Comma 10" xfId="4"/>
    <cellStyle name="Comma 100" xfId="5"/>
    <cellStyle name="Comma 11 2" xfId="18"/>
    <cellStyle name="Comma 12" xfId="16"/>
    <cellStyle name="Comma 156" xfId="40"/>
    <cellStyle name="Comma 17" xfId="8"/>
    <cellStyle name="Comma 17 3" xfId="21"/>
    <cellStyle name="Comma 2 45" xfId="26"/>
    <cellStyle name="Comma 74 2" xfId="31"/>
    <cellStyle name="Comma 74 3" xfId="13"/>
    <cellStyle name="Comma 74 3 4" xfId="35"/>
    <cellStyle name="Comma 76" xfId="15"/>
    <cellStyle name="Comma 76 2" xfId="38"/>
    <cellStyle name="Comma 86" xfId="14"/>
    <cellStyle name="Comma 86 2" xfId="24"/>
    <cellStyle name="Comma 86 2 5" xfId="34"/>
    <cellStyle name="Comma 88" xfId="11"/>
    <cellStyle name="Comma 88 5" xfId="37"/>
    <cellStyle name="Hyperlink 2" xfId="27"/>
    <cellStyle name="Normal" xfId="0" builtinId="0"/>
    <cellStyle name="Normal 112" xfId="39"/>
    <cellStyle name="Normal 16" xfId="42"/>
    <cellStyle name="Normal 2" xfId="25"/>
    <cellStyle name="Normal 2 18" xfId="7"/>
    <cellStyle name="Normal 2 2" xfId="19"/>
    <cellStyle name="Normal 43" xfId="22"/>
    <cellStyle name="Normal 44 4" xfId="12"/>
    <cellStyle name="Normal 44 4 2 2" xfId="32"/>
    <cellStyle name="Normal 44 4 5" xfId="33"/>
    <cellStyle name="Normal 44 7" xfId="28"/>
    <cellStyle name="Normal 5" xfId="2"/>
    <cellStyle name="Normal 54" xfId="6"/>
    <cellStyle name="Normal 62" xfId="23"/>
    <cellStyle name="Normal 69" xfId="41"/>
    <cellStyle name="Normal 83" xfId="9"/>
    <cellStyle name="Normal 83 2 2 2" xfId="43"/>
    <cellStyle name="Normal 83 6" xfId="30"/>
    <cellStyle name="Normal 86" xfId="10"/>
    <cellStyle name="Normal 86 2 2" xfId="44"/>
    <cellStyle name="Normal 86 5" xfId="36"/>
    <cellStyle name="Normal_Bieu mau (CV )" xfId="3"/>
    <cellStyle name="Normal_DAU TU CONG TRUNG HAN 2016-2020_2017 cap xa" xfId="17"/>
    <cellStyle name="Normal_Thong_tin_du_an" xfId="20"/>
    <cellStyle name="Percent 4" xfId="29"/>
  </cellStyles>
  <dxfs count="8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externalLink" Target="externalLinks/externalLink1.xml"/><Relationship Id="rId9"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phatloc\Downloads\bi&#7875;u%20m&#7851;u%20s&#7889;%2058.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ng hop chung CDT"/>
      <sheetName val="TONG HOP DIA BAN - KCM"/>
      <sheetName val="TONG HOP DIA BAN - chuyen tiep"/>
      <sheetName val="Tong hop CDT chuyen tiep"/>
      <sheetName val="TOng hop CDT KCM"/>
      <sheetName val="Phu luc I - XX"/>
      <sheetName val="Phu luc II"/>
      <sheetName val="Phu luc III - Tru so"/>
      <sheetName val="Phu luc IV - GPMB"/>
      <sheetName val="Bieu I-01 NS tinh"/>
      <sheetName val="biểu 58"/>
    </sheetNames>
    <sheetDataSet>
      <sheetData sheetId="0"/>
      <sheetData sheetId="1"/>
      <sheetData sheetId="2"/>
      <sheetData sheetId="3"/>
      <sheetData sheetId="4"/>
      <sheetData sheetId="5"/>
      <sheetData sheetId="6"/>
      <sheetData sheetId="7"/>
      <sheetData sheetId="8"/>
      <sheetData sheetId="9"/>
      <sheetData sheetId="1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49"/>
  <sheetViews>
    <sheetView tabSelected="1" topLeftCell="B252" zoomScale="70" zoomScaleNormal="70" workbookViewId="0">
      <selection activeCell="J256" sqref="J256"/>
    </sheetView>
  </sheetViews>
  <sheetFormatPr defaultRowHeight="16.5"/>
  <cols>
    <col min="1" max="1" width="2.140625" style="4" hidden="1" customWidth="1"/>
    <col min="2" max="2" width="11.5703125" style="4" customWidth="1"/>
    <col min="3" max="3" width="53.140625" style="3" customWidth="1"/>
    <col min="4" max="4" width="11.140625" style="4" customWidth="1"/>
    <col min="5" max="5" width="15.28515625" style="4" customWidth="1"/>
    <col min="6" max="6" width="32.28515625" style="3" customWidth="1"/>
    <col min="7" max="7" width="19.42578125" style="3" customWidth="1"/>
    <col min="8" max="8" width="18.140625" style="3" customWidth="1"/>
    <col min="9" max="9" width="17" style="3" customWidth="1"/>
    <col min="10" max="10" width="19.42578125" style="3" customWidth="1"/>
    <col min="11" max="11" width="14.140625" style="5" customWidth="1"/>
    <col min="12" max="12" width="18" style="75" customWidth="1"/>
    <col min="13" max="16384" width="9.140625" style="3"/>
  </cols>
  <sheetData>
    <row r="1" spans="1:12" ht="18.75">
      <c r="A1" s="1">
        <v>27</v>
      </c>
      <c r="B1" s="210" t="s">
        <v>0</v>
      </c>
      <c r="C1" s="210"/>
      <c r="D1" s="2"/>
      <c r="E1" s="2"/>
      <c r="F1" s="2"/>
      <c r="G1" s="2"/>
      <c r="H1" s="2"/>
      <c r="I1" s="2"/>
      <c r="J1" s="211" t="s">
        <v>563</v>
      </c>
      <c r="K1" s="211"/>
      <c r="L1" s="211"/>
    </row>
    <row r="2" spans="1:12" ht="18.75">
      <c r="A2" s="211" t="s">
        <v>561</v>
      </c>
      <c r="B2" s="211"/>
      <c r="C2" s="211"/>
      <c r="D2" s="211"/>
      <c r="E2" s="211"/>
      <c r="F2" s="211"/>
      <c r="G2" s="211"/>
      <c r="H2" s="211"/>
      <c r="I2" s="211"/>
      <c r="J2" s="211"/>
      <c r="K2" s="212"/>
      <c r="L2" s="211"/>
    </row>
    <row r="3" spans="1:12" ht="18.75">
      <c r="A3" s="213" t="s">
        <v>562</v>
      </c>
      <c r="B3" s="213"/>
      <c r="C3" s="213"/>
      <c r="D3" s="213"/>
      <c r="E3" s="213"/>
      <c r="F3" s="213"/>
      <c r="G3" s="213"/>
      <c r="H3" s="213"/>
      <c r="I3" s="213"/>
      <c r="J3" s="213"/>
      <c r="K3" s="214"/>
      <c r="L3" s="213"/>
    </row>
    <row r="4" spans="1:12" ht="19.5">
      <c r="A4" s="215"/>
      <c r="B4" s="215"/>
      <c r="C4" s="215"/>
      <c r="D4" s="215"/>
      <c r="E4" s="215"/>
      <c r="F4" s="215"/>
      <c r="G4" s="215"/>
      <c r="H4" s="215"/>
      <c r="I4" s="215"/>
      <c r="J4" s="215"/>
      <c r="K4" s="216"/>
      <c r="L4" s="215"/>
    </row>
    <row r="5" spans="1:12">
      <c r="K5" s="217" t="s">
        <v>1</v>
      </c>
      <c r="L5" s="217"/>
    </row>
    <row r="6" spans="1:12" s="6" customFormat="1" ht="16.5" customHeight="1">
      <c r="A6" s="207" t="s">
        <v>2</v>
      </c>
      <c r="B6" s="207" t="s">
        <v>2</v>
      </c>
      <c r="C6" s="207" t="s">
        <v>3</v>
      </c>
      <c r="D6" s="207" t="s">
        <v>4</v>
      </c>
      <c r="E6" s="207" t="s">
        <v>471</v>
      </c>
      <c r="F6" s="223" t="s">
        <v>5</v>
      </c>
      <c r="G6" s="224"/>
      <c r="H6" s="231" t="s">
        <v>286</v>
      </c>
      <c r="I6" s="223" t="s">
        <v>285</v>
      </c>
      <c r="J6" s="227"/>
      <c r="K6" s="227"/>
      <c r="L6" s="207" t="s">
        <v>6</v>
      </c>
    </row>
    <row r="7" spans="1:12" s="6" customFormat="1">
      <c r="A7" s="208"/>
      <c r="B7" s="208"/>
      <c r="C7" s="208"/>
      <c r="D7" s="208"/>
      <c r="E7" s="208"/>
      <c r="F7" s="225"/>
      <c r="G7" s="226"/>
      <c r="H7" s="231"/>
      <c r="I7" s="228"/>
      <c r="J7" s="229"/>
      <c r="K7" s="229"/>
      <c r="L7" s="208"/>
    </row>
    <row r="8" spans="1:12" s="6" customFormat="1" ht="8.25" customHeight="1">
      <c r="A8" s="208"/>
      <c r="B8" s="208"/>
      <c r="C8" s="208"/>
      <c r="D8" s="208"/>
      <c r="E8" s="208"/>
      <c r="F8" s="207" t="s">
        <v>7</v>
      </c>
      <c r="G8" s="218" t="s">
        <v>8</v>
      </c>
      <c r="H8" s="231"/>
      <c r="I8" s="225"/>
      <c r="J8" s="230"/>
      <c r="K8" s="230"/>
      <c r="L8" s="208"/>
    </row>
    <row r="9" spans="1:12" s="6" customFormat="1">
      <c r="A9" s="208"/>
      <c r="B9" s="208"/>
      <c r="C9" s="208"/>
      <c r="D9" s="208"/>
      <c r="E9" s="208"/>
      <c r="F9" s="208"/>
      <c r="G9" s="219"/>
      <c r="H9" s="231"/>
      <c r="I9" s="208" t="s">
        <v>560</v>
      </c>
      <c r="J9" s="208" t="s">
        <v>542</v>
      </c>
      <c r="K9" s="221" t="s">
        <v>543</v>
      </c>
      <c r="L9" s="208"/>
    </row>
    <row r="10" spans="1:12" s="6" customFormat="1" ht="23.25" customHeight="1">
      <c r="A10" s="209"/>
      <c r="B10" s="209"/>
      <c r="C10" s="209"/>
      <c r="D10" s="209"/>
      <c r="E10" s="209"/>
      <c r="F10" s="209"/>
      <c r="G10" s="220"/>
      <c r="H10" s="231"/>
      <c r="I10" s="209"/>
      <c r="J10" s="209"/>
      <c r="K10" s="222"/>
      <c r="L10" s="209"/>
    </row>
    <row r="11" spans="1:12" s="6" customFormat="1" ht="20.25" hidden="1">
      <c r="A11" s="120"/>
      <c r="B11" s="7"/>
      <c r="C11" s="8" t="s">
        <v>9</v>
      </c>
      <c r="D11" s="8"/>
      <c r="E11" s="8"/>
      <c r="F11" s="8"/>
      <c r="G11" s="9">
        <f>+SUBTOTAL(9,G15:G563)</f>
        <v>56705949.921999998</v>
      </c>
      <c r="H11" s="9">
        <f>+SUBTOTAL(9,H15:H563)</f>
        <v>16244614.225499999</v>
      </c>
      <c r="I11" s="9"/>
      <c r="J11" s="9">
        <f t="shared" ref="J11:K11" si="0">+SUBTOTAL(9,J15:J563)</f>
        <v>5024979</v>
      </c>
      <c r="K11" s="9">
        <f t="shared" si="0"/>
        <v>1000521</v>
      </c>
      <c r="L11" s="10"/>
    </row>
    <row r="12" spans="1:12" s="6" customFormat="1" ht="20.25">
      <c r="A12" s="120"/>
      <c r="B12" s="11"/>
      <c r="C12" s="8" t="s">
        <v>9</v>
      </c>
      <c r="D12" s="8"/>
      <c r="E12" s="8"/>
      <c r="F12" s="8"/>
      <c r="G12" s="9">
        <f>SUM(G13:G348)/3</f>
        <v>19317177.535666667</v>
      </c>
      <c r="H12" s="9">
        <f>SUM(H13:H348)/3</f>
        <v>5520938.0751666659</v>
      </c>
      <c r="I12" s="13">
        <f>+J12+K12</f>
        <v>2085500</v>
      </c>
      <c r="J12" s="9">
        <f t="shared" ref="J12:K12" si="1">SUM(J13:J348)/3</f>
        <v>1751993</v>
      </c>
      <c r="K12" s="9">
        <f t="shared" si="1"/>
        <v>333507</v>
      </c>
      <c r="L12" s="10"/>
    </row>
    <row r="13" spans="1:12" s="6" customFormat="1" ht="39">
      <c r="A13" s="12"/>
      <c r="B13" s="7" t="s">
        <v>10</v>
      </c>
      <c r="C13" s="7" t="s">
        <v>11</v>
      </c>
      <c r="D13" s="127" t="s">
        <v>557</v>
      </c>
      <c r="E13" s="7"/>
      <c r="F13" s="7"/>
      <c r="G13" s="13">
        <f>SUM(G14:G53)/2</f>
        <v>1145603.6849999998</v>
      </c>
      <c r="H13" s="13">
        <f>SUM(H14:H53)/2</f>
        <v>263200</v>
      </c>
      <c r="I13" s="13">
        <f>+J13+K13</f>
        <v>221000</v>
      </c>
      <c r="J13" s="13">
        <f>SUM(J14:J56)/2</f>
        <v>221000</v>
      </c>
      <c r="K13" s="13">
        <f>SUM(K14:K53)/2</f>
        <v>0</v>
      </c>
      <c r="L13" s="14"/>
    </row>
    <row r="14" spans="1:12" s="17" customFormat="1" ht="20.25">
      <c r="A14" s="15"/>
      <c r="B14" s="16"/>
      <c r="C14" s="16" t="s">
        <v>12</v>
      </c>
      <c r="D14" s="16"/>
      <c r="E14" s="16"/>
      <c r="F14" s="16"/>
      <c r="G14" s="13">
        <f>SUM(G15)</f>
        <v>99979</v>
      </c>
      <c r="H14" s="13">
        <f t="shared" ref="H14:K14" si="2">SUM(H15)</f>
        <v>55000</v>
      </c>
      <c r="I14" s="13">
        <f>+J14+K14</f>
        <v>10000</v>
      </c>
      <c r="J14" s="13">
        <f t="shared" si="2"/>
        <v>10000</v>
      </c>
      <c r="K14" s="13">
        <f t="shared" si="2"/>
        <v>0</v>
      </c>
      <c r="L14" s="15"/>
    </row>
    <row r="15" spans="1:12" s="6" customFormat="1" ht="39">
      <c r="A15" s="14"/>
      <c r="B15" s="18">
        <v>1</v>
      </c>
      <c r="C15" s="132" t="s">
        <v>13</v>
      </c>
      <c r="D15" s="128" t="s">
        <v>14</v>
      </c>
      <c r="E15" s="128"/>
      <c r="F15" s="19" t="s">
        <v>15</v>
      </c>
      <c r="G15" s="133">
        <v>99979</v>
      </c>
      <c r="H15" s="76">
        <v>55000</v>
      </c>
      <c r="I15" s="20">
        <f>+J15+K15</f>
        <v>10000</v>
      </c>
      <c r="J15" s="129">
        <v>10000</v>
      </c>
      <c r="K15" s="20"/>
      <c r="L15" s="14"/>
    </row>
    <row r="16" spans="1:12" s="6" customFormat="1" ht="20.25">
      <c r="A16" s="14"/>
      <c r="B16" s="18"/>
      <c r="C16" s="16" t="s">
        <v>16</v>
      </c>
      <c r="D16" s="18"/>
      <c r="E16" s="18"/>
      <c r="F16" s="18"/>
      <c r="G16" s="13">
        <f>SUM(G17:G18)</f>
        <v>185542</v>
      </c>
      <c r="H16" s="13">
        <f t="shared" ref="H16:K16" si="3">SUM(H17:H18)</f>
        <v>0</v>
      </c>
      <c r="I16" s="13">
        <f t="shared" ref="I16:I81" si="4">+J16+K16</f>
        <v>32000</v>
      </c>
      <c r="J16" s="13">
        <f t="shared" si="3"/>
        <v>32000</v>
      </c>
      <c r="K16" s="13">
        <f t="shared" si="3"/>
        <v>0</v>
      </c>
      <c r="L16" s="14"/>
    </row>
    <row r="17" spans="1:12" s="114" customFormat="1" ht="39">
      <c r="A17" s="109"/>
      <c r="B17" s="110">
        <v>2</v>
      </c>
      <c r="C17" s="134" t="s">
        <v>517</v>
      </c>
      <c r="D17" s="135" t="s">
        <v>14</v>
      </c>
      <c r="E17" s="108" t="s">
        <v>522</v>
      </c>
      <c r="F17" s="136" t="s">
        <v>520</v>
      </c>
      <c r="G17" s="137">
        <v>85542</v>
      </c>
      <c r="H17" s="112"/>
      <c r="I17" s="20">
        <f t="shared" si="4"/>
        <v>15000</v>
      </c>
      <c r="J17" s="112">
        <v>15000</v>
      </c>
      <c r="K17" s="115"/>
      <c r="L17" s="113"/>
    </row>
    <row r="18" spans="1:12" s="114" customFormat="1" ht="39">
      <c r="A18" s="109"/>
      <c r="B18" s="110">
        <v>3</v>
      </c>
      <c r="C18" s="134" t="s">
        <v>518</v>
      </c>
      <c r="D18" s="135" t="s">
        <v>519</v>
      </c>
      <c r="E18" s="108" t="s">
        <v>522</v>
      </c>
      <c r="F18" s="136" t="s">
        <v>521</v>
      </c>
      <c r="G18" s="137">
        <v>100000</v>
      </c>
      <c r="H18" s="112"/>
      <c r="I18" s="20">
        <f t="shared" si="4"/>
        <v>17000</v>
      </c>
      <c r="J18" s="112">
        <v>17000</v>
      </c>
      <c r="K18" s="115"/>
      <c r="L18" s="113"/>
    </row>
    <row r="19" spans="1:12" s="6" customFormat="1" ht="20.25">
      <c r="A19" s="14"/>
      <c r="B19" s="18"/>
      <c r="C19" s="16" t="s">
        <v>17</v>
      </c>
      <c r="D19" s="18"/>
      <c r="E19" s="18"/>
      <c r="F19" s="18"/>
      <c r="G19" s="13">
        <f>+G20</f>
        <v>55395</v>
      </c>
      <c r="H19" s="13">
        <f t="shared" ref="H19:K19" si="5">+H20</f>
        <v>12400</v>
      </c>
      <c r="I19" s="13">
        <f t="shared" si="4"/>
        <v>13000</v>
      </c>
      <c r="J19" s="13">
        <f t="shared" si="5"/>
        <v>13000</v>
      </c>
      <c r="K19" s="13">
        <f t="shared" si="5"/>
        <v>0</v>
      </c>
      <c r="L19" s="14"/>
    </row>
    <row r="20" spans="1:12" ht="39">
      <c r="A20" s="26"/>
      <c r="B20" s="18">
        <v>4</v>
      </c>
      <c r="C20" s="138" t="s">
        <v>18</v>
      </c>
      <c r="D20" s="128" t="s">
        <v>19</v>
      </c>
      <c r="E20" s="128"/>
      <c r="F20" s="27" t="s">
        <v>20</v>
      </c>
      <c r="G20" s="139">
        <v>55395</v>
      </c>
      <c r="H20" s="76">
        <v>12400</v>
      </c>
      <c r="I20" s="20">
        <f t="shared" si="4"/>
        <v>13000</v>
      </c>
      <c r="J20" s="129">
        <v>13000</v>
      </c>
      <c r="K20" s="28"/>
      <c r="L20" s="29"/>
    </row>
    <row r="21" spans="1:12" s="6" customFormat="1" ht="20.25">
      <c r="A21" s="14"/>
      <c r="B21" s="18"/>
      <c r="C21" s="16" t="s">
        <v>21</v>
      </c>
      <c r="D21" s="18"/>
      <c r="E21" s="18"/>
      <c r="F21" s="18"/>
      <c r="G21" s="13">
        <f>+G22+G23</f>
        <v>49843</v>
      </c>
      <c r="H21" s="13">
        <f t="shared" ref="H21:K21" si="6">+H22+H23</f>
        <v>12000</v>
      </c>
      <c r="I21" s="13">
        <f t="shared" si="4"/>
        <v>10000</v>
      </c>
      <c r="J21" s="13">
        <f t="shared" si="6"/>
        <v>10000</v>
      </c>
      <c r="K21" s="13">
        <f t="shared" si="6"/>
        <v>0</v>
      </c>
      <c r="L21" s="14"/>
    </row>
    <row r="22" spans="1:12" s="6" customFormat="1" ht="39">
      <c r="A22" s="14"/>
      <c r="B22" s="18">
        <v>5</v>
      </c>
      <c r="C22" s="30" t="s">
        <v>22</v>
      </c>
      <c r="D22" s="128" t="s">
        <v>19</v>
      </c>
      <c r="E22" s="128"/>
      <c r="F22" s="60" t="s">
        <v>23</v>
      </c>
      <c r="G22" s="129">
        <v>49843</v>
      </c>
      <c r="H22" s="76">
        <v>12000</v>
      </c>
      <c r="I22" s="20">
        <f t="shared" si="4"/>
        <v>10000</v>
      </c>
      <c r="J22" s="129">
        <v>10000</v>
      </c>
      <c r="K22" s="20"/>
      <c r="L22" s="14"/>
    </row>
    <row r="23" spans="1:12" ht="20.25">
      <c r="A23" s="26"/>
      <c r="B23" s="18"/>
      <c r="C23" s="32"/>
      <c r="D23" s="33"/>
      <c r="E23" s="33"/>
      <c r="F23" s="19"/>
      <c r="G23" s="34"/>
      <c r="H23" s="34"/>
      <c r="I23" s="13">
        <f t="shared" si="4"/>
        <v>0</v>
      </c>
      <c r="J23" s="34"/>
      <c r="K23" s="28"/>
      <c r="L23" s="29"/>
    </row>
    <row r="24" spans="1:12" ht="20.25">
      <c r="A24" s="26"/>
      <c r="B24" s="18"/>
      <c r="C24" s="35" t="s">
        <v>135</v>
      </c>
      <c r="D24" s="33"/>
      <c r="E24" s="33"/>
      <c r="F24" s="19"/>
      <c r="G24" s="53">
        <f>+SUM(G26)</f>
        <v>27000</v>
      </c>
      <c r="H24" s="53">
        <f t="shared" ref="H24:J24" si="7">+SUM(H26)</f>
        <v>0</v>
      </c>
      <c r="I24" s="13">
        <f t="shared" si="4"/>
        <v>8000</v>
      </c>
      <c r="J24" s="53">
        <f t="shared" si="7"/>
        <v>8000</v>
      </c>
      <c r="K24" s="28"/>
      <c r="L24" s="29"/>
    </row>
    <row r="25" spans="1:12" ht="20.25">
      <c r="A25" s="26"/>
      <c r="B25" s="18"/>
      <c r="C25" s="35" t="s">
        <v>390</v>
      </c>
      <c r="D25" s="33"/>
      <c r="E25" s="33"/>
      <c r="F25" s="19"/>
      <c r="G25" s="34"/>
      <c r="H25" s="34"/>
      <c r="I25" s="13">
        <f t="shared" si="4"/>
        <v>0</v>
      </c>
      <c r="J25" s="34"/>
      <c r="K25" s="28"/>
      <c r="L25" s="29"/>
    </row>
    <row r="26" spans="1:12" s="85" customFormat="1" ht="39">
      <c r="A26" s="18"/>
      <c r="B26" s="18">
        <v>6</v>
      </c>
      <c r="C26" s="140" t="s">
        <v>529</v>
      </c>
      <c r="D26" s="141" t="s">
        <v>19</v>
      </c>
      <c r="E26" s="142" t="s">
        <v>527</v>
      </c>
      <c r="F26" s="27" t="s">
        <v>530</v>
      </c>
      <c r="G26" s="143">
        <v>27000</v>
      </c>
      <c r="H26" s="83"/>
      <c r="I26" s="20">
        <f t="shared" si="4"/>
        <v>8000</v>
      </c>
      <c r="J26" s="83">
        <v>8000</v>
      </c>
      <c r="K26" s="82"/>
      <c r="L26" s="84"/>
    </row>
    <row r="27" spans="1:12" s="6" customFormat="1" ht="20.25">
      <c r="A27" s="14"/>
      <c r="B27" s="18"/>
      <c r="C27" s="35" t="s">
        <v>24</v>
      </c>
      <c r="D27" s="18"/>
      <c r="E27" s="18"/>
      <c r="F27" s="18"/>
      <c r="G27" s="13">
        <f>+G28</f>
        <v>52279</v>
      </c>
      <c r="H27" s="13">
        <f t="shared" ref="H27:K27" si="8">+H28</f>
        <v>12000</v>
      </c>
      <c r="I27" s="13">
        <f t="shared" si="4"/>
        <v>12000</v>
      </c>
      <c r="J27" s="13">
        <f t="shared" si="8"/>
        <v>12000</v>
      </c>
      <c r="K27" s="13">
        <f t="shared" si="8"/>
        <v>0</v>
      </c>
      <c r="L27" s="14"/>
    </row>
    <row r="28" spans="1:12" ht="39">
      <c r="A28" s="26"/>
      <c r="B28" s="18">
        <f>+B26+1</f>
        <v>7</v>
      </c>
      <c r="C28" s="30" t="s">
        <v>25</v>
      </c>
      <c r="D28" s="128" t="s">
        <v>19</v>
      </c>
      <c r="E28" s="128"/>
      <c r="F28" s="60" t="s">
        <v>26</v>
      </c>
      <c r="G28" s="129">
        <v>52279</v>
      </c>
      <c r="H28" s="76">
        <v>12000</v>
      </c>
      <c r="I28" s="20">
        <f t="shared" si="4"/>
        <v>12000</v>
      </c>
      <c r="J28" s="129">
        <v>12000</v>
      </c>
      <c r="K28" s="28"/>
      <c r="L28" s="29"/>
    </row>
    <row r="29" spans="1:12" s="6" customFormat="1" ht="20.25">
      <c r="A29" s="15"/>
      <c r="B29" s="18"/>
      <c r="C29" s="16" t="s">
        <v>27</v>
      </c>
      <c r="D29" s="7"/>
      <c r="E29" s="7"/>
      <c r="F29" s="7"/>
      <c r="G29" s="13">
        <f>SUM(G31:G41)</f>
        <v>576520.48399999994</v>
      </c>
      <c r="H29" s="13">
        <f t="shared" ref="H29:K29" si="9">SUM(H31:H41)</f>
        <v>151200</v>
      </c>
      <c r="I29" s="13">
        <f t="shared" si="4"/>
        <v>102000</v>
      </c>
      <c r="J29" s="13">
        <f t="shared" si="9"/>
        <v>102000</v>
      </c>
      <c r="K29" s="13">
        <f t="shared" si="9"/>
        <v>0</v>
      </c>
      <c r="L29" s="14"/>
    </row>
    <row r="30" spans="1:12" s="6" customFormat="1" ht="20.25">
      <c r="A30" s="15"/>
      <c r="B30" s="18"/>
      <c r="C30" s="16" t="s">
        <v>306</v>
      </c>
      <c r="D30" s="7"/>
      <c r="E30" s="7"/>
      <c r="F30" s="7"/>
      <c r="G30" s="13"/>
      <c r="H30" s="13"/>
      <c r="I30" s="13">
        <f t="shared" si="4"/>
        <v>0</v>
      </c>
      <c r="J30" s="13"/>
      <c r="K30" s="13"/>
      <c r="L30" s="14"/>
    </row>
    <row r="31" spans="1:12" s="6" customFormat="1" ht="39">
      <c r="A31" s="14"/>
      <c r="B31" s="18">
        <f>+B28+1</f>
        <v>8</v>
      </c>
      <c r="C31" s="30" t="s">
        <v>30</v>
      </c>
      <c r="D31" s="128" t="s">
        <v>28</v>
      </c>
      <c r="E31" s="128"/>
      <c r="F31" s="144" t="s">
        <v>31</v>
      </c>
      <c r="G31" s="52">
        <v>38464.800000000003</v>
      </c>
      <c r="H31" s="76">
        <v>16600</v>
      </c>
      <c r="I31" s="20">
        <f t="shared" si="4"/>
        <v>6000</v>
      </c>
      <c r="J31" s="129">
        <v>6000</v>
      </c>
      <c r="K31" s="20"/>
      <c r="L31" s="14"/>
    </row>
    <row r="32" spans="1:12" s="6" customFormat="1" ht="39">
      <c r="A32" s="14"/>
      <c r="B32" s="18">
        <f>+B31+1</f>
        <v>9</v>
      </c>
      <c r="C32" s="30" t="s">
        <v>32</v>
      </c>
      <c r="D32" s="128" t="s">
        <v>14</v>
      </c>
      <c r="E32" s="128"/>
      <c r="F32" s="144" t="s">
        <v>33</v>
      </c>
      <c r="G32" s="52">
        <v>135430.04199999999</v>
      </c>
      <c r="H32" s="76">
        <v>61000</v>
      </c>
      <c r="I32" s="20">
        <f t="shared" si="4"/>
        <v>20000</v>
      </c>
      <c r="J32" s="129">
        <v>20000</v>
      </c>
      <c r="K32" s="20"/>
      <c r="L32" s="14"/>
    </row>
    <row r="33" spans="1:12" s="6" customFormat="1" ht="39">
      <c r="A33" s="14"/>
      <c r="B33" s="18">
        <f t="shared" ref="B33:B35" si="10">+B32+1</f>
        <v>10</v>
      </c>
      <c r="C33" s="30" t="s">
        <v>34</v>
      </c>
      <c r="D33" s="128" t="s">
        <v>14</v>
      </c>
      <c r="E33" s="128"/>
      <c r="F33" s="144" t="s">
        <v>35</v>
      </c>
      <c r="G33" s="52">
        <v>135568.01699999999</v>
      </c>
      <c r="H33" s="76">
        <v>54600</v>
      </c>
      <c r="I33" s="20">
        <f t="shared" si="4"/>
        <v>20000</v>
      </c>
      <c r="J33" s="129">
        <v>20000</v>
      </c>
      <c r="K33" s="20"/>
      <c r="L33" s="14"/>
    </row>
    <row r="34" spans="1:12" s="6" customFormat="1" ht="39">
      <c r="A34" s="14"/>
      <c r="B34" s="18">
        <f t="shared" si="10"/>
        <v>11</v>
      </c>
      <c r="C34" s="30" t="s">
        <v>36</v>
      </c>
      <c r="D34" s="128" t="s">
        <v>28</v>
      </c>
      <c r="E34" s="128"/>
      <c r="F34" s="144" t="s">
        <v>287</v>
      </c>
      <c r="G34" s="52">
        <v>39389.366000000002</v>
      </c>
      <c r="H34" s="76">
        <v>10600</v>
      </c>
      <c r="I34" s="20">
        <f t="shared" si="4"/>
        <v>8000</v>
      </c>
      <c r="J34" s="129">
        <v>8000</v>
      </c>
      <c r="K34" s="20"/>
      <c r="L34" s="14"/>
    </row>
    <row r="35" spans="1:12" s="6" customFormat="1" ht="39">
      <c r="A35" s="14"/>
      <c r="B35" s="18">
        <f t="shared" si="10"/>
        <v>12</v>
      </c>
      <c r="C35" s="30" t="s">
        <v>37</v>
      </c>
      <c r="D35" s="128" t="s">
        <v>28</v>
      </c>
      <c r="E35" s="128"/>
      <c r="F35" s="144" t="s">
        <v>288</v>
      </c>
      <c r="G35" s="52">
        <v>34845</v>
      </c>
      <c r="H35" s="76">
        <v>8400</v>
      </c>
      <c r="I35" s="20">
        <f t="shared" si="4"/>
        <v>8000</v>
      </c>
      <c r="J35" s="129">
        <v>8000</v>
      </c>
      <c r="K35" s="20"/>
      <c r="L35" s="14"/>
    </row>
    <row r="36" spans="1:12" s="6" customFormat="1" ht="20.25">
      <c r="A36" s="14"/>
      <c r="B36" s="18"/>
      <c r="C36" s="16" t="s">
        <v>390</v>
      </c>
      <c r="D36" s="128"/>
      <c r="E36" s="128"/>
      <c r="F36" s="144"/>
      <c r="G36" s="52"/>
      <c r="H36" s="76"/>
      <c r="I36" s="20">
        <f t="shared" si="4"/>
        <v>0</v>
      </c>
      <c r="J36" s="129"/>
      <c r="K36" s="20"/>
      <c r="L36" s="14"/>
    </row>
    <row r="37" spans="1:12" s="78" customFormat="1" ht="39">
      <c r="A37" s="60"/>
      <c r="B37" s="60">
        <f>+B35+1</f>
        <v>13</v>
      </c>
      <c r="C37" s="145" t="s">
        <v>381</v>
      </c>
      <c r="D37" s="146" t="s">
        <v>382</v>
      </c>
      <c r="E37" s="146"/>
      <c r="F37" s="147" t="s">
        <v>386</v>
      </c>
      <c r="G37" s="108">
        <v>60986.258999999998</v>
      </c>
      <c r="H37" s="80"/>
      <c r="I37" s="20">
        <f t="shared" si="4"/>
        <v>12000</v>
      </c>
      <c r="J37" s="80">
        <v>12000</v>
      </c>
      <c r="K37" s="77"/>
      <c r="L37" s="60"/>
    </row>
    <row r="38" spans="1:12" s="78" customFormat="1" ht="39">
      <c r="A38" s="60"/>
      <c r="B38" s="60">
        <f>+B37+1</f>
        <v>14</v>
      </c>
      <c r="C38" s="145" t="s">
        <v>383</v>
      </c>
      <c r="D38" s="146" t="s">
        <v>382</v>
      </c>
      <c r="E38" s="146"/>
      <c r="F38" s="107" t="s">
        <v>387</v>
      </c>
      <c r="G38" s="108">
        <v>33900</v>
      </c>
      <c r="H38" s="80"/>
      <c r="I38" s="20">
        <f t="shared" si="4"/>
        <v>8000</v>
      </c>
      <c r="J38" s="80">
        <v>8000</v>
      </c>
      <c r="K38" s="77"/>
      <c r="L38" s="60"/>
    </row>
    <row r="39" spans="1:12" s="78" customFormat="1" ht="39">
      <c r="A39" s="60"/>
      <c r="B39" s="60">
        <f t="shared" ref="B39:B40" si="11">+B38+1</f>
        <v>15</v>
      </c>
      <c r="C39" s="105" t="s">
        <v>384</v>
      </c>
      <c r="D39" s="106" t="s">
        <v>28</v>
      </c>
      <c r="E39" s="106"/>
      <c r="F39" s="107" t="s">
        <v>388</v>
      </c>
      <c r="G39" s="108">
        <v>55000</v>
      </c>
      <c r="H39" s="80"/>
      <c r="I39" s="20">
        <f t="shared" si="4"/>
        <v>10000</v>
      </c>
      <c r="J39" s="80">
        <v>10000</v>
      </c>
      <c r="K39" s="77"/>
      <c r="L39" s="60"/>
    </row>
    <row r="40" spans="1:12" s="78" customFormat="1" ht="39">
      <c r="A40" s="60"/>
      <c r="B40" s="60">
        <f t="shared" si="11"/>
        <v>16</v>
      </c>
      <c r="C40" s="105" t="s">
        <v>385</v>
      </c>
      <c r="D40" s="106" t="s">
        <v>28</v>
      </c>
      <c r="E40" s="106"/>
      <c r="F40" s="107" t="s">
        <v>389</v>
      </c>
      <c r="G40" s="108">
        <v>42937</v>
      </c>
      <c r="H40" s="80"/>
      <c r="I40" s="20">
        <f t="shared" si="4"/>
        <v>10000</v>
      </c>
      <c r="J40" s="80">
        <v>10000</v>
      </c>
      <c r="K40" s="79"/>
      <c r="L40" s="81"/>
    </row>
    <row r="41" spans="1:12" ht="20.25">
      <c r="A41" s="26"/>
      <c r="B41" s="18"/>
      <c r="C41" s="30"/>
      <c r="D41" s="31"/>
      <c r="E41" s="31"/>
      <c r="F41" s="18"/>
      <c r="G41" s="40"/>
      <c r="H41" s="40"/>
      <c r="I41" s="13">
        <f t="shared" si="4"/>
        <v>0</v>
      </c>
      <c r="J41" s="40"/>
      <c r="K41" s="28"/>
      <c r="L41" s="29"/>
    </row>
    <row r="42" spans="1:12" s="17" customFormat="1" ht="20.25">
      <c r="A42" s="15"/>
      <c r="B42" s="16"/>
      <c r="C42" s="41" t="s">
        <v>38</v>
      </c>
      <c r="D42" s="42"/>
      <c r="E42" s="42"/>
      <c r="F42" s="16"/>
      <c r="G42" s="13">
        <f>+G43</f>
        <v>14791</v>
      </c>
      <c r="H42" s="13">
        <f t="shared" ref="H42:K42" si="12">+H43</f>
        <v>5000</v>
      </c>
      <c r="I42" s="13">
        <f t="shared" si="4"/>
        <v>4000</v>
      </c>
      <c r="J42" s="13">
        <f t="shared" si="12"/>
        <v>4000</v>
      </c>
      <c r="K42" s="13">
        <f t="shared" si="12"/>
        <v>0</v>
      </c>
      <c r="L42" s="15"/>
    </row>
    <row r="43" spans="1:12" ht="39">
      <c r="A43" s="14"/>
      <c r="B43" s="18">
        <f>+B40+1</f>
        <v>17</v>
      </c>
      <c r="C43" s="148" t="s">
        <v>39</v>
      </c>
      <c r="D43" s="149" t="s">
        <v>40</v>
      </c>
      <c r="E43" s="149"/>
      <c r="F43" s="150" t="s">
        <v>41</v>
      </c>
      <c r="G43" s="129">
        <v>14791</v>
      </c>
      <c r="H43" s="76">
        <v>5000</v>
      </c>
      <c r="I43" s="20">
        <f t="shared" si="4"/>
        <v>4000</v>
      </c>
      <c r="J43" s="129">
        <v>4000</v>
      </c>
      <c r="K43" s="28"/>
      <c r="L43" s="29"/>
    </row>
    <row r="44" spans="1:12" s="6" customFormat="1" ht="20.25">
      <c r="A44" s="14"/>
      <c r="B44" s="18"/>
      <c r="C44" s="16" t="s">
        <v>42</v>
      </c>
      <c r="D44" s="31"/>
      <c r="E44" s="31"/>
      <c r="F44" s="18"/>
      <c r="G44" s="13">
        <f t="shared" ref="G44:H44" si="13">SUM(G45:G51)</f>
        <v>74886.201000000001</v>
      </c>
      <c r="H44" s="13">
        <f t="shared" si="13"/>
        <v>10300</v>
      </c>
      <c r="I44" s="13">
        <f t="shared" si="4"/>
        <v>19000</v>
      </c>
      <c r="J44" s="13">
        <f>SUM(J45:J51)</f>
        <v>19000</v>
      </c>
      <c r="K44" s="13">
        <f>SUM(K45:K51)</f>
        <v>0</v>
      </c>
      <c r="L44" s="14"/>
    </row>
    <row r="45" spans="1:12" ht="39">
      <c r="A45" s="14"/>
      <c r="B45" s="18">
        <f>+B43+1</f>
        <v>18</v>
      </c>
      <c r="C45" s="151" t="s">
        <v>43</v>
      </c>
      <c r="D45" s="128" t="s">
        <v>40</v>
      </c>
      <c r="E45" s="128"/>
      <c r="F45" s="27" t="s">
        <v>44</v>
      </c>
      <c r="G45" s="52">
        <v>14921</v>
      </c>
      <c r="H45" s="76">
        <v>5300</v>
      </c>
      <c r="I45" s="20">
        <f t="shared" si="4"/>
        <v>3000</v>
      </c>
      <c r="J45" s="129">
        <v>3000</v>
      </c>
      <c r="K45" s="28"/>
      <c r="L45" s="29"/>
    </row>
    <row r="46" spans="1:12" ht="58.5">
      <c r="A46" s="14"/>
      <c r="B46" s="18">
        <f>+B45+1</f>
        <v>19</v>
      </c>
      <c r="C46" s="152" t="s">
        <v>45</v>
      </c>
      <c r="D46" s="128" t="s">
        <v>40</v>
      </c>
      <c r="E46" s="128"/>
      <c r="F46" s="27" t="s">
        <v>46</v>
      </c>
      <c r="G46" s="52">
        <v>14974</v>
      </c>
      <c r="H46" s="76">
        <v>5000</v>
      </c>
      <c r="I46" s="20">
        <f t="shared" si="4"/>
        <v>3000</v>
      </c>
      <c r="J46" s="129">
        <v>3000</v>
      </c>
      <c r="K46" s="28"/>
      <c r="L46" s="29"/>
    </row>
    <row r="47" spans="1:12" ht="20.25">
      <c r="A47" s="14"/>
      <c r="B47" s="18"/>
      <c r="C47" s="57" t="s">
        <v>533</v>
      </c>
      <c r="D47" s="128"/>
      <c r="E47" s="128"/>
      <c r="F47" s="27"/>
      <c r="G47" s="52"/>
      <c r="H47" s="76"/>
      <c r="I47" s="20"/>
      <c r="J47" s="129"/>
      <c r="K47" s="28"/>
      <c r="L47" s="29"/>
    </row>
    <row r="48" spans="1:12" s="78" customFormat="1" ht="39">
      <c r="A48" s="60"/>
      <c r="B48" s="60">
        <f>+B46+1</f>
        <v>20</v>
      </c>
      <c r="C48" s="92" t="s">
        <v>423</v>
      </c>
      <c r="D48" s="93" t="s">
        <v>28</v>
      </c>
      <c r="E48" s="93"/>
      <c r="F48" s="202" t="s">
        <v>426</v>
      </c>
      <c r="G48" s="94">
        <v>13997.200999999999</v>
      </c>
      <c r="H48" s="80"/>
      <c r="I48" s="20">
        <f t="shared" si="4"/>
        <v>3500</v>
      </c>
      <c r="J48" s="80">
        <v>3500</v>
      </c>
      <c r="K48" s="79"/>
      <c r="L48" s="81"/>
    </row>
    <row r="49" spans="1:12" s="78" customFormat="1" ht="39">
      <c r="A49" s="60"/>
      <c r="B49" s="60">
        <f>+B48+1</f>
        <v>21</v>
      </c>
      <c r="C49" s="95" t="s">
        <v>424</v>
      </c>
      <c r="D49" s="96" t="s">
        <v>28</v>
      </c>
      <c r="E49" s="96"/>
      <c r="F49" s="202" t="s">
        <v>427</v>
      </c>
      <c r="G49" s="153">
        <v>11995</v>
      </c>
      <c r="H49" s="80"/>
      <c r="I49" s="20">
        <f t="shared" si="4"/>
        <v>3500</v>
      </c>
      <c r="J49" s="80">
        <v>3500</v>
      </c>
      <c r="K49" s="79"/>
      <c r="L49" s="81"/>
    </row>
    <row r="50" spans="1:12" s="78" customFormat="1" ht="39">
      <c r="A50" s="60"/>
      <c r="B50" s="60">
        <f t="shared" ref="B50:B51" si="14">+B49+1</f>
        <v>22</v>
      </c>
      <c r="C50" s="95" t="s">
        <v>425</v>
      </c>
      <c r="D50" s="96" t="s">
        <v>28</v>
      </c>
      <c r="E50" s="96"/>
      <c r="F50" s="202" t="s">
        <v>428</v>
      </c>
      <c r="G50" s="153">
        <v>7999</v>
      </c>
      <c r="H50" s="80"/>
      <c r="I50" s="20">
        <f t="shared" si="4"/>
        <v>3000</v>
      </c>
      <c r="J50" s="80">
        <v>3000</v>
      </c>
      <c r="K50" s="79"/>
      <c r="L50" s="81"/>
    </row>
    <row r="51" spans="1:12" s="78" customFormat="1" ht="39">
      <c r="A51" s="60"/>
      <c r="B51" s="60">
        <f t="shared" si="14"/>
        <v>23</v>
      </c>
      <c r="C51" s="105" t="s">
        <v>429</v>
      </c>
      <c r="D51" s="106" t="s">
        <v>382</v>
      </c>
      <c r="E51" s="106"/>
      <c r="F51" s="107" t="s">
        <v>430</v>
      </c>
      <c r="G51" s="108">
        <v>11000</v>
      </c>
      <c r="H51" s="80"/>
      <c r="I51" s="20">
        <f t="shared" si="4"/>
        <v>3000</v>
      </c>
      <c r="J51" s="80">
        <v>3000</v>
      </c>
      <c r="K51" s="79"/>
      <c r="L51" s="81"/>
    </row>
    <row r="52" spans="1:12" s="6" customFormat="1" ht="20.25">
      <c r="A52" s="14"/>
      <c r="B52" s="18"/>
      <c r="C52" s="16" t="s">
        <v>47</v>
      </c>
      <c r="D52" s="31"/>
      <c r="E52" s="31"/>
      <c r="F52" s="18"/>
      <c r="G52" s="13">
        <f>+SUM(G53)</f>
        <v>9368</v>
      </c>
      <c r="H52" s="13">
        <f t="shared" ref="H52:K52" si="15">+SUM(H53)</f>
        <v>5300</v>
      </c>
      <c r="I52" s="13">
        <f t="shared" si="4"/>
        <v>3000</v>
      </c>
      <c r="J52" s="13">
        <f t="shared" si="15"/>
        <v>3000</v>
      </c>
      <c r="K52" s="13">
        <f t="shared" si="15"/>
        <v>0</v>
      </c>
      <c r="L52" s="14"/>
    </row>
    <row r="53" spans="1:12" s="6" customFormat="1" ht="39">
      <c r="A53" s="14"/>
      <c r="B53" s="18">
        <f>+B51+1</f>
        <v>24</v>
      </c>
      <c r="C53" s="36" t="s">
        <v>49</v>
      </c>
      <c r="D53" s="128" t="s">
        <v>48</v>
      </c>
      <c r="E53" s="128"/>
      <c r="F53" s="27" t="s">
        <v>50</v>
      </c>
      <c r="G53" s="154">
        <v>9368</v>
      </c>
      <c r="H53" s="76">
        <v>5300</v>
      </c>
      <c r="I53" s="20">
        <f t="shared" si="4"/>
        <v>3000</v>
      </c>
      <c r="J53" s="129">
        <v>3000</v>
      </c>
      <c r="K53" s="20"/>
      <c r="L53" s="14"/>
    </row>
    <row r="54" spans="1:12" ht="45.75" customHeight="1">
      <c r="A54" s="14"/>
      <c r="B54" s="18"/>
      <c r="C54" s="16" t="s">
        <v>64</v>
      </c>
      <c r="D54" s="37"/>
      <c r="E54" s="37"/>
      <c r="F54" s="27"/>
      <c r="G54" s="72">
        <f>+SUM(G55:G56)</f>
        <v>26271</v>
      </c>
      <c r="H54" s="72">
        <f t="shared" ref="H54:K54" si="16">+SUM(H55:H56)</f>
        <v>8500</v>
      </c>
      <c r="I54" s="13">
        <f t="shared" si="4"/>
        <v>8000</v>
      </c>
      <c r="J54" s="72">
        <f t="shared" si="16"/>
        <v>8000</v>
      </c>
      <c r="K54" s="72">
        <f t="shared" si="16"/>
        <v>0</v>
      </c>
      <c r="L54" s="45"/>
    </row>
    <row r="55" spans="1:12" ht="35.25" customHeight="1">
      <c r="A55" s="14"/>
      <c r="B55" s="18">
        <f>+B53+1</f>
        <v>25</v>
      </c>
      <c r="C55" s="30" t="s">
        <v>307</v>
      </c>
      <c r="D55" s="128" t="s">
        <v>308</v>
      </c>
      <c r="E55" s="128"/>
      <c r="F55" s="18" t="s">
        <v>309</v>
      </c>
      <c r="G55" s="129">
        <v>13000</v>
      </c>
      <c r="H55" s="76">
        <v>4000</v>
      </c>
      <c r="I55" s="20">
        <f t="shared" si="4"/>
        <v>5000</v>
      </c>
      <c r="J55" s="129">
        <v>5000</v>
      </c>
      <c r="K55" s="28"/>
      <c r="L55" s="45"/>
    </row>
    <row r="56" spans="1:12" ht="35.25" customHeight="1">
      <c r="A56" s="14"/>
      <c r="B56" s="18">
        <f>+B55+1</f>
        <v>26</v>
      </c>
      <c r="C56" s="155" t="s">
        <v>310</v>
      </c>
      <c r="D56" s="128" t="s">
        <v>308</v>
      </c>
      <c r="E56" s="128"/>
      <c r="F56" s="27" t="s">
        <v>311</v>
      </c>
      <c r="G56" s="156">
        <v>13271</v>
      </c>
      <c r="H56" s="76">
        <v>4500</v>
      </c>
      <c r="I56" s="20">
        <f t="shared" si="4"/>
        <v>3000</v>
      </c>
      <c r="J56" s="129">
        <v>3000</v>
      </c>
      <c r="K56" s="28"/>
      <c r="L56" s="45"/>
    </row>
    <row r="57" spans="1:12" s="17" customFormat="1" ht="39">
      <c r="A57" s="15"/>
      <c r="B57" s="16" t="s">
        <v>51</v>
      </c>
      <c r="C57" s="41" t="s">
        <v>52</v>
      </c>
      <c r="D57" s="42">
        <v>130</v>
      </c>
      <c r="E57" s="42"/>
      <c r="F57" s="16"/>
      <c r="G57" s="13">
        <f>+SUM(G58:G65)/2</f>
        <v>141556.288</v>
      </c>
      <c r="H57" s="13">
        <f>+SUM(H58:H65)/2</f>
        <v>32000</v>
      </c>
      <c r="I57" s="13">
        <f t="shared" si="4"/>
        <v>18500</v>
      </c>
      <c r="J57" s="13">
        <f t="shared" ref="J57:K57" si="17">+SUM(J58:J65)/2</f>
        <v>18500</v>
      </c>
      <c r="K57" s="13">
        <f t="shared" si="17"/>
        <v>0</v>
      </c>
      <c r="L57" s="15"/>
    </row>
    <row r="58" spans="1:12" s="6" customFormat="1" ht="20.25">
      <c r="A58" s="14"/>
      <c r="B58" s="18"/>
      <c r="C58" s="16" t="s">
        <v>29</v>
      </c>
      <c r="D58" s="31"/>
      <c r="E58" s="31"/>
      <c r="F58" s="18"/>
      <c r="G58" s="13">
        <f t="shared" ref="G58:H58" si="18">SUM(G60:G62)</f>
        <v>127056.288</v>
      </c>
      <c r="H58" s="13">
        <f t="shared" si="18"/>
        <v>32000</v>
      </c>
      <c r="I58" s="13">
        <f t="shared" si="4"/>
        <v>15000</v>
      </c>
      <c r="J58" s="13">
        <f>SUM(J60:J62)</f>
        <v>15000</v>
      </c>
      <c r="K58" s="13">
        <f>SUM(K60:K65)</f>
        <v>0</v>
      </c>
      <c r="L58" s="14"/>
    </row>
    <row r="59" spans="1:12" s="6" customFormat="1" ht="20.25">
      <c r="A59" s="14"/>
      <c r="B59" s="18"/>
      <c r="C59" s="16" t="s">
        <v>306</v>
      </c>
      <c r="D59" s="31"/>
      <c r="E59" s="31"/>
      <c r="F59" s="18"/>
      <c r="G59" s="13"/>
      <c r="H59" s="13"/>
      <c r="I59" s="13">
        <f t="shared" si="4"/>
        <v>0</v>
      </c>
      <c r="J59" s="13"/>
      <c r="K59" s="13"/>
      <c r="L59" s="14"/>
    </row>
    <row r="60" spans="1:12" s="6" customFormat="1" ht="39">
      <c r="A60" s="14"/>
      <c r="B60" s="18">
        <f>+B56+1</f>
        <v>27</v>
      </c>
      <c r="C60" s="155" t="s">
        <v>53</v>
      </c>
      <c r="D60" s="128" t="s">
        <v>289</v>
      </c>
      <c r="E60" s="128"/>
      <c r="F60" s="60" t="s">
        <v>290</v>
      </c>
      <c r="G60" s="52">
        <v>24126.344000000001</v>
      </c>
      <c r="H60" s="76">
        <v>8000</v>
      </c>
      <c r="I60" s="20">
        <f t="shared" si="4"/>
        <v>5000</v>
      </c>
      <c r="J60" s="129">
        <v>5000</v>
      </c>
      <c r="K60" s="20"/>
      <c r="L60" s="14"/>
    </row>
    <row r="61" spans="1:12" s="6" customFormat="1" ht="39">
      <c r="A61" s="14"/>
      <c r="B61" s="18">
        <f>+B60+1</f>
        <v>28</v>
      </c>
      <c r="C61" s="155" t="s">
        <v>54</v>
      </c>
      <c r="D61" s="128" t="s">
        <v>289</v>
      </c>
      <c r="E61" s="128"/>
      <c r="F61" s="60" t="s">
        <v>291</v>
      </c>
      <c r="G61" s="52">
        <v>24929.944</v>
      </c>
      <c r="H61" s="76">
        <v>8000</v>
      </c>
      <c r="I61" s="20">
        <f t="shared" si="4"/>
        <v>5000</v>
      </c>
      <c r="J61" s="129">
        <v>5000</v>
      </c>
      <c r="K61" s="20"/>
      <c r="L61" s="14"/>
    </row>
    <row r="62" spans="1:12" ht="39">
      <c r="A62" s="26"/>
      <c r="B62" s="18">
        <f>+B61+1</f>
        <v>29</v>
      </c>
      <c r="C62" s="155" t="s">
        <v>55</v>
      </c>
      <c r="D62" s="128" t="s">
        <v>289</v>
      </c>
      <c r="E62" s="128"/>
      <c r="F62" s="60" t="s">
        <v>292</v>
      </c>
      <c r="G62" s="52">
        <v>78000</v>
      </c>
      <c r="H62" s="76">
        <v>16000</v>
      </c>
      <c r="I62" s="20">
        <f t="shared" si="4"/>
        <v>5000</v>
      </c>
      <c r="J62" s="129">
        <v>5000</v>
      </c>
      <c r="K62" s="28"/>
      <c r="L62" s="29"/>
    </row>
    <row r="63" spans="1:12" ht="53.25" customHeight="1">
      <c r="A63" s="26"/>
      <c r="B63" s="18"/>
      <c r="C63" s="16" t="s">
        <v>558</v>
      </c>
      <c r="D63" s="128"/>
      <c r="E63" s="128"/>
      <c r="F63" s="60"/>
      <c r="G63" s="157">
        <f>+SUM(G65)</f>
        <v>14500</v>
      </c>
      <c r="H63" s="157">
        <f t="shared" ref="H63:K63" si="19">+SUM(H65)</f>
        <v>0</v>
      </c>
      <c r="I63" s="13">
        <f t="shared" si="4"/>
        <v>3500</v>
      </c>
      <c r="J63" s="157">
        <f t="shared" si="19"/>
        <v>3500</v>
      </c>
      <c r="K63" s="157">
        <f t="shared" si="19"/>
        <v>0</v>
      </c>
      <c r="L63" s="29"/>
    </row>
    <row r="64" spans="1:12" ht="27.75" customHeight="1">
      <c r="A64" s="26"/>
      <c r="B64" s="18"/>
      <c r="C64" s="49" t="s">
        <v>390</v>
      </c>
      <c r="D64" s="128"/>
      <c r="E64" s="128"/>
      <c r="F64" s="60"/>
      <c r="G64" s="157"/>
      <c r="H64" s="157"/>
      <c r="I64" s="13"/>
      <c r="J64" s="157"/>
      <c r="K64" s="157"/>
      <c r="L64" s="29"/>
    </row>
    <row r="65" spans="1:12" s="85" customFormat="1" ht="39">
      <c r="A65" s="18"/>
      <c r="B65" s="18">
        <f>+B62+1</f>
        <v>30</v>
      </c>
      <c r="C65" s="140" t="s">
        <v>403</v>
      </c>
      <c r="D65" s="141" t="s">
        <v>289</v>
      </c>
      <c r="E65" s="141"/>
      <c r="F65" s="142" t="s">
        <v>404</v>
      </c>
      <c r="G65" s="143">
        <v>14500</v>
      </c>
      <c r="H65" s="83"/>
      <c r="I65" s="20">
        <f t="shared" si="4"/>
        <v>3500</v>
      </c>
      <c r="J65" s="83">
        <v>3500</v>
      </c>
      <c r="K65" s="82"/>
      <c r="L65" s="84"/>
    </row>
    <row r="66" spans="1:12" s="6" customFormat="1" ht="20.25">
      <c r="A66" s="14"/>
      <c r="B66" s="16" t="s">
        <v>56</v>
      </c>
      <c r="C66" s="48" t="s">
        <v>57</v>
      </c>
      <c r="D66" s="39"/>
      <c r="E66" s="39"/>
      <c r="F66" s="7"/>
      <c r="G66" s="13">
        <f>+SUM(G67:G101)/2</f>
        <v>1641976.0419999999</v>
      </c>
      <c r="H66" s="13">
        <f>+SUM(H67:H101)/2</f>
        <v>216765.734</v>
      </c>
      <c r="I66" s="13">
        <f t="shared" si="4"/>
        <v>171500</v>
      </c>
      <c r="J66" s="13">
        <f>+SUM(J67:J105)/2</f>
        <v>171500</v>
      </c>
      <c r="K66" s="13">
        <f>+SUM(K67:K101)/2</f>
        <v>0</v>
      </c>
      <c r="L66" s="14"/>
    </row>
    <row r="67" spans="1:12" s="6" customFormat="1" ht="20.25">
      <c r="A67" s="14"/>
      <c r="B67" s="18"/>
      <c r="C67" s="49" t="s">
        <v>58</v>
      </c>
      <c r="D67" s="18"/>
      <c r="E67" s="18"/>
      <c r="F67" s="18"/>
      <c r="G67" s="13">
        <f t="shared" ref="G67:H67" si="20">SUM(G68:G71)</f>
        <v>245135</v>
      </c>
      <c r="H67" s="13">
        <f t="shared" si="20"/>
        <v>35000</v>
      </c>
      <c r="I67" s="13">
        <f t="shared" si="4"/>
        <v>43000</v>
      </c>
      <c r="J67" s="13">
        <f>SUM(J68:J71)</f>
        <v>43000</v>
      </c>
      <c r="K67" s="13">
        <f t="shared" ref="K67" si="21">+K69</f>
        <v>0</v>
      </c>
      <c r="L67" s="14"/>
    </row>
    <row r="68" spans="1:12" s="6" customFormat="1" ht="20.25">
      <c r="A68" s="14"/>
      <c r="B68" s="18"/>
      <c r="C68" s="49" t="s">
        <v>306</v>
      </c>
      <c r="D68" s="18"/>
      <c r="E68" s="18"/>
      <c r="F68" s="18"/>
      <c r="G68" s="13"/>
      <c r="H68" s="13"/>
      <c r="I68" s="13">
        <f t="shared" si="4"/>
        <v>0</v>
      </c>
      <c r="J68" s="13"/>
      <c r="K68" s="13"/>
      <c r="L68" s="14"/>
    </row>
    <row r="69" spans="1:12" ht="39">
      <c r="A69" s="21"/>
      <c r="B69" s="18">
        <f>+B65+1</f>
        <v>31</v>
      </c>
      <c r="C69" s="158" t="s">
        <v>59</v>
      </c>
      <c r="D69" s="128" t="s">
        <v>318</v>
      </c>
      <c r="E69" s="128"/>
      <c r="F69" s="18" t="s">
        <v>380</v>
      </c>
      <c r="G69" s="159">
        <v>149639</v>
      </c>
      <c r="H69" s="76">
        <v>35000</v>
      </c>
      <c r="I69" s="20">
        <f t="shared" si="4"/>
        <v>25000</v>
      </c>
      <c r="J69" s="129">
        <v>25000</v>
      </c>
      <c r="K69" s="20"/>
      <c r="L69" s="25"/>
    </row>
    <row r="70" spans="1:12" ht="20.25">
      <c r="A70" s="21"/>
      <c r="B70" s="18"/>
      <c r="C70" s="49" t="s">
        <v>390</v>
      </c>
      <c r="D70" s="128"/>
      <c r="E70" s="128"/>
      <c r="F70" s="18"/>
      <c r="G70" s="159"/>
      <c r="H70" s="76"/>
      <c r="I70" s="13">
        <f t="shared" si="4"/>
        <v>0</v>
      </c>
      <c r="J70" s="129"/>
      <c r="K70" s="20"/>
      <c r="L70" s="25"/>
    </row>
    <row r="71" spans="1:12" s="114" customFormat="1" ht="39">
      <c r="A71" s="109"/>
      <c r="B71" s="18">
        <f>+B69+1</f>
        <v>32</v>
      </c>
      <c r="C71" s="105" t="s">
        <v>536</v>
      </c>
      <c r="D71" s="106" t="s">
        <v>318</v>
      </c>
      <c r="E71" s="108" t="s">
        <v>472</v>
      </c>
      <c r="F71" s="107" t="s">
        <v>537</v>
      </c>
      <c r="G71" s="108">
        <v>95496</v>
      </c>
      <c r="H71" s="80"/>
      <c r="I71" s="20">
        <f t="shared" si="4"/>
        <v>18000</v>
      </c>
      <c r="J71" s="80">
        <v>18000</v>
      </c>
      <c r="K71" s="77"/>
      <c r="L71" s="113"/>
    </row>
    <row r="72" spans="1:12" s="6" customFormat="1" ht="20.25">
      <c r="A72" s="14"/>
      <c r="B72" s="18"/>
      <c r="C72" s="16" t="s">
        <v>456</v>
      </c>
      <c r="D72" s="18"/>
      <c r="E72" s="18"/>
      <c r="F72" s="18"/>
      <c r="G72" s="50">
        <f>+G73</f>
        <v>7783</v>
      </c>
      <c r="H72" s="50">
        <f t="shared" ref="H72:K72" si="22">+H73</f>
        <v>0</v>
      </c>
      <c r="I72" s="13">
        <f t="shared" si="4"/>
        <v>2000</v>
      </c>
      <c r="J72" s="50">
        <f t="shared" si="22"/>
        <v>2000</v>
      </c>
      <c r="K72" s="50">
        <f t="shared" si="22"/>
        <v>0</v>
      </c>
      <c r="L72" s="14"/>
    </row>
    <row r="73" spans="1:12" s="78" customFormat="1" ht="39">
      <c r="A73" s="60"/>
      <c r="B73" s="60">
        <f>+B71+1</f>
        <v>33</v>
      </c>
      <c r="C73" s="105" t="s">
        <v>457</v>
      </c>
      <c r="D73" s="106" t="s">
        <v>318</v>
      </c>
      <c r="E73" s="106"/>
      <c r="F73" s="107" t="s">
        <v>458</v>
      </c>
      <c r="G73" s="108">
        <v>7783</v>
      </c>
      <c r="H73" s="80"/>
      <c r="I73" s="20">
        <f t="shared" si="4"/>
        <v>2000</v>
      </c>
      <c r="J73" s="80">
        <v>2000</v>
      </c>
      <c r="K73" s="77"/>
      <c r="L73" s="60"/>
    </row>
    <row r="74" spans="1:12" s="17" customFormat="1" ht="19.5" customHeight="1">
      <c r="A74" s="15"/>
      <c r="B74" s="16"/>
      <c r="C74" s="16" t="s">
        <v>61</v>
      </c>
      <c r="D74" s="16"/>
      <c r="E74" s="16"/>
      <c r="F74" s="16"/>
      <c r="G74" s="13">
        <f>+G75</f>
        <v>254330</v>
      </c>
      <c r="H74" s="13">
        <f t="shared" ref="H74:K74" si="23">+H75</f>
        <v>26428.576000000001</v>
      </c>
      <c r="I74" s="13">
        <f t="shared" si="4"/>
        <v>10000</v>
      </c>
      <c r="J74" s="13">
        <f t="shared" si="23"/>
        <v>10000</v>
      </c>
      <c r="K74" s="13">
        <f t="shared" si="23"/>
        <v>0</v>
      </c>
      <c r="L74" s="15"/>
    </row>
    <row r="75" spans="1:12" s="6" customFormat="1" ht="39">
      <c r="A75" s="14"/>
      <c r="B75" s="18">
        <f>+B73+1</f>
        <v>34</v>
      </c>
      <c r="C75" s="51" t="s">
        <v>62</v>
      </c>
      <c r="D75" s="128" t="s">
        <v>318</v>
      </c>
      <c r="E75" s="128"/>
      <c r="F75" s="18" t="s">
        <v>63</v>
      </c>
      <c r="G75" s="129">
        <v>254330</v>
      </c>
      <c r="H75" s="76">
        <v>26428.576000000001</v>
      </c>
      <c r="I75" s="20">
        <f t="shared" si="4"/>
        <v>10000</v>
      </c>
      <c r="J75" s="129">
        <v>10000</v>
      </c>
      <c r="K75" s="20"/>
      <c r="L75" s="14"/>
    </row>
    <row r="76" spans="1:12" s="6" customFormat="1" ht="20.25">
      <c r="A76" s="14"/>
      <c r="B76" s="18"/>
      <c r="C76" s="49" t="s">
        <v>64</v>
      </c>
      <c r="D76" s="18"/>
      <c r="E76" s="18"/>
      <c r="F76" s="18"/>
      <c r="G76" s="13">
        <f t="shared" ref="G76:K76" si="24">SUM(G77:G78)</f>
        <v>165483</v>
      </c>
      <c r="H76" s="13">
        <f t="shared" si="24"/>
        <v>35000</v>
      </c>
      <c r="I76" s="13">
        <f t="shared" si="4"/>
        <v>24000</v>
      </c>
      <c r="J76" s="13">
        <f t="shared" si="24"/>
        <v>24000</v>
      </c>
      <c r="K76" s="13">
        <f t="shared" si="24"/>
        <v>0</v>
      </c>
      <c r="L76" s="14"/>
    </row>
    <row r="77" spans="1:12" s="6" customFormat="1" ht="39">
      <c r="A77" s="14"/>
      <c r="B77" s="18">
        <f>+B75+1</f>
        <v>35</v>
      </c>
      <c r="C77" s="155" t="s">
        <v>65</v>
      </c>
      <c r="D77" s="128" t="s">
        <v>318</v>
      </c>
      <c r="E77" s="128"/>
      <c r="F77" s="27" t="s">
        <v>66</v>
      </c>
      <c r="G77" s="156">
        <v>148483</v>
      </c>
      <c r="H77" s="76">
        <v>30000</v>
      </c>
      <c r="I77" s="20">
        <f t="shared" si="4"/>
        <v>20000</v>
      </c>
      <c r="J77" s="129">
        <v>20000</v>
      </c>
      <c r="K77" s="20"/>
      <c r="L77" s="14"/>
    </row>
    <row r="78" spans="1:12" s="6" customFormat="1" ht="39">
      <c r="A78" s="14"/>
      <c r="B78" s="18">
        <f>+B77+1</f>
        <v>36</v>
      </c>
      <c r="C78" s="155" t="s">
        <v>67</v>
      </c>
      <c r="D78" s="128" t="s">
        <v>318</v>
      </c>
      <c r="E78" s="128"/>
      <c r="F78" s="27" t="s">
        <v>68</v>
      </c>
      <c r="G78" s="156">
        <v>17000</v>
      </c>
      <c r="H78" s="76">
        <v>5000</v>
      </c>
      <c r="I78" s="20">
        <f t="shared" si="4"/>
        <v>4000</v>
      </c>
      <c r="J78" s="129">
        <v>4000</v>
      </c>
      <c r="K78" s="20"/>
      <c r="L78" s="14"/>
    </row>
    <row r="79" spans="1:12" s="17" customFormat="1" ht="20.25">
      <c r="A79" s="15"/>
      <c r="B79" s="16"/>
      <c r="C79" s="16" t="s">
        <v>69</v>
      </c>
      <c r="D79" s="16"/>
      <c r="E79" s="16"/>
      <c r="F79" s="16"/>
      <c r="G79" s="13">
        <f>SUM(G80:G94)</f>
        <v>809728.04200000002</v>
      </c>
      <c r="H79" s="13">
        <f>SUM(H80:H94)</f>
        <v>107837.158</v>
      </c>
      <c r="I79" s="13">
        <f t="shared" si="4"/>
        <v>59000</v>
      </c>
      <c r="J79" s="13">
        <f>SUM(J80:J94)</f>
        <v>59000</v>
      </c>
      <c r="K79" s="13">
        <f>SUM(K80:K97)</f>
        <v>0</v>
      </c>
      <c r="L79" s="15"/>
    </row>
    <row r="80" spans="1:12" s="6" customFormat="1" ht="58.5">
      <c r="A80" s="14"/>
      <c r="B80" s="18">
        <f>+B78+1</f>
        <v>37</v>
      </c>
      <c r="C80" s="30" t="s">
        <v>70</v>
      </c>
      <c r="D80" s="128" t="s">
        <v>318</v>
      </c>
      <c r="E80" s="128"/>
      <c r="F80" s="69" t="s">
        <v>352</v>
      </c>
      <c r="G80" s="129">
        <v>382851</v>
      </c>
      <c r="H80" s="76">
        <v>50371.157999999996</v>
      </c>
      <c r="I80" s="20">
        <f t="shared" si="4"/>
        <v>10000</v>
      </c>
      <c r="J80" s="129">
        <v>10000</v>
      </c>
      <c r="K80" s="20"/>
      <c r="L80" s="14"/>
    </row>
    <row r="81" spans="1:12" s="6" customFormat="1" ht="39">
      <c r="A81" s="14"/>
      <c r="B81" s="18">
        <f>+B80+1</f>
        <v>38</v>
      </c>
      <c r="C81" s="30" t="s">
        <v>71</v>
      </c>
      <c r="D81" s="128" t="s">
        <v>318</v>
      </c>
      <c r="E81" s="128"/>
      <c r="F81" s="69" t="s">
        <v>72</v>
      </c>
      <c r="G81" s="129">
        <v>91032</v>
      </c>
      <c r="H81" s="76">
        <v>28466</v>
      </c>
      <c r="I81" s="20">
        <f t="shared" si="4"/>
        <v>9000</v>
      </c>
      <c r="J81" s="129">
        <v>9000</v>
      </c>
      <c r="K81" s="20"/>
      <c r="L81" s="14"/>
    </row>
    <row r="82" spans="1:12" s="6" customFormat="1" ht="78">
      <c r="A82" s="14"/>
      <c r="B82" s="18">
        <f t="shared" ref="B82:B88" si="25">+B81+1</f>
        <v>39</v>
      </c>
      <c r="C82" s="30" t="s">
        <v>73</v>
      </c>
      <c r="D82" s="128" t="s">
        <v>318</v>
      </c>
      <c r="E82" s="128"/>
      <c r="F82" s="69" t="s">
        <v>74</v>
      </c>
      <c r="G82" s="129">
        <v>13025.334000000001</v>
      </c>
      <c r="H82" s="76">
        <v>4500</v>
      </c>
      <c r="I82" s="20">
        <f t="shared" ref="I82:I148" si="26">+J82+K82</f>
        <v>5000</v>
      </c>
      <c r="J82" s="129">
        <v>5000</v>
      </c>
      <c r="K82" s="20"/>
      <c r="L82" s="14"/>
    </row>
    <row r="83" spans="1:12" ht="83.25" customHeight="1">
      <c r="A83" s="26"/>
      <c r="B83" s="18">
        <f t="shared" si="25"/>
        <v>40</v>
      </c>
      <c r="C83" s="30" t="s">
        <v>75</v>
      </c>
      <c r="D83" s="128" t="s">
        <v>318</v>
      </c>
      <c r="E83" s="128"/>
      <c r="F83" s="69" t="s">
        <v>76</v>
      </c>
      <c r="G83" s="129">
        <v>7721.9359999999997</v>
      </c>
      <c r="H83" s="76">
        <v>3000</v>
      </c>
      <c r="I83" s="20">
        <f t="shared" si="26"/>
        <v>2000</v>
      </c>
      <c r="J83" s="129">
        <v>2000</v>
      </c>
      <c r="K83" s="28"/>
      <c r="L83" s="29"/>
    </row>
    <row r="84" spans="1:12" ht="39">
      <c r="A84" s="26"/>
      <c r="B84" s="18">
        <f t="shared" si="25"/>
        <v>41</v>
      </c>
      <c r="C84" s="30" t="s">
        <v>77</v>
      </c>
      <c r="D84" s="128" t="s">
        <v>318</v>
      </c>
      <c r="E84" s="128"/>
      <c r="F84" s="69" t="s">
        <v>78</v>
      </c>
      <c r="G84" s="129">
        <v>8048.2830000000004</v>
      </c>
      <c r="H84" s="76">
        <v>3000</v>
      </c>
      <c r="I84" s="20">
        <f t="shared" si="26"/>
        <v>2000</v>
      </c>
      <c r="J84" s="129">
        <v>2000</v>
      </c>
      <c r="K84" s="28"/>
      <c r="L84" s="29"/>
    </row>
    <row r="85" spans="1:12" ht="39">
      <c r="A85" s="26"/>
      <c r="B85" s="18">
        <f t="shared" si="25"/>
        <v>42</v>
      </c>
      <c r="C85" s="30" t="s">
        <v>79</v>
      </c>
      <c r="D85" s="128" t="s">
        <v>318</v>
      </c>
      <c r="E85" s="128"/>
      <c r="F85" s="69" t="s">
        <v>80</v>
      </c>
      <c r="G85" s="129">
        <v>8015.2209999999995</v>
      </c>
      <c r="H85" s="76">
        <v>3500</v>
      </c>
      <c r="I85" s="20">
        <f t="shared" si="26"/>
        <v>2000</v>
      </c>
      <c r="J85" s="129">
        <v>2000</v>
      </c>
      <c r="K85" s="28"/>
      <c r="L85" s="29"/>
    </row>
    <row r="86" spans="1:12" ht="39">
      <c r="A86" s="26"/>
      <c r="B86" s="18">
        <f t="shared" si="25"/>
        <v>43</v>
      </c>
      <c r="C86" s="30" t="s">
        <v>81</v>
      </c>
      <c r="D86" s="128" t="s">
        <v>318</v>
      </c>
      <c r="E86" s="128"/>
      <c r="F86" s="69" t="s">
        <v>82</v>
      </c>
      <c r="G86" s="129">
        <v>14750.268</v>
      </c>
      <c r="H86" s="76">
        <v>5000</v>
      </c>
      <c r="I86" s="20">
        <f t="shared" si="26"/>
        <v>4000</v>
      </c>
      <c r="J86" s="129">
        <v>4000</v>
      </c>
      <c r="K86" s="28"/>
      <c r="L86" s="29"/>
    </row>
    <row r="87" spans="1:12" ht="39">
      <c r="A87" s="26"/>
      <c r="B87" s="18">
        <f t="shared" si="25"/>
        <v>44</v>
      </c>
      <c r="C87" s="30" t="s">
        <v>83</v>
      </c>
      <c r="D87" s="128" t="s">
        <v>318</v>
      </c>
      <c r="E87" s="128"/>
      <c r="F87" s="69" t="s">
        <v>84</v>
      </c>
      <c r="G87" s="129">
        <v>22971</v>
      </c>
      <c r="H87" s="76">
        <v>7000</v>
      </c>
      <c r="I87" s="20">
        <f t="shared" si="26"/>
        <v>7000</v>
      </c>
      <c r="J87" s="129">
        <v>7000</v>
      </c>
      <c r="K87" s="28"/>
      <c r="L87" s="29"/>
    </row>
    <row r="88" spans="1:12" ht="39">
      <c r="A88" s="26"/>
      <c r="B88" s="18">
        <f t="shared" si="25"/>
        <v>45</v>
      </c>
      <c r="C88" s="30" t="s">
        <v>85</v>
      </c>
      <c r="D88" s="128" t="s">
        <v>318</v>
      </c>
      <c r="E88" s="128"/>
      <c r="F88" s="69" t="s">
        <v>86</v>
      </c>
      <c r="G88" s="129">
        <v>7973</v>
      </c>
      <c r="H88" s="76">
        <v>3000</v>
      </c>
      <c r="I88" s="20">
        <f t="shared" si="26"/>
        <v>3000</v>
      </c>
      <c r="J88" s="129">
        <v>3000</v>
      </c>
      <c r="K88" s="28"/>
      <c r="L88" s="29"/>
    </row>
    <row r="89" spans="1:12" ht="20.25">
      <c r="A89" s="26"/>
      <c r="B89" s="18"/>
      <c r="C89" s="16" t="s">
        <v>533</v>
      </c>
      <c r="D89" s="128"/>
      <c r="E89" s="128"/>
      <c r="F89" s="69"/>
      <c r="G89" s="129"/>
      <c r="H89" s="76"/>
      <c r="I89" s="20"/>
      <c r="J89" s="129"/>
      <c r="K89" s="28"/>
      <c r="L89" s="29"/>
    </row>
    <row r="90" spans="1:12" s="85" customFormat="1" ht="39">
      <c r="A90" s="18"/>
      <c r="B90" s="18">
        <f>+B88+1</f>
        <v>46</v>
      </c>
      <c r="C90" s="99" t="s">
        <v>439</v>
      </c>
      <c r="D90" s="100" t="s">
        <v>318</v>
      </c>
      <c r="E90" s="100"/>
      <c r="F90" s="101" t="s">
        <v>444</v>
      </c>
      <c r="G90" s="160">
        <v>8783</v>
      </c>
      <c r="H90" s="83"/>
      <c r="I90" s="20">
        <f t="shared" si="26"/>
        <v>2500</v>
      </c>
      <c r="J90" s="83">
        <v>2500</v>
      </c>
      <c r="K90" s="82"/>
      <c r="L90" s="84"/>
    </row>
    <row r="91" spans="1:12" s="85" customFormat="1" ht="39">
      <c r="A91" s="18"/>
      <c r="B91" s="18">
        <f>+B90+1</f>
        <v>47</v>
      </c>
      <c r="C91" s="99" t="s">
        <v>440</v>
      </c>
      <c r="D91" s="100" t="s">
        <v>318</v>
      </c>
      <c r="E91" s="100"/>
      <c r="F91" s="101" t="s">
        <v>445</v>
      </c>
      <c r="G91" s="160">
        <v>7577</v>
      </c>
      <c r="H91" s="83"/>
      <c r="I91" s="20">
        <f t="shared" si="26"/>
        <v>2500</v>
      </c>
      <c r="J91" s="83">
        <v>2500</v>
      </c>
      <c r="K91" s="82"/>
      <c r="L91" s="84"/>
    </row>
    <row r="92" spans="1:12" s="85" customFormat="1" ht="58.5">
      <c r="A92" s="18"/>
      <c r="B92" s="18">
        <f t="shared" ref="B92:B94" si="27">+B91+1</f>
        <v>48</v>
      </c>
      <c r="C92" s="99" t="s">
        <v>441</v>
      </c>
      <c r="D92" s="100" t="s">
        <v>318</v>
      </c>
      <c r="E92" s="100"/>
      <c r="F92" s="101" t="s">
        <v>446</v>
      </c>
      <c r="G92" s="160">
        <v>12000</v>
      </c>
      <c r="H92" s="83"/>
      <c r="I92" s="20">
        <f t="shared" si="26"/>
        <v>3000</v>
      </c>
      <c r="J92" s="83">
        <v>3000</v>
      </c>
      <c r="K92" s="82"/>
      <c r="L92" s="84"/>
    </row>
    <row r="93" spans="1:12" s="85" customFormat="1" ht="39">
      <c r="A93" s="18"/>
      <c r="B93" s="18">
        <f t="shared" si="27"/>
        <v>49</v>
      </c>
      <c r="C93" s="99" t="s">
        <v>442</v>
      </c>
      <c r="D93" s="100" t="s">
        <v>318</v>
      </c>
      <c r="E93" s="100"/>
      <c r="F93" s="101" t="s">
        <v>447</v>
      </c>
      <c r="G93" s="160">
        <v>29980</v>
      </c>
      <c r="H93" s="83"/>
      <c r="I93" s="20">
        <f t="shared" si="26"/>
        <v>7000</v>
      </c>
      <c r="J93" s="83">
        <v>7000</v>
      </c>
      <c r="K93" s="82"/>
      <c r="L93" s="84"/>
    </row>
    <row r="94" spans="1:12" s="85" customFormat="1" ht="58.5">
      <c r="A94" s="18"/>
      <c r="B94" s="18">
        <f t="shared" si="27"/>
        <v>50</v>
      </c>
      <c r="C94" s="140" t="s">
        <v>443</v>
      </c>
      <c r="D94" s="141" t="s">
        <v>318</v>
      </c>
      <c r="E94" s="141"/>
      <c r="F94" s="142" t="s">
        <v>448</v>
      </c>
      <c r="G94" s="143">
        <v>195000</v>
      </c>
      <c r="H94" s="83"/>
      <c r="I94" s="20">
        <f t="shared" si="26"/>
        <v>0</v>
      </c>
      <c r="J94" s="102"/>
      <c r="K94" s="82"/>
      <c r="L94" s="84"/>
    </row>
    <row r="95" spans="1:12" ht="20.25">
      <c r="A95" s="26"/>
      <c r="B95" s="18"/>
      <c r="C95" s="16" t="s">
        <v>60</v>
      </c>
      <c r="D95" s="46"/>
      <c r="E95" s="46"/>
      <c r="F95" s="52"/>
      <c r="G95" s="62">
        <f>+SUM(G97)</f>
        <v>121847</v>
      </c>
      <c r="H95" s="62">
        <f t="shared" ref="H95:J95" si="28">+SUM(H97)</f>
        <v>0</v>
      </c>
      <c r="I95" s="13">
        <f t="shared" si="26"/>
        <v>8000</v>
      </c>
      <c r="J95" s="62">
        <f t="shared" si="28"/>
        <v>8000</v>
      </c>
      <c r="K95" s="28"/>
      <c r="L95" s="29"/>
    </row>
    <row r="96" spans="1:12" ht="20.25">
      <c r="A96" s="26"/>
      <c r="B96" s="18"/>
      <c r="C96" s="16" t="s">
        <v>390</v>
      </c>
      <c r="D96" s="46"/>
      <c r="E96" s="46"/>
      <c r="F96" s="52"/>
      <c r="G96" s="62"/>
      <c r="H96" s="62"/>
      <c r="I96" s="13">
        <f t="shared" si="26"/>
        <v>0</v>
      </c>
      <c r="J96" s="62"/>
      <c r="K96" s="28"/>
      <c r="L96" s="29"/>
    </row>
    <row r="97" spans="1:13" s="85" customFormat="1" ht="39">
      <c r="A97" s="18"/>
      <c r="B97" s="18">
        <f>+B94+1</f>
        <v>51</v>
      </c>
      <c r="C97" s="140" t="s">
        <v>515</v>
      </c>
      <c r="D97" s="141" t="s">
        <v>318</v>
      </c>
      <c r="E97" s="142" t="s">
        <v>2</v>
      </c>
      <c r="F97" s="142" t="s">
        <v>516</v>
      </c>
      <c r="G97" s="143">
        <v>121847</v>
      </c>
      <c r="H97" s="83"/>
      <c r="I97" s="20">
        <f t="shared" si="26"/>
        <v>8000</v>
      </c>
      <c r="J97" s="83">
        <v>8000</v>
      </c>
      <c r="K97" s="82"/>
      <c r="L97" s="84"/>
    </row>
    <row r="98" spans="1:13" ht="20.25">
      <c r="A98" s="26"/>
      <c r="B98" s="18"/>
      <c r="C98" s="16" t="s">
        <v>87</v>
      </c>
      <c r="D98" s="46"/>
      <c r="E98" s="46"/>
      <c r="F98" s="27"/>
      <c r="G98" s="53">
        <f>+G99</f>
        <v>7270</v>
      </c>
      <c r="H98" s="53">
        <f t="shared" ref="H98:K98" si="29">+H99</f>
        <v>2500</v>
      </c>
      <c r="I98" s="13">
        <f t="shared" si="26"/>
        <v>2000</v>
      </c>
      <c r="J98" s="53">
        <f t="shared" si="29"/>
        <v>2000</v>
      </c>
      <c r="K98" s="53">
        <f t="shared" si="29"/>
        <v>0</v>
      </c>
      <c r="L98" s="29"/>
    </row>
    <row r="99" spans="1:13" ht="39">
      <c r="A99" s="14"/>
      <c r="B99" s="18">
        <f>+B97+1</f>
        <v>52</v>
      </c>
      <c r="C99" s="30" t="s">
        <v>88</v>
      </c>
      <c r="D99" s="128" t="s">
        <v>318</v>
      </c>
      <c r="E99" s="128"/>
      <c r="F99" s="18" t="s">
        <v>89</v>
      </c>
      <c r="G99" s="129">
        <v>7270</v>
      </c>
      <c r="H99" s="76">
        <v>2500</v>
      </c>
      <c r="I99" s="20">
        <f t="shared" si="26"/>
        <v>2000</v>
      </c>
      <c r="J99" s="129">
        <v>2000</v>
      </c>
      <c r="K99" s="20"/>
      <c r="L99" s="29"/>
    </row>
    <row r="100" spans="1:13" ht="20.25">
      <c r="A100" s="26"/>
      <c r="B100" s="18"/>
      <c r="C100" s="16" t="s">
        <v>90</v>
      </c>
      <c r="D100" s="46"/>
      <c r="E100" s="46"/>
      <c r="F100" s="27"/>
      <c r="G100" s="53">
        <f t="shared" ref="G100:I100" si="30">SUM(G101:G103)</f>
        <v>37800</v>
      </c>
      <c r="H100" s="53">
        <f t="shared" si="30"/>
        <v>10000</v>
      </c>
      <c r="I100" s="53">
        <f t="shared" si="30"/>
        <v>8500</v>
      </c>
      <c r="J100" s="53">
        <f>SUM(J101:J103)</f>
        <v>8500</v>
      </c>
      <c r="K100" s="53">
        <f t="shared" ref="K100" si="31">+K101</f>
        <v>0</v>
      </c>
      <c r="L100" s="29"/>
    </row>
    <row r="101" spans="1:13" s="6" customFormat="1" ht="39">
      <c r="A101" s="14"/>
      <c r="B101" s="18">
        <f>+B99+1</f>
        <v>53</v>
      </c>
      <c r="C101" s="155" t="s">
        <v>327</v>
      </c>
      <c r="D101" s="128" t="s">
        <v>328</v>
      </c>
      <c r="E101" s="128"/>
      <c r="F101" s="27" t="s">
        <v>91</v>
      </c>
      <c r="G101" s="156">
        <v>23000</v>
      </c>
      <c r="H101" s="76">
        <v>10000</v>
      </c>
      <c r="I101" s="20">
        <f t="shared" si="26"/>
        <v>5000</v>
      </c>
      <c r="J101" s="129">
        <v>5000</v>
      </c>
      <c r="K101" s="20"/>
      <c r="L101" s="14"/>
    </row>
    <row r="102" spans="1:13" s="6" customFormat="1" ht="20.25">
      <c r="A102" s="14"/>
      <c r="B102" s="18"/>
      <c r="C102" s="16" t="s">
        <v>390</v>
      </c>
      <c r="D102" s="18"/>
      <c r="E102" s="18"/>
      <c r="F102" s="69"/>
      <c r="G102" s="13"/>
      <c r="H102" s="13"/>
      <c r="I102" s="13"/>
      <c r="J102" s="13"/>
      <c r="K102" s="13"/>
      <c r="L102" s="14"/>
    </row>
    <row r="103" spans="1:13" s="78" customFormat="1" ht="39">
      <c r="A103" s="60"/>
      <c r="B103" s="60">
        <f>+B101+1</f>
        <v>54</v>
      </c>
      <c r="C103" s="105" t="s">
        <v>401</v>
      </c>
      <c r="D103" s="106" t="s">
        <v>328</v>
      </c>
      <c r="E103" s="106"/>
      <c r="F103" s="107" t="s">
        <v>402</v>
      </c>
      <c r="G103" s="108">
        <v>14800</v>
      </c>
      <c r="H103" s="80"/>
      <c r="I103" s="20">
        <f t="shared" ref="I103" si="32">+J103+K103</f>
        <v>3500</v>
      </c>
      <c r="J103" s="80">
        <v>3500</v>
      </c>
      <c r="K103" s="79"/>
      <c r="L103" s="81"/>
    </row>
    <row r="104" spans="1:13" s="6" customFormat="1" ht="20.25">
      <c r="A104" s="14"/>
      <c r="B104" s="18"/>
      <c r="C104" s="16" t="s">
        <v>16</v>
      </c>
      <c r="D104" s="18"/>
      <c r="E104" s="18"/>
      <c r="F104" s="18"/>
      <c r="G104" s="13">
        <f>+SUM(G105)</f>
        <v>40000</v>
      </c>
      <c r="H104" s="13">
        <f t="shared" ref="H104:J104" si="33">+SUM(H105)</f>
        <v>4600</v>
      </c>
      <c r="I104" s="13">
        <f t="shared" si="26"/>
        <v>15000</v>
      </c>
      <c r="J104" s="13">
        <f t="shared" si="33"/>
        <v>15000</v>
      </c>
      <c r="K104" s="13"/>
      <c r="L104" s="14"/>
    </row>
    <row r="105" spans="1:13" s="6" customFormat="1" ht="97.5">
      <c r="A105" s="14"/>
      <c r="B105" s="18">
        <f>+B101+1</f>
        <v>54</v>
      </c>
      <c r="C105" s="30" t="s">
        <v>374</v>
      </c>
      <c r="D105" s="128" t="s">
        <v>318</v>
      </c>
      <c r="E105" s="128"/>
      <c r="F105" s="18" t="s">
        <v>375</v>
      </c>
      <c r="G105" s="129">
        <v>40000</v>
      </c>
      <c r="H105" s="76">
        <v>4600</v>
      </c>
      <c r="I105" s="20">
        <f t="shared" si="26"/>
        <v>15000</v>
      </c>
      <c r="J105" s="129">
        <v>15000</v>
      </c>
      <c r="K105" s="13"/>
      <c r="L105" s="14"/>
      <c r="M105" s="6">
        <v>221</v>
      </c>
    </row>
    <row r="106" spans="1:13" s="17" customFormat="1" ht="39">
      <c r="A106" s="15"/>
      <c r="B106" s="16" t="s">
        <v>92</v>
      </c>
      <c r="C106" s="41" t="s">
        <v>93</v>
      </c>
      <c r="D106" s="16">
        <v>220</v>
      </c>
      <c r="E106" s="16"/>
      <c r="F106" s="16"/>
      <c r="G106" s="13">
        <f>+G107</f>
        <v>89447</v>
      </c>
      <c r="H106" s="13">
        <f t="shared" ref="H106:K107" si="34">+H107</f>
        <v>43000</v>
      </c>
      <c r="I106" s="13">
        <f t="shared" si="26"/>
        <v>10000</v>
      </c>
      <c r="J106" s="13">
        <f t="shared" si="34"/>
        <v>10000</v>
      </c>
      <c r="K106" s="13">
        <f t="shared" si="34"/>
        <v>0</v>
      </c>
      <c r="L106" s="15"/>
    </row>
    <row r="107" spans="1:13" s="6" customFormat="1" ht="20.25">
      <c r="A107" s="14"/>
      <c r="B107" s="18"/>
      <c r="C107" s="16" t="s">
        <v>94</v>
      </c>
      <c r="D107" s="18"/>
      <c r="E107" s="18"/>
      <c r="F107" s="18"/>
      <c r="G107" s="13">
        <f>+G108</f>
        <v>89447</v>
      </c>
      <c r="H107" s="13">
        <f t="shared" si="34"/>
        <v>43000</v>
      </c>
      <c r="I107" s="13">
        <f t="shared" si="26"/>
        <v>10000</v>
      </c>
      <c r="J107" s="13">
        <f t="shared" si="34"/>
        <v>10000</v>
      </c>
      <c r="K107" s="13">
        <f t="shared" si="34"/>
        <v>0</v>
      </c>
      <c r="L107" s="14"/>
    </row>
    <row r="108" spans="1:13" s="6" customFormat="1" ht="39">
      <c r="A108" s="14"/>
      <c r="B108" s="18">
        <f>+B105+1</f>
        <v>55</v>
      </c>
      <c r="C108" s="30" t="s">
        <v>95</v>
      </c>
      <c r="D108" s="18" t="s">
        <v>341</v>
      </c>
      <c r="E108" s="18"/>
      <c r="F108" s="18" t="s">
        <v>96</v>
      </c>
      <c r="G108" s="20">
        <v>89447</v>
      </c>
      <c r="H108" s="20">
        <v>43000</v>
      </c>
      <c r="I108" s="20">
        <f t="shared" si="26"/>
        <v>10000</v>
      </c>
      <c r="J108" s="20">
        <v>10000</v>
      </c>
      <c r="K108" s="20"/>
      <c r="L108" s="14"/>
    </row>
    <row r="109" spans="1:13" s="6" customFormat="1" ht="20.25">
      <c r="A109" s="14"/>
      <c r="B109" s="18"/>
      <c r="C109" s="56"/>
      <c r="D109" s="39"/>
      <c r="E109" s="39"/>
      <c r="F109" s="18"/>
      <c r="G109" s="13"/>
      <c r="H109" s="13"/>
      <c r="I109" s="13">
        <f t="shared" si="26"/>
        <v>0</v>
      </c>
      <c r="J109" s="13"/>
      <c r="K109" s="13"/>
      <c r="L109" s="14"/>
    </row>
    <row r="110" spans="1:13" s="17" customFormat="1" ht="20.25">
      <c r="A110" s="15"/>
      <c r="B110" s="16" t="s">
        <v>97</v>
      </c>
      <c r="C110" s="41" t="s">
        <v>98</v>
      </c>
      <c r="D110" s="42"/>
      <c r="E110" s="42"/>
      <c r="F110" s="16"/>
      <c r="G110" s="13">
        <f t="shared" ref="G110:K110" si="35">+SUM(G111:G116)/2</f>
        <v>127687.766</v>
      </c>
      <c r="H110" s="13">
        <f t="shared" si="35"/>
        <v>50073.212</v>
      </c>
      <c r="I110" s="13">
        <f t="shared" si="26"/>
        <v>17000</v>
      </c>
      <c r="J110" s="13">
        <f t="shared" si="35"/>
        <v>17000</v>
      </c>
      <c r="K110" s="13">
        <f t="shared" si="35"/>
        <v>0</v>
      </c>
      <c r="L110" s="15"/>
    </row>
    <row r="111" spans="1:13" s="6" customFormat="1" ht="20.25">
      <c r="A111" s="14"/>
      <c r="B111" s="18"/>
      <c r="C111" s="57" t="s">
        <v>21</v>
      </c>
      <c r="D111" s="31"/>
      <c r="E111" s="31"/>
      <c r="F111" s="18"/>
      <c r="G111" s="13">
        <f>+G112</f>
        <v>29651</v>
      </c>
      <c r="H111" s="13">
        <f t="shared" ref="H111:K111" si="36">+H112</f>
        <v>14627</v>
      </c>
      <c r="I111" s="13">
        <f t="shared" si="26"/>
        <v>7000</v>
      </c>
      <c r="J111" s="13">
        <f t="shared" si="36"/>
        <v>7000</v>
      </c>
      <c r="K111" s="13">
        <f t="shared" si="36"/>
        <v>0</v>
      </c>
      <c r="L111" s="14"/>
    </row>
    <row r="112" spans="1:13" ht="39">
      <c r="A112" s="26"/>
      <c r="B112" s="18">
        <f>+B108+1</f>
        <v>56</v>
      </c>
      <c r="C112" s="30" t="s">
        <v>99</v>
      </c>
      <c r="D112" s="128" t="s">
        <v>317</v>
      </c>
      <c r="E112" s="128"/>
      <c r="F112" s="60" t="s">
        <v>100</v>
      </c>
      <c r="G112" s="129">
        <v>29651</v>
      </c>
      <c r="H112" s="76">
        <v>14627</v>
      </c>
      <c r="I112" s="20">
        <f t="shared" si="26"/>
        <v>7000</v>
      </c>
      <c r="J112" s="129">
        <v>7000</v>
      </c>
      <c r="K112" s="28"/>
      <c r="L112" s="29"/>
    </row>
    <row r="113" spans="1:12" s="6" customFormat="1" ht="20.25">
      <c r="A113" s="14"/>
      <c r="B113" s="18"/>
      <c r="C113" s="35" t="s">
        <v>64</v>
      </c>
      <c r="D113" s="18"/>
      <c r="E113" s="18"/>
      <c r="F113" s="18"/>
      <c r="G113" s="13">
        <f>+G114</f>
        <v>84787</v>
      </c>
      <c r="H113" s="13">
        <f t="shared" ref="H113:K113" si="37">+H114</f>
        <v>28145</v>
      </c>
      <c r="I113" s="13">
        <f t="shared" si="26"/>
        <v>8000</v>
      </c>
      <c r="J113" s="13">
        <f t="shared" si="37"/>
        <v>8000</v>
      </c>
      <c r="K113" s="13">
        <f t="shared" si="37"/>
        <v>0</v>
      </c>
      <c r="L113" s="14"/>
    </row>
    <row r="114" spans="1:12" s="6" customFormat="1" ht="39">
      <c r="A114" s="14"/>
      <c r="B114" s="18">
        <f>+B112+1</f>
        <v>57</v>
      </c>
      <c r="C114" s="30" t="s">
        <v>101</v>
      </c>
      <c r="D114" s="128" t="s">
        <v>317</v>
      </c>
      <c r="E114" s="128"/>
      <c r="F114" s="18" t="s">
        <v>102</v>
      </c>
      <c r="G114" s="129">
        <v>84787</v>
      </c>
      <c r="H114" s="76">
        <v>28145</v>
      </c>
      <c r="I114" s="20">
        <f t="shared" si="26"/>
        <v>8000</v>
      </c>
      <c r="J114" s="129">
        <v>8000</v>
      </c>
      <c r="K114" s="20"/>
      <c r="L114" s="14"/>
    </row>
    <row r="115" spans="1:12" s="6" customFormat="1" ht="20.25">
      <c r="A115" s="14"/>
      <c r="B115" s="18"/>
      <c r="C115" s="16" t="s">
        <v>69</v>
      </c>
      <c r="D115" s="18"/>
      <c r="E115" s="18"/>
      <c r="F115" s="18"/>
      <c r="G115" s="13">
        <f>+G116</f>
        <v>13249.766</v>
      </c>
      <c r="H115" s="13">
        <f t="shared" ref="H115:K115" si="38">+H116</f>
        <v>7301.2119999999995</v>
      </c>
      <c r="I115" s="13">
        <f t="shared" si="26"/>
        <v>2000</v>
      </c>
      <c r="J115" s="13">
        <f t="shared" si="38"/>
        <v>2000</v>
      </c>
      <c r="K115" s="13">
        <f t="shared" si="38"/>
        <v>0</v>
      </c>
      <c r="L115" s="14"/>
    </row>
    <row r="116" spans="1:12" ht="39">
      <c r="A116" s="14"/>
      <c r="B116" s="18">
        <f>+B114+1</f>
        <v>58</v>
      </c>
      <c r="C116" s="30" t="s">
        <v>103</v>
      </c>
      <c r="D116" s="128" t="s">
        <v>317</v>
      </c>
      <c r="E116" s="128"/>
      <c r="F116" s="69" t="s">
        <v>104</v>
      </c>
      <c r="G116" s="129">
        <v>13249.766</v>
      </c>
      <c r="H116" s="76">
        <v>7301.2119999999995</v>
      </c>
      <c r="I116" s="20">
        <f t="shared" si="26"/>
        <v>2000</v>
      </c>
      <c r="J116" s="129">
        <v>2000</v>
      </c>
      <c r="K116" s="28"/>
      <c r="L116" s="29"/>
    </row>
    <row r="117" spans="1:12" s="17" customFormat="1" ht="20.25">
      <c r="A117" s="15"/>
      <c r="B117" s="16" t="s">
        <v>105</v>
      </c>
      <c r="C117" s="41" t="s">
        <v>106</v>
      </c>
      <c r="D117" s="16"/>
      <c r="E117" s="16"/>
      <c r="F117" s="16"/>
      <c r="G117" s="13">
        <f>+SUM(G118:G121)/2</f>
        <v>77374</v>
      </c>
      <c r="H117" s="13">
        <f>+SUM(H118:H121)/2</f>
        <v>18000</v>
      </c>
      <c r="I117" s="13">
        <f t="shared" si="26"/>
        <v>14600</v>
      </c>
      <c r="J117" s="13">
        <f t="shared" ref="J117:K117" si="39">+SUM(J118:J121)/2</f>
        <v>14600</v>
      </c>
      <c r="K117" s="13">
        <f t="shared" si="39"/>
        <v>0</v>
      </c>
      <c r="L117" s="15"/>
    </row>
    <row r="118" spans="1:12" s="6" customFormat="1" ht="20.25">
      <c r="A118" s="14"/>
      <c r="B118" s="18"/>
      <c r="C118" s="16" t="s">
        <v>107</v>
      </c>
      <c r="D118" s="18"/>
      <c r="E118" s="18"/>
      <c r="F118" s="18"/>
      <c r="G118" s="58">
        <f>+G119</f>
        <v>69762</v>
      </c>
      <c r="H118" s="58">
        <f t="shared" ref="H118:K118" si="40">+H119</f>
        <v>15000</v>
      </c>
      <c r="I118" s="13">
        <f t="shared" si="26"/>
        <v>12000</v>
      </c>
      <c r="J118" s="58">
        <f t="shared" si="40"/>
        <v>12000</v>
      </c>
      <c r="K118" s="58">
        <f t="shared" si="40"/>
        <v>0</v>
      </c>
      <c r="L118" s="14"/>
    </row>
    <row r="119" spans="1:12" ht="39">
      <c r="A119" s="26"/>
      <c r="B119" s="18">
        <f>+B116+1</f>
        <v>59</v>
      </c>
      <c r="C119" s="36" t="s">
        <v>108</v>
      </c>
      <c r="D119" s="128" t="s">
        <v>371</v>
      </c>
      <c r="E119" s="128"/>
      <c r="F119" s="27" t="s">
        <v>109</v>
      </c>
      <c r="G119" s="139">
        <v>69762</v>
      </c>
      <c r="H119" s="76">
        <v>15000</v>
      </c>
      <c r="I119" s="20">
        <f t="shared" si="26"/>
        <v>12000</v>
      </c>
      <c r="J119" s="129">
        <v>12000</v>
      </c>
      <c r="K119" s="28"/>
      <c r="L119" s="29"/>
    </row>
    <row r="120" spans="1:12" s="6" customFormat="1" ht="39">
      <c r="A120" s="14"/>
      <c r="B120" s="18"/>
      <c r="C120" s="49" t="s">
        <v>110</v>
      </c>
      <c r="D120" s="31"/>
      <c r="E120" s="31"/>
      <c r="F120" s="18"/>
      <c r="G120" s="13">
        <f>SUM(G121)</f>
        <v>7612</v>
      </c>
      <c r="H120" s="13">
        <f t="shared" ref="H120:K120" si="41">SUM(H121)</f>
        <v>3000</v>
      </c>
      <c r="I120" s="13">
        <f t="shared" si="26"/>
        <v>2600</v>
      </c>
      <c r="J120" s="13">
        <f t="shared" si="41"/>
        <v>2600</v>
      </c>
      <c r="K120" s="13">
        <f t="shared" si="41"/>
        <v>0</v>
      </c>
      <c r="L120" s="14"/>
    </row>
    <row r="121" spans="1:12" ht="39">
      <c r="A121" s="21"/>
      <c r="B121" s="18">
        <f>+B119+1</f>
        <v>60</v>
      </c>
      <c r="C121" s="30" t="s">
        <v>295</v>
      </c>
      <c r="D121" s="128" t="s">
        <v>559</v>
      </c>
      <c r="E121" s="128"/>
      <c r="F121" s="18" t="s">
        <v>300</v>
      </c>
      <c r="G121" s="129">
        <v>7612</v>
      </c>
      <c r="H121" s="76">
        <v>3000</v>
      </c>
      <c r="I121" s="20">
        <f t="shared" si="26"/>
        <v>2600</v>
      </c>
      <c r="J121" s="129">
        <v>2600</v>
      </c>
      <c r="K121" s="20"/>
      <c r="L121" s="25"/>
    </row>
    <row r="122" spans="1:12" s="17" customFormat="1" ht="20.25">
      <c r="A122" s="15"/>
      <c r="B122" s="16" t="s">
        <v>111</v>
      </c>
      <c r="C122" s="41" t="s">
        <v>112</v>
      </c>
      <c r="D122" s="42"/>
      <c r="E122" s="42"/>
      <c r="F122" s="16"/>
      <c r="G122" s="13">
        <f>+SUM(G123:G236)/2</f>
        <v>11609675.194999997</v>
      </c>
      <c r="H122" s="13">
        <f>+SUM(H123:H236)/2</f>
        <v>3455050.2119999998</v>
      </c>
      <c r="I122" s="13">
        <f t="shared" si="26"/>
        <v>847000</v>
      </c>
      <c r="J122" s="13">
        <f t="shared" ref="J122:K122" si="42">+SUM(J123:J236)/2</f>
        <v>802000</v>
      </c>
      <c r="K122" s="13">
        <f t="shared" si="42"/>
        <v>45000</v>
      </c>
      <c r="L122" s="15"/>
    </row>
    <row r="123" spans="1:12" s="17" customFormat="1" ht="20.25">
      <c r="A123" s="15"/>
      <c r="B123" s="16"/>
      <c r="C123" s="49" t="s">
        <v>12</v>
      </c>
      <c r="D123" s="42"/>
      <c r="E123" s="42"/>
      <c r="F123" s="16"/>
      <c r="G123" s="13">
        <f t="shared" ref="G123:H123" si="43">SUM(G125:G132)</f>
        <v>883020.36199999996</v>
      </c>
      <c r="H123" s="13">
        <f t="shared" si="43"/>
        <v>253791</v>
      </c>
      <c r="I123" s="13">
        <f t="shared" si="26"/>
        <v>78500</v>
      </c>
      <c r="J123" s="13">
        <f>SUM(J125:J132)</f>
        <v>78500</v>
      </c>
      <c r="K123" s="13">
        <f>SUM(K125:K129)</f>
        <v>0</v>
      </c>
      <c r="L123" s="15"/>
    </row>
    <row r="124" spans="1:12" s="17" customFormat="1" ht="20.25">
      <c r="A124" s="15"/>
      <c r="B124" s="16"/>
      <c r="C124" s="49" t="s">
        <v>306</v>
      </c>
      <c r="D124" s="42"/>
      <c r="E124" s="42"/>
      <c r="F124" s="16"/>
      <c r="G124" s="13"/>
      <c r="H124" s="13"/>
      <c r="I124" s="13">
        <f t="shared" si="26"/>
        <v>0</v>
      </c>
      <c r="J124" s="13"/>
      <c r="K124" s="13"/>
      <c r="L124" s="15"/>
    </row>
    <row r="125" spans="1:12" s="6" customFormat="1" ht="39">
      <c r="A125" s="14"/>
      <c r="B125" s="18">
        <f>+B121+1</f>
        <v>61</v>
      </c>
      <c r="C125" s="30" t="s">
        <v>376</v>
      </c>
      <c r="D125" s="128" t="s">
        <v>313</v>
      </c>
      <c r="E125" s="128"/>
      <c r="F125" s="18" t="s">
        <v>377</v>
      </c>
      <c r="G125" s="129">
        <v>166148</v>
      </c>
      <c r="H125" s="76">
        <v>52141</v>
      </c>
      <c r="I125" s="20">
        <f t="shared" si="26"/>
        <v>10000</v>
      </c>
      <c r="J125" s="129">
        <v>10000</v>
      </c>
      <c r="K125" s="20"/>
      <c r="L125" s="14"/>
    </row>
    <row r="126" spans="1:12" s="6" customFormat="1" ht="39">
      <c r="A126" s="14"/>
      <c r="B126" s="18">
        <f>+B125+1</f>
        <v>62</v>
      </c>
      <c r="C126" s="30" t="s">
        <v>113</v>
      </c>
      <c r="D126" s="128" t="s">
        <v>313</v>
      </c>
      <c r="E126" s="128"/>
      <c r="F126" s="18" t="s">
        <v>114</v>
      </c>
      <c r="G126" s="129">
        <v>250565</v>
      </c>
      <c r="H126" s="76">
        <v>100600</v>
      </c>
      <c r="I126" s="20">
        <f t="shared" si="26"/>
        <v>15000</v>
      </c>
      <c r="J126" s="129">
        <v>15000</v>
      </c>
      <c r="K126" s="20"/>
      <c r="L126" s="14"/>
    </row>
    <row r="127" spans="1:12" s="6" customFormat="1" ht="58.5">
      <c r="A127" s="14"/>
      <c r="B127" s="18">
        <f t="shared" ref="B127:B129" si="44">+B126+1</f>
        <v>63</v>
      </c>
      <c r="C127" s="30" t="s">
        <v>115</v>
      </c>
      <c r="D127" s="128" t="s">
        <v>313</v>
      </c>
      <c r="E127" s="128"/>
      <c r="F127" s="18" t="s">
        <v>116</v>
      </c>
      <c r="G127" s="129">
        <v>75000</v>
      </c>
      <c r="H127" s="76">
        <v>15000</v>
      </c>
      <c r="I127" s="20">
        <f t="shared" si="26"/>
        <v>10000</v>
      </c>
      <c r="J127" s="129">
        <v>10000</v>
      </c>
      <c r="K127" s="20"/>
      <c r="L127" s="14"/>
    </row>
    <row r="128" spans="1:12" s="6" customFormat="1" ht="58.5">
      <c r="A128" s="14"/>
      <c r="B128" s="18">
        <f t="shared" si="44"/>
        <v>64</v>
      </c>
      <c r="C128" s="132" t="s">
        <v>378</v>
      </c>
      <c r="D128" s="128" t="s">
        <v>313</v>
      </c>
      <c r="E128" s="128"/>
      <c r="F128" s="19" t="s">
        <v>379</v>
      </c>
      <c r="G128" s="133">
        <v>134047.36199999999</v>
      </c>
      <c r="H128" s="76">
        <v>30000</v>
      </c>
      <c r="I128" s="20">
        <f t="shared" si="26"/>
        <v>10000</v>
      </c>
      <c r="J128" s="129">
        <v>10000</v>
      </c>
      <c r="K128" s="20"/>
      <c r="L128" s="14"/>
    </row>
    <row r="129" spans="1:12" ht="78">
      <c r="A129" s="26"/>
      <c r="B129" s="18">
        <f t="shared" si="44"/>
        <v>65</v>
      </c>
      <c r="C129" s="59" t="s">
        <v>117</v>
      </c>
      <c r="D129" s="128" t="s">
        <v>313</v>
      </c>
      <c r="E129" s="128"/>
      <c r="F129" s="19" t="s">
        <v>118</v>
      </c>
      <c r="G129" s="133">
        <v>129999</v>
      </c>
      <c r="H129" s="76">
        <v>56050</v>
      </c>
      <c r="I129" s="20">
        <f t="shared" si="26"/>
        <v>9000</v>
      </c>
      <c r="J129" s="129">
        <v>9000</v>
      </c>
      <c r="K129" s="28"/>
      <c r="L129" s="29"/>
    </row>
    <row r="130" spans="1:12" ht="20.25">
      <c r="A130" s="26"/>
      <c r="B130" s="18"/>
      <c r="C130" s="49" t="s">
        <v>390</v>
      </c>
      <c r="D130" s="128"/>
      <c r="E130" s="128"/>
      <c r="F130" s="19"/>
      <c r="G130" s="133"/>
      <c r="H130" s="76"/>
      <c r="I130" s="20">
        <f t="shared" si="26"/>
        <v>0</v>
      </c>
      <c r="J130" s="129"/>
      <c r="K130" s="28"/>
      <c r="L130" s="29"/>
    </row>
    <row r="131" spans="1:12" ht="78">
      <c r="A131" s="26"/>
      <c r="B131" s="18">
        <f>+B129+1</f>
        <v>66</v>
      </c>
      <c r="C131" s="161" t="s">
        <v>538</v>
      </c>
      <c r="D131" s="162" t="s">
        <v>313</v>
      </c>
      <c r="E131" s="108" t="s">
        <v>525</v>
      </c>
      <c r="F131" s="163" t="s">
        <v>540</v>
      </c>
      <c r="G131" s="108">
        <v>107798</v>
      </c>
      <c r="H131" s="80"/>
      <c r="I131" s="20">
        <f t="shared" si="26"/>
        <v>20000</v>
      </c>
      <c r="J131" s="80">
        <v>20000</v>
      </c>
      <c r="K131" s="28"/>
      <c r="L131" s="29"/>
    </row>
    <row r="132" spans="1:12" ht="78">
      <c r="A132" s="26"/>
      <c r="B132" s="18">
        <f>+B131+1</f>
        <v>67</v>
      </c>
      <c r="C132" s="105" t="s">
        <v>539</v>
      </c>
      <c r="D132" s="106" t="s">
        <v>313</v>
      </c>
      <c r="E132" s="108" t="s">
        <v>496</v>
      </c>
      <c r="F132" s="107" t="s">
        <v>541</v>
      </c>
      <c r="G132" s="108">
        <v>19463</v>
      </c>
      <c r="H132" s="80"/>
      <c r="I132" s="20">
        <f t="shared" si="26"/>
        <v>4500</v>
      </c>
      <c r="J132" s="80">
        <v>4500</v>
      </c>
      <c r="K132" s="28"/>
      <c r="L132" s="29"/>
    </row>
    <row r="133" spans="1:12" s="6" customFormat="1" ht="20.25">
      <c r="A133" s="14"/>
      <c r="B133" s="18"/>
      <c r="C133" s="49" t="s">
        <v>58</v>
      </c>
      <c r="D133" s="18"/>
      <c r="E133" s="18"/>
      <c r="F133" s="18"/>
      <c r="G133" s="13">
        <f t="shared" ref="G133:H133" si="45">SUM(G134:G137)</f>
        <v>188623</v>
      </c>
      <c r="H133" s="13">
        <f t="shared" si="45"/>
        <v>38000</v>
      </c>
      <c r="I133" s="13">
        <f t="shared" si="26"/>
        <v>38000</v>
      </c>
      <c r="J133" s="13">
        <f>SUM(J134:J137)</f>
        <v>38000</v>
      </c>
      <c r="K133" s="13">
        <f>SUM(K134:K135)</f>
        <v>0</v>
      </c>
      <c r="L133" s="14"/>
    </row>
    <row r="134" spans="1:12" ht="58.5">
      <c r="A134" s="26"/>
      <c r="B134" s="18">
        <f>+B132+1</f>
        <v>68</v>
      </c>
      <c r="C134" s="36" t="s">
        <v>119</v>
      </c>
      <c r="D134" s="128" t="s">
        <v>313</v>
      </c>
      <c r="E134" s="128"/>
      <c r="F134" s="27" t="s">
        <v>120</v>
      </c>
      <c r="G134" s="69">
        <v>55070</v>
      </c>
      <c r="H134" s="76">
        <v>15000</v>
      </c>
      <c r="I134" s="20">
        <f t="shared" si="26"/>
        <v>8000</v>
      </c>
      <c r="J134" s="129">
        <v>8000</v>
      </c>
      <c r="K134" s="28"/>
      <c r="L134" s="29"/>
    </row>
    <row r="135" spans="1:12" ht="58.5">
      <c r="A135" s="26"/>
      <c r="B135" s="18">
        <f>+B134+1</f>
        <v>69</v>
      </c>
      <c r="C135" s="164" t="s">
        <v>121</v>
      </c>
      <c r="D135" s="128" t="s">
        <v>313</v>
      </c>
      <c r="E135" s="128"/>
      <c r="F135" s="165" t="s">
        <v>122</v>
      </c>
      <c r="G135" s="165">
        <v>84275</v>
      </c>
      <c r="H135" s="76">
        <v>23000</v>
      </c>
      <c r="I135" s="20">
        <f t="shared" si="26"/>
        <v>15000</v>
      </c>
      <c r="J135" s="129">
        <v>15000</v>
      </c>
      <c r="K135" s="28"/>
      <c r="L135" s="29"/>
    </row>
    <row r="136" spans="1:12" s="119" customFormat="1" ht="20.25">
      <c r="A136" s="15"/>
      <c r="B136" s="16"/>
      <c r="C136" s="166" t="s">
        <v>390</v>
      </c>
      <c r="D136" s="167"/>
      <c r="E136" s="167"/>
      <c r="F136" s="168"/>
      <c r="G136" s="168"/>
      <c r="H136" s="116"/>
      <c r="I136" s="13">
        <f t="shared" si="26"/>
        <v>0</v>
      </c>
      <c r="J136" s="70"/>
      <c r="K136" s="117"/>
      <c r="L136" s="118"/>
    </row>
    <row r="137" spans="1:12" s="85" customFormat="1" ht="58.5">
      <c r="A137" s="18"/>
      <c r="B137" s="18">
        <f>+B135+1</f>
        <v>70</v>
      </c>
      <c r="C137" s="140" t="s">
        <v>534</v>
      </c>
      <c r="D137" s="141" t="s">
        <v>313</v>
      </c>
      <c r="E137" s="108" t="s">
        <v>478</v>
      </c>
      <c r="F137" s="142" t="s">
        <v>535</v>
      </c>
      <c r="G137" s="143">
        <v>49278</v>
      </c>
      <c r="H137" s="83"/>
      <c r="I137" s="20">
        <f t="shared" si="26"/>
        <v>15000</v>
      </c>
      <c r="J137" s="83">
        <v>15000</v>
      </c>
      <c r="K137" s="82"/>
      <c r="L137" s="84"/>
    </row>
    <row r="138" spans="1:12" s="6" customFormat="1" ht="20.25">
      <c r="A138" s="14"/>
      <c r="B138" s="18"/>
      <c r="C138" s="16" t="s">
        <v>16</v>
      </c>
      <c r="D138" s="18"/>
      <c r="E138" s="18"/>
      <c r="F138" s="18"/>
      <c r="G138" s="13">
        <f>SUM(G140:G145)</f>
        <v>451750</v>
      </c>
      <c r="H138" s="13">
        <f>SUM(H140:H145)</f>
        <v>242976</v>
      </c>
      <c r="I138" s="13">
        <f t="shared" si="26"/>
        <v>43000</v>
      </c>
      <c r="J138" s="13">
        <f t="shared" ref="J138:K138" si="46">SUM(J140:J145)</f>
        <v>43000</v>
      </c>
      <c r="K138" s="13">
        <f t="shared" si="46"/>
        <v>0</v>
      </c>
      <c r="L138" s="14"/>
    </row>
    <row r="139" spans="1:12" s="6" customFormat="1" ht="20.25">
      <c r="A139" s="14"/>
      <c r="B139" s="18"/>
      <c r="C139" s="16" t="s">
        <v>306</v>
      </c>
      <c r="D139" s="18"/>
      <c r="E139" s="18"/>
      <c r="F139" s="18"/>
      <c r="G139" s="13"/>
      <c r="H139" s="13"/>
      <c r="I139" s="13">
        <f t="shared" si="26"/>
        <v>0</v>
      </c>
      <c r="J139" s="13"/>
      <c r="K139" s="13"/>
      <c r="L139" s="14"/>
    </row>
    <row r="140" spans="1:12" s="6" customFormat="1" ht="39">
      <c r="A140" s="14"/>
      <c r="B140" s="18">
        <f>+B137+1</f>
        <v>71</v>
      </c>
      <c r="C140" s="169" t="s">
        <v>372</v>
      </c>
      <c r="D140" s="128" t="s">
        <v>313</v>
      </c>
      <c r="E140" s="128"/>
      <c r="F140" s="27" t="s">
        <v>373</v>
      </c>
      <c r="G140" s="170">
        <v>171900</v>
      </c>
      <c r="H140" s="76">
        <v>125000</v>
      </c>
      <c r="I140" s="20">
        <f t="shared" si="26"/>
        <v>6000</v>
      </c>
      <c r="J140" s="129">
        <v>6000</v>
      </c>
      <c r="K140" s="20"/>
      <c r="L140" s="14"/>
    </row>
    <row r="141" spans="1:12" s="6" customFormat="1" ht="58.5">
      <c r="A141" s="14"/>
      <c r="B141" s="18">
        <f>+B140+1</f>
        <v>72</v>
      </c>
      <c r="C141" s="138" t="s">
        <v>123</v>
      </c>
      <c r="D141" s="128" t="s">
        <v>313</v>
      </c>
      <c r="E141" s="128"/>
      <c r="F141" s="18" t="s">
        <v>124</v>
      </c>
      <c r="G141" s="129">
        <v>122307</v>
      </c>
      <c r="H141" s="76">
        <v>75976</v>
      </c>
      <c r="I141" s="20">
        <f t="shared" si="26"/>
        <v>10000</v>
      </c>
      <c r="J141" s="129">
        <v>10000</v>
      </c>
      <c r="K141" s="20"/>
      <c r="L141" s="14"/>
    </row>
    <row r="142" spans="1:12" s="6" customFormat="1" ht="39">
      <c r="A142" s="14"/>
      <c r="B142" s="18">
        <f t="shared" ref="B142:B143" si="47">+B141+1</f>
        <v>73</v>
      </c>
      <c r="C142" s="30" t="s">
        <v>125</v>
      </c>
      <c r="D142" s="128" t="s">
        <v>313</v>
      </c>
      <c r="E142" s="128"/>
      <c r="F142" s="18" t="s">
        <v>126</v>
      </c>
      <c r="G142" s="129">
        <v>62672</v>
      </c>
      <c r="H142" s="76">
        <v>35000</v>
      </c>
      <c r="I142" s="20">
        <f t="shared" si="26"/>
        <v>5000</v>
      </c>
      <c r="J142" s="129">
        <v>5000</v>
      </c>
      <c r="K142" s="20"/>
      <c r="L142" s="14"/>
    </row>
    <row r="143" spans="1:12" ht="39">
      <c r="A143" s="26"/>
      <c r="B143" s="18">
        <f t="shared" si="47"/>
        <v>74</v>
      </c>
      <c r="C143" s="61" t="s">
        <v>127</v>
      </c>
      <c r="D143" s="128" t="s">
        <v>313</v>
      </c>
      <c r="E143" s="128"/>
      <c r="F143" s="27" t="s">
        <v>128</v>
      </c>
      <c r="G143" s="52">
        <v>19912</v>
      </c>
      <c r="H143" s="76">
        <v>7000</v>
      </c>
      <c r="I143" s="20">
        <f t="shared" si="26"/>
        <v>5000</v>
      </c>
      <c r="J143" s="129">
        <v>5000</v>
      </c>
      <c r="K143" s="28"/>
      <c r="L143" s="29"/>
    </row>
    <row r="144" spans="1:12" ht="20.25">
      <c r="A144" s="26"/>
      <c r="B144" s="18"/>
      <c r="C144" s="171" t="s">
        <v>390</v>
      </c>
      <c r="D144" s="128"/>
      <c r="E144" s="128"/>
      <c r="F144" s="27"/>
      <c r="G144" s="52"/>
      <c r="H144" s="76"/>
      <c r="I144" s="13">
        <f t="shared" si="26"/>
        <v>0</v>
      </c>
      <c r="J144" s="129"/>
      <c r="K144" s="28"/>
      <c r="L144" s="29"/>
    </row>
    <row r="145" spans="1:12" s="85" customFormat="1" ht="58.5">
      <c r="A145" s="18"/>
      <c r="B145" s="18">
        <f>+B143+1</f>
        <v>75</v>
      </c>
      <c r="C145" s="140" t="s">
        <v>523</v>
      </c>
      <c r="D145" s="141" t="s">
        <v>313</v>
      </c>
      <c r="E145" s="142" t="s">
        <v>525</v>
      </c>
      <c r="F145" s="142" t="s">
        <v>524</v>
      </c>
      <c r="G145" s="143">
        <v>74959</v>
      </c>
      <c r="H145" s="83"/>
      <c r="I145" s="13">
        <f t="shared" si="26"/>
        <v>17000</v>
      </c>
      <c r="J145" s="83">
        <v>17000</v>
      </c>
      <c r="K145" s="82"/>
      <c r="L145" s="84"/>
    </row>
    <row r="146" spans="1:12" ht="20.25">
      <c r="A146" s="26"/>
      <c r="B146" s="18"/>
      <c r="C146" s="16" t="s">
        <v>60</v>
      </c>
      <c r="D146" s="38"/>
      <c r="E146" s="38"/>
      <c r="F146" s="27"/>
      <c r="G146" s="62">
        <f>SUM(G147:G158)</f>
        <v>818989</v>
      </c>
      <c r="H146" s="62">
        <f>SUM(H147:H158)</f>
        <v>65743</v>
      </c>
      <c r="I146" s="13">
        <f t="shared" si="26"/>
        <v>81000</v>
      </c>
      <c r="J146" s="62">
        <f t="shared" ref="J146:K146" si="48">SUM(J147:J158)</f>
        <v>81000</v>
      </c>
      <c r="K146" s="62">
        <f t="shared" si="48"/>
        <v>0</v>
      </c>
      <c r="L146" s="29"/>
    </row>
    <row r="147" spans="1:12" s="6" customFormat="1" ht="58.5">
      <c r="A147" s="14"/>
      <c r="B147" s="18">
        <f>+B145+1</f>
        <v>76</v>
      </c>
      <c r="C147" s="172" t="s">
        <v>129</v>
      </c>
      <c r="D147" s="149" t="s">
        <v>313</v>
      </c>
      <c r="E147" s="149"/>
      <c r="F147" s="144" t="s">
        <v>130</v>
      </c>
      <c r="G147" s="173">
        <v>148926</v>
      </c>
      <c r="H147" s="76">
        <v>35000</v>
      </c>
      <c r="I147" s="20">
        <f t="shared" si="26"/>
        <v>20000</v>
      </c>
      <c r="J147" s="129">
        <v>20000</v>
      </c>
      <c r="K147" s="20"/>
      <c r="L147" s="14"/>
    </row>
    <row r="148" spans="1:12" s="6" customFormat="1" ht="39">
      <c r="A148" s="14"/>
      <c r="B148" s="18">
        <f>+B147+1</f>
        <v>77</v>
      </c>
      <c r="C148" s="138" t="s">
        <v>131</v>
      </c>
      <c r="D148" s="128" t="s">
        <v>313</v>
      </c>
      <c r="E148" s="128"/>
      <c r="F148" s="27" t="s">
        <v>132</v>
      </c>
      <c r="G148" s="139">
        <v>85000</v>
      </c>
      <c r="H148" s="76">
        <v>21243</v>
      </c>
      <c r="I148" s="20">
        <f t="shared" si="26"/>
        <v>15000</v>
      </c>
      <c r="J148" s="129">
        <v>15000</v>
      </c>
      <c r="K148" s="20"/>
      <c r="L148" s="14"/>
    </row>
    <row r="149" spans="1:12" ht="78">
      <c r="A149" s="21"/>
      <c r="B149" s="18">
        <f>+B148+1</f>
        <v>78</v>
      </c>
      <c r="C149" s="138" t="s">
        <v>133</v>
      </c>
      <c r="D149" s="128" t="s">
        <v>313</v>
      </c>
      <c r="E149" s="128"/>
      <c r="F149" s="27" t="s">
        <v>134</v>
      </c>
      <c r="G149" s="139">
        <v>23269</v>
      </c>
      <c r="H149" s="76">
        <v>9500</v>
      </c>
      <c r="I149" s="20">
        <f t="shared" ref="I149:I212" si="49">+J149+K149</f>
        <v>6000</v>
      </c>
      <c r="J149" s="129">
        <v>6000</v>
      </c>
      <c r="K149" s="28"/>
      <c r="L149" s="25"/>
    </row>
    <row r="150" spans="1:12" ht="20.25">
      <c r="A150" s="21"/>
      <c r="B150" s="18"/>
      <c r="C150" s="174" t="s">
        <v>390</v>
      </c>
      <c r="D150" s="128"/>
      <c r="E150" s="128"/>
      <c r="F150" s="27"/>
      <c r="G150" s="139"/>
      <c r="H150" s="76"/>
      <c r="I150" s="20">
        <f t="shared" si="49"/>
        <v>0</v>
      </c>
      <c r="J150" s="129"/>
      <c r="K150" s="28"/>
      <c r="L150" s="25"/>
    </row>
    <row r="151" spans="1:12" s="114" customFormat="1" ht="78">
      <c r="A151" s="109"/>
      <c r="B151" s="110">
        <f>+B149+1</f>
        <v>79</v>
      </c>
      <c r="C151" s="134" t="s">
        <v>498</v>
      </c>
      <c r="D151" s="135" t="s">
        <v>313</v>
      </c>
      <c r="E151" s="108" t="s">
        <v>481</v>
      </c>
      <c r="F151" s="136" t="s">
        <v>501</v>
      </c>
      <c r="G151" s="137">
        <v>86234</v>
      </c>
      <c r="H151" s="112"/>
      <c r="I151" s="20">
        <f t="shared" si="49"/>
        <v>5000</v>
      </c>
      <c r="J151" s="112">
        <v>5000</v>
      </c>
      <c r="K151" s="111"/>
      <c r="L151" s="113"/>
    </row>
    <row r="152" spans="1:12" s="114" customFormat="1" ht="58.5">
      <c r="A152" s="109"/>
      <c r="B152" s="110">
        <f>+B151+1</f>
        <v>80</v>
      </c>
      <c r="C152" s="134" t="s">
        <v>499</v>
      </c>
      <c r="D152" s="135" t="s">
        <v>313</v>
      </c>
      <c r="E152" s="108" t="s">
        <v>473</v>
      </c>
      <c r="F152" s="136" t="s">
        <v>502</v>
      </c>
      <c r="G152" s="137">
        <v>46834</v>
      </c>
      <c r="H152" s="112"/>
      <c r="I152" s="20">
        <f t="shared" si="49"/>
        <v>5000</v>
      </c>
      <c r="J152" s="112">
        <v>5000</v>
      </c>
      <c r="K152" s="111"/>
      <c r="L152" s="113"/>
    </row>
    <row r="153" spans="1:12" s="114" customFormat="1" ht="39">
      <c r="A153" s="109"/>
      <c r="B153" s="110">
        <f t="shared" ref="B153:B158" si="50">+B152+1</f>
        <v>81</v>
      </c>
      <c r="C153" s="134" t="s">
        <v>500</v>
      </c>
      <c r="D153" s="135" t="s">
        <v>313</v>
      </c>
      <c r="E153" s="108" t="s">
        <v>478</v>
      </c>
      <c r="F153" s="136" t="s">
        <v>503</v>
      </c>
      <c r="G153" s="137">
        <v>54596</v>
      </c>
      <c r="H153" s="112"/>
      <c r="I153" s="20">
        <f t="shared" si="49"/>
        <v>5000</v>
      </c>
      <c r="J153" s="112">
        <v>5000</v>
      </c>
      <c r="K153" s="111"/>
      <c r="L153" s="113"/>
    </row>
    <row r="154" spans="1:12" ht="58.5">
      <c r="A154" s="21"/>
      <c r="B154" s="110">
        <f t="shared" si="50"/>
        <v>82</v>
      </c>
      <c r="C154" s="105" t="s">
        <v>504</v>
      </c>
      <c r="D154" s="106" t="s">
        <v>313</v>
      </c>
      <c r="E154" s="108" t="s">
        <v>481</v>
      </c>
      <c r="F154" s="107" t="s">
        <v>509</v>
      </c>
      <c r="G154" s="108">
        <v>81073</v>
      </c>
      <c r="H154" s="80"/>
      <c r="I154" s="20">
        <f t="shared" si="49"/>
        <v>5000</v>
      </c>
      <c r="J154" s="80">
        <v>5000</v>
      </c>
      <c r="K154" s="28"/>
      <c r="L154" s="25"/>
    </row>
    <row r="155" spans="1:12" ht="78">
      <c r="A155" s="21"/>
      <c r="B155" s="110">
        <f t="shared" si="50"/>
        <v>83</v>
      </c>
      <c r="C155" s="105" t="s">
        <v>505</v>
      </c>
      <c r="D155" s="106" t="s">
        <v>313</v>
      </c>
      <c r="E155" s="108" t="s">
        <v>481</v>
      </c>
      <c r="F155" s="107" t="s">
        <v>510</v>
      </c>
      <c r="G155" s="108">
        <v>81928</v>
      </c>
      <c r="H155" s="80"/>
      <c r="I155" s="20">
        <f t="shared" si="49"/>
        <v>5000</v>
      </c>
      <c r="J155" s="80">
        <v>5000</v>
      </c>
      <c r="K155" s="28"/>
      <c r="L155" s="25"/>
    </row>
    <row r="156" spans="1:12" ht="58.5">
      <c r="A156" s="21"/>
      <c r="B156" s="110">
        <f t="shared" si="50"/>
        <v>84</v>
      </c>
      <c r="C156" s="105" t="s">
        <v>506</v>
      </c>
      <c r="D156" s="106" t="s">
        <v>313</v>
      </c>
      <c r="E156" s="108" t="s">
        <v>514</v>
      </c>
      <c r="F156" s="107" t="s">
        <v>511</v>
      </c>
      <c r="G156" s="108">
        <v>73673</v>
      </c>
      <c r="H156" s="80"/>
      <c r="I156" s="20">
        <f t="shared" si="49"/>
        <v>5000</v>
      </c>
      <c r="J156" s="80">
        <v>5000</v>
      </c>
      <c r="K156" s="28"/>
      <c r="L156" s="25"/>
    </row>
    <row r="157" spans="1:12" ht="58.5">
      <c r="A157" s="21"/>
      <c r="B157" s="110">
        <f t="shared" si="50"/>
        <v>85</v>
      </c>
      <c r="C157" s="105" t="s">
        <v>507</v>
      </c>
      <c r="D157" s="106" t="s">
        <v>313</v>
      </c>
      <c r="E157" s="108" t="s">
        <v>481</v>
      </c>
      <c r="F157" s="107" t="s">
        <v>512</v>
      </c>
      <c r="G157" s="108">
        <v>60077</v>
      </c>
      <c r="H157" s="80"/>
      <c r="I157" s="20">
        <f t="shared" si="49"/>
        <v>5000</v>
      </c>
      <c r="J157" s="80">
        <v>5000</v>
      </c>
      <c r="K157" s="28"/>
      <c r="L157" s="25"/>
    </row>
    <row r="158" spans="1:12" ht="58.5">
      <c r="A158" s="21"/>
      <c r="B158" s="110">
        <f t="shared" si="50"/>
        <v>86</v>
      </c>
      <c r="C158" s="105" t="s">
        <v>508</v>
      </c>
      <c r="D158" s="106" t="s">
        <v>313</v>
      </c>
      <c r="E158" s="108" t="s">
        <v>481</v>
      </c>
      <c r="F158" s="107" t="s">
        <v>513</v>
      </c>
      <c r="G158" s="108">
        <v>77379</v>
      </c>
      <c r="H158" s="80"/>
      <c r="I158" s="20">
        <f t="shared" si="49"/>
        <v>5000</v>
      </c>
      <c r="J158" s="80">
        <v>5000</v>
      </c>
      <c r="K158" s="28"/>
      <c r="L158" s="25"/>
    </row>
    <row r="159" spans="1:12" ht="20.25">
      <c r="A159" s="26"/>
      <c r="B159" s="18"/>
      <c r="C159" s="16" t="s">
        <v>135</v>
      </c>
      <c r="D159" s="38"/>
      <c r="E159" s="38"/>
      <c r="F159" s="27"/>
      <c r="G159" s="62">
        <f>+SUM(G161:G163)</f>
        <v>109311.14599999999</v>
      </c>
      <c r="H159" s="62">
        <f t="shared" ref="H159:K159" si="51">+SUM(H161:H163)</f>
        <v>0</v>
      </c>
      <c r="I159" s="13">
        <f t="shared" si="49"/>
        <v>26000</v>
      </c>
      <c r="J159" s="62">
        <f t="shared" si="51"/>
        <v>26000</v>
      </c>
      <c r="K159" s="62">
        <f t="shared" si="51"/>
        <v>0</v>
      </c>
      <c r="L159" s="29"/>
    </row>
    <row r="160" spans="1:12" ht="20.25">
      <c r="A160" s="26"/>
      <c r="B160" s="18"/>
      <c r="C160" s="16" t="s">
        <v>533</v>
      </c>
      <c r="D160" s="38"/>
      <c r="E160" s="38"/>
      <c r="F160" s="27"/>
      <c r="G160" s="62"/>
      <c r="H160" s="62"/>
      <c r="I160" s="13">
        <f t="shared" si="49"/>
        <v>0</v>
      </c>
      <c r="J160" s="62"/>
      <c r="K160" s="62"/>
      <c r="L160" s="29"/>
    </row>
    <row r="161" spans="1:12" s="85" customFormat="1" ht="58.5">
      <c r="A161" s="18"/>
      <c r="B161" s="18">
        <f>+B158+1</f>
        <v>87</v>
      </c>
      <c r="C161" s="140" t="s">
        <v>526</v>
      </c>
      <c r="D161" s="141" t="s">
        <v>313</v>
      </c>
      <c r="E161" s="143" t="s">
        <v>473</v>
      </c>
      <c r="F161" s="27" t="s">
        <v>528</v>
      </c>
      <c r="G161" s="143">
        <v>32861</v>
      </c>
      <c r="H161" s="83"/>
      <c r="I161" s="20">
        <f t="shared" si="49"/>
        <v>8000</v>
      </c>
      <c r="J161" s="83">
        <v>8000</v>
      </c>
      <c r="K161" s="103"/>
      <c r="L161" s="84"/>
    </row>
    <row r="162" spans="1:12" s="85" customFormat="1" ht="58.5">
      <c r="A162" s="18"/>
      <c r="B162" s="18">
        <f>+B161+1</f>
        <v>88</v>
      </c>
      <c r="C162" s="140" t="s">
        <v>531</v>
      </c>
      <c r="D162" s="141" t="s">
        <v>313</v>
      </c>
      <c r="E162" s="108" t="s">
        <v>514</v>
      </c>
      <c r="F162" s="142" t="s">
        <v>532</v>
      </c>
      <c r="G162" s="143">
        <v>76450.145999999993</v>
      </c>
      <c r="H162" s="83"/>
      <c r="I162" s="20">
        <f t="shared" si="49"/>
        <v>18000</v>
      </c>
      <c r="J162" s="83">
        <v>18000</v>
      </c>
      <c r="K162" s="103"/>
      <c r="L162" s="84"/>
    </row>
    <row r="163" spans="1:12" ht="20.25">
      <c r="A163" s="26"/>
      <c r="B163" s="18"/>
      <c r="C163" s="30"/>
      <c r="D163" s="18"/>
      <c r="E163" s="18"/>
      <c r="F163" s="18"/>
      <c r="G163" s="20"/>
      <c r="H163" s="20"/>
      <c r="I163" s="13">
        <f t="shared" si="49"/>
        <v>0</v>
      </c>
      <c r="J163" s="20"/>
      <c r="K163" s="20"/>
      <c r="L163" s="29"/>
    </row>
    <row r="164" spans="1:12" ht="20.25">
      <c r="A164" s="26"/>
      <c r="B164" s="18"/>
      <c r="C164" s="16" t="s">
        <v>107</v>
      </c>
      <c r="D164" s="38"/>
      <c r="E164" s="38"/>
      <c r="F164" s="27"/>
      <c r="G164" s="62">
        <f>SUM(G165:G183)</f>
        <v>893333.20900000003</v>
      </c>
      <c r="H164" s="62">
        <f>SUM(H165:H183)</f>
        <v>231144</v>
      </c>
      <c r="I164" s="13">
        <f t="shared" si="49"/>
        <v>98000</v>
      </c>
      <c r="J164" s="62">
        <f>SUM(J165:J183)</f>
        <v>98000</v>
      </c>
      <c r="K164" s="62">
        <f t="shared" ref="K164" si="52">SUM(K166:K177)</f>
        <v>0</v>
      </c>
      <c r="L164" s="29"/>
    </row>
    <row r="165" spans="1:12" s="6" customFormat="1" ht="58.5">
      <c r="A165" s="14"/>
      <c r="B165" s="18">
        <f>+B162+1</f>
        <v>89</v>
      </c>
      <c r="C165" s="30" t="s">
        <v>136</v>
      </c>
      <c r="D165" s="128" t="s">
        <v>313</v>
      </c>
      <c r="E165" s="128"/>
      <c r="F165" s="18" t="s">
        <v>137</v>
      </c>
      <c r="G165" s="129">
        <v>54513.43</v>
      </c>
      <c r="H165" s="76">
        <v>25365</v>
      </c>
      <c r="I165" s="20">
        <f t="shared" si="49"/>
        <v>0</v>
      </c>
      <c r="J165" s="129"/>
      <c r="K165" s="20"/>
      <c r="L165" s="14"/>
    </row>
    <row r="166" spans="1:12" s="6" customFormat="1" ht="39">
      <c r="A166" s="14"/>
      <c r="B166" s="18">
        <f>+B165+1</f>
        <v>90</v>
      </c>
      <c r="C166" s="30" t="s">
        <v>363</v>
      </c>
      <c r="D166" s="128" t="s">
        <v>313</v>
      </c>
      <c r="E166" s="128"/>
      <c r="F166" s="60" t="s">
        <v>367</v>
      </c>
      <c r="G166" s="129">
        <v>86800</v>
      </c>
      <c r="H166" s="76">
        <v>42420</v>
      </c>
      <c r="I166" s="20">
        <f t="shared" si="49"/>
        <v>0</v>
      </c>
      <c r="J166" s="129"/>
      <c r="K166" s="20"/>
      <c r="L166" s="14"/>
    </row>
    <row r="167" spans="1:12" s="6" customFormat="1" ht="39">
      <c r="A167" s="14"/>
      <c r="B167" s="18">
        <f t="shared" ref="B167:B177" si="53">+B166+1</f>
        <v>91</v>
      </c>
      <c r="C167" s="30" t="s">
        <v>138</v>
      </c>
      <c r="D167" s="128" t="s">
        <v>313</v>
      </c>
      <c r="E167" s="128"/>
      <c r="F167" s="18" t="s">
        <v>139</v>
      </c>
      <c r="G167" s="129">
        <v>46384</v>
      </c>
      <c r="H167" s="76">
        <v>30000</v>
      </c>
      <c r="I167" s="20">
        <f t="shared" si="49"/>
        <v>0</v>
      </c>
      <c r="J167" s="129"/>
      <c r="K167" s="20"/>
      <c r="L167" s="14"/>
    </row>
    <row r="168" spans="1:12" ht="58.5">
      <c r="A168" s="21"/>
      <c r="B168" s="18">
        <f t="shared" si="53"/>
        <v>92</v>
      </c>
      <c r="C168" s="30" t="s">
        <v>364</v>
      </c>
      <c r="D168" s="128" t="s">
        <v>313</v>
      </c>
      <c r="E168" s="128"/>
      <c r="F168" s="175" t="s">
        <v>368</v>
      </c>
      <c r="G168" s="129">
        <v>9596</v>
      </c>
      <c r="H168" s="76">
        <v>2000</v>
      </c>
      <c r="I168" s="20">
        <f t="shared" si="49"/>
        <v>4000</v>
      </c>
      <c r="J168" s="129">
        <v>4000</v>
      </c>
      <c r="K168" s="20"/>
      <c r="L168" s="25"/>
    </row>
    <row r="169" spans="1:12" ht="58.5">
      <c r="A169" s="26"/>
      <c r="B169" s="18">
        <f t="shared" si="53"/>
        <v>93</v>
      </c>
      <c r="C169" s="30" t="s">
        <v>365</v>
      </c>
      <c r="D169" s="128" t="s">
        <v>313</v>
      </c>
      <c r="E169" s="128"/>
      <c r="F169" s="18" t="s">
        <v>369</v>
      </c>
      <c r="G169" s="129">
        <v>13122</v>
      </c>
      <c r="H169" s="76">
        <v>2000</v>
      </c>
      <c r="I169" s="20">
        <f t="shared" si="49"/>
        <v>4000</v>
      </c>
      <c r="J169" s="129">
        <v>4000</v>
      </c>
      <c r="K169" s="28"/>
      <c r="L169" s="29"/>
    </row>
    <row r="170" spans="1:12" ht="78">
      <c r="A170" s="26"/>
      <c r="B170" s="18">
        <f t="shared" si="53"/>
        <v>94</v>
      </c>
      <c r="C170" s="152" t="s">
        <v>152</v>
      </c>
      <c r="D170" s="128" t="s">
        <v>313</v>
      </c>
      <c r="E170" s="128"/>
      <c r="F170" s="27" t="s">
        <v>153</v>
      </c>
      <c r="G170" s="52">
        <v>8558</v>
      </c>
      <c r="H170" s="76">
        <v>3000</v>
      </c>
      <c r="I170" s="20">
        <f t="shared" si="49"/>
        <v>0</v>
      </c>
      <c r="J170" s="129"/>
      <c r="K170" s="28"/>
      <c r="L170" s="29"/>
    </row>
    <row r="171" spans="1:12" ht="78">
      <c r="A171" s="26"/>
      <c r="B171" s="18">
        <f t="shared" si="53"/>
        <v>95</v>
      </c>
      <c r="C171" s="36" t="s">
        <v>154</v>
      </c>
      <c r="D171" s="128" t="s">
        <v>313</v>
      </c>
      <c r="E171" s="128"/>
      <c r="F171" s="27" t="s">
        <v>155</v>
      </c>
      <c r="G171" s="52">
        <v>50668</v>
      </c>
      <c r="H171" s="76">
        <v>31249</v>
      </c>
      <c r="I171" s="20">
        <f t="shared" si="49"/>
        <v>5000</v>
      </c>
      <c r="J171" s="129">
        <v>5000</v>
      </c>
      <c r="K171" s="28"/>
      <c r="L171" s="29"/>
    </row>
    <row r="172" spans="1:12" ht="39">
      <c r="A172" s="26"/>
      <c r="B172" s="18">
        <f t="shared" si="53"/>
        <v>96</v>
      </c>
      <c r="C172" s="36" t="s">
        <v>150</v>
      </c>
      <c r="D172" s="128" t="s">
        <v>313</v>
      </c>
      <c r="E172" s="128"/>
      <c r="F172" s="27" t="s">
        <v>151</v>
      </c>
      <c r="G172" s="52">
        <v>167107</v>
      </c>
      <c r="H172" s="76">
        <v>20000</v>
      </c>
      <c r="I172" s="20">
        <f t="shared" si="49"/>
        <v>14000</v>
      </c>
      <c r="J172" s="129">
        <v>14000</v>
      </c>
      <c r="K172" s="28"/>
      <c r="L172" s="29"/>
    </row>
    <row r="173" spans="1:12" ht="58.5">
      <c r="A173" s="26"/>
      <c r="B173" s="18">
        <f t="shared" si="53"/>
        <v>97</v>
      </c>
      <c r="C173" s="30" t="s">
        <v>366</v>
      </c>
      <c r="D173" s="128" t="s">
        <v>313</v>
      </c>
      <c r="E173" s="128"/>
      <c r="F173" s="18" t="s">
        <v>140</v>
      </c>
      <c r="G173" s="176">
        <v>29022.179</v>
      </c>
      <c r="H173" s="76">
        <v>22110</v>
      </c>
      <c r="I173" s="20">
        <f t="shared" si="49"/>
        <v>4000</v>
      </c>
      <c r="J173" s="129">
        <v>4000</v>
      </c>
      <c r="K173" s="28"/>
      <c r="L173" s="29"/>
    </row>
    <row r="174" spans="1:12" ht="58.5">
      <c r="A174" s="26"/>
      <c r="B174" s="18">
        <f t="shared" si="53"/>
        <v>98</v>
      </c>
      <c r="C174" s="177" t="s">
        <v>141</v>
      </c>
      <c r="D174" s="128" t="s">
        <v>313</v>
      </c>
      <c r="E174" s="128"/>
      <c r="F174" s="178" t="s">
        <v>142</v>
      </c>
      <c r="G174" s="179">
        <v>95138.6</v>
      </c>
      <c r="H174" s="76">
        <v>20000</v>
      </c>
      <c r="I174" s="20">
        <f t="shared" si="49"/>
        <v>10000</v>
      </c>
      <c r="J174" s="129">
        <v>10000</v>
      </c>
      <c r="K174" s="28"/>
      <c r="L174" s="29"/>
    </row>
    <row r="175" spans="1:12" ht="39">
      <c r="A175" s="26"/>
      <c r="B175" s="18">
        <f t="shared" si="53"/>
        <v>99</v>
      </c>
      <c r="C175" s="36" t="s">
        <v>147</v>
      </c>
      <c r="D175" s="128" t="s">
        <v>313</v>
      </c>
      <c r="E175" s="128"/>
      <c r="F175" s="180" t="s">
        <v>148</v>
      </c>
      <c r="G175" s="165">
        <v>59936</v>
      </c>
      <c r="H175" s="76">
        <v>15000</v>
      </c>
      <c r="I175" s="20">
        <f t="shared" si="49"/>
        <v>9000</v>
      </c>
      <c r="J175" s="129">
        <v>9000</v>
      </c>
      <c r="K175" s="28"/>
      <c r="L175" s="29"/>
    </row>
    <row r="176" spans="1:12" ht="39">
      <c r="A176" s="26"/>
      <c r="B176" s="18">
        <f t="shared" si="53"/>
        <v>100</v>
      </c>
      <c r="C176" s="36" t="s">
        <v>145</v>
      </c>
      <c r="D176" s="128" t="s">
        <v>313</v>
      </c>
      <c r="E176" s="128"/>
      <c r="F176" s="181" t="s">
        <v>146</v>
      </c>
      <c r="G176" s="182">
        <v>22104</v>
      </c>
      <c r="H176" s="76">
        <v>13000</v>
      </c>
      <c r="I176" s="20">
        <f t="shared" si="49"/>
        <v>0</v>
      </c>
      <c r="J176" s="129"/>
      <c r="K176" s="28"/>
      <c r="L176" s="29"/>
    </row>
    <row r="177" spans="1:12" ht="78">
      <c r="A177" s="26"/>
      <c r="B177" s="18">
        <f t="shared" si="53"/>
        <v>101</v>
      </c>
      <c r="C177" s="36" t="s">
        <v>370</v>
      </c>
      <c r="D177" s="128" t="s">
        <v>313</v>
      </c>
      <c r="E177" s="128"/>
      <c r="F177" s="180" t="s">
        <v>149</v>
      </c>
      <c r="G177" s="165">
        <v>14917</v>
      </c>
      <c r="H177" s="76">
        <v>5000</v>
      </c>
      <c r="I177" s="20">
        <f t="shared" si="49"/>
        <v>4000</v>
      </c>
      <c r="J177" s="129">
        <v>4000</v>
      </c>
      <c r="K177" s="28"/>
      <c r="L177" s="29"/>
    </row>
    <row r="178" spans="1:12" ht="20.25">
      <c r="A178" s="26"/>
      <c r="B178" s="18"/>
      <c r="C178" s="16" t="s">
        <v>390</v>
      </c>
      <c r="D178" s="128"/>
      <c r="E178" s="128"/>
      <c r="F178" s="180"/>
      <c r="G178" s="165"/>
      <c r="H178" s="76"/>
      <c r="I178" s="20">
        <f t="shared" si="49"/>
        <v>0</v>
      </c>
      <c r="J178" s="129"/>
      <c r="K178" s="28"/>
      <c r="L178" s="29"/>
    </row>
    <row r="179" spans="1:12" ht="39">
      <c r="A179" s="26"/>
      <c r="B179" s="18">
        <f>+B177+1</f>
        <v>102</v>
      </c>
      <c r="C179" s="183" t="s">
        <v>143</v>
      </c>
      <c r="D179" s="184" t="s">
        <v>313</v>
      </c>
      <c r="E179" s="108" t="s">
        <v>496</v>
      </c>
      <c r="F179" s="144" t="s">
        <v>144</v>
      </c>
      <c r="G179" s="108">
        <v>72645</v>
      </c>
      <c r="H179" s="80"/>
      <c r="I179" s="20">
        <f t="shared" si="49"/>
        <v>14500</v>
      </c>
      <c r="J179" s="80">
        <v>14500</v>
      </c>
      <c r="K179" s="28"/>
      <c r="L179" s="29"/>
    </row>
    <row r="180" spans="1:12" ht="58.5">
      <c r="A180" s="26"/>
      <c r="B180" s="18">
        <f>+B179+1</f>
        <v>103</v>
      </c>
      <c r="C180" s="183" t="s">
        <v>488</v>
      </c>
      <c r="D180" s="184" t="s">
        <v>313</v>
      </c>
      <c r="E180" s="108" t="s">
        <v>496</v>
      </c>
      <c r="F180" s="144" t="s">
        <v>492</v>
      </c>
      <c r="G180" s="108">
        <v>102486</v>
      </c>
      <c r="H180" s="80"/>
      <c r="I180" s="20">
        <f t="shared" si="49"/>
        <v>14500</v>
      </c>
      <c r="J180" s="80">
        <v>14500</v>
      </c>
      <c r="K180" s="28"/>
      <c r="L180" s="29"/>
    </row>
    <row r="181" spans="1:12" ht="58.5">
      <c r="A181" s="26"/>
      <c r="B181" s="18">
        <f t="shared" ref="B181:B183" si="54">+B180+1</f>
        <v>104</v>
      </c>
      <c r="C181" s="105" t="s">
        <v>489</v>
      </c>
      <c r="D181" s="106" t="s">
        <v>313</v>
      </c>
      <c r="E181" s="108" t="s">
        <v>472</v>
      </c>
      <c r="F181" s="202" t="s">
        <v>493</v>
      </c>
      <c r="G181" s="108">
        <v>12500</v>
      </c>
      <c r="H181" s="80"/>
      <c r="I181" s="20">
        <f t="shared" si="49"/>
        <v>4000</v>
      </c>
      <c r="J181" s="80">
        <v>4000</v>
      </c>
      <c r="K181" s="28"/>
      <c r="L181" s="29"/>
    </row>
    <row r="182" spans="1:12" ht="39">
      <c r="A182" s="26"/>
      <c r="B182" s="18">
        <f t="shared" si="54"/>
        <v>105</v>
      </c>
      <c r="C182" s="105" t="s">
        <v>490</v>
      </c>
      <c r="D182" s="106" t="s">
        <v>313</v>
      </c>
      <c r="E182" s="108" t="s">
        <v>497</v>
      </c>
      <c r="F182" s="107" t="s">
        <v>494</v>
      </c>
      <c r="G182" s="108">
        <v>14924</v>
      </c>
      <c r="H182" s="80"/>
      <c r="I182" s="20">
        <f t="shared" si="49"/>
        <v>4000</v>
      </c>
      <c r="J182" s="80">
        <v>4000</v>
      </c>
      <c r="K182" s="28"/>
      <c r="L182" s="29"/>
    </row>
    <row r="183" spans="1:12" ht="39">
      <c r="A183" s="26"/>
      <c r="B183" s="18">
        <f t="shared" si="54"/>
        <v>106</v>
      </c>
      <c r="C183" s="105" t="s">
        <v>491</v>
      </c>
      <c r="D183" s="106" t="s">
        <v>313</v>
      </c>
      <c r="E183" s="108" t="s">
        <v>473</v>
      </c>
      <c r="F183" s="107" t="s">
        <v>495</v>
      </c>
      <c r="G183" s="108">
        <v>32912</v>
      </c>
      <c r="H183" s="80"/>
      <c r="I183" s="20">
        <f t="shared" si="49"/>
        <v>7000</v>
      </c>
      <c r="J183" s="80">
        <v>7000</v>
      </c>
      <c r="K183" s="28"/>
      <c r="L183" s="29"/>
    </row>
    <row r="184" spans="1:12" ht="20.25">
      <c r="A184" s="26"/>
      <c r="B184" s="18"/>
      <c r="C184" s="16" t="s">
        <v>21</v>
      </c>
      <c r="D184" s="38"/>
      <c r="E184" s="38"/>
      <c r="F184" s="27"/>
      <c r="G184" s="62">
        <f t="shared" ref="G184:H184" si="55">SUM(G186:G195)</f>
        <v>713241.96900000004</v>
      </c>
      <c r="H184" s="62">
        <f t="shared" si="55"/>
        <v>195164</v>
      </c>
      <c r="I184" s="13">
        <f t="shared" si="49"/>
        <v>88000</v>
      </c>
      <c r="J184" s="62">
        <f>SUM(J186:J195)</f>
        <v>88000</v>
      </c>
      <c r="K184" s="62">
        <f>SUM(K186:K195)</f>
        <v>0</v>
      </c>
      <c r="L184" s="29"/>
    </row>
    <row r="185" spans="1:12" ht="20.25">
      <c r="A185" s="26"/>
      <c r="B185" s="18"/>
      <c r="C185" s="16" t="s">
        <v>306</v>
      </c>
      <c r="D185" s="38"/>
      <c r="E185" s="38"/>
      <c r="F185" s="27"/>
      <c r="G185" s="62"/>
      <c r="H185" s="62"/>
      <c r="I185" s="13">
        <f t="shared" si="49"/>
        <v>0</v>
      </c>
      <c r="J185" s="62"/>
      <c r="K185" s="62"/>
      <c r="L185" s="29"/>
    </row>
    <row r="186" spans="1:12" ht="58.5">
      <c r="A186" s="26"/>
      <c r="B186" s="18">
        <f>+B183+1</f>
        <v>107</v>
      </c>
      <c r="C186" s="30" t="s">
        <v>156</v>
      </c>
      <c r="D186" s="128" t="s">
        <v>313</v>
      </c>
      <c r="E186" s="128"/>
      <c r="F186" s="60" t="s">
        <v>157</v>
      </c>
      <c r="G186" s="129">
        <v>126808.969</v>
      </c>
      <c r="H186" s="76">
        <v>60936</v>
      </c>
      <c r="I186" s="20">
        <f t="shared" si="49"/>
        <v>10000</v>
      </c>
      <c r="J186" s="129">
        <v>10000</v>
      </c>
      <c r="K186" s="20"/>
      <c r="L186" s="29"/>
    </row>
    <row r="187" spans="1:12" ht="58.5">
      <c r="A187" s="26"/>
      <c r="B187" s="18">
        <f>+B186+1</f>
        <v>108</v>
      </c>
      <c r="C187" s="30" t="s">
        <v>158</v>
      </c>
      <c r="D187" s="128" t="s">
        <v>313</v>
      </c>
      <c r="E187" s="128"/>
      <c r="F187" s="60" t="s">
        <v>159</v>
      </c>
      <c r="G187" s="129">
        <v>159997</v>
      </c>
      <c r="H187" s="76">
        <v>53704</v>
      </c>
      <c r="I187" s="20">
        <f t="shared" si="49"/>
        <v>10000</v>
      </c>
      <c r="J187" s="129">
        <v>10000</v>
      </c>
      <c r="K187" s="20"/>
      <c r="L187" s="29"/>
    </row>
    <row r="188" spans="1:12" ht="39">
      <c r="A188" s="26"/>
      <c r="B188" s="18">
        <f>+B187+1</f>
        <v>109</v>
      </c>
      <c r="C188" s="30" t="s">
        <v>160</v>
      </c>
      <c r="D188" s="128" t="s">
        <v>313</v>
      </c>
      <c r="E188" s="128"/>
      <c r="F188" s="60" t="s">
        <v>354</v>
      </c>
      <c r="G188" s="129">
        <v>153308</v>
      </c>
      <c r="H188" s="76">
        <v>80524</v>
      </c>
      <c r="I188" s="20">
        <f t="shared" si="49"/>
        <v>13000</v>
      </c>
      <c r="J188" s="129">
        <v>13000</v>
      </c>
      <c r="K188" s="20"/>
      <c r="L188" s="29"/>
    </row>
    <row r="189" spans="1:12" ht="20.25">
      <c r="A189" s="26"/>
      <c r="B189" s="18"/>
      <c r="C189" s="16" t="s">
        <v>390</v>
      </c>
      <c r="D189" s="128"/>
      <c r="E189" s="128"/>
      <c r="F189" s="60"/>
      <c r="G189" s="129"/>
      <c r="H189" s="76"/>
      <c r="I189" s="13">
        <f t="shared" si="49"/>
        <v>0</v>
      </c>
      <c r="J189" s="129"/>
      <c r="K189" s="20"/>
      <c r="L189" s="29"/>
    </row>
    <row r="190" spans="1:12" s="85" customFormat="1" ht="78">
      <c r="A190" s="18"/>
      <c r="B190" s="18">
        <f>+B188+1</f>
        <v>110</v>
      </c>
      <c r="C190" s="140" t="s">
        <v>459</v>
      </c>
      <c r="D190" s="141" t="s">
        <v>313</v>
      </c>
      <c r="E190" s="108" t="s">
        <v>472</v>
      </c>
      <c r="F190" s="142" t="s">
        <v>461</v>
      </c>
      <c r="G190" s="143">
        <v>36366</v>
      </c>
      <c r="H190" s="83"/>
      <c r="I190" s="20">
        <f t="shared" si="49"/>
        <v>10000</v>
      </c>
      <c r="J190" s="83">
        <v>10000</v>
      </c>
      <c r="K190" s="103"/>
      <c r="L190" s="84"/>
    </row>
    <row r="191" spans="1:12" s="85" customFormat="1" ht="58.5">
      <c r="A191" s="18"/>
      <c r="B191" s="18">
        <f>+B190+1</f>
        <v>111</v>
      </c>
      <c r="C191" s="104" t="s">
        <v>460</v>
      </c>
      <c r="D191" s="100" t="s">
        <v>313</v>
      </c>
      <c r="E191" s="185"/>
      <c r="F191" s="101" t="s">
        <v>462</v>
      </c>
      <c r="G191" s="160">
        <v>38110</v>
      </c>
      <c r="H191" s="83"/>
      <c r="I191" s="20">
        <f t="shared" si="49"/>
        <v>10000</v>
      </c>
      <c r="J191" s="83">
        <v>10000</v>
      </c>
      <c r="K191" s="103"/>
      <c r="L191" s="84"/>
    </row>
    <row r="192" spans="1:12" s="85" customFormat="1" ht="58.5">
      <c r="A192" s="18"/>
      <c r="B192" s="18">
        <f t="shared" ref="B192:B195" si="56">+B191+1</f>
        <v>112</v>
      </c>
      <c r="C192" s="140" t="s">
        <v>463</v>
      </c>
      <c r="D192" s="141" t="s">
        <v>313</v>
      </c>
      <c r="E192" s="108" t="s">
        <v>473</v>
      </c>
      <c r="F192" s="142" t="s">
        <v>467</v>
      </c>
      <c r="G192" s="143">
        <v>42589</v>
      </c>
      <c r="H192" s="83"/>
      <c r="I192" s="20">
        <f t="shared" si="49"/>
        <v>10000</v>
      </c>
      <c r="J192" s="83">
        <v>10000</v>
      </c>
      <c r="K192" s="103"/>
      <c r="L192" s="84"/>
    </row>
    <row r="193" spans="1:12" s="85" customFormat="1" ht="78">
      <c r="A193" s="18"/>
      <c r="B193" s="18">
        <f t="shared" si="56"/>
        <v>113</v>
      </c>
      <c r="C193" s="140" t="s">
        <v>464</v>
      </c>
      <c r="D193" s="141" t="s">
        <v>313</v>
      </c>
      <c r="E193" s="108" t="s">
        <v>474</v>
      </c>
      <c r="F193" s="142" t="s">
        <v>468</v>
      </c>
      <c r="G193" s="143">
        <v>16913</v>
      </c>
      <c r="H193" s="83"/>
      <c r="I193" s="20">
        <f t="shared" si="49"/>
        <v>4000</v>
      </c>
      <c r="J193" s="83">
        <v>4000</v>
      </c>
      <c r="K193" s="103"/>
      <c r="L193" s="84"/>
    </row>
    <row r="194" spans="1:12" s="85" customFormat="1" ht="58.5">
      <c r="A194" s="18"/>
      <c r="B194" s="18">
        <f t="shared" si="56"/>
        <v>114</v>
      </c>
      <c r="C194" s="140" t="s">
        <v>465</v>
      </c>
      <c r="D194" s="141" t="s">
        <v>313</v>
      </c>
      <c r="E194" s="108">
        <v>2020</v>
      </c>
      <c r="F194" s="142" t="s">
        <v>469</v>
      </c>
      <c r="G194" s="143">
        <v>19168</v>
      </c>
      <c r="H194" s="83"/>
      <c r="I194" s="20">
        <f t="shared" si="49"/>
        <v>4000</v>
      </c>
      <c r="J194" s="83">
        <v>4000</v>
      </c>
      <c r="K194" s="103"/>
      <c r="L194" s="84"/>
    </row>
    <row r="195" spans="1:12" s="85" customFormat="1" ht="58.5">
      <c r="A195" s="18"/>
      <c r="B195" s="18">
        <f t="shared" si="56"/>
        <v>115</v>
      </c>
      <c r="C195" s="59" t="s">
        <v>466</v>
      </c>
      <c r="D195" s="186" t="s">
        <v>313</v>
      </c>
      <c r="E195" s="108" t="s">
        <v>475</v>
      </c>
      <c r="F195" s="19" t="s">
        <v>470</v>
      </c>
      <c r="G195" s="143">
        <v>119982</v>
      </c>
      <c r="H195" s="83"/>
      <c r="I195" s="20">
        <f t="shared" si="49"/>
        <v>17000</v>
      </c>
      <c r="J195" s="83">
        <v>17000</v>
      </c>
      <c r="K195" s="103"/>
      <c r="L195" s="84"/>
    </row>
    <row r="196" spans="1:12" ht="20.25">
      <c r="A196" s="26"/>
      <c r="B196" s="18"/>
      <c r="C196" s="16" t="s">
        <v>161</v>
      </c>
      <c r="D196" s="38"/>
      <c r="E196" s="38"/>
      <c r="F196" s="27"/>
      <c r="G196" s="62">
        <f>SUM(G198:G207)</f>
        <v>754948.68799999997</v>
      </c>
      <c r="H196" s="62">
        <f t="shared" ref="H196:K196" si="57">SUM(H198:H207)</f>
        <v>293010</v>
      </c>
      <c r="I196" s="13">
        <f t="shared" si="49"/>
        <v>55500</v>
      </c>
      <c r="J196" s="62">
        <f>SUM(J198:J207)</f>
        <v>55500</v>
      </c>
      <c r="K196" s="62">
        <f t="shared" si="57"/>
        <v>0</v>
      </c>
      <c r="L196" s="29"/>
    </row>
    <row r="197" spans="1:12" ht="20.25">
      <c r="A197" s="26"/>
      <c r="B197" s="18"/>
      <c r="C197" s="16" t="s">
        <v>306</v>
      </c>
      <c r="D197" s="38"/>
      <c r="E197" s="38"/>
      <c r="F197" s="27"/>
      <c r="G197" s="62"/>
      <c r="H197" s="62"/>
      <c r="I197" s="13">
        <f t="shared" si="49"/>
        <v>0</v>
      </c>
      <c r="J197" s="62"/>
      <c r="K197" s="62"/>
      <c r="L197" s="29"/>
    </row>
    <row r="198" spans="1:12" s="6" customFormat="1" ht="58.5">
      <c r="A198" s="14"/>
      <c r="B198" s="18">
        <f>+B195+1</f>
        <v>116</v>
      </c>
      <c r="C198" s="30" t="s">
        <v>162</v>
      </c>
      <c r="D198" s="128" t="s">
        <v>313</v>
      </c>
      <c r="E198" s="128"/>
      <c r="F198" s="60" t="s">
        <v>359</v>
      </c>
      <c r="G198" s="129">
        <v>158506.68799999999</v>
      </c>
      <c r="H198" s="76">
        <v>99510</v>
      </c>
      <c r="I198" s="20">
        <f t="shared" si="49"/>
        <v>5000</v>
      </c>
      <c r="J198" s="129">
        <v>5000</v>
      </c>
      <c r="K198" s="20"/>
      <c r="L198" s="14"/>
    </row>
    <row r="199" spans="1:12" s="6" customFormat="1" ht="39">
      <c r="A199" s="14"/>
      <c r="B199" s="18">
        <f>+B198+1</f>
        <v>117</v>
      </c>
      <c r="C199" s="30" t="s">
        <v>163</v>
      </c>
      <c r="D199" s="128" t="s">
        <v>313</v>
      </c>
      <c r="E199" s="128"/>
      <c r="F199" s="60" t="s">
        <v>164</v>
      </c>
      <c r="G199" s="129">
        <v>55742</v>
      </c>
      <c r="H199" s="76">
        <v>38500</v>
      </c>
      <c r="I199" s="20">
        <f t="shared" si="49"/>
        <v>0</v>
      </c>
      <c r="J199" s="129"/>
      <c r="K199" s="20"/>
      <c r="L199" s="14"/>
    </row>
    <row r="200" spans="1:12" s="6" customFormat="1" ht="39">
      <c r="A200" s="14"/>
      <c r="B200" s="18">
        <f t="shared" ref="B200:B203" si="58">+B199+1</f>
        <v>118</v>
      </c>
      <c r="C200" s="30" t="s">
        <v>165</v>
      </c>
      <c r="D200" s="128" t="s">
        <v>313</v>
      </c>
      <c r="E200" s="128"/>
      <c r="F200" s="60" t="s">
        <v>166</v>
      </c>
      <c r="G200" s="129">
        <v>197396</v>
      </c>
      <c r="H200" s="76">
        <v>85000</v>
      </c>
      <c r="I200" s="20">
        <f t="shared" si="49"/>
        <v>9000</v>
      </c>
      <c r="J200" s="129">
        <v>9000</v>
      </c>
      <c r="K200" s="20"/>
      <c r="L200" s="14"/>
    </row>
    <row r="201" spans="1:12" s="6" customFormat="1" ht="20.25">
      <c r="A201" s="14"/>
      <c r="B201" s="18">
        <f t="shared" si="58"/>
        <v>119</v>
      </c>
      <c r="C201" s="30" t="s">
        <v>358</v>
      </c>
      <c r="D201" s="128" t="s">
        <v>313</v>
      </c>
      <c r="E201" s="128"/>
      <c r="F201" s="60" t="s">
        <v>360</v>
      </c>
      <c r="G201" s="129">
        <v>15646</v>
      </c>
      <c r="H201" s="76">
        <v>7000</v>
      </c>
      <c r="I201" s="20">
        <f t="shared" si="49"/>
        <v>3000</v>
      </c>
      <c r="J201" s="129">
        <v>3000</v>
      </c>
      <c r="K201" s="20"/>
      <c r="L201" s="14"/>
    </row>
    <row r="202" spans="1:12" s="6" customFormat="1" ht="39">
      <c r="A202" s="14"/>
      <c r="B202" s="18">
        <f t="shared" si="58"/>
        <v>120</v>
      </c>
      <c r="C202" s="30" t="s">
        <v>167</v>
      </c>
      <c r="D202" s="128" t="s">
        <v>313</v>
      </c>
      <c r="E202" s="128"/>
      <c r="F202" s="60" t="s">
        <v>168</v>
      </c>
      <c r="G202" s="129">
        <v>7949</v>
      </c>
      <c r="H202" s="76">
        <v>3000</v>
      </c>
      <c r="I202" s="20">
        <f t="shared" si="49"/>
        <v>2000</v>
      </c>
      <c r="J202" s="129">
        <v>2000</v>
      </c>
      <c r="K202" s="20"/>
      <c r="L202" s="14"/>
    </row>
    <row r="203" spans="1:12" s="6" customFormat="1" ht="78">
      <c r="A203" s="14"/>
      <c r="B203" s="18">
        <f t="shared" si="58"/>
        <v>121</v>
      </c>
      <c r="C203" s="30" t="s">
        <v>169</v>
      </c>
      <c r="D203" s="128" t="s">
        <v>313</v>
      </c>
      <c r="E203" s="128"/>
      <c r="F203" s="60" t="s">
        <v>170</v>
      </c>
      <c r="G203" s="129">
        <v>147308</v>
      </c>
      <c r="H203" s="76">
        <v>60000</v>
      </c>
      <c r="I203" s="20">
        <f t="shared" si="49"/>
        <v>10000</v>
      </c>
      <c r="J203" s="129">
        <v>10000</v>
      </c>
      <c r="K203" s="20"/>
      <c r="L203" s="14"/>
    </row>
    <row r="204" spans="1:12" s="6" customFormat="1" ht="20.25">
      <c r="A204" s="14"/>
      <c r="B204" s="18"/>
      <c r="C204" s="16" t="s">
        <v>390</v>
      </c>
      <c r="D204" s="128"/>
      <c r="E204" s="128"/>
      <c r="F204" s="60"/>
      <c r="G204" s="129"/>
      <c r="H204" s="76"/>
      <c r="I204" s="20">
        <f t="shared" si="49"/>
        <v>0</v>
      </c>
      <c r="J204" s="129"/>
      <c r="K204" s="20"/>
      <c r="L204" s="14"/>
    </row>
    <row r="205" spans="1:12" s="78" customFormat="1" ht="58.5">
      <c r="A205" s="60"/>
      <c r="B205" s="60">
        <f>+B203+1</f>
        <v>122</v>
      </c>
      <c r="C205" s="105" t="s">
        <v>479</v>
      </c>
      <c r="D205" s="106" t="s">
        <v>313</v>
      </c>
      <c r="E205" s="108" t="s">
        <v>481</v>
      </c>
      <c r="F205" s="107" t="s">
        <v>480</v>
      </c>
      <c r="G205" s="108">
        <v>114334</v>
      </c>
      <c r="H205" s="80"/>
      <c r="I205" s="20">
        <f t="shared" si="49"/>
        <v>15000</v>
      </c>
      <c r="J205" s="80">
        <v>15000</v>
      </c>
      <c r="K205" s="77"/>
      <c r="L205" s="60"/>
    </row>
    <row r="206" spans="1:12" s="85" customFormat="1" ht="58.5">
      <c r="A206" s="18"/>
      <c r="B206" s="18">
        <f>+B205+1</f>
        <v>123</v>
      </c>
      <c r="C206" s="140" t="s">
        <v>482</v>
      </c>
      <c r="D206" s="141" t="s">
        <v>313</v>
      </c>
      <c r="E206" s="143" t="s">
        <v>473</v>
      </c>
      <c r="F206" s="142" t="s">
        <v>483</v>
      </c>
      <c r="G206" s="143">
        <v>58067</v>
      </c>
      <c r="H206" s="83"/>
      <c r="I206" s="20">
        <f t="shared" si="49"/>
        <v>11500</v>
      </c>
      <c r="J206" s="83">
        <v>11500</v>
      </c>
      <c r="K206" s="82"/>
      <c r="L206" s="84"/>
    </row>
    <row r="207" spans="1:12" ht="20.25">
      <c r="A207" s="26"/>
      <c r="B207" s="18"/>
      <c r="C207" s="36"/>
      <c r="D207" s="27"/>
      <c r="E207" s="27"/>
      <c r="F207" s="19"/>
      <c r="G207" s="43"/>
      <c r="H207" s="43"/>
      <c r="I207" s="13">
        <f t="shared" si="49"/>
        <v>0</v>
      </c>
      <c r="J207" s="43"/>
      <c r="K207" s="28"/>
      <c r="L207" s="29"/>
    </row>
    <row r="208" spans="1:12" ht="20.25">
      <c r="A208" s="26"/>
      <c r="B208" s="18"/>
      <c r="C208" s="35" t="s">
        <v>64</v>
      </c>
      <c r="D208" s="38"/>
      <c r="E208" s="38"/>
      <c r="F208" s="27"/>
      <c r="G208" s="62">
        <f>SUM(G209:G213)</f>
        <v>529018.89299999992</v>
      </c>
      <c r="H208" s="62">
        <f t="shared" ref="H208:K208" si="59">SUM(H209:H213)</f>
        <v>198841.32399999999</v>
      </c>
      <c r="I208" s="13">
        <f t="shared" si="49"/>
        <v>37000</v>
      </c>
      <c r="J208" s="62">
        <f>SUM(J209:J213)</f>
        <v>37000</v>
      </c>
      <c r="K208" s="62">
        <f t="shared" si="59"/>
        <v>0</v>
      </c>
      <c r="L208" s="29"/>
    </row>
    <row r="209" spans="1:12" ht="39">
      <c r="A209" s="26"/>
      <c r="B209" s="18">
        <f>+B206+1</f>
        <v>124</v>
      </c>
      <c r="C209" s="30" t="s">
        <v>312</v>
      </c>
      <c r="D209" s="128" t="s">
        <v>313</v>
      </c>
      <c r="E209" s="128"/>
      <c r="F209" s="18" t="s">
        <v>315</v>
      </c>
      <c r="G209" s="129">
        <v>83404.892999999996</v>
      </c>
      <c r="H209" s="76">
        <v>49928</v>
      </c>
      <c r="I209" s="20">
        <f t="shared" si="49"/>
        <v>5000</v>
      </c>
      <c r="J209" s="129">
        <v>5000</v>
      </c>
      <c r="K209" s="20"/>
      <c r="L209" s="29"/>
    </row>
    <row r="210" spans="1:12" ht="39">
      <c r="A210" s="26"/>
      <c r="B210" s="18">
        <f>+B209+1</f>
        <v>125</v>
      </c>
      <c r="C210" s="30" t="s">
        <v>314</v>
      </c>
      <c r="D210" s="128" t="s">
        <v>313</v>
      </c>
      <c r="E210" s="128"/>
      <c r="F210" s="18" t="s">
        <v>171</v>
      </c>
      <c r="G210" s="129">
        <v>66677</v>
      </c>
      <c r="H210" s="76">
        <v>46114.324000000001</v>
      </c>
      <c r="I210" s="20">
        <f t="shared" si="49"/>
        <v>4000</v>
      </c>
      <c r="J210" s="129">
        <v>4000</v>
      </c>
      <c r="K210" s="20"/>
      <c r="L210" s="29"/>
    </row>
    <row r="211" spans="1:12" ht="78">
      <c r="A211" s="26"/>
      <c r="B211" s="18">
        <f t="shared" ref="B211:B213" si="60">+B210+1</f>
        <v>126</v>
      </c>
      <c r="C211" s="30" t="s">
        <v>172</v>
      </c>
      <c r="D211" s="128" t="s">
        <v>313</v>
      </c>
      <c r="E211" s="128"/>
      <c r="F211" s="18" t="s">
        <v>173</v>
      </c>
      <c r="G211" s="129">
        <v>316505</v>
      </c>
      <c r="H211" s="76">
        <v>82299</v>
      </c>
      <c r="I211" s="20">
        <f t="shared" si="49"/>
        <v>14000</v>
      </c>
      <c r="J211" s="129">
        <v>14000</v>
      </c>
      <c r="K211" s="20"/>
      <c r="L211" s="29"/>
    </row>
    <row r="212" spans="1:12" ht="58.5">
      <c r="A212" s="26"/>
      <c r="B212" s="18">
        <f t="shared" si="60"/>
        <v>127</v>
      </c>
      <c r="C212" s="155" t="s">
        <v>174</v>
      </c>
      <c r="D212" s="128" t="s">
        <v>313</v>
      </c>
      <c r="E212" s="128"/>
      <c r="F212" s="27" t="s">
        <v>175</v>
      </c>
      <c r="G212" s="156">
        <v>26390</v>
      </c>
      <c r="H212" s="76">
        <v>9000</v>
      </c>
      <c r="I212" s="20">
        <f t="shared" si="49"/>
        <v>6000</v>
      </c>
      <c r="J212" s="129">
        <v>6000</v>
      </c>
      <c r="K212" s="28"/>
      <c r="L212" s="29"/>
    </row>
    <row r="213" spans="1:12" ht="39">
      <c r="A213" s="26"/>
      <c r="B213" s="18">
        <f t="shared" si="60"/>
        <v>128</v>
      </c>
      <c r="C213" s="155" t="s">
        <v>316</v>
      </c>
      <c r="D213" s="128" t="s">
        <v>313</v>
      </c>
      <c r="E213" s="128"/>
      <c r="F213" s="27" t="s">
        <v>176</v>
      </c>
      <c r="G213" s="156">
        <v>36042</v>
      </c>
      <c r="H213" s="76">
        <v>11500</v>
      </c>
      <c r="I213" s="20">
        <f t="shared" ref="I213:I277" si="61">+J213+K213</f>
        <v>8000</v>
      </c>
      <c r="J213" s="129">
        <v>8000</v>
      </c>
      <c r="K213" s="28"/>
      <c r="L213" s="29"/>
    </row>
    <row r="214" spans="1:12" ht="20.25">
      <c r="A214" s="26"/>
      <c r="B214" s="18"/>
      <c r="C214" s="16" t="s">
        <v>177</v>
      </c>
      <c r="D214" s="38"/>
      <c r="E214" s="38"/>
      <c r="F214" s="27"/>
      <c r="G214" s="62">
        <f>SUM(G215:G236)</f>
        <v>6267438.9279999994</v>
      </c>
      <c r="H214" s="62">
        <f>SUM(H215:H236)</f>
        <v>1936380.888</v>
      </c>
      <c r="I214" s="13">
        <f t="shared" si="61"/>
        <v>302000</v>
      </c>
      <c r="J214" s="62">
        <f>SUM(J215:J236)</f>
        <v>257000</v>
      </c>
      <c r="K214" s="62">
        <f>SUM(K215:K236)</f>
        <v>45000</v>
      </c>
      <c r="L214" s="29"/>
    </row>
    <row r="215" spans="1:12" s="6" customFormat="1" ht="58.5">
      <c r="A215" s="14"/>
      <c r="B215" s="18">
        <f>+B213+1</f>
        <v>129</v>
      </c>
      <c r="C215" s="30" t="s">
        <v>178</v>
      </c>
      <c r="D215" s="128" t="s">
        <v>313</v>
      </c>
      <c r="E215" s="128"/>
      <c r="F215" s="69" t="s">
        <v>179</v>
      </c>
      <c r="G215" s="129">
        <v>1926969</v>
      </c>
      <c r="H215" s="76">
        <v>611000</v>
      </c>
      <c r="I215" s="20">
        <f t="shared" si="61"/>
        <v>70000</v>
      </c>
      <c r="J215" s="129">
        <f>50000+20000</f>
        <v>70000</v>
      </c>
      <c r="K215" s="20"/>
      <c r="L215" s="14"/>
    </row>
    <row r="216" spans="1:12" s="6" customFormat="1" ht="39">
      <c r="A216" s="14"/>
      <c r="B216" s="18">
        <f>+B215+1</f>
        <v>130</v>
      </c>
      <c r="C216" s="30" t="s">
        <v>180</v>
      </c>
      <c r="D216" s="128" t="s">
        <v>313</v>
      </c>
      <c r="E216" s="128"/>
      <c r="F216" s="69" t="s">
        <v>181</v>
      </c>
      <c r="G216" s="129">
        <v>214046</v>
      </c>
      <c r="H216" s="76">
        <v>150000</v>
      </c>
      <c r="I216" s="20">
        <f t="shared" si="61"/>
        <v>8000</v>
      </c>
      <c r="J216" s="129">
        <v>8000</v>
      </c>
      <c r="K216" s="20"/>
      <c r="L216" s="14"/>
    </row>
    <row r="217" spans="1:12" s="6" customFormat="1" ht="39">
      <c r="A217" s="14"/>
      <c r="B217" s="18">
        <f t="shared" ref="B217:B233" si="62">+B216+1</f>
        <v>131</v>
      </c>
      <c r="C217" s="30" t="s">
        <v>182</v>
      </c>
      <c r="D217" s="128" t="s">
        <v>313</v>
      </c>
      <c r="E217" s="128"/>
      <c r="F217" s="69" t="s">
        <v>183</v>
      </c>
      <c r="G217" s="129">
        <v>174859</v>
      </c>
      <c r="H217" s="76">
        <v>113792</v>
      </c>
      <c r="I217" s="20">
        <f t="shared" si="61"/>
        <v>5000</v>
      </c>
      <c r="J217" s="129">
        <v>5000</v>
      </c>
      <c r="K217" s="20"/>
      <c r="L217" s="14"/>
    </row>
    <row r="218" spans="1:12" s="6" customFormat="1" ht="58.5">
      <c r="A218" s="14"/>
      <c r="B218" s="18">
        <f t="shared" si="62"/>
        <v>132</v>
      </c>
      <c r="C218" s="30" t="s">
        <v>346</v>
      </c>
      <c r="D218" s="128" t="s">
        <v>313</v>
      </c>
      <c r="E218" s="128"/>
      <c r="F218" s="69" t="s">
        <v>347</v>
      </c>
      <c r="G218" s="129">
        <v>123282</v>
      </c>
      <c r="H218" s="76">
        <v>87201.339000000007</v>
      </c>
      <c r="I218" s="20">
        <f t="shared" si="61"/>
        <v>5000</v>
      </c>
      <c r="J218" s="129">
        <v>5000</v>
      </c>
      <c r="K218" s="20"/>
      <c r="L218" s="14"/>
    </row>
    <row r="219" spans="1:12" s="6" customFormat="1" ht="39">
      <c r="A219" s="14"/>
      <c r="B219" s="18">
        <f t="shared" si="62"/>
        <v>133</v>
      </c>
      <c r="C219" s="30" t="s">
        <v>184</v>
      </c>
      <c r="D219" s="128" t="s">
        <v>313</v>
      </c>
      <c r="E219" s="128"/>
      <c r="F219" s="69" t="s">
        <v>185</v>
      </c>
      <c r="G219" s="129">
        <v>244447</v>
      </c>
      <c r="H219" s="76">
        <v>152251.549</v>
      </c>
      <c r="I219" s="20">
        <f t="shared" si="61"/>
        <v>10000</v>
      </c>
      <c r="J219" s="129">
        <v>10000</v>
      </c>
      <c r="K219" s="20"/>
      <c r="L219" s="14"/>
    </row>
    <row r="220" spans="1:12" s="6" customFormat="1" ht="20.25">
      <c r="A220" s="14"/>
      <c r="B220" s="18">
        <f t="shared" si="62"/>
        <v>134</v>
      </c>
      <c r="C220" s="30" t="s">
        <v>186</v>
      </c>
      <c r="D220" s="128" t="s">
        <v>313</v>
      </c>
      <c r="E220" s="128"/>
      <c r="F220" s="69" t="s">
        <v>187</v>
      </c>
      <c r="G220" s="129">
        <v>169497</v>
      </c>
      <c r="H220" s="76">
        <v>83060</v>
      </c>
      <c r="I220" s="20">
        <f t="shared" si="61"/>
        <v>0</v>
      </c>
      <c r="J220" s="129"/>
      <c r="K220" s="20"/>
      <c r="L220" s="14"/>
    </row>
    <row r="221" spans="1:12" s="6" customFormat="1" ht="39">
      <c r="A221" s="14"/>
      <c r="B221" s="18">
        <f t="shared" si="62"/>
        <v>135</v>
      </c>
      <c r="C221" s="30" t="s">
        <v>188</v>
      </c>
      <c r="D221" s="128" t="s">
        <v>313</v>
      </c>
      <c r="E221" s="128"/>
      <c r="F221" s="69" t="s">
        <v>189</v>
      </c>
      <c r="G221" s="129">
        <v>79830.706999999995</v>
      </c>
      <c r="H221" s="76">
        <v>55000</v>
      </c>
      <c r="I221" s="20">
        <f t="shared" si="61"/>
        <v>0</v>
      </c>
      <c r="J221" s="129"/>
      <c r="K221" s="20"/>
      <c r="L221" s="14"/>
    </row>
    <row r="222" spans="1:12" s="6" customFormat="1" ht="58.5">
      <c r="A222" s="14"/>
      <c r="B222" s="18">
        <f t="shared" si="62"/>
        <v>136</v>
      </c>
      <c r="C222" s="30" t="s">
        <v>190</v>
      </c>
      <c r="D222" s="128" t="s">
        <v>313</v>
      </c>
      <c r="E222" s="128"/>
      <c r="F222" s="69" t="s">
        <v>191</v>
      </c>
      <c r="G222" s="129">
        <v>25907.221000000001</v>
      </c>
      <c r="H222" s="76">
        <v>16000</v>
      </c>
      <c r="I222" s="20">
        <f t="shared" si="61"/>
        <v>0</v>
      </c>
      <c r="J222" s="129"/>
      <c r="K222" s="20"/>
      <c r="L222" s="14"/>
    </row>
    <row r="223" spans="1:12" s="6" customFormat="1" ht="78">
      <c r="A223" s="14"/>
      <c r="B223" s="18">
        <f t="shared" si="62"/>
        <v>137</v>
      </c>
      <c r="C223" s="30" t="s">
        <v>192</v>
      </c>
      <c r="D223" s="128" t="s">
        <v>313</v>
      </c>
      <c r="E223" s="128"/>
      <c r="F223" s="69" t="s">
        <v>193</v>
      </c>
      <c r="G223" s="129">
        <v>258354</v>
      </c>
      <c r="H223" s="76">
        <v>30000</v>
      </c>
      <c r="I223" s="20">
        <f t="shared" si="61"/>
        <v>16000</v>
      </c>
      <c r="J223" s="129">
        <v>16000</v>
      </c>
      <c r="K223" s="20"/>
      <c r="L223" s="14"/>
    </row>
    <row r="224" spans="1:12" ht="78">
      <c r="A224" s="26"/>
      <c r="B224" s="18">
        <f t="shared" si="62"/>
        <v>138</v>
      </c>
      <c r="C224" s="30" t="s">
        <v>194</v>
      </c>
      <c r="D224" s="128" t="s">
        <v>313</v>
      </c>
      <c r="E224" s="128"/>
      <c r="F224" s="69" t="s">
        <v>195</v>
      </c>
      <c r="G224" s="129">
        <v>313632</v>
      </c>
      <c r="H224" s="76">
        <v>28500</v>
      </c>
      <c r="I224" s="20">
        <f t="shared" si="61"/>
        <v>16000</v>
      </c>
      <c r="J224" s="129">
        <v>16000</v>
      </c>
      <c r="K224" s="28"/>
      <c r="L224" s="29"/>
    </row>
    <row r="225" spans="1:12" ht="78">
      <c r="A225" s="26"/>
      <c r="B225" s="18">
        <f t="shared" si="62"/>
        <v>139</v>
      </c>
      <c r="C225" s="30" t="s">
        <v>196</v>
      </c>
      <c r="D225" s="128" t="s">
        <v>313</v>
      </c>
      <c r="E225" s="128"/>
      <c r="F225" s="69" t="s">
        <v>197</v>
      </c>
      <c r="G225" s="129">
        <v>151277</v>
      </c>
      <c r="H225" s="76">
        <v>20000</v>
      </c>
      <c r="I225" s="20">
        <f t="shared" si="61"/>
        <v>12000</v>
      </c>
      <c r="J225" s="129">
        <v>12000</v>
      </c>
      <c r="K225" s="28"/>
      <c r="L225" s="29"/>
    </row>
    <row r="226" spans="1:12" ht="39">
      <c r="A226" s="26"/>
      <c r="B226" s="18">
        <f t="shared" si="62"/>
        <v>140</v>
      </c>
      <c r="C226" s="30" t="s">
        <v>202</v>
      </c>
      <c r="D226" s="128" t="s">
        <v>313</v>
      </c>
      <c r="E226" s="128"/>
      <c r="F226" s="69" t="s">
        <v>203</v>
      </c>
      <c r="G226" s="129">
        <v>232484</v>
      </c>
      <c r="H226" s="76">
        <v>25000</v>
      </c>
      <c r="I226" s="20">
        <f t="shared" si="61"/>
        <v>15000</v>
      </c>
      <c r="J226" s="129">
        <v>15000</v>
      </c>
      <c r="K226" s="28"/>
      <c r="L226" s="29"/>
    </row>
    <row r="227" spans="1:12" ht="58.5">
      <c r="A227" s="26"/>
      <c r="B227" s="18">
        <f t="shared" si="62"/>
        <v>141</v>
      </c>
      <c r="C227" s="30" t="s">
        <v>204</v>
      </c>
      <c r="D227" s="128" t="s">
        <v>313</v>
      </c>
      <c r="E227" s="128"/>
      <c r="F227" s="69" t="s">
        <v>205</v>
      </c>
      <c r="G227" s="129">
        <v>110941</v>
      </c>
      <c r="H227" s="76">
        <v>23000</v>
      </c>
      <c r="I227" s="20">
        <f t="shared" si="61"/>
        <v>12000</v>
      </c>
      <c r="J227" s="129">
        <v>12000</v>
      </c>
      <c r="K227" s="28"/>
      <c r="L227" s="29"/>
    </row>
    <row r="228" spans="1:12" ht="39">
      <c r="A228" s="26"/>
      <c r="B228" s="18">
        <f t="shared" si="62"/>
        <v>142</v>
      </c>
      <c r="C228" s="30" t="s">
        <v>208</v>
      </c>
      <c r="D228" s="128" t="s">
        <v>313</v>
      </c>
      <c r="E228" s="128"/>
      <c r="F228" s="69" t="s">
        <v>209</v>
      </c>
      <c r="G228" s="129">
        <v>377651</v>
      </c>
      <c r="H228" s="76">
        <v>66326</v>
      </c>
      <c r="I228" s="20">
        <f t="shared" si="61"/>
        <v>16000</v>
      </c>
      <c r="J228" s="129">
        <v>16000</v>
      </c>
      <c r="K228" s="28"/>
      <c r="L228" s="29"/>
    </row>
    <row r="229" spans="1:12" ht="58.5">
      <c r="A229" s="26"/>
      <c r="B229" s="18">
        <f t="shared" si="62"/>
        <v>143</v>
      </c>
      <c r="C229" s="105" t="s">
        <v>206</v>
      </c>
      <c r="D229" s="149" t="s">
        <v>313</v>
      </c>
      <c r="E229" s="149"/>
      <c r="F229" s="147" t="s">
        <v>207</v>
      </c>
      <c r="G229" s="108">
        <v>127824</v>
      </c>
      <c r="H229" s="76">
        <v>30000</v>
      </c>
      <c r="I229" s="20">
        <f t="shared" si="61"/>
        <v>0</v>
      </c>
      <c r="J229" s="129"/>
      <c r="K229" s="28"/>
      <c r="L229" s="29"/>
    </row>
    <row r="230" spans="1:12" ht="39">
      <c r="A230" s="26"/>
      <c r="B230" s="18">
        <f t="shared" si="62"/>
        <v>144</v>
      </c>
      <c r="C230" s="105" t="s">
        <v>200</v>
      </c>
      <c r="D230" s="149" t="s">
        <v>313</v>
      </c>
      <c r="E230" s="149"/>
      <c r="F230" s="147" t="s">
        <v>201</v>
      </c>
      <c r="G230" s="108">
        <v>428355</v>
      </c>
      <c r="H230" s="76">
        <v>40000</v>
      </c>
      <c r="I230" s="20">
        <f t="shared" si="61"/>
        <v>0</v>
      </c>
      <c r="J230" s="129"/>
      <c r="K230" s="28"/>
      <c r="L230" s="29"/>
    </row>
    <row r="231" spans="1:12" ht="78">
      <c r="A231" s="26"/>
      <c r="B231" s="18">
        <f t="shared" si="62"/>
        <v>145</v>
      </c>
      <c r="C231" s="30" t="s">
        <v>210</v>
      </c>
      <c r="D231" s="128" t="s">
        <v>313</v>
      </c>
      <c r="E231" s="128"/>
      <c r="F231" s="69" t="s">
        <v>211</v>
      </c>
      <c r="G231" s="129">
        <v>39027</v>
      </c>
      <c r="H231" s="76">
        <v>12000</v>
      </c>
      <c r="I231" s="20">
        <f t="shared" si="61"/>
        <v>7000</v>
      </c>
      <c r="J231" s="129">
        <v>7000</v>
      </c>
      <c r="K231" s="28"/>
      <c r="L231" s="29"/>
    </row>
    <row r="232" spans="1:12" s="114" customFormat="1" ht="58.5">
      <c r="A232" s="18"/>
      <c r="B232" s="18">
        <f t="shared" si="62"/>
        <v>146</v>
      </c>
      <c r="C232" s="187" t="s">
        <v>546</v>
      </c>
      <c r="D232" s="106">
        <v>292</v>
      </c>
      <c r="E232" s="106"/>
      <c r="F232" s="107" t="s">
        <v>547</v>
      </c>
      <c r="G232" s="108">
        <v>296362</v>
      </c>
      <c r="H232" s="79">
        <f>40600+40000</f>
        <v>80600</v>
      </c>
      <c r="I232" s="77">
        <f t="shared" ref="I232:I233" si="63">+J232+K232</f>
        <v>40000</v>
      </c>
      <c r="J232" s="80">
        <v>15000</v>
      </c>
      <c r="K232" s="79">
        <v>25000</v>
      </c>
      <c r="L232" s="131"/>
    </row>
    <row r="233" spans="1:12" s="85" customFormat="1" ht="58.5">
      <c r="A233" s="60"/>
      <c r="B233" s="18">
        <f t="shared" si="62"/>
        <v>147</v>
      </c>
      <c r="C233" s="187" t="s">
        <v>544</v>
      </c>
      <c r="D233" s="65">
        <v>292</v>
      </c>
      <c r="E233" s="65"/>
      <c r="F233" s="66" t="s">
        <v>545</v>
      </c>
      <c r="G233" s="108">
        <v>391472</v>
      </c>
      <c r="H233" s="108">
        <f>262650+50000</f>
        <v>312650</v>
      </c>
      <c r="I233" s="77">
        <f t="shared" si="63"/>
        <v>30000</v>
      </c>
      <c r="J233" s="108">
        <v>10000</v>
      </c>
      <c r="K233" s="108">
        <v>20000</v>
      </c>
      <c r="L233" s="60"/>
    </row>
    <row r="234" spans="1:12" ht="20.25">
      <c r="A234" s="26"/>
      <c r="B234" s="18"/>
      <c r="C234" s="16" t="s">
        <v>390</v>
      </c>
      <c r="D234" s="128"/>
      <c r="E234" s="128"/>
      <c r="F234" s="69"/>
      <c r="G234" s="129"/>
      <c r="H234" s="76"/>
      <c r="I234" s="20"/>
      <c r="J234" s="129"/>
      <c r="K234" s="28"/>
      <c r="L234" s="29"/>
    </row>
    <row r="235" spans="1:12" ht="39">
      <c r="A235" s="26"/>
      <c r="B235" s="18">
        <f>+B233+1</f>
        <v>148</v>
      </c>
      <c r="C235" s="105" t="s">
        <v>198</v>
      </c>
      <c r="D235" s="106" t="s">
        <v>313</v>
      </c>
      <c r="E235" s="106"/>
      <c r="F235" s="147" t="s">
        <v>199</v>
      </c>
      <c r="G235" s="108">
        <v>119787</v>
      </c>
      <c r="H235" s="28"/>
      <c r="I235" s="20">
        <f t="shared" si="61"/>
        <v>20000</v>
      </c>
      <c r="J235" s="80">
        <v>20000</v>
      </c>
      <c r="K235" s="28"/>
      <c r="L235" s="29"/>
    </row>
    <row r="236" spans="1:12" ht="97.5">
      <c r="A236" s="26"/>
      <c r="B236" s="18">
        <f>+B235+1</f>
        <v>149</v>
      </c>
      <c r="C236" s="105" t="s">
        <v>399</v>
      </c>
      <c r="D236" s="106" t="s">
        <v>313</v>
      </c>
      <c r="E236" s="106"/>
      <c r="F236" s="107" t="s">
        <v>400</v>
      </c>
      <c r="G236" s="108">
        <v>461435</v>
      </c>
      <c r="H236" s="28"/>
      <c r="I236" s="20">
        <f t="shared" si="61"/>
        <v>20000</v>
      </c>
      <c r="J236" s="80">
        <v>20000</v>
      </c>
      <c r="K236" s="28"/>
      <c r="L236" s="29"/>
    </row>
    <row r="237" spans="1:12" s="17" customFormat="1" ht="39">
      <c r="A237" s="15"/>
      <c r="B237" s="16" t="s">
        <v>212</v>
      </c>
      <c r="C237" s="41" t="s">
        <v>213</v>
      </c>
      <c r="D237" s="16"/>
      <c r="E237" s="16"/>
      <c r="F237" s="16"/>
      <c r="G237" s="13">
        <f>+SUM(G238:G343)/2</f>
        <v>4370204.8929999992</v>
      </c>
      <c r="H237" s="13">
        <f>+SUM(H238:H343)/2</f>
        <v>1430782.2505000001</v>
      </c>
      <c r="I237" s="13">
        <f t="shared" si="61"/>
        <v>505234</v>
      </c>
      <c r="J237" s="13">
        <f t="shared" ref="J237:K237" si="64">+SUM(J238:J279)/2</f>
        <v>231393</v>
      </c>
      <c r="K237" s="13">
        <f t="shared" si="64"/>
        <v>273841</v>
      </c>
      <c r="L237" s="15"/>
    </row>
    <row r="238" spans="1:12" s="6" customFormat="1" ht="39">
      <c r="A238" s="14"/>
      <c r="B238" s="18"/>
      <c r="C238" s="16" t="s">
        <v>417</v>
      </c>
      <c r="D238" s="7"/>
      <c r="E238" s="7"/>
      <c r="F238" s="18"/>
      <c r="G238" s="13">
        <f>+G240</f>
        <v>13687.834000000001</v>
      </c>
      <c r="H238" s="13">
        <f t="shared" ref="H238:K238" si="65">+H240</f>
        <v>0</v>
      </c>
      <c r="I238" s="13">
        <f t="shared" si="61"/>
        <v>4000</v>
      </c>
      <c r="J238" s="13">
        <f t="shared" si="65"/>
        <v>4000</v>
      </c>
      <c r="K238" s="13">
        <f t="shared" si="65"/>
        <v>0</v>
      </c>
      <c r="L238" s="14"/>
    </row>
    <row r="239" spans="1:12" s="6" customFormat="1" ht="20.25">
      <c r="A239" s="14"/>
      <c r="B239" s="18"/>
      <c r="C239" s="16" t="s">
        <v>390</v>
      </c>
      <c r="D239" s="7"/>
      <c r="E239" s="7"/>
      <c r="F239" s="18"/>
      <c r="G239" s="13"/>
      <c r="H239" s="13"/>
      <c r="I239" s="13">
        <f t="shared" si="61"/>
        <v>0</v>
      </c>
      <c r="J239" s="13"/>
      <c r="K239" s="13"/>
      <c r="L239" s="14"/>
    </row>
    <row r="240" spans="1:12" s="90" customFormat="1" ht="37.5">
      <c r="A240" s="86"/>
      <c r="B240" s="86">
        <f>+B236+1</f>
        <v>150</v>
      </c>
      <c r="C240" s="87" t="s">
        <v>418</v>
      </c>
      <c r="D240" s="88" t="s">
        <v>296</v>
      </c>
      <c r="E240" s="88"/>
      <c r="F240" s="188" t="s">
        <v>419</v>
      </c>
      <c r="G240" s="189">
        <v>13687.834000000001</v>
      </c>
      <c r="H240" s="190"/>
      <c r="I240" s="20">
        <f t="shared" si="61"/>
        <v>4000</v>
      </c>
      <c r="J240" s="190">
        <v>4000</v>
      </c>
      <c r="K240" s="89"/>
      <c r="L240" s="86"/>
    </row>
    <row r="241" spans="1:12" s="6" customFormat="1" ht="20.25">
      <c r="A241" s="14"/>
      <c r="B241" s="18"/>
      <c r="C241" s="16" t="s">
        <v>24</v>
      </c>
      <c r="D241" s="18"/>
      <c r="E241" s="18"/>
      <c r="F241" s="18"/>
      <c r="G241" s="13">
        <f>SUM(G242:G244)</f>
        <v>37297</v>
      </c>
      <c r="H241" s="13">
        <f t="shared" ref="H241:K241" si="66">SUM(H242:H244)</f>
        <v>13400</v>
      </c>
      <c r="I241" s="13">
        <f t="shared" si="61"/>
        <v>10000</v>
      </c>
      <c r="J241" s="13">
        <f t="shared" si="66"/>
        <v>10000</v>
      </c>
      <c r="K241" s="13">
        <f t="shared" si="66"/>
        <v>0</v>
      </c>
      <c r="L241" s="14"/>
    </row>
    <row r="242" spans="1:12" s="6" customFormat="1" ht="39">
      <c r="A242" s="14"/>
      <c r="B242" s="18">
        <f>+B240+1</f>
        <v>151</v>
      </c>
      <c r="C242" s="30" t="s">
        <v>214</v>
      </c>
      <c r="D242" s="128" t="s">
        <v>296</v>
      </c>
      <c r="E242" s="128"/>
      <c r="F242" s="60" t="s">
        <v>215</v>
      </c>
      <c r="G242" s="129">
        <v>37297</v>
      </c>
      <c r="H242" s="76">
        <v>13400</v>
      </c>
      <c r="I242" s="20">
        <f t="shared" si="61"/>
        <v>10000</v>
      </c>
      <c r="J242" s="129">
        <v>10000</v>
      </c>
      <c r="K242" s="20"/>
      <c r="L242" s="14"/>
    </row>
    <row r="243" spans="1:12" s="6" customFormat="1" ht="20.25">
      <c r="A243" s="14"/>
      <c r="B243" s="18"/>
      <c r="C243" s="30"/>
      <c r="D243" s="18"/>
      <c r="E243" s="18"/>
      <c r="F243" s="18"/>
      <c r="G243" s="20"/>
      <c r="H243" s="20"/>
      <c r="I243" s="13">
        <f t="shared" si="61"/>
        <v>0</v>
      </c>
      <c r="J243" s="20"/>
      <c r="K243" s="20"/>
      <c r="L243" s="14"/>
    </row>
    <row r="244" spans="1:12" ht="20.25">
      <c r="A244" s="21"/>
      <c r="B244" s="18"/>
      <c r="C244" s="22"/>
      <c r="D244" s="23"/>
      <c r="E244" s="23"/>
      <c r="F244" s="38"/>
      <c r="G244" s="63"/>
      <c r="H244" s="63"/>
      <c r="I244" s="13">
        <f t="shared" si="61"/>
        <v>0</v>
      </c>
      <c r="J244" s="63"/>
      <c r="K244" s="28"/>
      <c r="L244" s="25"/>
    </row>
    <row r="245" spans="1:12" s="6" customFormat="1" ht="39">
      <c r="A245" s="14"/>
      <c r="B245" s="18"/>
      <c r="C245" s="35" t="s">
        <v>110</v>
      </c>
      <c r="D245" s="18"/>
      <c r="E245" s="18"/>
      <c r="F245" s="18"/>
      <c r="G245" s="13">
        <f>SUM(G247:G263)</f>
        <v>1488573</v>
      </c>
      <c r="H245" s="13">
        <f>SUM(H247:H263)</f>
        <v>531606</v>
      </c>
      <c r="I245" s="13">
        <f t="shared" si="61"/>
        <v>416234</v>
      </c>
      <c r="J245" s="13">
        <f t="shared" ref="J245:K245" si="67">SUM(J247:J263)</f>
        <v>142393</v>
      </c>
      <c r="K245" s="13">
        <f t="shared" si="67"/>
        <v>273841</v>
      </c>
      <c r="L245" s="14"/>
    </row>
    <row r="246" spans="1:12" s="6" customFormat="1" ht="20.25">
      <c r="A246" s="14"/>
      <c r="B246" s="18"/>
      <c r="C246" s="35" t="s">
        <v>306</v>
      </c>
      <c r="D246" s="18"/>
      <c r="E246" s="18"/>
      <c r="F246" s="18"/>
      <c r="G246" s="13"/>
      <c r="H246" s="13"/>
      <c r="I246" s="13">
        <f t="shared" si="61"/>
        <v>0</v>
      </c>
      <c r="J246" s="13"/>
      <c r="K246" s="13"/>
      <c r="L246" s="14"/>
    </row>
    <row r="247" spans="1:12" s="6" customFormat="1" ht="58.5">
      <c r="A247" s="14"/>
      <c r="B247" s="18">
        <f>+B242+1</f>
        <v>152</v>
      </c>
      <c r="C247" s="30" t="s">
        <v>293</v>
      </c>
      <c r="D247" s="128" t="s">
        <v>296</v>
      </c>
      <c r="E247" s="128"/>
      <c r="F247" s="18" t="s">
        <v>297</v>
      </c>
      <c r="G247" s="129">
        <v>14488</v>
      </c>
      <c r="H247" s="76">
        <v>5000</v>
      </c>
      <c r="I247" s="20">
        <f t="shared" si="61"/>
        <v>4000</v>
      </c>
      <c r="J247" s="129">
        <v>4000</v>
      </c>
      <c r="K247" s="20"/>
      <c r="L247" s="14"/>
    </row>
    <row r="248" spans="1:12" s="6" customFormat="1" ht="39">
      <c r="A248" s="14"/>
      <c r="B248" s="18">
        <f>+B247+1</f>
        <v>153</v>
      </c>
      <c r="C248" s="30" t="s">
        <v>294</v>
      </c>
      <c r="D248" s="128" t="s">
        <v>296</v>
      </c>
      <c r="E248" s="128"/>
      <c r="F248" s="18" t="s">
        <v>298</v>
      </c>
      <c r="G248" s="129">
        <v>27690</v>
      </c>
      <c r="H248" s="76">
        <v>10000</v>
      </c>
      <c r="I248" s="20">
        <f t="shared" si="61"/>
        <v>5000</v>
      </c>
      <c r="J248" s="129">
        <v>5000</v>
      </c>
      <c r="K248" s="20"/>
      <c r="L248" s="14"/>
    </row>
    <row r="249" spans="1:12" s="6" customFormat="1" ht="58.5">
      <c r="A249" s="14"/>
      <c r="B249" s="18">
        <f t="shared" ref="B249:B258" si="68">+B248+1</f>
        <v>154</v>
      </c>
      <c r="C249" s="30" t="s">
        <v>216</v>
      </c>
      <c r="D249" s="128" t="s">
        <v>296</v>
      </c>
      <c r="E249" s="128"/>
      <c r="F249" s="18" t="s">
        <v>299</v>
      </c>
      <c r="G249" s="129">
        <v>64864</v>
      </c>
      <c r="H249" s="76">
        <v>47800</v>
      </c>
      <c r="I249" s="20">
        <f t="shared" si="61"/>
        <v>5000</v>
      </c>
      <c r="J249" s="129">
        <v>5000</v>
      </c>
      <c r="K249" s="20"/>
      <c r="L249" s="14"/>
    </row>
    <row r="250" spans="1:12" ht="58.5">
      <c r="A250" s="26"/>
      <c r="B250" s="18">
        <f t="shared" si="68"/>
        <v>155</v>
      </c>
      <c r="C250" s="30" t="s">
        <v>217</v>
      </c>
      <c r="D250" s="128" t="s">
        <v>296</v>
      </c>
      <c r="E250" s="128"/>
      <c r="F250" s="18" t="s">
        <v>301</v>
      </c>
      <c r="G250" s="191">
        <v>79806</v>
      </c>
      <c r="H250" s="76">
        <v>42000</v>
      </c>
      <c r="I250" s="20">
        <f t="shared" si="61"/>
        <v>7000</v>
      </c>
      <c r="J250" s="129">
        <v>7000</v>
      </c>
      <c r="K250" s="28"/>
      <c r="L250" s="29"/>
    </row>
    <row r="251" spans="1:12" ht="39">
      <c r="A251" s="26"/>
      <c r="B251" s="18">
        <f t="shared" si="68"/>
        <v>156</v>
      </c>
      <c r="C251" s="30" t="s">
        <v>218</v>
      </c>
      <c r="D251" s="128" t="s">
        <v>296</v>
      </c>
      <c r="E251" s="128"/>
      <c r="F251" s="18" t="s">
        <v>302</v>
      </c>
      <c r="G251" s="191">
        <v>29988</v>
      </c>
      <c r="H251" s="76">
        <v>20000</v>
      </c>
      <c r="I251" s="20">
        <f t="shared" si="61"/>
        <v>4000</v>
      </c>
      <c r="J251" s="129">
        <v>4000</v>
      </c>
      <c r="K251" s="28"/>
      <c r="L251" s="29"/>
    </row>
    <row r="252" spans="1:12" ht="39">
      <c r="A252" s="26"/>
      <c r="B252" s="18">
        <f t="shared" si="68"/>
        <v>157</v>
      </c>
      <c r="C252" s="192" t="s">
        <v>219</v>
      </c>
      <c r="D252" s="149" t="s">
        <v>296</v>
      </c>
      <c r="E252" s="149"/>
      <c r="F252" s="193" t="s">
        <v>303</v>
      </c>
      <c r="G252" s="194">
        <v>90239</v>
      </c>
      <c r="H252" s="76">
        <v>25000</v>
      </c>
      <c r="I252" s="20">
        <f t="shared" si="61"/>
        <v>20000</v>
      </c>
      <c r="J252" s="129">
        <v>20000</v>
      </c>
      <c r="K252" s="28"/>
      <c r="L252" s="29"/>
    </row>
    <row r="253" spans="1:12" ht="58.5">
      <c r="A253" s="26"/>
      <c r="B253" s="18">
        <f t="shared" si="68"/>
        <v>158</v>
      </c>
      <c r="C253" s="195" t="s">
        <v>220</v>
      </c>
      <c r="D253" s="149" t="s">
        <v>296</v>
      </c>
      <c r="E253" s="149"/>
      <c r="F253" s="144" t="s">
        <v>304</v>
      </c>
      <c r="G253" s="129">
        <v>58995</v>
      </c>
      <c r="H253" s="76">
        <v>15000</v>
      </c>
      <c r="I253" s="20">
        <f t="shared" si="61"/>
        <v>8000</v>
      </c>
      <c r="J253" s="129">
        <v>8000</v>
      </c>
      <c r="K253" s="28"/>
      <c r="L253" s="29"/>
    </row>
    <row r="254" spans="1:12" ht="39">
      <c r="A254" s="26"/>
      <c r="B254" s="18">
        <f t="shared" si="68"/>
        <v>159</v>
      </c>
      <c r="C254" s="196" t="s">
        <v>221</v>
      </c>
      <c r="D254" s="149" t="s">
        <v>296</v>
      </c>
      <c r="E254" s="149"/>
      <c r="F254" s="197" t="s">
        <v>305</v>
      </c>
      <c r="G254" s="197">
        <v>50000</v>
      </c>
      <c r="H254" s="76">
        <v>14000</v>
      </c>
      <c r="I254" s="20">
        <f t="shared" si="61"/>
        <v>8000</v>
      </c>
      <c r="J254" s="129">
        <v>8000</v>
      </c>
      <c r="K254" s="28"/>
      <c r="L254" s="29"/>
    </row>
    <row r="255" spans="1:12" ht="40.5">
      <c r="A255" s="26"/>
      <c r="B255" s="18">
        <f t="shared" si="68"/>
        <v>160</v>
      </c>
      <c r="C255" s="121" t="s">
        <v>550</v>
      </c>
      <c r="D255" s="149" t="s">
        <v>296</v>
      </c>
      <c r="E255" s="149"/>
      <c r="F255" s="122" t="s">
        <v>551</v>
      </c>
      <c r="G255" s="123">
        <v>659999</v>
      </c>
      <c r="H255" s="76">
        <f>153000+117906</f>
        <v>270906</v>
      </c>
      <c r="I255" s="20">
        <f t="shared" si="61"/>
        <v>15000</v>
      </c>
      <c r="J255" s="129">
        <v>15000</v>
      </c>
      <c r="K255" s="28"/>
      <c r="L255" s="29"/>
    </row>
    <row r="256" spans="1:12" ht="46.5">
      <c r="A256" s="26"/>
      <c r="B256" s="18">
        <f t="shared" si="68"/>
        <v>161</v>
      </c>
      <c r="C256" s="198" t="s">
        <v>555</v>
      </c>
      <c r="D256" s="149" t="s">
        <v>296</v>
      </c>
      <c r="E256" s="149"/>
      <c r="F256" s="122"/>
      <c r="G256" s="123"/>
      <c r="H256" s="76"/>
      <c r="I256" s="20">
        <f t="shared" si="61"/>
        <v>18393</v>
      </c>
      <c r="J256" s="129">
        <v>18393</v>
      </c>
      <c r="K256" s="28"/>
      <c r="L256" s="29"/>
    </row>
    <row r="257" spans="1:12" s="85" customFormat="1" ht="58.5">
      <c r="A257" s="18"/>
      <c r="B257" s="18">
        <f t="shared" si="68"/>
        <v>162</v>
      </c>
      <c r="C257" s="199" t="s">
        <v>548</v>
      </c>
      <c r="D257" s="128" t="s">
        <v>296</v>
      </c>
      <c r="E257" s="128"/>
      <c r="F257" s="38" t="s">
        <v>549</v>
      </c>
      <c r="G257" s="38">
        <v>258388</v>
      </c>
      <c r="H257" s="130">
        <f>31900+50000</f>
        <v>81900</v>
      </c>
      <c r="I257" s="20">
        <f t="shared" si="61"/>
        <v>33841</v>
      </c>
      <c r="J257" s="69">
        <v>10000</v>
      </c>
      <c r="K257" s="82">
        <v>23841</v>
      </c>
      <c r="L257" s="84"/>
    </row>
    <row r="258" spans="1:12" s="85" customFormat="1" ht="20.25">
      <c r="A258" s="18"/>
      <c r="B258" s="18">
        <f t="shared" si="68"/>
        <v>163</v>
      </c>
      <c r="C258" s="199" t="s">
        <v>556</v>
      </c>
      <c r="D258" s="128" t="s">
        <v>296</v>
      </c>
      <c r="E258" s="128"/>
      <c r="F258" s="38"/>
      <c r="G258" s="38"/>
      <c r="H258" s="130"/>
      <c r="I258" s="13">
        <f t="shared" si="61"/>
        <v>250000</v>
      </c>
      <c r="J258" s="69"/>
      <c r="K258" s="82">
        <v>250000</v>
      </c>
      <c r="L258" s="84"/>
    </row>
    <row r="259" spans="1:12" ht="20.25">
      <c r="A259" s="26"/>
      <c r="B259" s="18"/>
      <c r="C259" s="200" t="s">
        <v>390</v>
      </c>
      <c r="D259" s="149"/>
      <c r="E259" s="149"/>
      <c r="F259" s="197"/>
      <c r="G259" s="197"/>
      <c r="H259" s="76"/>
      <c r="I259" s="13">
        <f t="shared" si="61"/>
        <v>0</v>
      </c>
      <c r="J259" s="129"/>
      <c r="K259" s="28"/>
      <c r="L259" s="29"/>
    </row>
    <row r="260" spans="1:12" ht="39">
      <c r="A260" s="26"/>
      <c r="B260" s="18">
        <f>+B258+1</f>
        <v>164</v>
      </c>
      <c r="C260" s="201" t="s">
        <v>391</v>
      </c>
      <c r="D260" s="96" t="s">
        <v>296</v>
      </c>
      <c r="E260" s="96"/>
      <c r="F260" s="202" t="s">
        <v>395</v>
      </c>
      <c r="G260" s="94">
        <v>59700</v>
      </c>
      <c r="H260" s="28"/>
      <c r="I260" s="20">
        <f t="shared" si="61"/>
        <v>14000</v>
      </c>
      <c r="J260" s="80">
        <v>14000</v>
      </c>
      <c r="K260" s="28"/>
      <c r="L260" s="29"/>
    </row>
    <row r="261" spans="1:12" ht="58.5">
      <c r="A261" s="26"/>
      <c r="B261" s="18">
        <f>+B260+1</f>
        <v>165</v>
      </c>
      <c r="C261" s="105" t="s">
        <v>392</v>
      </c>
      <c r="D261" s="106" t="s">
        <v>296</v>
      </c>
      <c r="E261" s="106"/>
      <c r="F261" s="107" t="s">
        <v>396</v>
      </c>
      <c r="G261" s="108">
        <v>14900</v>
      </c>
      <c r="H261" s="28"/>
      <c r="I261" s="20">
        <f t="shared" si="61"/>
        <v>5000</v>
      </c>
      <c r="J261" s="80">
        <v>5000</v>
      </c>
      <c r="K261" s="28"/>
      <c r="L261" s="29"/>
    </row>
    <row r="262" spans="1:12" ht="58.5">
      <c r="A262" s="26"/>
      <c r="B262" s="18">
        <f t="shared" ref="B262:B263" si="69">+B261+1</f>
        <v>166</v>
      </c>
      <c r="C262" s="203" t="s">
        <v>393</v>
      </c>
      <c r="D262" s="204" t="s">
        <v>296</v>
      </c>
      <c r="E262" s="204"/>
      <c r="F262" s="163" t="s">
        <v>397</v>
      </c>
      <c r="G262" s="108">
        <v>59662</v>
      </c>
      <c r="H262" s="28"/>
      <c r="I262" s="20">
        <f t="shared" si="61"/>
        <v>14000</v>
      </c>
      <c r="J262" s="80">
        <v>14000</v>
      </c>
      <c r="K262" s="28"/>
      <c r="L262" s="29"/>
    </row>
    <row r="263" spans="1:12" ht="39">
      <c r="A263" s="26"/>
      <c r="B263" s="18">
        <f t="shared" si="69"/>
        <v>167</v>
      </c>
      <c r="C263" s="205" t="s">
        <v>394</v>
      </c>
      <c r="D263" s="96" t="s">
        <v>296</v>
      </c>
      <c r="E263" s="96"/>
      <c r="F263" s="202" t="s">
        <v>398</v>
      </c>
      <c r="G263" s="108">
        <v>19854</v>
      </c>
      <c r="H263" s="28"/>
      <c r="I263" s="20">
        <f t="shared" si="61"/>
        <v>5000</v>
      </c>
      <c r="J263" s="80">
        <v>5000</v>
      </c>
      <c r="K263" s="28"/>
      <c r="L263" s="29"/>
    </row>
    <row r="264" spans="1:12" s="6" customFormat="1" ht="20.25">
      <c r="A264" s="14"/>
      <c r="B264" s="18"/>
      <c r="C264" s="16" t="s">
        <v>222</v>
      </c>
      <c r="D264" s="18"/>
      <c r="E264" s="18"/>
      <c r="F264" s="18"/>
      <c r="G264" s="13">
        <f>SUM(G265:G270)</f>
        <v>535380.495</v>
      </c>
      <c r="H264" s="13">
        <f t="shared" ref="H264:K264" si="70">SUM(H265:H270)</f>
        <v>232659.27600000001</v>
      </c>
      <c r="I264" s="13">
        <f t="shared" si="61"/>
        <v>39000</v>
      </c>
      <c r="J264" s="13">
        <f t="shared" si="70"/>
        <v>39000</v>
      </c>
      <c r="K264" s="13">
        <f t="shared" si="70"/>
        <v>0</v>
      </c>
      <c r="L264" s="14"/>
    </row>
    <row r="265" spans="1:12" s="6" customFormat="1" ht="39">
      <c r="A265" s="14"/>
      <c r="B265" s="18">
        <f>+B263+1</f>
        <v>168</v>
      </c>
      <c r="C265" s="30" t="s">
        <v>335</v>
      </c>
      <c r="D265" s="128" t="s">
        <v>296</v>
      </c>
      <c r="E265" s="128"/>
      <c r="F265" s="18" t="s">
        <v>223</v>
      </c>
      <c r="G265" s="129">
        <v>77393.634999999995</v>
      </c>
      <c r="H265" s="76">
        <v>39942.728000000003</v>
      </c>
      <c r="I265" s="20">
        <f t="shared" si="61"/>
        <v>5000</v>
      </c>
      <c r="J265" s="129">
        <v>5000</v>
      </c>
      <c r="K265" s="20"/>
      <c r="L265" s="14"/>
    </row>
    <row r="266" spans="1:12" s="6" customFormat="1" ht="39">
      <c r="A266" s="14"/>
      <c r="B266" s="18">
        <f>+B265+1</f>
        <v>169</v>
      </c>
      <c r="C266" s="30" t="s">
        <v>336</v>
      </c>
      <c r="D266" s="128" t="s">
        <v>296</v>
      </c>
      <c r="E266" s="128"/>
      <c r="F266" s="18" t="s">
        <v>225</v>
      </c>
      <c r="G266" s="129">
        <v>64051.383000000002</v>
      </c>
      <c r="H266" s="76">
        <v>40626.547999999995</v>
      </c>
      <c r="I266" s="20">
        <f t="shared" si="61"/>
        <v>5000</v>
      </c>
      <c r="J266" s="129">
        <v>5000</v>
      </c>
      <c r="K266" s="20"/>
      <c r="L266" s="14"/>
    </row>
    <row r="267" spans="1:12" s="6" customFormat="1" ht="58.5">
      <c r="A267" s="14"/>
      <c r="B267" s="18">
        <f t="shared" ref="B267:B270" si="71">+B266+1</f>
        <v>170</v>
      </c>
      <c r="C267" s="30" t="s">
        <v>337</v>
      </c>
      <c r="D267" s="128" t="s">
        <v>296</v>
      </c>
      <c r="E267" s="128"/>
      <c r="F267" s="18" t="s">
        <v>224</v>
      </c>
      <c r="G267" s="129">
        <v>48142.32</v>
      </c>
      <c r="H267" s="76">
        <v>29000</v>
      </c>
      <c r="I267" s="20">
        <f t="shared" si="61"/>
        <v>5000</v>
      </c>
      <c r="J267" s="129">
        <v>5000</v>
      </c>
      <c r="K267" s="20"/>
      <c r="L267" s="14"/>
    </row>
    <row r="268" spans="1:12" s="6" customFormat="1" ht="39">
      <c r="A268" s="14"/>
      <c r="B268" s="18">
        <f t="shared" si="71"/>
        <v>171</v>
      </c>
      <c r="C268" s="30" t="s">
        <v>338</v>
      </c>
      <c r="D268" s="128" t="s">
        <v>296</v>
      </c>
      <c r="E268" s="128"/>
      <c r="F268" s="18" t="s">
        <v>226</v>
      </c>
      <c r="G268" s="129">
        <v>279952.15700000001</v>
      </c>
      <c r="H268" s="76">
        <v>105090</v>
      </c>
      <c r="I268" s="20">
        <f t="shared" si="61"/>
        <v>10000</v>
      </c>
      <c r="J268" s="129">
        <v>10000</v>
      </c>
      <c r="K268" s="20"/>
      <c r="L268" s="14"/>
    </row>
    <row r="269" spans="1:12" ht="39">
      <c r="A269" s="26"/>
      <c r="B269" s="18">
        <f t="shared" si="71"/>
        <v>172</v>
      </c>
      <c r="C269" s="30" t="s">
        <v>339</v>
      </c>
      <c r="D269" s="128" t="s">
        <v>296</v>
      </c>
      <c r="E269" s="128"/>
      <c r="F269" s="18" t="s">
        <v>227</v>
      </c>
      <c r="G269" s="129">
        <v>34390</v>
      </c>
      <c r="H269" s="76">
        <v>10000</v>
      </c>
      <c r="I269" s="20">
        <f t="shared" si="61"/>
        <v>7000</v>
      </c>
      <c r="J269" s="129">
        <v>7000</v>
      </c>
      <c r="K269" s="28"/>
      <c r="L269" s="29"/>
    </row>
    <row r="270" spans="1:12" ht="39">
      <c r="A270" s="26"/>
      <c r="B270" s="18">
        <f t="shared" si="71"/>
        <v>173</v>
      </c>
      <c r="C270" s="30" t="s">
        <v>340</v>
      </c>
      <c r="D270" s="128" t="s">
        <v>296</v>
      </c>
      <c r="E270" s="128"/>
      <c r="F270" s="18" t="s">
        <v>228</v>
      </c>
      <c r="G270" s="129">
        <v>31451</v>
      </c>
      <c r="H270" s="76">
        <v>8000</v>
      </c>
      <c r="I270" s="20">
        <f t="shared" si="61"/>
        <v>7000</v>
      </c>
      <c r="J270" s="129">
        <v>7000</v>
      </c>
      <c r="K270" s="28"/>
      <c r="L270" s="29"/>
    </row>
    <row r="271" spans="1:12" s="6" customFormat="1" ht="20.25">
      <c r="A271" s="14"/>
      <c r="B271" s="18"/>
      <c r="C271" s="16" t="s">
        <v>229</v>
      </c>
      <c r="D271" s="18"/>
      <c r="E271" s="18"/>
      <c r="F271" s="18"/>
      <c r="G271" s="13">
        <f t="shared" ref="G271:K271" si="72">SUM(G272:G277)</f>
        <v>269020.18800000002</v>
      </c>
      <c r="H271" s="13">
        <f t="shared" si="72"/>
        <v>66000</v>
      </c>
      <c r="I271" s="13">
        <f t="shared" si="61"/>
        <v>31000</v>
      </c>
      <c r="J271" s="13">
        <f t="shared" si="72"/>
        <v>31000</v>
      </c>
      <c r="K271" s="13">
        <f t="shared" si="72"/>
        <v>0</v>
      </c>
      <c r="L271" s="14"/>
    </row>
    <row r="272" spans="1:12" s="6" customFormat="1" ht="58.5">
      <c r="A272" s="14"/>
      <c r="B272" s="18">
        <f>+B270+1</f>
        <v>174</v>
      </c>
      <c r="C272" s="30" t="s">
        <v>330</v>
      </c>
      <c r="D272" s="18" t="s">
        <v>296</v>
      </c>
      <c r="E272" s="18"/>
      <c r="F272" s="18" t="s">
        <v>332</v>
      </c>
      <c r="G272" s="20">
        <v>35670</v>
      </c>
      <c r="H272" s="20">
        <v>12000</v>
      </c>
      <c r="I272" s="20">
        <f t="shared" si="61"/>
        <v>5000</v>
      </c>
      <c r="J272" s="20">
        <v>5000</v>
      </c>
      <c r="K272" s="20"/>
      <c r="L272" s="14"/>
    </row>
    <row r="273" spans="1:12" s="6" customFormat="1" ht="39">
      <c r="A273" s="14"/>
      <c r="B273" s="18">
        <f>+B272+1</f>
        <v>175</v>
      </c>
      <c r="C273" s="30" t="s">
        <v>230</v>
      </c>
      <c r="D273" s="18" t="s">
        <v>296</v>
      </c>
      <c r="E273" s="18"/>
      <c r="F273" s="18" t="s">
        <v>231</v>
      </c>
      <c r="G273" s="20">
        <v>179996</v>
      </c>
      <c r="H273" s="20">
        <v>35000</v>
      </c>
      <c r="I273" s="20">
        <f t="shared" si="61"/>
        <v>10000</v>
      </c>
      <c r="J273" s="20">
        <v>10000</v>
      </c>
      <c r="K273" s="20"/>
      <c r="L273" s="14"/>
    </row>
    <row r="274" spans="1:12" s="6" customFormat="1" ht="39">
      <c r="A274" s="14"/>
      <c r="B274" s="18">
        <f t="shared" ref="B274:B277" si="73">+B273+1</f>
        <v>176</v>
      </c>
      <c r="C274" s="30" t="s">
        <v>232</v>
      </c>
      <c r="D274" s="18" t="s">
        <v>296</v>
      </c>
      <c r="E274" s="18"/>
      <c r="F274" s="18" t="s">
        <v>233</v>
      </c>
      <c r="G274" s="20">
        <v>14239.843999999999</v>
      </c>
      <c r="H274" s="20">
        <v>5000</v>
      </c>
      <c r="I274" s="20">
        <f t="shared" si="61"/>
        <v>5000</v>
      </c>
      <c r="J274" s="20">
        <v>5000</v>
      </c>
      <c r="K274" s="20"/>
      <c r="L274" s="14"/>
    </row>
    <row r="275" spans="1:12" s="6" customFormat="1" ht="58.5">
      <c r="A275" s="14"/>
      <c r="B275" s="18">
        <f t="shared" si="73"/>
        <v>177</v>
      </c>
      <c r="C275" s="30" t="s">
        <v>331</v>
      </c>
      <c r="D275" s="18" t="s">
        <v>296</v>
      </c>
      <c r="E275" s="18"/>
      <c r="F275" s="18" t="s">
        <v>234</v>
      </c>
      <c r="G275" s="67">
        <v>9503.8119999999999</v>
      </c>
      <c r="H275" s="20">
        <v>4000</v>
      </c>
      <c r="I275" s="20">
        <f t="shared" si="61"/>
        <v>3000</v>
      </c>
      <c r="J275" s="67">
        <v>3000</v>
      </c>
      <c r="K275" s="20"/>
      <c r="L275" s="14"/>
    </row>
    <row r="276" spans="1:12" s="6" customFormat="1" ht="39">
      <c r="A276" s="14"/>
      <c r="B276" s="18">
        <f t="shared" si="73"/>
        <v>178</v>
      </c>
      <c r="C276" s="30" t="s">
        <v>235</v>
      </c>
      <c r="D276" s="18" t="s">
        <v>296</v>
      </c>
      <c r="E276" s="18"/>
      <c r="F276" s="18" t="s">
        <v>236</v>
      </c>
      <c r="G276" s="20">
        <v>14657</v>
      </c>
      <c r="H276" s="20">
        <v>5000</v>
      </c>
      <c r="I276" s="20">
        <f t="shared" si="61"/>
        <v>4000</v>
      </c>
      <c r="J276" s="20">
        <v>4000</v>
      </c>
      <c r="K276" s="20"/>
      <c r="L276" s="14"/>
    </row>
    <row r="277" spans="1:12" ht="39">
      <c r="A277" s="26"/>
      <c r="B277" s="18">
        <f t="shared" si="73"/>
        <v>179</v>
      </c>
      <c r="C277" s="64" t="s">
        <v>237</v>
      </c>
      <c r="D277" s="27" t="s">
        <v>296</v>
      </c>
      <c r="E277" s="27"/>
      <c r="F277" s="27" t="s">
        <v>238</v>
      </c>
      <c r="G277" s="24">
        <v>14953.531999999999</v>
      </c>
      <c r="H277" s="24">
        <v>5000</v>
      </c>
      <c r="I277" s="20">
        <f t="shared" si="61"/>
        <v>4000</v>
      </c>
      <c r="J277" s="24">
        <v>4000</v>
      </c>
      <c r="K277" s="28"/>
      <c r="L277" s="29"/>
    </row>
    <row r="278" spans="1:12" s="6" customFormat="1" ht="20.25">
      <c r="A278" s="14"/>
      <c r="B278" s="18"/>
      <c r="C278" s="16" t="s">
        <v>239</v>
      </c>
      <c r="D278" s="18"/>
      <c r="E278" s="18"/>
      <c r="F278" s="18"/>
      <c r="G278" s="13">
        <f>+G279</f>
        <v>58275</v>
      </c>
      <c r="H278" s="13">
        <f t="shared" ref="H278:K278" si="74">+H279</f>
        <v>29200</v>
      </c>
      <c r="I278" s="13">
        <f t="shared" ref="I278:I340" si="75">+J278+K278</f>
        <v>5000</v>
      </c>
      <c r="J278" s="13">
        <f>+J279</f>
        <v>5000</v>
      </c>
      <c r="K278" s="13">
        <f t="shared" si="74"/>
        <v>0</v>
      </c>
      <c r="L278" s="14"/>
    </row>
    <row r="279" spans="1:12" s="6" customFormat="1" ht="58.5">
      <c r="A279" s="14"/>
      <c r="B279" s="18">
        <f>+B277+1</f>
        <v>180</v>
      </c>
      <c r="C279" s="155" t="s">
        <v>240</v>
      </c>
      <c r="D279" s="128" t="s">
        <v>329</v>
      </c>
      <c r="E279" s="128"/>
      <c r="F279" s="27" t="s">
        <v>241</v>
      </c>
      <c r="G279" s="156">
        <v>58275</v>
      </c>
      <c r="H279" s="76">
        <v>29200</v>
      </c>
      <c r="I279" s="20">
        <f t="shared" si="75"/>
        <v>5000</v>
      </c>
      <c r="J279" s="129">
        <v>5000</v>
      </c>
      <c r="K279" s="20"/>
      <c r="L279" s="14"/>
    </row>
    <row r="280" spans="1:12" s="6" customFormat="1" ht="20.25">
      <c r="A280" s="14"/>
      <c r="B280" s="18"/>
      <c r="C280" s="68"/>
      <c r="D280" s="7"/>
      <c r="E280" s="7"/>
      <c r="F280" s="18"/>
      <c r="G280" s="13"/>
      <c r="H280" s="13"/>
      <c r="I280" s="13">
        <f t="shared" si="75"/>
        <v>0</v>
      </c>
      <c r="J280" s="13"/>
      <c r="K280" s="13"/>
      <c r="L280" s="14"/>
    </row>
    <row r="281" spans="1:12" s="17" customFormat="1" ht="58.5">
      <c r="A281" s="15"/>
      <c r="B281" s="16" t="s">
        <v>242</v>
      </c>
      <c r="C281" s="41" t="s">
        <v>243</v>
      </c>
      <c r="D281" s="16"/>
      <c r="E281" s="16"/>
      <c r="F281" s="16"/>
      <c r="G281" s="13">
        <f>+SUM(G282:G305)/2</f>
        <v>694331.15699999989</v>
      </c>
      <c r="H281" s="13">
        <f>+SUM(H282:H305)/2</f>
        <v>200668.98300000001</v>
      </c>
      <c r="I281" s="13">
        <f t="shared" si="75"/>
        <v>125666</v>
      </c>
      <c r="J281" s="13">
        <f>+SUM(J282:J305)/2</f>
        <v>111000</v>
      </c>
      <c r="K281" s="13">
        <f>+SUM(K282:K305)/2</f>
        <v>14666</v>
      </c>
      <c r="L281" s="15"/>
    </row>
    <row r="282" spans="1:12" s="6" customFormat="1" ht="20.25">
      <c r="A282" s="14"/>
      <c r="B282" s="18"/>
      <c r="C282" s="16" t="s">
        <v>135</v>
      </c>
      <c r="D282" s="7"/>
      <c r="E282" s="7"/>
      <c r="F282" s="18"/>
      <c r="G282" s="13">
        <f>+G283+G284</f>
        <v>241071</v>
      </c>
      <c r="H282" s="13">
        <f t="shared" ref="H282:J282" si="76">+H283+H284</f>
        <v>102868.98300000001</v>
      </c>
      <c r="I282" s="13">
        <f t="shared" si="75"/>
        <v>20000</v>
      </c>
      <c r="J282" s="13">
        <f t="shared" si="76"/>
        <v>20000</v>
      </c>
      <c r="K282" s="13">
        <f>+K283+K284</f>
        <v>0</v>
      </c>
      <c r="L282" s="14"/>
    </row>
    <row r="283" spans="1:12" s="6" customFormat="1" ht="39">
      <c r="A283" s="14"/>
      <c r="B283" s="18">
        <f>+B279+1</f>
        <v>181</v>
      </c>
      <c r="C283" s="30" t="s">
        <v>244</v>
      </c>
      <c r="D283" s="128" t="s">
        <v>320</v>
      </c>
      <c r="E283" s="128"/>
      <c r="F283" s="18" t="s">
        <v>245</v>
      </c>
      <c r="G283" s="129">
        <v>119393</v>
      </c>
      <c r="H283" s="76">
        <v>72868.983000000007</v>
      </c>
      <c r="I283" s="20">
        <f t="shared" si="75"/>
        <v>10000</v>
      </c>
      <c r="J283" s="129">
        <v>10000</v>
      </c>
      <c r="K283" s="20"/>
      <c r="L283" s="14"/>
    </row>
    <row r="284" spans="1:12" ht="58.5">
      <c r="A284" s="21"/>
      <c r="B284" s="18">
        <f>+B283+1</f>
        <v>182</v>
      </c>
      <c r="C284" s="158" t="s">
        <v>246</v>
      </c>
      <c r="D284" s="128" t="s">
        <v>320</v>
      </c>
      <c r="E284" s="128"/>
      <c r="F284" s="27" t="s">
        <v>247</v>
      </c>
      <c r="G284" s="206">
        <v>121678</v>
      </c>
      <c r="H284" s="76">
        <v>30000</v>
      </c>
      <c r="I284" s="20">
        <f t="shared" si="75"/>
        <v>10000</v>
      </c>
      <c r="J284" s="129">
        <v>10000</v>
      </c>
      <c r="K284" s="20"/>
      <c r="L284" s="25"/>
    </row>
    <row r="285" spans="1:12" s="6" customFormat="1" ht="20.25">
      <c r="A285" s="14"/>
      <c r="B285" s="18"/>
      <c r="C285" s="16" t="s">
        <v>161</v>
      </c>
      <c r="D285" s="18"/>
      <c r="E285" s="18"/>
      <c r="F285" s="69"/>
      <c r="G285" s="13">
        <f>+SUM(G286:G288)</f>
        <v>194043.443</v>
      </c>
      <c r="H285" s="13">
        <f t="shared" ref="H285:K285" si="77">+SUM(H286:H288)</f>
        <v>5000</v>
      </c>
      <c r="I285" s="13">
        <f t="shared" si="75"/>
        <v>33000</v>
      </c>
      <c r="J285" s="13">
        <f t="shared" si="77"/>
        <v>33000</v>
      </c>
      <c r="K285" s="13">
        <f t="shared" si="77"/>
        <v>0</v>
      </c>
      <c r="L285" s="14"/>
    </row>
    <row r="286" spans="1:12" s="6" customFormat="1" ht="20.25">
      <c r="A286" s="14"/>
      <c r="B286" s="18">
        <f>+B284+1</f>
        <v>183</v>
      </c>
      <c r="C286" s="30" t="s">
        <v>361</v>
      </c>
      <c r="D286" s="128" t="s">
        <v>320</v>
      </c>
      <c r="E286" s="128"/>
      <c r="F286" s="60" t="s">
        <v>362</v>
      </c>
      <c r="G286" s="129">
        <v>14964</v>
      </c>
      <c r="H286" s="76">
        <v>5000</v>
      </c>
      <c r="I286" s="20">
        <f t="shared" si="75"/>
        <v>3000</v>
      </c>
      <c r="J286" s="129">
        <v>3000</v>
      </c>
      <c r="K286" s="20"/>
      <c r="L286" s="14"/>
    </row>
    <row r="287" spans="1:12" ht="20.25">
      <c r="A287" s="26"/>
      <c r="B287" s="18"/>
      <c r="C287" s="16" t="s">
        <v>390</v>
      </c>
      <c r="D287" s="27"/>
      <c r="E287" s="27"/>
      <c r="F287" s="27"/>
      <c r="G287" s="72"/>
      <c r="H287" s="72"/>
      <c r="I287" s="13">
        <f t="shared" si="75"/>
        <v>0</v>
      </c>
      <c r="J287" s="72"/>
      <c r="K287" s="72"/>
      <c r="L287" s="29"/>
    </row>
    <row r="288" spans="1:12" s="78" customFormat="1" ht="39">
      <c r="A288" s="60"/>
      <c r="B288" s="60">
        <f>+B286+1</f>
        <v>184</v>
      </c>
      <c r="C288" s="161" t="s">
        <v>484</v>
      </c>
      <c r="D288" s="162" t="s">
        <v>320</v>
      </c>
      <c r="E288" s="108" t="s">
        <v>472</v>
      </c>
      <c r="F288" s="147" t="s">
        <v>485</v>
      </c>
      <c r="G288" s="108">
        <v>179079.443</v>
      </c>
      <c r="H288" s="80"/>
      <c r="I288" s="13">
        <f t="shared" si="75"/>
        <v>30000</v>
      </c>
      <c r="J288" s="80">
        <v>30000</v>
      </c>
      <c r="K288" s="77"/>
      <c r="L288" s="60"/>
    </row>
    <row r="289" spans="1:12" s="6" customFormat="1" ht="20.25">
      <c r="A289" s="14"/>
      <c r="B289" s="18"/>
      <c r="C289" s="16" t="s">
        <v>69</v>
      </c>
      <c r="D289" s="18"/>
      <c r="E289" s="18"/>
      <c r="F289" s="69"/>
      <c r="G289" s="13">
        <f>+G290</f>
        <v>19320</v>
      </c>
      <c r="H289" s="13">
        <f t="shared" ref="H289:K289" si="78">+H290</f>
        <v>12000</v>
      </c>
      <c r="I289" s="13">
        <f t="shared" si="75"/>
        <v>3000</v>
      </c>
      <c r="J289" s="13">
        <f t="shared" si="78"/>
        <v>3000</v>
      </c>
      <c r="K289" s="13">
        <f t="shared" si="78"/>
        <v>0</v>
      </c>
      <c r="L289" s="14"/>
    </row>
    <row r="290" spans="1:12" s="6" customFormat="1" ht="39">
      <c r="A290" s="14"/>
      <c r="B290" s="18">
        <f>+B288+1</f>
        <v>185</v>
      </c>
      <c r="C290" s="30" t="s">
        <v>248</v>
      </c>
      <c r="D290" s="128" t="s">
        <v>320</v>
      </c>
      <c r="E290" s="128"/>
      <c r="F290" s="69" t="s">
        <v>249</v>
      </c>
      <c r="G290" s="176">
        <v>19320</v>
      </c>
      <c r="H290" s="76">
        <v>12000</v>
      </c>
      <c r="I290" s="20">
        <f t="shared" si="75"/>
        <v>3000</v>
      </c>
      <c r="J290" s="129">
        <v>3000</v>
      </c>
      <c r="K290" s="20"/>
      <c r="L290" s="14"/>
    </row>
    <row r="291" spans="1:12" s="6" customFormat="1" ht="39">
      <c r="A291" s="14"/>
      <c r="B291" s="18"/>
      <c r="C291" s="71" t="s">
        <v>250</v>
      </c>
      <c r="D291" s="18"/>
      <c r="E291" s="18"/>
      <c r="F291" s="69"/>
      <c r="G291" s="13">
        <f>+G292</f>
        <v>11000</v>
      </c>
      <c r="H291" s="13">
        <f t="shared" ref="H291:K291" si="79">+H292</f>
        <v>3000</v>
      </c>
      <c r="I291" s="13">
        <f t="shared" si="75"/>
        <v>5000</v>
      </c>
      <c r="J291" s="13">
        <f t="shared" si="79"/>
        <v>5000</v>
      </c>
      <c r="K291" s="13">
        <f t="shared" si="79"/>
        <v>0</v>
      </c>
      <c r="L291" s="14"/>
    </row>
    <row r="292" spans="1:12" ht="78">
      <c r="A292" s="26"/>
      <c r="B292" s="18">
        <f>+B290+1</f>
        <v>186</v>
      </c>
      <c r="C292" s="32" t="s">
        <v>251</v>
      </c>
      <c r="D292" s="46" t="s">
        <v>342</v>
      </c>
      <c r="E292" s="46"/>
      <c r="F292" s="27" t="s">
        <v>252</v>
      </c>
      <c r="G292" s="43">
        <v>11000</v>
      </c>
      <c r="H292" s="43">
        <v>3000</v>
      </c>
      <c r="I292" s="20">
        <f t="shared" si="75"/>
        <v>5000</v>
      </c>
      <c r="J292" s="43">
        <v>5000</v>
      </c>
      <c r="K292" s="28"/>
      <c r="L292" s="29"/>
    </row>
    <row r="293" spans="1:12" s="6" customFormat="1" ht="20.25">
      <c r="A293" s="14"/>
      <c r="B293" s="18"/>
      <c r="C293" s="35" t="s">
        <v>431</v>
      </c>
      <c r="D293" s="18"/>
      <c r="E293" s="18"/>
      <c r="F293" s="69"/>
      <c r="G293" s="13">
        <f>+G294</f>
        <v>13994</v>
      </c>
      <c r="H293" s="13">
        <f t="shared" ref="H293:J293" si="80">+H294</f>
        <v>0</v>
      </c>
      <c r="I293" s="13">
        <f t="shared" si="75"/>
        <v>3500</v>
      </c>
      <c r="J293" s="13">
        <f t="shared" si="80"/>
        <v>3500</v>
      </c>
      <c r="K293" s="13">
        <f>+K294</f>
        <v>0</v>
      </c>
      <c r="L293" s="14"/>
    </row>
    <row r="294" spans="1:12" s="78" customFormat="1" ht="39">
      <c r="A294" s="60"/>
      <c r="B294" s="60">
        <f>B292+1</f>
        <v>187</v>
      </c>
      <c r="C294" s="105" t="s">
        <v>432</v>
      </c>
      <c r="D294" s="106" t="s">
        <v>320</v>
      </c>
      <c r="E294" s="106"/>
      <c r="F294" s="107" t="s">
        <v>433</v>
      </c>
      <c r="G294" s="108">
        <v>13994</v>
      </c>
      <c r="H294" s="80"/>
      <c r="I294" s="20">
        <f t="shared" si="75"/>
        <v>3500</v>
      </c>
      <c r="J294" s="80">
        <v>3500</v>
      </c>
      <c r="K294" s="79"/>
      <c r="L294" s="81"/>
    </row>
    <row r="295" spans="1:12" s="6" customFormat="1" ht="20.25">
      <c r="A295" s="14"/>
      <c r="B295" s="18"/>
      <c r="C295" s="16" t="s">
        <v>434</v>
      </c>
      <c r="D295" s="18"/>
      <c r="E295" s="18"/>
      <c r="F295" s="69"/>
      <c r="G295" s="13">
        <f>+G296</f>
        <v>14300</v>
      </c>
      <c r="H295" s="13">
        <f t="shared" ref="H295:K295" si="81">+H296</f>
        <v>0</v>
      </c>
      <c r="I295" s="13">
        <f t="shared" si="75"/>
        <v>4000</v>
      </c>
      <c r="J295" s="13">
        <f t="shared" si="81"/>
        <v>4000</v>
      </c>
      <c r="K295" s="13">
        <f t="shared" si="81"/>
        <v>0</v>
      </c>
      <c r="L295" s="14"/>
    </row>
    <row r="296" spans="1:12" s="85" customFormat="1" ht="39">
      <c r="A296" s="18"/>
      <c r="B296" s="18">
        <f>+B294+1</f>
        <v>188</v>
      </c>
      <c r="C296" s="140" t="s">
        <v>435</v>
      </c>
      <c r="D296" s="141" t="s">
        <v>320</v>
      </c>
      <c r="E296" s="141"/>
      <c r="F296" s="142" t="s">
        <v>436</v>
      </c>
      <c r="G296" s="143">
        <v>14300</v>
      </c>
      <c r="H296" s="83"/>
      <c r="I296" s="20">
        <f t="shared" si="75"/>
        <v>4000</v>
      </c>
      <c r="J296" s="83">
        <v>4000</v>
      </c>
      <c r="K296" s="82"/>
      <c r="L296" s="84"/>
    </row>
    <row r="297" spans="1:12" ht="20.25">
      <c r="A297" s="26"/>
      <c r="B297" s="18"/>
      <c r="C297" s="16" t="s">
        <v>449</v>
      </c>
      <c r="D297" s="27"/>
      <c r="E297" s="27"/>
      <c r="F297" s="27"/>
      <c r="G297" s="72">
        <f>+G298</f>
        <v>13500</v>
      </c>
      <c r="H297" s="72">
        <f t="shared" ref="H297:K297" si="82">+H298</f>
        <v>0</v>
      </c>
      <c r="I297" s="13">
        <f t="shared" si="75"/>
        <v>3500</v>
      </c>
      <c r="J297" s="72">
        <f t="shared" si="82"/>
        <v>3500</v>
      </c>
      <c r="K297" s="72">
        <f t="shared" si="82"/>
        <v>0</v>
      </c>
      <c r="L297" s="29"/>
    </row>
    <row r="298" spans="1:12" s="78" customFormat="1" ht="39">
      <c r="A298" s="60"/>
      <c r="B298" s="60">
        <f>+B296+1</f>
        <v>189</v>
      </c>
      <c r="C298" s="105" t="s">
        <v>450</v>
      </c>
      <c r="D298" s="106" t="s">
        <v>320</v>
      </c>
      <c r="E298" s="106"/>
      <c r="F298" s="107" t="s">
        <v>451</v>
      </c>
      <c r="G298" s="108">
        <v>13500</v>
      </c>
      <c r="H298" s="80"/>
      <c r="I298" s="20">
        <f t="shared" si="75"/>
        <v>3500</v>
      </c>
      <c r="J298" s="80">
        <v>3500</v>
      </c>
      <c r="K298" s="77"/>
      <c r="L298" s="60"/>
    </row>
    <row r="299" spans="1:12" ht="20.25">
      <c r="A299" s="26"/>
      <c r="B299" s="18"/>
      <c r="C299" s="16" t="s">
        <v>420</v>
      </c>
      <c r="D299" s="27"/>
      <c r="E299" s="27"/>
      <c r="F299" s="27"/>
      <c r="G299" s="72">
        <f>+G300</f>
        <v>5234</v>
      </c>
      <c r="H299" s="72">
        <f t="shared" ref="H299:K299" si="83">+H300</f>
        <v>0</v>
      </c>
      <c r="I299" s="13">
        <f t="shared" si="75"/>
        <v>2000</v>
      </c>
      <c r="J299" s="72">
        <f t="shared" si="83"/>
        <v>2000</v>
      </c>
      <c r="K299" s="72">
        <f t="shared" si="83"/>
        <v>0</v>
      </c>
      <c r="L299" s="29"/>
    </row>
    <row r="300" spans="1:12" s="78" customFormat="1" ht="39">
      <c r="A300" s="60"/>
      <c r="B300" s="60">
        <f>+B298+1</f>
        <v>190</v>
      </c>
      <c r="C300" s="105" t="s">
        <v>421</v>
      </c>
      <c r="D300" s="106">
        <v>362</v>
      </c>
      <c r="E300" s="106"/>
      <c r="F300" s="202" t="s">
        <v>422</v>
      </c>
      <c r="G300" s="108">
        <v>5234</v>
      </c>
      <c r="H300" s="80"/>
      <c r="I300" s="20">
        <f t="shared" si="75"/>
        <v>2000</v>
      </c>
      <c r="J300" s="80">
        <v>2000</v>
      </c>
      <c r="K300" s="91"/>
      <c r="L300" s="60"/>
    </row>
    <row r="301" spans="1:12" s="6" customFormat="1" ht="20.25">
      <c r="A301" s="14"/>
      <c r="B301" s="18"/>
      <c r="C301" s="35" t="s">
        <v>64</v>
      </c>
      <c r="D301" s="18"/>
      <c r="E301" s="18"/>
      <c r="F301" s="18"/>
      <c r="G301" s="13">
        <f>+SUM(G302:G303)</f>
        <v>92312.714000000007</v>
      </c>
      <c r="H301" s="13">
        <f t="shared" ref="H301:K301" si="84">+SUM(H302:H303)</f>
        <v>22800</v>
      </c>
      <c r="I301" s="13">
        <f t="shared" si="75"/>
        <v>22000</v>
      </c>
      <c r="J301" s="13">
        <f t="shared" si="84"/>
        <v>22000</v>
      </c>
      <c r="K301" s="13">
        <f t="shared" si="84"/>
        <v>0</v>
      </c>
      <c r="L301" s="14"/>
    </row>
    <row r="302" spans="1:12" s="6" customFormat="1" ht="97.5">
      <c r="A302" s="14"/>
      <c r="B302" s="18">
        <f>+B300+1</f>
        <v>191</v>
      </c>
      <c r="C302" s="155" t="s">
        <v>319</v>
      </c>
      <c r="D302" s="128" t="s">
        <v>320</v>
      </c>
      <c r="E302" s="128"/>
      <c r="F302" s="27" t="s">
        <v>321</v>
      </c>
      <c r="G302" s="156">
        <v>4905</v>
      </c>
      <c r="H302" s="76">
        <v>2300</v>
      </c>
      <c r="I302" s="20">
        <f t="shared" si="75"/>
        <v>2000</v>
      </c>
      <c r="J302" s="129">
        <v>2000</v>
      </c>
      <c r="K302" s="13"/>
      <c r="L302" s="14"/>
    </row>
    <row r="303" spans="1:12" s="6" customFormat="1" ht="39">
      <c r="A303" s="14"/>
      <c r="B303" s="18">
        <f>+B302+1</f>
        <v>192</v>
      </c>
      <c r="C303" s="155" t="s">
        <v>322</v>
      </c>
      <c r="D303" s="128" t="s">
        <v>323</v>
      </c>
      <c r="E303" s="128"/>
      <c r="F303" s="27" t="s">
        <v>324</v>
      </c>
      <c r="G303" s="156">
        <v>87407.714000000007</v>
      </c>
      <c r="H303" s="76">
        <v>20500</v>
      </c>
      <c r="I303" s="20">
        <f t="shared" si="75"/>
        <v>20000</v>
      </c>
      <c r="J303" s="129">
        <v>20000</v>
      </c>
      <c r="K303" s="13"/>
      <c r="L303" s="14"/>
    </row>
    <row r="304" spans="1:12" s="6" customFormat="1" ht="20.25">
      <c r="A304" s="14"/>
      <c r="B304" s="18"/>
      <c r="C304" s="16" t="s">
        <v>552</v>
      </c>
      <c r="D304" s="18"/>
      <c r="E304" s="18"/>
      <c r="F304" s="18"/>
      <c r="G304" s="13">
        <f>+G305</f>
        <v>89556</v>
      </c>
      <c r="H304" s="13">
        <f t="shared" ref="H304:K304" si="85">+H305</f>
        <v>55000</v>
      </c>
      <c r="I304" s="13">
        <f t="shared" si="75"/>
        <v>29666</v>
      </c>
      <c r="J304" s="13">
        <f t="shared" si="85"/>
        <v>15000</v>
      </c>
      <c r="K304" s="13">
        <f t="shared" si="85"/>
        <v>14666</v>
      </c>
      <c r="L304" s="14"/>
    </row>
    <row r="305" spans="1:12" s="6" customFormat="1" ht="101.25">
      <c r="A305" s="14"/>
      <c r="B305" s="18">
        <f>+B303+1</f>
        <v>193</v>
      </c>
      <c r="C305" s="124" t="s">
        <v>553</v>
      </c>
      <c r="D305" s="31" t="s">
        <v>320</v>
      </c>
      <c r="E305" s="18"/>
      <c r="F305" s="125" t="s">
        <v>554</v>
      </c>
      <c r="G305" s="126">
        <v>89556</v>
      </c>
      <c r="H305" s="20">
        <f>20000+35000</f>
        <v>55000</v>
      </c>
      <c r="I305" s="20">
        <f t="shared" si="75"/>
        <v>29666</v>
      </c>
      <c r="J305" s="20">
        <v>15000</v>
      </c>
      <c r="K305" s="20">
        <v>14666</v>
      </c>
      <c r="L305" s="14"/>
    </row>
    <row r="306" spans="1:12" s="17" customFormat="1" ht="39">
      <c r="A306" s="15"/>
      <c r="B306" s="16" t="s">
        <v>253</v>
      </c>
      <c r="C306" s="73" t="s">
        <v>254</v>
      </c>
      <c r="D306" s="16"/>
      <c r="E306" s="16"/>
      <c r="F306" s="16"/>
      <c r="G306" s="13">
        <f>+SUM(G307:G315)/2</f>
        <v>82752.652999999991</v>
      </c>
      <c r="H306" s="13">
        <f>+SUM(H307:H315)/2</f>
        <v>17000</v>
      </c>
      <c r="I306" s="13">
        <f t="shared" si="75"/>
        <v>22000</v>
      </c>
      <c r="J306" s="13">
        <f t="shared" ref="J306:K306" si="86">+SUM(J307:J315)/2</f>
        <v>22000</v>
      </c>
      <c r="K306" s="13">
        <f t="shared" si="86"/>
        <v>0</v>
      </c>
      <c r="L306" s="15"/>
    </row>
    <row r="307" spans="1:12" ht="20.25">
      <c r="A307" s="26"/>
      <c r="B307" s="18"/>
      <c r="C307" s="16" t="s">
        <v>255</v>
      </c>
      <c r="D307" s="27"/>
      <c r="E307" s="27"/>
      <c r="F307" s="27"/>
      <c r="G307" s="72">
        <f>SUM(G308:G315)</f>
        <v>82752.652999999991</v>
      </c>
      <c r="H307" s="72">
        <f>SUM(H308:H315)</f>
        <v>17000</v>
      </c>
      <c r="I307" s="13">
        <f t="shared" si="75"/>
        <v>22000</v>
      </c>
      <c r="J307" s="72">
        <f t="shared" ref="J307:K307" si="87">SUM(J308:J315)</f>
        <v>22000</v>
      </c>
      <c r="K307" s="72">
        <f t="shared" si="87"/>
        <v>0</v>
      </c>
      <c r="L307" s="29"/>
    </row>
    <row r="308" spans="1:12" s="6" customFormat="1" ht="39">
      <c r="A308" s="14"/>
      <c r="B308" s="18">
        <f>+B305+1</f>
        <v>194</v>
      </c>
      <c r="C308" s="30" t="s">
        <v>333</v>
      </c>
      <c r="D308" s="128" t="s">
        <v>256</v>
      </c>
      <c r="E308" s="128"/>
      <c r="F308" s="18"/>
      <c r="G308" s="129">
        <v>8578.0959999999995</v>
      </c>
      <c r="H308" s="76">
        <v>5000</v>
      </c>
      <c r="I308" s="20">
        <f t="shared" si="75"/>
        <v>2000</v>
      </c>
      <c r="J308" s="129">
        <v>2000</v>
      </c>
      <c r="K308" s="20"/>
      <c r="L308" s="14"/>
    </row>
    <row r="309" spans="1:12" s="6" customFormat="1" ht="58.5">
      <c r="A309" s="14"/>
      <c r="B309" s="18">
        <f>+B308+1</f>
        <v>195</v>
      </c>
      <c r="C309" s="30" t="s">
        <v>334</v>
      </c>
      <c r="D309" s="128" t="s">
        <v>256</v>
      </c>
      <c r="E309" s="128"/>
      <c r="F309" s="18"/>
      <c r="G309" s="129">
        <v>30000</v>
      </c>
      <c r="H309" s="76">
        <v>12000</v>
      </c>
      <c r="I309" s="20">
        <f t="shared" si="75"/>
        <v>5000</v>
      </c>
      <c r="J309" s="129">
        <v>5000</v>
      </c>
      <c r="K309" s="20"/>
      <c r="L309" s="14"/>
    </row>
    <row r="310" spans="1:12" s="6" customFormat="1" ht="39">
      <c r="A310" s="14"/>
      <c r="B310" s="18">
        <f t="shared" ref="B310:B315" si="88">+B309+1</f>
        <v>196</v>
      </c>
      <c r="C310" s="30" t="s">
        <v>405</v>
      </c>
      <c r="D310" s="31" t="s">
        <v>256</v>
      </c>
      <c r="E310" s="31"/>
      <c r="F310" s="18" t="s">
        <v>411</v>
      </c>
      <c r="G310" s="20">
        <v>7281.6840000000002</v>
      </c>
      <c r="H310" s="20"/>
      <c r="I310" s="20">
        <f t="shared" si="75"/>
        <v>2500</v>
      </c>
      <c r="J310" s="20">
        <v>2500</v>
      </c>
      <c r="K310" s="20"/>
      <c r="L310" s="14"/>
    </row>
    <row r="311" spans="1:12" s="6" customFormat="1" ht="39">
      <c r="A311" s="14"/>
      <c r="B311" s="18">
        <f t="shared" si="88"/>
        <v>197</v>
      </c>
      <c r="C311" s="30" t="s">
        <v>406</v>
      </c>
      <c r="D311" s="31" t="s">
        <v>256</v>
      </c>
      <c r="E311" s="31"/>
      <c r="F311" s="18" t="s">
        <v>412</v>
      </c>
      <c r="G311" s="20">
        <v>7285.82</v>
      </c>
      <c r="H311" s="20"/>
      <c r="I311" s="20">
        <f t="shared" si="75"/>
        <v>2500</v>
      </c>
      <c r="J311" s="20">
        <v>2500</v>
      </c>
      <c r="K311" s="20"/>
      <c r="L311" s="14"/>
    </row>
    <row r="312" spans="1:12" s="6" customFormat="1" ht="39">
      <c r="A312" s="14"/>
      <c r="B312" s="18">
        <f t="shared" si="88"/>
        <v>198</v>
      </c>
      <c r="C312" s="30" t="s">
        <v>407</v>
      </c>
      <c r="D312" s="31" t="s">
        <v>256</v>
      </c>
      <c r="E312" s="31"/>
      <c r="F312" s="18" t="s">
        <v>413</v>
      </c>
      <c r="G312" s="20">
        <v>7998.3220000000001</v>
      </c>
      <c r="H312" s="20"/>
      <c r="I312" s="20">
        <f t="shared" si="75"/>
        <v>2500</v>
      </c>
      <c r="J312" s="20">
        <v>2500</v>
      </c>
      <c r="K312" s="20"/>
      <c r="L312" s="14"/>
    </row>
    <row r="313" spans="1:12" s="6" customFormat="1" ht="39">
      <c r="A313" s="14"/>
      <c r="B313" s="18">
        <f t="shared" si="88"/>
        <v>199</v>
      </c>
      <c r="C313" s="30" t="s">
        <v>408</v>
      </c>
      <c r="D313" s="31" t="s">
        <v>256</v>
      </c>
      <c r="E313" s="31"/>
      <c r="F313" s="18" t="s">
        <v>414</v>
      </c>
      <c r="G313" s="20">
        <v>7306.6480000000001</v>
      </c>
      <c r="H313" s="20"/>
      <c r="I313" s="20">
        <f t="shared" si="75"/>
        <v>2500</v>
      </c>
      <c r="J313" s="20">
        <v>2500</v>
      </c>
      <c r="K313" s="20"/>
      <c r="L313" s="14"/>
    </row>
    <row r="314" spans="1:12" s="6" customFormat="1" ht="39">
      <c r="A314" s="14"/>
      <c r="B314" s="18">
        <f t="shared" si="88"/>
        <v>200</v>
      </c>
      <c r="C314" s="30" t="s">
        <v>409</v>
      </c>
      <c r="D314" s="31" t="s">
        <v>256</v>
      </c>
      <c r="E314" s="31"/>
      <c r="F314" s="18" t="s">
        <v>415</v>
      </c>
      <c r="G314" s="20">
        <v>6374.8670000000002</v>
      </c>
      <c r="H314" s="20"/>
      <c r="I314" s="20">
        <f t="shared" si="75"/>
        <v>2500</v>
      </c>
      <c r="J314" s="20">
        <v>2500</v>
      </c>
      <c r="K314" s="20"/>
      <c r="L314" s="14"/>
    </row>
    <row r="315" spans="1:12" s="6" customFormat="1" ht="39">
      <c r="A315" s="14"/>
      <c r="B315" s="18">
        <f t="shared" si="88"/>
        <v>201</v>
      </c>
      <c r="C315" s="30" t="s">
        <v>410</v>
      </c>
      <c r="D315" s="31" t="s">
        <v>256</v>
      </c>
      <c r="E315" s="31"/>
      <c r="F315" s="18" t="s">
        <v>416</v>
      </c>
      <c r="G315" s="20">
        <v>7927.2160000000003</v>
      </c>
      <c r="H315" s="20"/>
      <c r="I315" s="20">
        <f t="shared" si="75"/>
        <v>2500</v>
      </c>
      <c r="J315" s="20">
        <v>2500</v>
      </c>
      <c r="K315" s="20"/>
      <c r="L315" s="14"/>
    </row>
    <row r="316" spans="1:12" s="17" customFormat="1" ht="20.25">
      <c r="A316" s="15"/>
      <c r="B316" s="16" t="s">
        <v>257</v>
      </c>
      <c r="C316" s="41" t="s">
        <v>258</v>
      </c>
      <c r="D316" s="16"/>
      <c r="E316" s="16"/>
      <c r="F316" s="16"/>
      <c r="G316" s="13">
        <f>+G317</f>
        <v>14500.699000000001</v>
      </c>
      <c r="H316" s="13">
        <f t="shared" ref="H316:K317" si="89">+H317</f>
        <v>5000</v>
      </c>
      <c r="I316" s="13">
        <f t="shared" si="75"/>
        <v>4000</v>
      </c>
      <c r="J316" s="13">
        <f t="shared" si="89"/>
        <v>4000</v>
      </c>
      <c r="K316" s="13">
        <f t="shared" si="89"/>
        <v>0</v>
      </c>
      <c r="L316" s="15"/>
    </row>
    <row r="317" spans="1:12" s="6" customFormat="1" ht="20.25">
      <c r="A317" s="14"/>
      <c r="B317" s="18"/>
      <c r="C317" s="41" t="s">
        <v>38</v>
      </c>
      <c r="D317" s="18"/>
      <c r="E317" s="18"/>
      <c r="F317" s="18"/>
      <c r="G317" s="13">
        <f>+G318</f>
        <v>14500.699000000001</v>
      </c>
      <c r="H317" s="13">
        <f t="shared" si="89"/>
        <v>5000</v>
      </c>
      <c r="I317" s="13">
        <f t="shared" si="75"/>
        <v>4000</v>
      </c>
      <c r="J317" s="13">
        <f t="shared" si="89"/>
        <v>4000</v>
      </c>
      <c r="K317" s="13">
        <f t="shared" si="89"/>
        <v>0</v>
      </c>
      <c r="L317" s="14"/>
    </row>
    <row r="318" spans="1:12" ht="39">
      <c r="A318" s="26"/>
      <c r="B318" s="18">
        <f>+B315+1</f>
        <v>202</v>
      </c>
      <c r="C318" s="54" t="s">
        <v>259</v>
      </c>
      <c r="D318" s="128" t="s">
        <v>349</v>
      </c>
      <c r="E318" s="128"/>
      <c r="F318" s="156" t="s">
        <v>260</v>
      </c>
      <c r="G318" s="129">
        <v>14500.699000000001</v>
      </c>
      <c r="H318" s="76">
        <v>5000</v>
      </c>
      <c r="I318" s="20">
        <f t="shared" si="75"/>
        <v>4000</v>
      </c>
      <c r="J318" s="129">
        <v>4000</v>
      </c>
      <c r="K318" s="28"/>
      <c r="L318" s="29"/>
    </row>
    <row r="319" spans="1:12" s="17" customFormat="1" ht="39">
      <c r="A319" s="15"/>
      <c r="B319" s="16" t="s">
        <v>261</v>
      </c>
      <c r="C319" s="41" t="s">
        <v>262</v>
      </c>
      <c r="D319" s="16"/>
      <c r="E319" s="16"/>
      <c r="F319" s="16"/>
      <c r="G319" s="13">
        <f>+SUM(G320:G348)/2</f>
        <v>584935.07499999995</v>
      </c>
      <c r="H319" s="13">
        <f>+SUM(H320:H348)/2</f>
        <v>152609</v>
      </c>
      <c r="I319" s="13">
        <f t="shared" si="75"/>
        <v>129000</v>
      </c>
      <c r="J319" s="13">
        <f t="shared" ref="J319:K319" si="90">+SUM(J320:J348)/2</f>
        <v>129000</v>
      </c>
      <c r="K319" s="13">
        <f t="shared" si="90"/>
        <v>0</v>
      </c>
      <c r="L319" s="15"/>
    </row>
    <row r="320" spans="1:12" s="6" customFormat="1" ht="20.25">
      <c r="A320" s="14"/>
      <c r="B320" s="18"/>
      <c r="C320" s="49" t="s">
        <v>12</v>
      </c>
      <c r="D320" s="38"/>
      <c r="E320" s="38"/>
      <c r="F320" s="18"/>
      <c r="G320" s="62">
        <f>+G321</f>
        <v>53409</v>
      </c>
      <c r="H320" s="62">
        <f t="shared" ref="H320:K320" si="91">+H321</f>
        <v>27800</v>
      </c>
      <c r="I320" s="13">
        <f t="shared" si="75"/>
        <v>10000</v>
      </c>
      <c r="J320" s="62">
        <f t="shared" si="91"/>
        <v>10000</v>
      </c>
      <c r="K320" s="62">
        <f t="shared" si="91"/>
        <v>0</v>
      </c>
      <c r="L320" s="14"/>
    </row>
    <row r="321" spans="1:12" ht="39">
      <c r="A321" s="21"/>
      <c r="B321" s="18">
        <f>+B318+1</f>
        <v>203</v>
      </c>
      <c r="C321" s="158" t="s">
        <v>263</v>
      </c>
      <c r="D321" s="128" t="s">
        <v>325</v>
      </c>
      <c r="E321" s="128"/>
      <c r="F321" s="178" t="s">
        <v>264</v>
      </c>
      <c r="G321" s="159">
        <v>53409</v>
      </c>
      <c r="H321" s="76">
        <v>27800</v>
      </c>
      <c r="I321" s="20">
        <f t="shared" si="75"/>
        <v>10000</v>
      </c>
      <c r="J321" s="129">
        <v>10000</v>
      </c>
      <c r="K321" s="20"/>
      <c r="L321" s="25"/>
    </row>
    <row r="322" spans="1:12" s="6" customFormat="1" ht="20.25">
      <c r="A322" s="14"/>
      <c r="B322" s="18"/>
      <c r="C322" s="74" t="s">
        <v>16</v>
      </c>
      <c r="D322" s="38"/>
      <c r="E322" s="38"/>
      <c r="F322" s="18"/>
      <c r="G322" s="13">
        <f t="shared" ref="G322:J322" si="92">+G323</f>
        <v>54096</v>
      </c>
      <c r="H322" s="13">
        <f t="shared" si="92"/>
        <v>16000</v>
      </c>
      <c r="I322" s="13">
        <f t="shared" si="75"/>
        <v>10000</v>
      </c>
      <c r="J322" s="13">
        <f t="shared" si="92"/>
        <v>10000</v>
      </c>
      <c r="K322" s="13">
        <f>+K323</f>
        <v>0</v>
      </c>
      <c r="L322" s="14"/>
    </row>
    <row r="323" spans="1:12" ht="58.5">
      <c r="A323" s="26"/>
      <c r="B323" s="18">
        <f>+B321+1</f>
        <v>204</v>
      </c>
      <c r="C323" s="61" t="s">
        <v>265</v>
      </c>
      <c r="D323" s="128" t="s">
        <v>325</v>
      </c>
      <c r="E323" s="128"/>
      <c r="F323" s="27" t="s">
        <v>266</v>
      </c>
      <c r="G323" s="52">
        <v>54096</v>
      </c>
      <c r="H323" s="76">
        <v>16000</v>
      </c>
      <c r="I323" s="20">
        <f t="shared" si="75"/>
        <v>10000</v>
      </c>
      <c r="J323" s="129">
        <v>10000</v>
      </c>
      <c r="K323" s="28"/>
      <c r="L323" s="29"/>
    </row>
    <row r="324" spans="1:12" s="6" customFormat="1" ht="20.25">
      <c r="A324" s="14"/>
      <c r="B324" s="18"/>
      <c r="C324" s="49" t="s">
        <v>64</v>
      </c>
      <c r="D324" s="18"/>
      <c r="E324" s="18"/>
      <c r="F324" s="18"/>
      <c r="G324" s="13">
        <f>+G325+G326</f>
        <v>73537</v>
      </c>
      <c r="H324" s="13">
        <f t="shared" ref="H324:K324" si="93">+H325+H326</f>
        <v>33309</v>
      </c>
      <c r="I324" s="13">
        <f t="shared" si="75"/>
        <v>12000</v>
      </c>
      <c r="J324" s="13">
        <f t="shared" si="93"/>
        <v>12000</v>
      </c>
      <c r="K324" s="13">
        <f t="shared" si="93"/>
        <v>0</v>
      </c>
      <c r="L324" s="14"/>
    </row>
    <row r="325" spans="1:12" s="6" customFormat="1" ht="58.5">
      <c r="A325" s="14"/>
      <c r="B325" s="18">
        <f>+B323+1</f>
        <v>205</v>
      </c>
      <c r="C325" s="155" t="s">
        <v>267</v>
      </c>
      <c r="D325" s="128" t="s">
        <v>325</v>
      </c>
      <c r="E325" s="128"/>
      <c r="F325" s="27" t="s">
        <v>268</v>
      </c>
      <c r="G325" s="156">
        <v>53407</v>
      </c>
      <c r="H325" s="76">
        <v>23309</v>
      </c>
      <c r="I325" s="20">
        <f t="shared" si="75"/>
        <v>8000</v>
      </c>
      <c r="J325" s="129">
        <v>8000</v>
      </c>
      <c r="K325" s="28"/>
      <c r="L325" s="14"/>
    </row>
    <row r="326" spans="1:12" s="6" customFormat="1" ht="58.5">
      <c r="A326" s="14"/>
      <c r="B326" s="18">
        <f>+B325+1</f>
        <v>206</v>
      </c>
      <c r="C326" s="155" t="s">
        <v>269</v>
      </c>
      <c r="D326" s="128" t="s">
        <v>326</v>
      </c>
      <c r="E326" s="128"/>
      <c r="F326" s="27" t="s">
        <v>270</v>
      </c>
      <c r="G326" s="156">
        <v>20130</v>
      </c>
      <c r="H326" s="76">
        <v>10000</v>
      </c>
      <c r="I326" s="20">
        <f t="shared" si="75"/>
        <v>4000</v>
      </c>
      <c r="J326" s="129">
        <v>4000</v>
      </c>
      <c r="K326" s="28"/>
      <c r="L326" s="14"/>
    </row>
    <row r="327" spans="1:12" s="17" customFormat="1" ht="20.25">
      <c r="A327" s="15"/>
      <c r="B327" s="16"/>
      <c r="C327" s="16" t="s">
        <v>271</v>
      </c>
      <c r="D327" s="16"/>
      <c r="E327" s="16"/>
      <c r="F327" s="16"/>
      <c r="G327" s="13">
        <f>SUM(G328:G331)</f>
        <v>72488</v>
      </c>
      <c r="H327" s="13">
        <f>SUM(H328:H331)</f>
        <v>30000</v>
      </c>
      <c r="I327" s="13">
        <f t="shared" si="75"/>
        <v>12000</v>
      </c>
      <c r="J327" s="13">
        <f>SUM(J328:J331)</f>
        <v>12000</v>
      </c>
      <c r="K327" s="13">
        <f t="shared" ref="K327" si="94">SUM(K328:K331)</f>
        <v>0</v>
      </c>
      <c r="L327" s="15"/>
    </row>
    <row r="328" spans="1:12" s="6" customFormat="1" ht="58.5">
      <c r="A328" s="14"/>
      <c r="B328" s="18">
        <f>+B326+1</f>
        <v>207</v>
      </c>
      <c r="C328" s="30" t="s">
        <v>272</v>
      </c>
      <c r="D328" s="128" t="s">
        <v>344</v>
      </c>
      <c r="E328" s="128"/>
      <c r="F328" s="69" t="s">
        <v>273</v>
      </c>
      <c r="G328" s="129">
        <v>27706</v>
      </c>
      <c r="H328" s="76">
        <v>16000</v>
      </c>
      <c r="I328" s="13">
        <f t="shared" si="75"/>
        <v>0</v>
      </c>
      <c r="J328" s="129"/>
      <c r="K328" s="20"/>
      <c r="L328" s="14"/>
    </row>
    <row r="329" spans="1:12" ht="39">
      <c r="A329" s="26"/>
      <c r="B329" s="18">
        <f>+B328+1</f>
        <v>208</v>
      </c>
      <c r="C329" s="30" t="s">
        <v>274</v>
      </c>
      <c r="D329" s="128" t="s">
        <v>344</v>
      </c>
      <c r="E329" s="128"/>
      <c r="F329" s="69" t="s">
        <v>350</v>
      </c>
      <c r="G329" s="129">
        <v>14826</v>
      </c>
      <c r="H329" s="76">
        <v>7000</v>
      </c>
      <c r="I329" s="20">
        <f t="shared" si="75"/>
        <v>4000</v>
      </c>
      <c r="J329" s="129">
        <v>4000</v>
      </c>
      <c r="K329" s="28"/>
      <c r="L329" s="29"/>
    </row>
    <row r="330" spans="1:12" s="85" customFormat="1" ht="58.5">
      <c r="A330" s="18"/>
      <c r="B330" s="18">
        <f>+B329+1</f>
        <v>209</v>
      </c>
      <c r="C330" s="97" t="s">
        <v>437</v>
      </c>
      <c r="D330" s="98" t="s">
        <v>344</v>
      </c>
      <c r="E330" s="98"/>
      <c r="F330" s="101" t="s">
        <v>438</v>
      </c>
      <c r="G330" s="143">
        <v>14999</v>
      </c>
      <c r="H330" s="83"/>
      <c r="I330" s="20">
        <f t="shared" si="75"/>
        <v>4000</v>
      </c>
      <c r="J330" s="83">
        <v>4000</v>
      </c>
      <c r="K330" s="82"/>
      <c r="L330" s="84"/>
    </row>
    <row r="331" spans="1:12" ht="39">
      <c r="A331" s="26"/>
      <c r="B331" s="18">
        <f>+B330+1</f>
        <v>210</v>
      </c>
      <c r="C331" s="30" t="s">
        <v>275</v>
      </c>
      <c r="D331" s="128" t="s">
        <v>344</v>
      </c>
      <c r="E331" s="128"/>
      <c r="F331" s="69" t="s">
        <v>351</v>
      </c>
      <c r="G331" s="129">
        <v>14957</v>
      </c>
      <c r="H331" s="76">
        <v>7000</v>
      </c>
      <c r="I331" s="20">
        <f t="shared" si="75"/>
        <v>4000</v>
      </c>
      <c r="J331" s="129">
        <v>4000</v>
      </c>
      <c r="K331" s="28"/>
      <c r="L331" s="29"/>
    </row>
    <row r="332" spans="1:12" s="6" customFormat="1" ht="20.25">
      <c r="A332" s="14"/>
      <c r="B332" s="18"/>
      <c r="C332" s="41" t="s">
        <v>38</v>
      </c>
      <c r="D332" s="18"/>
      <c r="E332" s="18"/>
      <c r="F332" s="18"/>
      <c r="G332" s="13">
        <f>+G333</f>
        <v>7071.5749999999998</v>
      </c>
      <c r="H332" s="13">
        <f t="shared" ref="H332:K332" si="95">+H333</f>
        <v>2500</v>
      </c>
      <c r="I332" s="13">
        <f t="shared" si="75"/>
        <v>3000</v>
      </c>
      <c r="J332" s="13">
        <f t="shared" si="95"/>
        <v>3000</v>
      </c>
      <c r="K332" s="13">
        <f t="shared" si="95"/>
        <v>0</v>
      </c>
      <c r="L332" s="14"/>
    </row>
    <row r="333" spans="1:12" ht="39">
      <c r="A333" s="26"/>
      <c r="B333" s="18">
        <f>+B331+1</f>
        <v>211</v>
      </c>
      <c r="C333" s="54" t="s">
        <v>276</v>
      </c>
      <c r="D333" s="128" t="s">
        <v>348</v>
      </c>
      <c r="E333" s="128"/>
      <c r="F333" s="156" t="s">
        <v>277</v>
      </c>
      <c r="G333" s="129">
        <v>7071.5749999999998</v>
      </c>
      <c r="H333" s="76">
        <v>2500</v>
      </c>
      <c r="I333" s="20">
        <f t="shared" si="75"/>
        <v>3000</v>
      </c>
      <c r="J333" s="129">
        <v>3000</v>
      </c>
      <c r="K333" s="28"/>
      <c r="L333" s="29"/>
    </row>
    <row r="334" spans="1:12" s="6" customFormat="1" ht="20.25">
      <c r="A334" s="14"/>
      <c r="B334" s="18"/>
      <c r="C334" s="16" t="s">
        <v>278</v>
      </c>
      <c r="D334" s="18"/>
      <c r="E334" s="18"/>
      <c r="F334" s="18"/>
      <c r="G334" s="13">
        <f>+G335</f>
        <v>70963</v>
      </c>
      <c r="H334" s="13">
        <f t="shared" ref="H334:K334" si="96">+H335</f>
        <v>20000</v>
      </c>
      <c r="I334" s="13">
        <f t="shared" si="75"/>
        <v>22000</v>
      </c>
      <c r="J334" s="13">
        <f t="shared" si="96"/>
        <v>22000</v>
      </c>
      <c r="K334" s="13">
        <f t="shared" si="96"/>
        <v>0</v>
      </c>
      <c r="L334" s="14"/>
    </row>
    <row r="335" spans="1:12" ht="58.5">
      <c r="A335" s="26"/>
      <c r="B335" s="18">
        <f>+B333+1</f>
        <v>212</v>
      </c>
      <c r="C335" s="30" t="s">
        <v>279</v>
      </c>
      <c r="D335" s="128" t="s">
        <v>348</v>
      </c>
      <c r="E335" s="128"/>
      <c r="F335" s="69" t="s">
        <v>280</v>
      </c>
      <c r="G335" s="129">
        <v>70963</v>
      </c>
      <c r="H335" s="76">
        <v>20000</v>
      </c>
      <c r="I335" s="20">
        <f t="shared" si="75"/>
        <v>22000</v>
      </c>
      <c r="J335" s="129">
        <v>22000</v>
      </c>
      <c r="K335" s="28"/>
      <c r="L335" s="29"/>
    </row>
    <row r="336" spans="1:12" s="6" customFormat="1" ht="20.25">
      <c r="A336" s="14"/>
      <c r="B336" s="18"/>
      <c r="C336" s="16" t="s">
        <v>281</v>
      </c>
      <c r="D336" s="7"/>
      <c r="E336" s="7"/>
      <c r="F336" s="18"/>
      <c r="G336" s="13">
        <f t="shared" ref="G336:H336" si="97">SUM(G337:G340)</f>
        <v>82728</v>
      </c>
      <c r="H336" s="13">
        <f t="shared" si="97"/>
        <v>8000</v>
      </c>
      <c r="I336" s="13">
        <f t="shared" si="75"/>
        <v>20000</v>
      </c>
      <c r="J336" s="13">
        <f>SUM(J337:J340)</f>
        <v>20000</v>
      </c>
      <c r="K336" s="13">
        <f>SUM(K337:K340)</f>
        <v>0</v>
      </c>
      <c r="L336" s="14"/>
    </row>
    <row r="337" spans="1:12" s="6" customFormat="1" ht="39">
      <c r="A337" s="14"/>
      <c r="B337" s="18">
        <f>+B335+1</f>
        <v>213</v>
      </c>
      <c r="C337" s="164" t="s">
        <v>282</v>
      </c>
      <c r="D337" s="128" t="s">
        <v>353</v>
      </c>
      <c r="E337" s="128"/>
      <c r="F337" s="180" t="s">
        <v>283</v>
      </c>
      <c r="G337" s="69">
        <v>24035</v>
      </c>
      <c r="H337" s="76">
        <v>8000</v>
      </c>
      <c r="I337" s="20">
        <f t="shared" si="75"/>
        <v>5000</v>
      </c>
      <c r="J337" s="129">
        <v>5000</v>
      </c>
      <c r="K337" s="20"/>
      <c r="L337" s="14"/>
    </row>
    <row r="338" spans="1:12" s="6" customFormat="1" ht="20.25">
      <c r="A338" s="14"/>
      <c r="B338" s="18"/>
      <c r="C338" s="16" t="s">
        <v>533</v>
      </c>
      <c r="D338" s="128"/>
      <c r="E338" s="128"/>
      <c r="F338" s="180"/>
      <c r="G338" s="69"/>
      <c r="H338" s="76"/>
      <c r="I338" s="20"/>
      <c r="J338" s="129"/>
      <c r="K338" s="20"/>
      <c r="L338" s="14"/>
    </row>
    <row r="339" spans="1:12" s="78" customFormat="1" ht="99.75" customHeight="1">
      <c r="A339" s="60"/>
      <c r="B339" s="60">
        <f>+B337+1</f>
        <v>214</v>
      </c>
      <c r="C339" s="105" t="s">
        <v>452</v>
      </c>
      <c r="D339" s="106" t="s">
        <v>353</v>
      </c>
      <c r="E339" s="106"/>
      <c r="F339" s="107" t="s">
        <v>454</v>
      </c>
      <c r="G339" s="108">
        <v>39445</v>
      </c>
      <c r="H339" s="80"/>
      <c r="I339" s="20">
        <f t="shared" si="75"/>
        <v>10000</v>
      </c>
      <c r="J339" s="80">
        <v>10000</v>
      </c>
      <c r="K339" s="77"/>
      <c r="L339" s="60"/>
    </row>
    <row r="340" spans="1:12" s="78" customFormat="1" ht="58.5">
      <c r="A340" s="60"/>
      <c r="B340" s="60">
        <f>+B339+1</f>
        <v>215</v>
      </c>
      <c r="C340" s="105" t="s">
        <v>453</v>
      </c>
      <c r="D340" s="106" t="s">
        <v>353</v>
      </c>
      <c r="E340" s="106"/>
      <c r="F340" s="144" t="s">
        <v>455</v>
      </c>
      <c r="G340" s="108">
        <v>19248</v>
      </c>
      <c r="H340" s="80"/>
      <c r="I340" s="20">
        <f t="shared" si="75"/>
        <v>5000</v>
      </c>
      <c r="J340" s="80">
        <v>5000</v>
      </c>
      <c r="K340" s="79"/>
      <c r="L340" s="81"/>
    </row>
    <row r="341" spans="1:12" s="78" customFormat="1" ht="20.25">
      <c r="A341" s="60"/>
      <c r="B341" s="60"/>
      <c r="C341" s="57" t="s">
        <v>21</v>
      </c>
      <c r="D341" s="60"/>
      <c r="E341" s="60"/>
      <c r="F341" s="60"/>
      <c r="G341" s="91">
        <f>+SUM(G342)</f>
        <v>38872</v>
      </c>
      <c r="H341" s="91">
        <f t="shared" ref="H341" si="98">+SUM(H342)</f>
        <v>0</v>
      </c>
      <c r="I341" s="13">
        <f t="shared" ref="I341:I348" si="99">+J341+K341</f>
        <v>20000</v>
      </c>
      <c r="J341" s="91">
        <f>+SUM(J342:J343)</f>
        <v>20000</v>
      </c>
      <c r="K341" s="91">
        <f t="shared" ref="K341" si="100">+K342</f>
        <v>0</v>
      </c>
      <c r="L341" s="60"/>
    </row>
    <row r="342" spans="1:12" s="78" customFormat="1" ht="58.5">
      <c r="A342" s="60"/>
      <c r="B342" s="60">
        <f>+B340+1</f>
        <v>216</v>
      </c>
      <c r="C342" s="105" t="s">
        <v>476</v>
      </c>
      <c r="D342" s="106" t="s">
        <v>325</v>
      </c>
      <c r="E342" s="108" t="s">
        <v>478</v>
      </c>
      <c r="F342" s="107" t="s">
        <v>477</v>
      </c>
      <c r="G342" s="108">
        <v>38872</v>
      </c>
      <c r="H342" s="80"/>
      <c r="I342" s="20">
        <f t="shared" si="99"/>
        <v>10000</v>
      </c>
      <c r="J342" s="80">
        <v>10000</v>
      </c>
      <c r="K342" s="79"/>
      <c r="L342" s="81"/>
    </row>
    <row r="343" spans="1:12" ht="51" customHeight="1">
      <c r="A343" s="26"/>
      <c r="B343" s="18">
        <f>+B342+1</f>
        <v>217</v>
      </c>
      <c r="C343" s="30" t="s">
        <v>355</v>
      </c>
      <c r="D343" s="128" t="s">
        <v>356</v>
      </c>
      <c r="E343" s="128"/>
      <c r="F343" s="60" t="s">
        <v>357</v>
      </c>
      <c r="G343" s="129">
        <v>69925</v>
      </c>
      <c r="H343" s="76">
        <v>20000</v>
      </c>
      <c r="I343" s="20">
        <f t="shared" si="99"/>
        <v>10000</v>
      </c>
      <c r="J343" s="129">
        <v>10000</v>
      </c>
      <c r="K343" s="28"/>
      <c r="L343" s="29"/>
    </row>
    <row r="344" spans="1:12" s="6" customFormat="1" ht="20.25">
      <c r="A344" s="14"/>
      <c r="B344" s="18"/>
      <c r="C344" s="16" t="s">
        <v>24</v>
      </c>
      <c r="D344" s="18"/>
      <c r="E344" s="18"/>
      <c r="F344" s="18"/>
      <c r="G344" s="13">
        <f>+G346</f>
        <v>45058</v>
      </c>
      <c r="H344" s="13">
        <f t="shared" ref="H344:K344" si="101">+H346</f>
        <v>0</v>
      </c>
      <c r="I344" s="13">
        <f t="shared" si="99"/>
        <v>10000</v>
      </c>
      <c r="J344" s="13">
        <f t="shared" si="101"/>
        <v>10000</v>
      </c>
      <c r="K344" s="13">
        <f t="shared" si="101"/>
        <v>0</v>
      </c>
      <c r="L344" s="14"/>
    </row>
    <row r="345" spans="1:12" s="6" customFormat="1" ht="20.25">
      <c r="A345" s="14"/>
      <c r="B345" s="18"/>
      <c r="C345" s="16" t="s">
        <v>533</v>
      </c>
      <c r="D345" s="18"/>
      <c r="E345" s="18"/>
      <c r="F345" s="18"/>
      <c r="G345" s="13"/>
      <c r="H345" s="13"/>
      <c r="I345" s="13"/>
      <c r="J345" s="13"/>
      <c r="K345" s="13"/>
      <c r="L345" s="14"/>
    </row>
    <row r="346" spans="1:12" s="78" customFormat="1" ht="39">
      <c r="A346" s="60"/>
      <c r="B346" s="60">
        <f>+B343+1</f>
        <v>218</v>
      </c>
      <c r="C346" s="105" t="s">
        <v>486</v>
      </c>
      <c r="D346" s="106" t="s">
        <v>325</v>
      </c>
      <c r="E346" s="108" t="s">
        <v>478</v>
      </c>
      <c r="F346" s="107" t="s">
        <v>487</v>
      </c>
      <c r="G346" s="108">
        <v>45058</v>
      </c>
      <c r="H346" s="80"/>
      <c r="I346" s="20">
        <f t="shared" si="99"/>
        <v>10000</v>
      </c>
      <c r="J346" s="80">
        <v>10000</v>
      </c>
      <c r="K346" s="77"/>
      <c r="L346" s="60"/>
    </row>
    <row r="347" spans="1:12" s="6" customFormat="1" ht="20.25">
      <c r="A347" s="14"/>
      <c r="B347" s="18"/>
      <c r="C347" s="41" t="s">
        <v>284</v>
      </c>
      <c r="D347" s="18"/>
      <c r="E347" s="18"/>
      <c r="F347" s="18"/>
      <c r="G347" s="13">
        <f>+G348</f>
        <v>51750</v>
      </c>
      <c r="H347" s="13">
        <f t="shared" ref="H347:K347" si="102">+H348</f>
        <v>5000</v>
      </c>
      <c r="I347" s="13">
        <f t="shared" si="99"/>
        <v>10000</v>
      </c>
      <c r="J347" s="13">
        <f t="shared" si="102"/>
        <v>10000</v>
      </c>
      <c r="K347" s="13">
        <f t="shared" si="102"/>
        <v>0</v>
      </c>
      <c r="L347" s="14"/>
    </row>
    <row r="348" spans="1:12" ht="58.5">
      <c r="A348" s="14"/>
      <c r="B348" s="18">
        <f>+B346+1</f>
        <v>219</v>
      </c>
      <c r="C348" s="30" t="s">
        <v>343</v>
      </c>
      <c r="D348" s="128" t="s">
        <v>344</v>
      </c>
      <c r="E348" s="128"/>
      <c r="F348" s="18" t="s">
        <v>345</v>
      </c>
      <c r="G348" s="129">
        <v>51750</v>
      </c>
      <c r="H348" s="76">
        <v>5000</v>
      </c>
      <c r="I348" s="20">
        <f t="shared" si="99"/>
        <v>10000</v>
      </c>
      <c r="J348" s="129">
        <v>10000</v>
      </c>
      <c r="K348" s="20"/>
      <c r="L348" s="29"/>
    </row>
    <row r="349" spans="1:12" ht="20.25">
      <c r="A349" s="14"/>
      <c r="B349" s="18"/>
      <c r="C349" s="54"/>
      <c r="D349" s="55"/>
      <c r="E349" s="55"/>
      <c r="F349" s="47"/>
      <c r="G349" s="44"/>
      <c r="H349" s="44"/>
      <c r="I349" s="44"/>
      <c r="J349" s="44"/>
      <c r="K349" s="13"/>
      <c r="L349" s="29"/>
    </row>
  </sheetData>
  <autoFilter ref="B1:B349"/>
  <mergeCells count="20">
    <mergeCell ref="K5:L5"/>
    <mergeCell ref="G8:G10"/>
    <mergeCell ref="J9:J10"/>
    <mergeCell ref="K9:K10"/>
    <mergeCell ref="F6:G7"/>
    <mergeCell ref="I6:K8"/>
    <mergeCell ref="I9:I10"/>
    <mergeCell ref="H6:H10"/>
    <mergeCell ref="L6:L10"/>
    <mergeCell ref="F8:F10"/>
    <mergeCell ref="B1:C1"/>
    <mergeCell ref="J1:L1"/>
    <mergeCell ref="A2:L2"/>
    <mergeCell ref="A3:L3"/>
    <mergeCell ref="A4:L4"/>
    <mergeCell ref="A6:A10"/>
    <mergeCell ref="B6:B10"/>
    <mergeCell ref="C6:C10"/>
    <mergeCell ref="D6:D10"/>
    <mergeCell ref="E6:E10"/>
  </mergeCells>
  <conditionalFormatting sqref="C37:E37">
    <cfRule type="duplicateValues" dxfId="79" priority="84"/>
  </conditionalFormatting>
  <conditionalFormatting sqref="C38:E38">
    <cfRule type="duplicateValues" dxfId="78" priority="83"/>
  </conditionalFormatting>
  <conditionalFormatting sqref="C39:E39">
    <cfRule type="duplicateValues" dxfId="77" priority="81"/>
  </conditionalFormatting>
  <conditionalFormatting sqref="C39:E39">
    <cfRule type="duplicateValues" dxfId="76" priority="82"/>
  </conditionalFormatting>
  <conditionalFormatting sqref="C263:E263">
    <cfRule type="duplicateValues" dxfId="75" priority="79"/>
  </conditionalFormatting>
  <conditionalFormatting sqref="C262:E262">
    <cfRule type="duplicateValues" dxfId="74" priority="78"/>
  </conditionalFormatting>
  <conditionalFormatting sqref="C260:E261">
    <cfRule type="duplicateValues" dxfId="73" priority="80"/>
  </conditionalFormatting>
  <conditionalFormatting sqref="C235:E235">
    <cfRule type="duplicateValues" dxfId="72" priority="77"/>
  </conditionalFormatting>
  <conditionalFormatting sqref="C65:E65">
    <cfRule type="duplicateValues" dxfId="71" priority="71"/>
  </conditionalFormatting>
  <conditionalFormatting sqref="C240:E240">
    <cfRule type="duplicateValues" dxfId="70" priority="70"/>
  </conditionalFormatting>
  <conditionalFormatting sqref="C300:E300">
    <cfRule type="duplicateValues" dxfId="69" priority="69"/>
  </conditionalFormatting>
  <conditionalFormatting sqref="C48:E50">
    <cfRule type="duplicateValues" dxfId="68" priority="68"/>
  </conditionalFormatting>
  <conditionalFormatting sqref="C51:E51">
    <cfRule type="duplicateValues" dxfId="67" priority="67"/>
  </conditionalFormatting>
  <conditionalFormatting sqref="C294:E294">
    <cfRule type="duplicateValues" dxfId="66" priority="66"/>
  </conditionalFormatting>
  <conditionalFormatting sqref="C296:E296">
    <cfRule type="duplicateValues" dxfId="65" priority="65"/>
  </conditionalFormatting>
  <conditionalFormatting sqref="C330:E330">
    <cfRule type="duplicateValues" dxfId="64" priority="64"/>
  </conditionalFormatting>
  <conditionalFormatting sqref="C90:E90 C92:E92">
    <cfRule type="duplicateValues" dxfId="63" priority="62"/>
  </conditionalFormatting>
  <conditionalFormatting sqref="C93:E93">
    <cfRule type="duplicateValues" dxfId="62" priority="61"/>
  </conditionalFormatting>
  <conditionalFormatting sqref="C90:E90">
    <cfRule type="duplicateValues" dxfId="61" priority="63"/>
  </conditionalFormatting>
  <conditionalFormatting sqref="C91:E91">
    <cfRule type="duplicateValues" dxfId="60" priority="60"/>
  </conditionalFormatting>
  <conditionalFormatting sqref="C94:E94">
    <cfRule type="duplicateValues" dxfId="59" priority="59"/>
  </conditionalFormatting>
  <conditionalFormatting sqref="C298:E298">
    <cfRule type="duplicateValues" dxfId="58" priority="58"/>
  </conditionalFormatting>
  <conditionalFormatting sqref="C340:E340">
    <cfRule type="duplicateValues" dxfId="57" priority="56"/>
  </conditionalFormatting>
  <conditionalFormatting sqref="C339:E340">
    <cfRule type="duplicateValues" dxfId="56" priority="57"/>
  </conditionalFormatting>
  <conditionalFormatting sqref="C73:E73">
    <cfRule type="duplicateValues" dxfId="55" priority="54"/>
  </conditionalFormatting>
  <conditionalFormatting sqref="C73:E73">
    <cfRule type="duplicateValues" dxfId="54" priority="55"/>
  </conditionalFormatting>
  <conditionalFormatting sqref="G73">
    <cfRule type="duplicateValues" dxfId="53" priority="53"/>
  </conditionalFormatting>
  <conditionalFormatting sqref="C191:D191">
    <cfRule type="duplicateValues" dxfId="52" priority="52"/>
  </conditionalFormatting>
  <conditionalFormatting sqref="C190:D190">
    <cfRule type="duplicateValues" dxfId="51" priority="51"/>
  </conditionalFormatting>
  <conditionalFormatting sqref="C195:D195">
    <cfRule type="duplicateValues" dxfId="50" priority="48"/>
  </conditionalFormatting>
  <conditionalFormatting sqref="C192:D192">
    <cfRule type="duplicateValues" dxfId="49" priority="46"/>
  </conditionalFormatting>
  <conditionalFormatting sqref="C192:D192">
    <cfRule type="duplicateValues" dxfId="48" priority="47"/>
  </conditionalFormatting>
  <conditionalFormatting sqref="C195:D195">
    <cfRule type="duplicateValues" dxfId="47" priority="49"/>
  </conditionalFormatting>
  <conditionalFormatting sqref="C193:D193 C195:D195">
    <cfRule type="duplicateValues" dxfId="46" priority="50"/>
  </conditionalFormatting>
  <conditionalFormatting sqref="C194:D194">
    <cfRule type="duplicateValues" dxfId="45" priority="45"/>
  </conditionalFormatting>
  <conditionalFormatting sqref="C342:D342">
    <cfRule type="duplicateValues" dxfId="44" priority="44"/>
  </conditionalFormatting>
  <conditionalFormatting sqref="C205:D205">
    <cfRule type="duplicateValues" dxfId="43" priority="43"/>
  </conditionalFormatting>
  <conditionalFormatting sqref="C206:D206">
    <cfRule type="duplicateValues" dxfId="42" priority="42"/>
  </conditionalFormatting>
  <conditionalFormatting sqref="C288:D288">
    <cfRule type="duplicateValues" dxfId="41" priority="40"/>
  </conditionalFormatting>
  <conditionalFormatting sqref="C288:D288">
    <cfRule type="duplicateValues" dxfId="40" priority="41"/>
  </conditionalFormatting>
  <conditionalFormatting sqref="C346:D346">
    <cfRule type="duplicateValues" dxfId="39" priority="38"/>
  </conditionalFormatting>
  <conditionalFormatting sqref="C346:D346">
    <cfRule type="duplicateValues" dxfId="38" priority="39"/>
  </conditionalFormatting>
  <conditionalFormatting sqref="C180:D180">
    <cfRule type="duplicateValues" dxfId="37" priority="35"/>
  </conditionalFormatting>
  <conditionalFormatting sqref="C180:D180">
    <cfRule type="duplicateValues" dxfId="36" priority="34"/>
  </conditionalFormatting>
  <conditionalFormatting sqref="C179:D183">
    <cfRule type="duplicateValues" dxfId="35" priority="36"/>
  </conditionalFormatting>
  <conditionalFormatting sqref="C179:D183">
    <cfRule type="duplicateValues" dxfId="34" priority="37"/>
  </conditionalFormatting>
  <conditionalFormatting sqref="G183">
    <cfRule type="duplicateValues" dxfId="33" priority="33"/>
  </conditionalFormatting>
  <conditionalFormatting sqref="C152:D152">
    <cfRule type="duplicateValues" dxfId="32" priority="32"/>
  </conditionalFormatting>
  <conditionalFormatting sqref="C153:D153">
    <cfRule type="duplicateValues" dxfId="31" priority="31"/>
  </conditionalFormatting>
  <conditionalFormatting sqref="C151:D151">
    <cfRule type="duplicateValues" dxfId="30" priority="29"/>
  </conditionalFormatting>
  <conditionalFormatting sqref="C151:D151">
    <cfRule type="duplicateValues" dxfId="29" priority="30"/>
  </conditionalFormatting>
  <conditionalFormatting sqref="C155:D155">
    <cfRule type="duplicateValues" dxfId="28" priority="28"/>
  </conditionalFormatting>
  <conditionalFormatting sqref="C156:D156">
    <cfRule type="duplicateValues" dxfId="27" priority="26"/>
  </conditionalFormatting>
  <conditionalFormatting sqref="C156:D156">
    <cfRule type="duplicateValues" dxfId="26" priority="27"/>
  </conditionalFormatting>
  <conditionalFormatting sqref="C157:D157">
    <cfRule type="duplicateValues" dxfId="25" priority="24"/>
  </conditionalFormatting>
  <conditionalFormatting sqref="C157:D157">
    <cfRule type="duplicateValues" dxfId="24" priority="25"/>
  </conditionalFormatting>
  <conditionalFormatting sqref="C158:D158">
    <cfRule type="duplicateValues" dxfId="23" priority="22"/>
  </conditionalFormatting>
  <conditionalFormatting sqref="C158:D158">
    <cfRule type="duplicateValues" dxfId="22" priority="23"/>
  </conditionalFormatting>
  <conditionalFormatting sqref="C154:D154">
    <cfRule type="duplicateValues" dxfId="21" priority="20"/>
  </conditionalFormatting>
  <conditionalFormatting sqref="C154:D154">
    <cfRule type="duplicateValues" dxfId="20" priority="21"/>
  </conditionalFormatting>
  <conditionalFormatting sqref="C97:D97">
    <cfRule type="duplicateValues" dxfId="19" priority="19"/>
  </conditionalFormatting>
  <conditionalFormatting sqref="C17:D17">
    <cfRule type="duplicateValues" dxfId="18" priority="18"/>
  </conditionalFormatting>
  <conditionalFormatting sqref="C18:D18">
    <cfRule type="duplicateValues" dxfId="17" priority="17"/>
  </conditionalFormatting>
  <conditionalFormatting sqref="C145:D145">
    <cfRule type="duplicateValues" dxfId="16" priority="16"/>
  </conditionalFormatting>
  <conditionalFormatting sqref="C161:D161">
    <cfRule type="duplicateValues" dxfId="15" priority="15"/>
  </conditionalFormatting>
  <conditionalFormatting sqref="G161">
    <cfRule type="duplicateValues" dxfId="14" priority="14"/>
  </conditionalFormatting>
  <conditionalFormatting sqref="C26:D26">
    <cfRule type="duplicateValues" dxfId="13" priority="13"/>
  </conditionalFormatting>
  <conditionalFormatting sqref="G26">
    <cfRule type="duplicateValues" dxfId="12" priority="12"/>
  </conditionalFormatting>
  <conditionalFormatting sqref="C162:D162">
    <cfRule type="duplicateValues" dxfId="11" priority="11"/>
  </conditionalFormatting>
  <conditionalFormatting sqref="C137:D137">
    <cfRule type="duplicateValues" dxfId="10" priority="10"/>
  </conditionalFormatting>
  <conditionalFormatting sqref="C71:D71">
    <cfRule type="duplicateValues" dxfId="9" priority="9"/>
  </conditionalFormatting>
  <conditionalFormatting sqref="C71:D71">
    <cfRule type="duplicateValues" dxfId="8" priority="8"/>
  </conditionalFormatting>
  <conditionalFormatting sqref="C131:D132">
    <cfRule type="duplicateValues" dxfId="7" priority="7"/>
  </conditionalFormatting>
  <conditionalFormatting sqref="C132:D132">
    <cfRule type="duplicateValues" dxfId="6" priority="6"/>
  </conditionalFormatting>
  <conditionalFormatting sqref="C232:E232">
    <cfRule type="duplicateValues" dxfId="5" priority="5"/>
  </conditionalFormatting>
  <conditionalFormatting sqref="C236:E236">
    <cfRule type="duplicateValues" dxfId="4" priority="85"/>
  </conditionalFormatting>
  <conditionalFormatting sqref="C103:E103">
    <cfRule type="duplicateValues" dxfId="3" priority="3"/>
  </conditionalFormatting>
  <conditionalFormatting sqref="C103:E103">
    <cfRule type="duplicateValues" dxfId="2" priority="4"/>
  </conditionalFormatting>
  <conditionalFormatting sqref="F103">
    <cfRule type="duplicateValues" dxfId="1" priority="2"/>
  </conditionalFormatting>
  <conditionalFormatting sqref="G103">
    <cfRule type="duplicateValues" dxfId="0" priority="1"/>
  </conditionalFormatting>
  <pageMargins left="0.31496062992125984" right="0.31496062992125984" top="0.39370078740157483" bottom="0.27559055118110237" header="0.31496062992125984" footer="0.31496062992125984"/>
  <pageSetup paperSize="9" scale="60"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'[1]Tong hop chung CDT'!#REF!</xm:f>
          </x14:formula1>
          <xm:sqref>A1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Unknown Document Type" ma:contentTypeID="0x010104" ma:contentTypeVersion="0" ma:contentTypeDescription="" ma:contentTypeScope="" ma:versionID="05d83ceaa0bbd2e3bc716e6e66bd857a">
  <xsd:schema xmlns:xsd="http://www.w3.org/2001/XMLSchema" xmlns:xs="http://www.w3.org/2001/XMLSchema" xmlns:p="http://schemas.microsoft.com/office/2006/metadata/properties" targetNamespace="http://schemas.microsoft.com/office/2006/metadata/properties" ma:root="true" ma:fieldsID="b3d69fe45253d5ff147bb69036b756a7">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97D22CFF-21B5-4745-81C2-3566E88E4794}"/>
</file>

<file path=customXml/itemProps2.xml><?xml version="1.0" encoding="utf-8"?>
<ds:datastoreItem xmlns:ds="http://schemas.openxmlformats.org/officeDocument/2006/customXml" ds:itemID="{217B62A9-E585-465F-9881-2824EE48F147}"/>
</file>

<file path=customXml/itemProps3.xml><?xml version="1.0" encoding="utf-8"?>
<ds:datastoreItem xmlns:ds="http://schemas.openxmlformats.org/officeDocument/2006/customXml" ds:itemID="{69998FF6-7833-4A72-9E39-883AE9B092C2}"/>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Sheet1</vt:lpstr>
      <vt:lpstr>Sheet2</vt:lpstr>
      <vt:lpstr>Sheet3</vt:lpstr>
      <vt:lpstr>Sheet1!Print_Titles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Windows User</cp:lastModifiedBy>
  <cp:lastPrinted>2019-12-30T01:33:29Z</cp:lastPrinted>
  <dcterms:created xsi:type="dcterms:W3CDTF">2019-12-26T03:44:54Z</dcterms:created>
  <dcterms:modified xsi:type="dcterms:W3CDTF">2020-01-14T02:04:46Z</dcterms:modified>
</cp:coreProperties>
</file>