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keDunlap\Dropbox\My PC (B360-XPS15-15)\Documents\Columbia_Data\Excel_Class\"/>
    </mc:Choice>
  </mc:AlternateContent>
  <xr:revisionPtr revIDLastSave="0" documentId="13_ncr:1_{18D9596B-995C-4D5F-A18A-C4FFDCC93791}" xr6:coauthVersionLast="45" xr6:coauthVersionMax="45" xr10:uidLastSave="{00000000-0000-0000-0000-000000000000}"/>
  <bookViews>
    <workbookView xWindow="57480" yWindow="-120" windowWidth="29040" windowHeight="15840" xr2:uid="{00000000-000D-0000-FFFF-FFFF00000000}"/>
  </bookViews>
  <sheets>
    <sheet name="Data" sheetId="1" r:id="rId1"/>
    <sheet name="Pivot Chart 1" sheetId="3" r:id="rId2"/>
    <sheet name="Pivot Chart 2" sheetId="5" r:id="rId3"/>
    <sheet name="Pivot Chart 3" sheetId="7" r:id="rId4"/>
    <sheet name="Outcomes" sheetId="9" r:id="rId5"/>
  </sheets>
  <definedNames>
    <definedName name="_xlnm._FilterDatabase" localSheetId="0" hidden="1">Data!$A$1:$T$4115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2" i="9" l="1"/>
  <c r="G11" i="9"/>
  <c r="G10" i="9"/>
  <c r="G9" i="9"/>
  <c r="G8" i="9"/>
  <c r="G7" i="9"/>
  <c r="G6" i="9"/>
  <c r="G5" i="9"/>
  <c r="G4" i="9"/>
  <c r="G3" i="9"/>
  <c r="H12" i="9"/>
  <c r="H11" i="9"/>
  <c r="H10" i="9"/>
  <c r="H9" i="9"/>
  <c r="H8" i="9"/>
  <c r="H7" i="9"/>
  <c r="H6" i="9"/>
  <c r="H5" i="9"/>
  <c r="H4" i="9"/>
  <c r="H3" i="9"/>
  <c r="H2" i="9"/>
  <c r="G2" i="9"/>
  <c r="F6" i="9"/>
  <c r="F12" i="9"/>
  <c r="F11" i="9"/>
  <c r="F10" i="9"/>
  <c r="F9" i="9"/>
  <c r="F8" i="9"/>
  <c r="F7" i="9"/>
  <c r="F5" i="9"/>
  <c r="F4" i="9"/>
  <c r="F3" i="9"/>
  <c r="F2" i="9"/>
  <c r="E12" i="9"/>
  <c r="E11" i="9"/>
  <c r="E10" i="9"/>
  <c r="E9" i="9"/>
  <c r="E8" i="9"/>
  <c r="E7" i="9"/>
  <c r="E6" i="9"/>
  <c r="E5" i="9"/>
  <c r="E4" i="9"/>
  <c r="E3" i="9"/>
  <c r="E2" i="9"/>
  <c r="D12" i="9"/>
  <c r="D11" i="9"/>
  <c r="D10" i="9"/>
  <c r="D9" i="9"/>
  <c r="D8" i="9"/>
  <c r="D7" i="9"/>
  <c r="D6" i="9"/>
  <c r="D5" i="9"/>
  <c r="D4" i="9"/>
  <c r="D3" i="9"/>
  <c r="D2" i="9"/>
  <c r="C12" i="9"/>
  <c r="C11" i="9"/>
  <c r="C10" i="9"/>
  <c r="C9" i="9"/>
  <c r="C8" i="9"/>
  <c r="C7" i="9"/>
  <c r="C6" i="9"/>
  <c r="C5" i="9"/>
  <c r="C4" i="9"/>
  <c r="C3" i="9"/>
  <c r="C2" i="9"/>
  <c r="B12" i="9"/>
  <c r="B11" i="9"/>
  <c r="B10" i="9"/>
  <c r="B7" i="9"/>
  <c r="B9" i="9"/>
  <c r="B8" i="9"/>
  <c r="B6" i="9"/>
  <c r="B5" i="9"/>
  <c r="B4" i="9"/>
  <c r="B3" i="9"/>
  <c r="B2" i="9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<sst xmlns="http://schemas.openxmlformats.org/spreadsheetml/2006/main" count="24818" uniqueCount="8399">
  <si>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</si>
  <si>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</si>
  <si>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</si>
  <si>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</si>
  <si>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</si>
  <si>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</si>
  <si>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</si>
  <si>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</si>
  <si>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</si>
  <si>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</si>
  <si>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</si>
  <si>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</si>
  <si>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</si>
  <si>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</si>
  <si>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</si>
  <si>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</si>
  <si>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</si>
  <si>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</si>
  <si>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</si>
  <si>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</si>
  <si>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</si>
  <si>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</si>
  <si>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</si>
  <si>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</si>
  <si>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</si>
  <si>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</si>
  <si>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</si>
  <si>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</si>
  <si>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</si>
  <si>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</si>
  <si>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</si>
  <si>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</si>
  <si>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</si>
  <si>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</si>
  <si>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</si>
  <si>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</si>
  <si>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</si>
  <si>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</si>
  <si>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</si>
  <si>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</si>
  <si>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</si>
  <si>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</si>
  <si>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</si>
  <si>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</si>
  <si>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</si>
  <si>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</si>
  <si>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</si>
  <si>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</si>
  <si>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</si>
  <si>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</si>
  <si>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</si>
  <si>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</si>
  <si>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</si>
  <si>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</si>
  <si>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</si>
  <si>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</si>
  <si>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</si>
  <si>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</si>
  <si>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</si>
  <si>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</si>
  <si>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</si>
  <si>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</si>
  <si>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</si>
  <si>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</si>
  <si>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</si>
  <si>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</si>
  <si>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</si>
  <si>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</si>
  <si>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</si>
  <si>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</si>
  <si>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</si>
  <si>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</si>
  <si>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</si>
  <si>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</si>
  <si>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</si>
  <si>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</si>
  <si>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</si>
  <si>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</si>
  <si>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</si>
  <si>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</si>
  <si>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</si>
  <si>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</si>
  <si>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</si>
  <si>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</si>
  <si>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</si>
  <si>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</si>
  <si>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</si>
  <si>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</si>
  <si>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</si>
  <si>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</si>
  <si>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</si>
  <si>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</si>
  <si>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</si>
  <si>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</si>
  <si>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</si>
  <si>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</si>
  <si>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</si>
  <si>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</si>
  <si>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</si>
  <si>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</si>
  <si>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</si>
  <si>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</si>
  <si>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</si>
  <si>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</si>
  <si>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</si>
  <si>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</si>
  <si>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</si>
  <si>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</si>
  <si>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</si>
  <si>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</si>
  <si>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</si>
  <si>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</si>
  <si>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</si>
  <si>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</si>
  <si>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</si>
  <si>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</si>
  <si>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</si>
  <si>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</si>
  <si>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</si>
  <si>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</si>
  <si>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</si>
  <si>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</si>
  <si>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</si>
  <si>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</si>
  <si>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</si>
  <si>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</si>
  <si>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</si>
  <si>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</si>
  <si>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</si>
  <si>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</si>
  <si>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</si>
  <si>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</si>
  <si>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</si>
  <si>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</si>
  <si>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</si>
  <si>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</si>
  <si>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</si>
  <si>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</si>
  <si>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</si>
  <si>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</si>
  <si>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</si>
  <si>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</si>
  <si>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</si>
  <si>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</si>
  <si>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</si>
  <si>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</si>
  <si>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</si>
  <si>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</si>
  <si>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</si>
  <si>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</si>
  <si>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</si>
  <si>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</si>
  <si>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</si>
  <si>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</si>
  <si>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</si>
  <si>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</si>
  <si>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</si>
  <si>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</si>
  <si>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</si>
  <si>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</si>
  <si>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</si>
  <si>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</si>
  <si>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</si>
  <si>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</si>
  <si>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</si>
  <si>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</si>
  <si>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</si>
  <si>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</si>
  <si>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</si>
  <si>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</si>
  <si>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</si>
  <si>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</si>
  <si>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</si>
  <si>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</si>
  <si>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</si>
  <si>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</si>
  <si>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</si>
  <si>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</si>
  <si>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</si>
  <si>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</si>
  <si>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</si>
  <si>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</si>
  <si>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</si>
  <si>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</si>
  <si>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</si>
  <si>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</si>
  <si>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</si>
  <si>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</si>
  <si>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</si>
  <si>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</si>
  <si>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</si>
  <si>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</si>
  <si>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</si>
  <si>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</si>
  <si>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</si>
  <si>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</si>
  <si>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</si>
  <si>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</si>
  <si>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</si>
  <si>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</si>
  <si>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</si>
  <si>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</si>
  <si>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</si>
  <si>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</si>
  <si>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</si>
  <si>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</si>
  <si>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</si>
  <si>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</si>
  <si>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</si>
  <si>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</si>
  <si>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</si>
  <si>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</si>
  <si>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</si>
  <si>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</si>
  <si>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</si>
  <si>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</si>
  <si>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</si>
  <si>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</si>
  <si>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</si>
  <si>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</si>
  <si>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</si>
  <si>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</si>
  <si>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</si>
  <si>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</si>
  <si>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</si>
  <si>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</si>
  <si>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</si>
  <si>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</si>
  <si>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</si>
  <si>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</si>
  <si>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</si>
  <si>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</si>
  <si>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</si>
  <si>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</si>
  <si>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</si>
  <si>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</si>
  <si>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</si>
  <si>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</si>
  <si>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</si>
  <si>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</si>
  <si>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</si>
  <si>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</si>
  <si>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</si>
  <si>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</si>
  <si>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</si>
  <si>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</si>
  <si>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</si>
  <si>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</si>
  <si>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</si>
  <si>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</si>
  <si>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</si>
  <si>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</si>
  <si>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</si>
  <si>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</si>
  <si>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</si>
  <si>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</si>
  <si>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</si>
  <si>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</si>
  <si>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</si>
  <si>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</si>
  <si>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</si>
  <si>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</si>
  <si>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</si>
  <si>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</si>
  <si>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</si>
  <si>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</si>
  <si>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</si>
  <si>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</si>
  <si>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</si>
  <si>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</si>
  <si>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</si>
  <si>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</si>
  <si>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</si>
  <si>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</si>
  <si>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</si>
  <si>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</si>
  <si>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</si>
  <si>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</si>
  <si>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</si>
  <si>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</si>
  <si>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</si>
  <si>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</si>
  <si>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</si>
  <si>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</si>
  <si>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</si>
  <si>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</si>
  <si>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</si>
  <si>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</si>
  <si>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</si>
  <si>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</si>
  <si>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</si>
  <si>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</si>
  <si>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</si>
  <si>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</si>
  <si>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</si>
  <si>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</si>
  <si>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</si>
  <si>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</si>
  <si>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</si>
  <si>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</si>
  <si>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</si>
  <si>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</si>
  <si>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</si>
  <si>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</si>
  <si>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</si>
  <si>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</si>
  <si>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</si>
  <si>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</si>
  <si>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</si>
  <si>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</si>
  <si>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</si>
  <si>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</si>
  <si>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</si>
  <si>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</si>
  <si>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</si>
  <si>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</si>
  <si>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</si>
  <si>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</si>
  <si>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</si>
  <si>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</si>
  <si>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</si>
  <si>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</si>
  <si>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</si>
  <si>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</si>
  <si>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</si>
  <si>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</si>
  <si>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</si>
  <si>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</si>
  <si>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</si>
  <si>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</si>
  <si>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</si>
  <si>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</si>
  <si>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</si>
  <si>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</si>
  <si>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</si>
  <si>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</si>
  <si>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</si>
  <si>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</si>
  <si>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</si>
  <si>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</si>
  <si>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</si>
  <si>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</si>
  <si>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</si>
  <si>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</si>
  <si>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</si>
  <si>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</si>
  <si>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</si>
  <si>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</si>
  <si>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</si>
  <si>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</si>
  <si>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</si>
  <si>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</si>
  <si>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</si>
  <si>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</si>
  <si>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</si>
  <si>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</si>
  <si>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</si>
  <si>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</si>
  <si>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</si>
  <si>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</si>
  <si>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</si>
  <si>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</si>
  <si>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</si>
  <si>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</si>
  <si>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</si>
  <si>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</si>
  <si>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</si>
  <si>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</si>
  <si>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</si>
  <si>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</si>
  <si>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</si>
  <si>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</si>
  <si>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</si>
  <si>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</si>
  <si>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</si>
  <si>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</si>
  <si>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</si>
  <si>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</si>
  <si>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</si>
  <si>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</si>
  <si>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</si>
  <si>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</si>
  <si>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</si>
  <si>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</si>
  <si>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</si>
  <si>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</si>
  <si>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</si>
  <si>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</si>
  <si>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</si>
  <si>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</si>
  <si>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</si>
  <si>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</si>
  <si>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</si>
  <si>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</si>
  <si>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</si>
  <si>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</si>
  <si>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</si>
  <si>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</si>
  <si>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</si>
  <si>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</si>
  <si>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</si>
  <si>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</si>
  <si>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</si>
  <si>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</si>
  <si>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</si>
  <si>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</si>
  <si>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</si>
  <si>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</si>
  <si>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</si>
  <si>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</si>
  <si>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</si>
  <si>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</si>
  <si>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</si>
  <si>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</si>
  <si>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</si>
  <si>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</si>
  <si>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</si>
  <si>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</si>
  <si>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</si>
  <si>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</si>
  <si>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</si>
  <si>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</si>
  <si>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</si>
  <si>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</si>
  <si>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</si>
  <si>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</si>
  <si>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</si>
  <si>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</si>
  <si>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</si>
  <si>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</si>
  <si>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</si>
  <si>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</si>
  <si>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</si>
  <si>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</si>
  <si>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</si>
  <si>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</si>
  <si>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</si>
  <si>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</si>
  <si>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</si>
  <si>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</si>
  <si>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</si>
  <si>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</si>
  <si>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</si>
  <si>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</si>
  <si>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</si>
  <si>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</si>
  <si>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</si>
  <si>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</si>
  <si>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</si>
  <si>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</si>
  <si>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</si>
  <si>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</si>
  <si>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</si>
  <si>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</si>
  <si>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</si>
  <si>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</si>
  <si>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</si>
  <si>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</si>
  <si>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</si>
  <si>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</si>
  <si>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</si>
  <si>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</si>
  <si>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</si>
  <si>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</si>
  <si>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</si>
  <si>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</si>
  <si>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</si>
  <si>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</si>
  <si>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</si>
  <si>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</si>
  <si>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</si>
  <si>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</si>
  <si>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</si>
  <si>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</si>
  <si>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</si>
  <si>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</si>
  <si>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</si>
  <si>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</si>
  <si>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</si>
  <si>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</si>
  <si>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</si>
  <si>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</si>
  <si>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</si>
  <si>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</si>
  <si>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</si>
  <si>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</si>
  <si>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</si>
  <si>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</si>
  <si>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</si>
  <si>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</si>
  <si>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</si>
  <si>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</si>
  <si>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</si>
  <si>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</si>
  <si>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</si>
  <si>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</si>
  <si>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</si>
  <si>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</si>
  <si>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</si>
  <si>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</si>
  <si>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</si>
  <si>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</si>
  <si>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</si>
  <si>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</si>
  <si>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</si>
  <si>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</si>
  <si>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</si>
  <si>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</si>
  <si>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</si>
  <si>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</si>
  <si>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</si>
  <si>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</si>
  <si>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</si>
  <si>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</si>
  <si>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</si>
  <si>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</si>
  <si>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</si>
  <si>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</si>
  <si>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</si>
  <si>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</si>
  <si>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</si>
  <si>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</si>
  <si>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</si>
  <si>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</si>
  <si>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</si>
  <si>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</si>
  <si>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</si>
  <si>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</si>
  <si>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</si>
  <si>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</si>
  <si>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</si>
  <si>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</si>
  <si>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</si>
  <si>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</si>
  <si>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</si>
  <si>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</si>
  <si>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</si>
  <si>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</si>
  <si>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</si>
  <si>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</si>
  <si>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</si>
  <si>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</si>
  <si>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</si>
  <si>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</si>
  <si>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</si>
  <si>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</si>
  <si>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</si>
  <si>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</si>
  <si>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</si>
  <si>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</si>
  <si>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</si>
  <si>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</si>
  <si>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</si>
  <si>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</si>
  <si>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</si>
  <si>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</si>
  <si>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</si>
  <si>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</si>
  <si>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</si>
  <si>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</si>
  <si>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</si>
  <si>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</si>
  <si>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</si>
  <si>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</si>
  <si>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</si>
  <si>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</si>
  <si>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</si>
  <si>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</si>
  <si>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</si>
  <si>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</si>
  <si>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</si>
  <si>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</si>
  <si>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</si>
  <si>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</si>
  <si>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</si>
  <si>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</si>
  <si>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</si>
  <si>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</si>
  <si>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</si>
  <si>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</si>
  <si>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</si>
  <si>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</si>
  <si>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</si>
  <si>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</si>
  <si>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</si>
  <si>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</si>
  <si>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</si>
  <si>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</si>
  <si>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</si>
  <si>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</si>
  <si>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</si>
  <si>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</si>
  <si>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</si>
  <si>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</si>
  <si>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</si>
  <si>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</si>
  <si>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</si>
  <si>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</si>
  <si>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</si>
  <si>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</si>
  <si>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</si>
  <si>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</si>
  <si>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</si>
  <si>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</si>
  <si>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</si>
  <si>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</si>
  <si>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</si>
  <si>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</si>
  <si>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</si>
  <si>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</si>
  <si>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</si>
  <si>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</si>
  <si>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</si>
  <si>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</si>
  <si>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</si>
  <si>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</si>
  <si>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</si>
  <si>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</si>
  <si>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</si>
  <si>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</si>
  <si>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</si>
  <si>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</si>
  <si>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</si>
  <si>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</si>
  <si>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</si>
  <si>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</si>
  <si>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</si>
  <si>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</si>
  <si>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</si>
  <si>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</si>
  <si>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</si>
  <si>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</si>
  <si>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</si>
  <si>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</si>
  <si>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</si>
  <si>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</si>
  <si>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</si>
  <si>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</si>
  <si>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</si>
  <si>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</si>
  <si>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</si>
  <si>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</si>
  <si>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</si>
  <si>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</si>
  <si>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</si>
  <si>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</si>
  <si>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</si>
  <si>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</si>
  <si>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</si>
  <si>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</si>
  <si>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</si>
  <si>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</si>
  <si>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</si>
  <si>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</si>
  <si>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</si>
  <si>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</si>
  <si>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</si>
  <si>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</si>
  <si>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</si>
  <si>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</si>
  <si>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</si>
  <si>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</si>
  <si>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</si>
  <si>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</si>
  <si>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</si>
  <si>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</si>
  <si>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</si>
  <si>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</si>
  <si>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</si>
  <si>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</si>
  <si>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</si>
  <si>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</si>
  <si>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</si>
  <si>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</si>
  <si>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</si>
  <si>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</si>
  <si>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</si>
  <si>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</si>
  <si>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</si>
  <si>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</si>
  <si>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</si>
  <si>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</si>
  <si>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</si>
  <si>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</si>
  <si>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</si>
  <si>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</si>
  <si>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</si>
  <si>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</si>
  <si>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</si>
  <si>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</si>
  <si>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</si>
  <si>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</si>
  <si>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</si>
  <si>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</si>
  <si>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</si>
  <si>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</si>
  <si>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</si>
  <si>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</si>
  <si>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</si>
  <si>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</si>
  <si>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</si>
  <si>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</si>
  <si>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</si>
  <si>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</si>
  <si>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</si>
  <si>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</si>
  <si>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</si>
  <si>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</si>
  <si>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</si>
  <si>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</si>
  <si>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</si>
  <si>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</si>
  <si>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</si>
  <si>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</si>
  <si>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</si>
  <si>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</si>
  <si>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</si>
  <si>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</si>
  <si>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</si>
  <si>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</si>
  <si>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</si>
  <si>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</si>
  <si>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</si>
  <si>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</si>
  <si>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</si>
  <si>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</si>
  <si>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</si>
  <si>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</si>
  <si>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</si>
  <si>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</si>
  <si>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</si>
  <si>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</si>
  <si>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</si>
  <si>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</si>
  <si>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</si>
  <si>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</si>
  <si>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</si>
  <si>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</si>
  <si>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</si>
  <si>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</si>
  <si>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</si>
  <si>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</si>
  <si>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</si>
  <si>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</si>
  <si>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</si>
  <si>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</si>
  <si>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</si>
  <si>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</si>
  <si>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</si>
  <si>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</si>
  <si>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</si>
  <si>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</si>
  <si>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</si>
  <si>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</si>
  <si>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</si>
  <si>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</si>
  <si>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</si>
  <si>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</si>
  <si>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</si>
  <si>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</si>
  <si>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</si>
  <si>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</si>
  <si>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</si>
  <si>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</si>
  <si>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</si>
  <si>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</si>
  <si>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</si>
  <si>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</si>
  <si>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</si>
  <si>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</si>
  <si>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</si>
  <si>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</si>
  <si>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</si>
  <si>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</si>
  <si>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</si>
  <si>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</si>
  <si>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</si>
  <si>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</si>
  <si>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</si>
  <si>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</si>
  <si>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</si>
  <si>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</si>
  <si>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</si>
  <si>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</si>
  <si>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</si>
  <si>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</si>
  <si>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</si>
  <si>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</si>
  <si>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</si>
  <si>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</si>
  <si>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</si>
  <si>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</si>
  <si>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</si>
  <si>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</si>
  <si>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</si>
  <si>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</si>
  <si>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</si>
  <si>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</si>
  <si>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</si>
  <si>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</si>
  <si>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</si>
  <si>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</si>
  <si>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</si>
  <si>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</si>
  <si>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</si>
  <si>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</si>
  <si>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</si>
  <si>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</si>
  <si>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</si>
  <si>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</si>
  <si>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</si>
  <si>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</si>
  <si>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</si>
  <si>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</si>
  <si>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</si>
  <si>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</si>
  <si>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</si>
  <si>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</si>
  <si>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</si>
  <si>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</si>
  <si>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</si>
  <si>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</si>
  <si>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</si>
  <si>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</si>
  <si>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</si>
  <si>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</si>
  <si>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</si>
  <si>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</si>
  <si>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</si>
  <si>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</si>
  <si>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</si>
  <si>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</si>
  <si>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</si>
  <si>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</si>
  <si>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</si>
  <si>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</si>
  <si>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</si>
  <si>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</si>
  <si>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</si>
  <si>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</si>
  <si>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</si>
  <si>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</si>
  <si>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</si>
  <si>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</si>
  <si>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</si>
  <si>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</si>
  <si>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</si>
  <si>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</si>
  <si>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</si>
  <si>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</si>
  <si>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</si>
  <si>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</si>
  <si>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</si>
  <si>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</si>
  <si>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</si>
  <si>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</si>
  <si>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</si>
  <si>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</si>
  <si>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</si>
  <si>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</si>
  <si>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</si>
  <si>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</si>
  <si>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</si>
  <si>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</si>
  <si>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</si>
  <si>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</si>
  <si>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</si>
  <si>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</si>
  <si>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</si>
  <si>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</si>
  <si>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</si>
  <si>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</si>
  <si>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</si>
  <si>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</si>
  <si>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</si>
  <si>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</si>
  <si>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</si>
  <si>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</si>
  <si>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</si>
  <si>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</si>
  <si>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</si>
  <si>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</si>
  <si>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</si>
  <si>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</si>
  <si>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</si>
  <si>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</si>
  <si>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</si>
  <si>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</si>
  <si>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</si>
  <si>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</si>
  <si>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</si>
  <si>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</si>
  <si>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</si>
  <si>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</si>
  <si>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</si>
  <si>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</si>
  <si>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</si>
  <si>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</si>
  <si>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</si>
  <si>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</si>
  <si>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</si>
  <si>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</si>
  <si>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</si>
  <si>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</si>
  <si>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</si>
  <si>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</si>
  <si>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</si>
  <si>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</si>
  <si>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</si>
  <si>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</si>
  <si>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</si>
  <si>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</si>
  <si>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</si>
  <si>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</si>
  <si>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</si>
  <si>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</si>
  <si>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</si>
  <si>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</si>
  <si>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</si>
  <si>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</si>
  <si>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</si>
  <si>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</si>
  <si>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</si>
  <si>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</si>
  <si>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</si>
  <si>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</si>
  <si>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</si>
  <si>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</si>
  <si>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</si>
  <si>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</si>
  <si>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</si>
  <si>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</si>
  <si>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</si>
  <si>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</si>
  <si>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</si>
  <si>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</si>
  <si>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</si>
  <si>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</si>
  <si>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</si>
  <si>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</si>
  <si>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</si>
  <si>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</si>
  <si>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</si>
  <si>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</si>
  <si>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</si>
  <si>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</si>
  <si>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</si>
  <si>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</si>
  <si>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</si>
  <si>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</si>
  <si>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</si>
  <si>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</si>
  <si>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</si>
  <si>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</si>
  <si>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</si>
  <si>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</si>
  <si>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</si>
  <si>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</si>
  <si>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</si>
  <si>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</si>
  <si>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</si>
  <si>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</si>
  <si>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</si>
  <si>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</si>
  <si>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</si>
  <si>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</si>
  <si>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</si>
  <si>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</si>
  <si>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</si>
  <si>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</si>
  <si>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</si>
  <si>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</si>
  <si>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</si>
  <si>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</si>
  <si>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</si>
  <si>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</si>
  <si>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</si>
  <si>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</si>
  <si>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</si>
  <si>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</si>
  <si>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</si>
  <si>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</si>
  <si>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</si>
  <si>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</si>
  <si>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</si>
  <si>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</si>
  <si>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</si>
  <si>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</si>
  <si>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</si>
  <si>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</si>
  <si>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</si>
  <si>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</si>
  <si>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</si>
  <si>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</si>
  <si>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</si>
  <si>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</si>
  <si>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</si>
  <si>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</si>
  <si>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</si>
  <si>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</si>
  <si>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</si>
  <si>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</si>
  <si>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</si>
  <si>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</si>
  <si>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</si>
  <si>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</si>
  <si>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</si>
  <si>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</si>
  <si>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</si>
  <si>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</si>
  <si>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</si>
  <si>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</si>
  <si>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</si>
  <si>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</si>
  <si>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</si>
  <si>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</si>
  <si>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</si>
  <si>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</si>
  <si>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</si>
  <si>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</si>
  <si>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</si>
  <si>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</si>
  <si>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</si>
  <si>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</si>
  <si>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</si>
  <si>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</si>
  <si>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</si>
  <si>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</si>
  <si>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</si>
  <si>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</si>
  <si>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</si>
  <si>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</si>
  <si>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</si>
  <si>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</si>
  <si>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</si>
  <si>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</si>
  <si>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</si>
  <si>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</si>
  <si>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</si>
  <si>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</si>
  <si>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</si>
  <si>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</si>
  <si>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</si>
  <si>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</si>
  <si>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</si>
  <si>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</si>
  <si>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</si>
  <si>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</si>
  <si>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</si>
  <si>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</si>
  <si>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</si>
  <si>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</si>
  <si>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</si>
  <si>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</si>
  <si>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</si>
  <si>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</si>
  <si>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</si>
  <si>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</si>
  <si>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</si>
  <si>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</si>
  <si>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</si>
  <si>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</si>
  <si>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</si>
  <si>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</si>
  <si>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</si>
  <si>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</si>
  <si>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</si>
  <si>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</si>
  <si>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</si>
  <si>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</si>
  <si>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</si>
  <si>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</si>
  <si>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</si>
  <si>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</si>
  <si>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</si>
  <si>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</si>
  <si>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</si>
  <si>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</si>
  <si>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</si>
  <si>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</si>
  <si>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</si>
  <si>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</si>
  <si>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</si>
  <si>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</si>
  <si>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</si>
  <si>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</si>
  <si>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</si>
  <si>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</si>
  <si>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</si>
  <si>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</si>
  <si>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</si>
  <si>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</si>
  <si>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</si>
  <si>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</si>
  <si>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</si>
  <si>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</si>
  <si>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</si>
  <si>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</si>
  <si>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</si>
  <si>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</si>
  <si>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</si>
  <si>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</si>
  <si>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</si>
  <si>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</si>
  <si>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</si>
  <si>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</si>
  <si>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</si>
  <si>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</si>
  <si>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</si>
  <si>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</si>
  <si>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</si>
  <si>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</si>
  <si>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</si>
  <si>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</si>
  <si>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</si>
  <si>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</si>
  <si>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</si>
  <si>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</si>
  <si>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</si>
  <si>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</si>
  <si>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</si>
  <si>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</si>
  <si>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</si>
  <si>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</si>
  <si>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</si>
  <si>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</si>
  <si>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</si>
  <si>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</si>
  <si>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</si>
  <si>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</si>
  <si>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</si>
  <si>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</si>
  <si>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</si>
  <si>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</si>
  <si>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</si>
  <si>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</si>
  <si>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</si>
  <si>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</si>
  <si>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</si>
  <si>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</si>
  <si>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</si>
  <si>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</si>
  <si>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</si>
  <si>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</si>
  <si>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</si>
  <si>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</si>
  <si>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</si>
  <si>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</si>
  <si>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</si>
  <si>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</si>
  <si>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</si>
  <si>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</si>
  <si>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</si>
  <si>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</si>
  <si>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</si>
  <si>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</si>
  <si>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</si>
  <si>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</si>
  <si>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</si>
  <si>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</si>
  <si>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</si>
  <si>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</si>
  <si>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</si>
  <si>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</si>
  <si>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</si>
  <si>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</si>
  <si>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</si>
  <si>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</si>
  <si>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</si>
  <si>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</si>
  <si>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</si>
  <si>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</si>
  <si>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</si>
  <si>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</si>
  <si>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</si>
  <si>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</si>
  <si>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</si>
  <si>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</si>
  <si>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</si>
  <si>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</si>
  <si>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</si>
  <si>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</si>
  <si>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</si>
  <si>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</si>
  <si>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</si>
  <si>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</si>
  <si>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</si>
  <si>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</si>
  <si>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</si>
  <si>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</si>
  <si>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</si>
  <si>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</si>
  <si>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</si>
  <si>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</si>
  <si>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</si>
  <si>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</si>
  <si>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</si>
  <si>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</si>
  <si>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</si>
  <si>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</si>
  <si>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</si>
  <si>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</si>
  <si>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</si>
  <si>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</si>
  <si>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</si>
  <si>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</si>
  <si>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</si>
  <si>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</si>
  <si>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</si>
  <si>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</si>
  <si>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</si>
  <si>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</si>
  <si>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</si>
  <si>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</si>
  <si>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</si>
  <si>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</si>
  <si>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</si>
  <si>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</si>
  <si>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</si>
  <si>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</si>
  <si>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</si>
  <si>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</si>
  <si>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</si>
  <si>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</si>
  <si>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</si>
  <si>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</si>
  <si>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</si>
  <si>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</si>
  <si>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</si>
  <si>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</si>
  <si>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</si>
  <si>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</si>
  <si>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</si>
  <si>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</si>
  <si>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</si>
  <si>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</si>
  <si>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</si>
  <si>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</si>
  <si>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</si>
  <si>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</si>
  <si>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</si>
  <si>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</si>
  <si>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</si>
  <si>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</si>
  <si>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</si>
  <si>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</si>
  <si>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</si>
  <si>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</si>
  <si>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</si>
  <si>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</si>
  <si>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</si>
  <si>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</si>
  <si>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</si>
  <si>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</si>
  <si>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</si>
  <si>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</si>
  <si>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</si>
  <si>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</si>
  <si>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</si>
  <si>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</si>
  <si>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</si>
  <si>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</si>
  <si>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</si>
  <si>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</si>
  <si>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</si>
  <si>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</si>
  <si>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</si>
  <si>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</si>
  <si>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</si>
  <si>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</si>
  <si>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</si>
  <si>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</si>
  <si>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</si>
  <si>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</si>
  <si>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</si>
  <si>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</si>
  <si>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</si>
  <si>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</si>
  <si>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</si>
  <si>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</si>
  <si>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</si>
  <si>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</si>
  <si>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</si>
  <si>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</si>
  <si>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</si>
  <si>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</si>
  <si>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</si>
  <si>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</si>
  <si>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</si>
  <si>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</si>
  <si>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</si>
  <si>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</si>
  <si>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</si>
  <si>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</si>
  <si>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</si>
  <si>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</si>
  <si>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</si>
  <si>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</si>
  <si>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</si>
  <si>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</si>
  <si>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</si>
  <si>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</si>
  <si>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</si>
  <si>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</si>
  <si>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</si>
  <si>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</si>
  <si>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</si>
  <si>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</si>
  <si>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</si>
  <si>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</si>
  <si>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</si>
  <si>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</si>
  <si>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</si>
  <si>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</si>
  <si>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</si>
  <si>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</si>
  <si>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</si>
  <si>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</si>
  <si>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</si>
  <si>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</si>
  <si>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</si>
  <si>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</si>
  <si>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</si>
  <si>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</si>
  <si>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</si>
  <si>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</si>
  <si>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</si>
  <si>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</si>
  <si>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</si>
  <si>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</si>
  <si>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</si>
  <si>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</si>
  <si>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</si>
  <si>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</si>
  <si>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</si>
  <si>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</si>
  <si>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</si>
  <si>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</si>
  <si>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</si>
  <si>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</si>
  <si>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</si>
  <si>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</si>
  <si>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</si>
  <si>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</si>
  <si>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</si>
  <si>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</si>
  <si>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</si>
  <si>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</si>
  <si>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</si>
  <si>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</si>
  <si>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</si>
  <si>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</si>
  <si>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</si>
  <si>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</si>
  <si>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</si>
  <si>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</si>
  <si>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</si>
  <si>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</si>
  <si>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</si>
  <si>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</si>
  <si>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</si>
  <si>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</si>
  <si>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</si>
  <si>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</si>
  <si>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</si>
  <si>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</si>
  <si>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</si>
  <si>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</si>
  <si>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</si>
  <si>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</si>
  <si>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</si>
  <si>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</si>
  <si>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</si>
  <si>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</si>
  <si>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</si>
  <si>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</si>
  <si>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</si>
  <si>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</si>
  <si>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</si>
  <si>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</si>
  <si>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</si>
  <si>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</si>
  <si>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</si>
  <si>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</si>
  <si>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</si>
  <si>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</si>
  <si>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</si>
  <si>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</si>
  <si>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</si>
  <si>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</si>
  <si>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</si>
  <si>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</si>
  <si>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</si>
  <si>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</si>
  <si>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</si>
  <si>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</si>
  <si>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</si>
  <si>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</si>
  <si>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</si>
  <si>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</si>
  <si>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</si>
  <si>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</si>
  <si>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</si>
  <si>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</si>
  <si>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</si>
  <si>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</si>
  <si>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</si>
  <si>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</si>
  <si>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</si>
  <si>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</si>
  <si>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</si>
  <si>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</si>
  <si>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</si>
  <si>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</si>
  <si>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</si>
  <si>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</si>
  <si>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</si>
  <si>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</si>
  <si>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</si>
  <si>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</si>
  <si>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</si>
  <si>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</si>
  <si>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</si>
  <si>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</si>
  <si>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</si>
  <si>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</si>
  <si>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</si>
  <si>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</si>
  <si>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</si>
  <si>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</si>
  <si>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</si>
  <si>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</si>
  <si>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</si>
  <si>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</si>
  <si>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</si>
  <si>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</si>
  <si>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</si>
  <si>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</si>
  <si>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</si>
  <si>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</si>
  <si>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</si>
  <si>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</si>
  <si>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</si>
  <si>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</si>
  <si>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</si>
  <si>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</si>
  <si>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</si>
  <si>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</si>
  <si>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</si>
  <si>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</si>
  <si>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</si>
  <si>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</si>
  <si>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</si>
  <si>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</si>
  <si>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</si>
  <si>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</si>
  <si>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</si>
  <si>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</si>
  <si>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</si>
  <si>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</si>
  <si>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</si>
  <si>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</si>
  <si>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</si>
  <si>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</si>
  <si>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</si>
  <si>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</si>
  <si>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</si>
  <si>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</si>
  <si>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</si>
  <si>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</si>
  <si>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</si>
  <si>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</si>
  <si>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</si>
  <si>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</si>
  <si>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</si>
  <si>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</si>
  <si>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</si>
  <si>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</si>
  <si>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</si>
  <si>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</si>
  <si>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</si>
  <si>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</si>
  <si>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</si>
  <si>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</si>
  <si>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</si>
  <si>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</si>
  <si>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</si>
  <si>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</si>
  <si>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</si>
  <si>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</si>
  <si>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</si>
  <si>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</si>
  <si>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</si>
  <si>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</si>
  <si>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</si>
  <si>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</si>
  <si>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</si>
  <si>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</si>
  <si>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</si>
  <si>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</si>
  <si>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</si>
  <si>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</si>
  <si>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</si>
  <si>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</si>
  <si>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</si>
  <si>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</si>
  <si>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</si>
  <si>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</si>
  <si>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</si>
  <si>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</si>
  <si>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</si>
  <si>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</si>
  <si>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</si>
  <si>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</si>
  <si>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</si>
  <si>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</si>
  <si>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</si>
  <si>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</si>
  <si>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</si>
  <si>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</si>
  <si>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</si>
  <si>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</si>
  <si>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</si>
  <si>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</si>
  <si>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</si>
  <si>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</si>
  <si>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</si>
  <si>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</si>
  <si>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</si>
  <si>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</si>
  <si>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</si>
  <si>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</si>
  <si>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</si>
  <si>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</si>
  <si>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</si>
  <si>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</si>
  <si>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</si>
  <si>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</si>
  <si>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</si>
  <si>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</si>
  <si>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</si>
  <si>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</si>
  <si>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</si>
  <si>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</si>
  <si>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</si>
  <si>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</si>
  <si>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</si>
  <si>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</si>
  <si>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</si>
  <si>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</si>
  <si>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</si>
  <si>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</si>
  <si>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</si>
  <si>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</si>
  <si>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</si>
  <si>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</si>
  <si>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</si>
  <si>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</si>
  <si>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</si>
  <si>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</si>
  <si>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</si>
  <si>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</si>
  <si>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</si>
  <si>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</si>
  <si>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</si>
  <si>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</si>
  <si>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</si>
  <si>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</si>
  <si>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</si>
  <si>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</si>
  <si>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</si>
  <si>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</si>
  <si>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</si>
  <si>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</si>
  <si>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</si>
  <si>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</si>
  <si>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</si>
  <si>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</si>
  <si>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</si>
  <si>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</si>
  <si>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</si>
  <si>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</si>
  <si>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</si>
  <si>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</si>
  <si>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</si>
  <si>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</si>
  <si>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</si>
  <si>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</si>
  <si>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</si>
  <si>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</si>
  <si>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</si>
  <si>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</si>
  <si>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</si>
  <si>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</si>
  <si>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</si>
  <si>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</si>
  <si>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</si>
  <si>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</si>
  <si>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</si>
  <si>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</si>
  <si>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</si>
  <si>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</si>
  <si>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</si>
  <si>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</si>
  <si>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</si>
  <si>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</si>
  <si>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</si>
  <si>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</si>
  <si>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</si>
  <si>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</si>
  <si>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</si>
  <si>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</si>
  <si>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</si>
  <si>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</si>
  <si>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</si>
  <si>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</si>
  <si>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</si>
  <si>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</si>
  <si>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</si>
  <si>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</si>
  <si>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</si>
  <si>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</si>
  <si>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</si>
  <si>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</si>
  <si>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</si>
  <si>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</si>
  <si>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</si>
  <si>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</si>
  <si>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</si>
  <si>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</si>
  <si>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</si>
  <si>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</si>
  <si>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</si>
  <si>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</si>
  <si>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</si>
  <si>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</si>
  <si>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</si>
  <si>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</si>
  <si>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</si>
  <si>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</si>
  <si>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</si>
  <si>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</si>
  <si>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</si>
  <si>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</si>
  <si>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</si>
  <si>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</si>
  <si>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</si>
  <si>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</si>
  <si>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</si>
  <si>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</si>
  <si>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</si>
  <si>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</si>
  <si>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</si>
  <si>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</si>
  <si>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</si>
  <si>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</si>
  <si>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</si>
  <si>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</si>
  <si>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</si>
  <si>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</si>
  <si>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</si>
  <si>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</si>
  <si>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</si>
  <si>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</si>
  <si>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</si>
  <si>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</si>
  <si>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</si>
  <si>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</si>
  <si>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</si>
  <si>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</si>
  <si>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</si>
  <si>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</si>
  <si>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</si>
  <si>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</si>
  <si>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</si>
  <si>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</si>
  <si>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</si>
  <si>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</si>
  <si>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</si>
  <si>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</si>
  <si>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</si>
  <si>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</si>
  <si>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</si>
  <si>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</si>
  <si>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</si>
  <si>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</si>
  <si>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</si>
  <si>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</si>
  <si>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</si>
  <si>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</si>
  <si>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</si>
  <si>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</si>
  <si>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</si>
  <si>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</si>
  <si>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</si>
  <si>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</si>
  <si>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</si>
  <si>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</si>
  <si>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</si>
  <si>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</si>
  <si>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</si>
  <si>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</si>
  <si>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</si>
  <si>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</si>
  <si>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</si>
  <si>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</si>
  <si>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</si>
  <si>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</si>
  <si>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</si>
  <si>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</si>
  <si>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</si>
  <si>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</si>
  <si>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</si>
  <si>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</si>
  <si>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</si>
  <si>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</si>
  <si>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</si>
  <si>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</si>
  <si>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</si>
  <si>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</si>
  <si>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</si>
  <si>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</si>
  <si>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</si>
  <si>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</si>
  <si>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</si>
  <si>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</si>
  <si>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</si>
  <si>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</si>
  <si>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</si>
  <si>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</si>
  <si>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</si>
  <si>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</si>
  <si>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</si>
  <si>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</si>
  <si>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</si>
  <si>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</si>
  <si>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</si>
  <si>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</si>
  <si>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</si>
  <si>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</si>
  <si>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</si>
  <si>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</si>
  <si>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</si>
  <si>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</si>
  <si>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</si>
  <si>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</si>
  <si>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</si>
  <si>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</si>
  <si>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</si>
  <si>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</si>
  <si>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</si>
  <si>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</si>
  <si>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</si>
  <si>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</si>
  <si>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</si>
  <si>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</si>
  <si>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</si>
  <si>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</si>
  <si>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</si>
  <si>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</si>
  <si>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</si>
  <si>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</si>
  <si>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</si>
  <si>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</si>
  <si>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</si>
  <si>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</si>
  <si>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</si>
  <si>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</si>
  <si>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</si>
  <si>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</si>
  <si>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</si>
  <si>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</si>
  <si>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</si>
  <si>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</si>
  <si>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</si>
  <si>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</si>
  <si>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</si>
  <si>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</si>
  <si>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</si>
  <si>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</si>
  <si>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</si>
  <si>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</si>
  <si>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</si>
  <si>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</si>
  <si>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</si>
  <si>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</si>
  <si>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</si>
  <si>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</si>
  <si>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</si>
  <si>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</si>
  <si>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</si>
  <si>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</si>
  <si>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</si>
  <si>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</si>
  <si>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</si>
  <si>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</si>
  <si>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</si>
  <si>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</si>
  <si>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</si>
  <si>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</si>
  <si>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</si>
  <si>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</si>
  <si>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</si>
  <si>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</si>
  <si>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</si>
  <si>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</si>
  <si>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</si>
  <si>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</si>
  <si>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</si>
  <si>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</si>
  <si>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</si>
  <si>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</si>
  <si>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</si>
  <si>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</si>
  <si>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</si>
  <si>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</si>
  <si>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</si>
  <si>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</si>
  <si>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</si>
  <si>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</si>
  <si>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</si>
  <si>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</si>
  <si>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</si>
  <si>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</si>
  <si>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</si>
  <si>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</si>
  <si>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</si>
  <si>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</si>
  <si>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</si>
  <si>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</si>
  <si>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</si>
  <si>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</si>
  <si>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</si>
  <si>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</si>
  <si>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</si>
  <si>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</si>
  <si>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</si>
  <si>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</si>
  <si>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</si>
  <si>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</si>
  <si>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</si>
  <si>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</si>
  <si>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</si>
  <si>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</si>
  <si>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</si>
  <si>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</si>
  <si>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</si>
  <si>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</si>
  <si>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</si>
  <si>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</si>
  <si>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</si>
  <si>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</si>
  <si>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</si>
  <si>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</si>
  <si>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</si>
  <si>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</si>
  <si>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</si>
  <si>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</si>
  <si>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</si>
  <si>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</si>
  <si>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</si>
  <si>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</si>
  <si>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</si>
  <si>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</si>
  <si>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</si>
  <si>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</si>
  <si>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</si>
  <si>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</si>
  <si>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</si>
  <si>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</si>
  <si>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</si>
  <si>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</si>
  <si>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</si>
  <si>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</si>
  <si>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</si>
  <si>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</si>
  <si>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</si>
  <si>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</si>
  <si>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</si>
  <si>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</si>
  <si>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</si>
  <si>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</si>
  <si>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</si>
  <si>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</si>
  <si>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</si>
  <si>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</si>
  <si>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</si>
  <si>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</si>
  <si>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</si>
  <si>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</si>
  <si>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</si>
  <si>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</si>
  <si>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</si>
  <si>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</si>
  <si>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</si>
  <si>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</si>
  <si>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</si>
  <si>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</si>
  <si>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</si>
  <si>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</si>
  <si>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</si>
  <si>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</si>
  <si>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</si>
  <si>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</si>
  <si>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</si>
  <si>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</si>
  <si>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</si>
  <si>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</si>
  <si>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</si>
  <si>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</si>
  <si>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</si>
  <si>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</si>
  <si>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</si>
  <si>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</si>
  <si>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</si>
  <si>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</si>
  <si>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</si>
  <si>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</si>
  <si>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</si>
  <si>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</si>
  <si>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</si>
  <si>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</si>
  <si>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</si>
  <si>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</si>
  <si>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</si>
  <si>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</si>
  <si>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</si>
  <si>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</si>
  <si>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</si>
  <si>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</si>
  <si>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</si>
  <si>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</si>
  <si>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</si>
  <si>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</si>
  <si>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</si>
  <si>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</si>
  <si>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</si>
  <si>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</si>
  <si>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</si>
  <si>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</si>
  <si>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</si>
  <si>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</si>
  <si>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</si>
  <si>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</si>
  <si>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</si>
  <si>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</si>
  <si>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</si>
  <si>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</si>
  <si>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</si>
  <si>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</si>
  <si>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</si>
  <si>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</si>
  <si>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</si>
  <si>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</si>
  <si>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</si>
  <si>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</si>
  <si>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</si>
  <si>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</si>
  <si>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</si>
  <si>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</si>
  <si>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</si>
  <si>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</si>
  <si>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</si>
  <si>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</si>
  <si>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</si>
  <si>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</si>
  <si>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</si>
  <si>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</si>
  <si>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</si>
  <si>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</si>
  <si>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</si>
  <si>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</si>
  <si>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</si>
  <si>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</si>
  <si>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</si>
  <si>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</si>
  <si>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</si>
  <si>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</si>
  <si>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</si>
  <si>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</si>
  <si>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</si>
  <si>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</si>
  <si>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</si>
  <si>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</si>
  <si>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</si>
  <si>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</si>
  <si>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</si>
  <si>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</si>
  <si>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</si>
  <si>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</si>
  <si>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</si>
  <si>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</si>
  <si>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</si>
  <si>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</si>
  <si>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</si>
  <si>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</si>
  <si>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</si>
  <si>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</si>
  <si>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</si>
  <si>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</si>
  <si>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</si>
  <si>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</si>
  <si>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</si>
  <si>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</si>
  <si>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</si>
  <si>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</si>
  <si>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</si>
  <si>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</si>
  <si>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</si>
  <si>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</si>
  <si>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</si>
  <si>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</si>
  <si>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</si>
  <si>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</si>
  <si>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</si>
  <si>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</si>
  <si>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</si>
  <si>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</si>
  <si>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</si>
  <si>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</si>
  <si>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</si>
  <si>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</si>
  <si>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</si>
  <si>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</si>
  <si>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</si>
  <si>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</si>
  <si>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</si>
  <si>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</si>
  <si>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</si>
  <si>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</si>
  <si>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</si>
  <si>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</si>
  <si>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</si>
  <si>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</si>
  <si>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</si>
  <si>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</si>
  <si>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</si>
  <si>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</si>
  <si>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</si>
  <si>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</si>
  <si>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</si>
  <si>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</si>
  <si>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</si>
  <si>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</si>
  <si>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</si>
  <si>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</si>
  <si>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</si>
  <si>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</si>
  <si>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</si>
  <si>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</si>
  <si>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</si>
  <si>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</si>
  <si>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</si>
  <si>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</si>
  <si>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</si>
  <si>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</si>
  <si>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</si>
  <si>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</si>
  <si>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</si>
  <si>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</si>
  <si>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</si>
  <si>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</si>
  <si>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</si>
  <si>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</si>
  <si>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</si>
  <si>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</si>
  <si>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</si>
  <si>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</si>
  <si>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</si>
  <si>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</si>
  <si>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</si>
  <si>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</si>
  <si>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</si>
  <si>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</si>
  <si>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</si>
  <si>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</si>
  <si>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</si>
  <si>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</si>
  <si>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</si>
  <si>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</si>
  <si>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</si>
  <si>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</si>
  <si>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</si>
  <si>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</si>
  <si>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</si>
  <si>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</si>
  <si>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</si>
  <si>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</si>
  <si>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</si>
  <si>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</si>
  <si>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</si>
  <si>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</si>
  <si>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</si>
  <si>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</si>
  <si>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</si>
  <si>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</si>
  <si>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</si>
  <si>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</si>
  <si>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</si>
  <si>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</si>
  <si>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</si>
  <si>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</si>
  <si>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</si>
  <si>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</si>
  <si>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</si>
  <si>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</si>
  <si>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</si>
  <si>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</si>
  <si>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</si>
  <si>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</si>
  <si>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</si>
  <si>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</si>
  <si>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</si>
  <si>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</si>
  <si>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</si>
  <si>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</si>
  <si>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</si>
  <si>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</si>
  <si>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</si>
  <si>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</si>
  <si>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</si>
  <si>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</si>
  <si>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</si>
  <si>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</si>
  <si>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</si>
  <si>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</si>
  <si>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</si>
  <si>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</si>
  <si>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</si>
  <si>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</si>
  <si>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</si>
  <si>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</si>
  <si>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</si>
  <si>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</si>
  <si>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</si>
  <si>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</si>
  <si>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</si>
  <si>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</si>
  <si>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</si>
  <si>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</si>
  <si>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</si>
  <si>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</si>
  <si>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</si>
  <si>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</si>
  <si>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</si>
  <si>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</si>
  <si>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</si>
  <si>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</si>
  <si>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</si>
  <si>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</si>
  <si>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</si>
  <si>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</si>
  <si>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</si>
  <si>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</si>
  <si>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</si>
  <si>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</si>
  <si>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</si>
  <si>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</si>
  <si>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</si>
  <si>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</si>
  <si>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</si>
  <si>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</si>
  <si>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</si>
  <si>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</si>
  <si>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</si>
  <si>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</si>
  <si>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</si>
  <si>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</si>
  <si>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</si>
  <si>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</si>
  <si>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</si>
  <si>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</si>
  <si>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</si>
  <si>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</si>
  <si>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</si>
  <si>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</si>
  <si>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</si>
  <si>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</si>
  <si>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</si>
  <si>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</si>
  <si>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</si>
  <si>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</si>
  <si>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</si>
  <si>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</si>
  <si>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</si>
  <si>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</si>
  <si>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</si>
  <si>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</si>
  <si>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</si>
  <si>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</si>
  <si>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</si>
  <si>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</si>
  <si>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</si>
  <si>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</si>
  <si>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</si>
  <si>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</si>
  <si>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</si>
  <si>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</si>
  <si>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</si>
  <si>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</si>
  <si>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</si>
  <si>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</si>
  <si>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</si>
  <si>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</si>
  <si>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</si>
  <si>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</si>
  <si>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</si>
  <si>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</si>
  <si>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</si>
  <si>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</si>
  <si>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</si>
  <si>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</si>
  <si>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</si>
  <si>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</si>
  <si>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</si>
  <si>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</si>
  <si>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</si>
  <si>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</si>
  <si>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</si>
  <si>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</si>
  <si>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</si>
  <si>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</si>
  <si>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</si>
  <si>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</si>
  <si>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</si>
  <si>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</si>
  <si>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</si>
  <si>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</si>
  <si>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</si>
  <si>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</si>
  <si>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</si>
  <si>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</si>
  <si>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</si>
  <si>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</si>
  <si>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</si>
  <si>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</si>
  <si>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</si>
  <si>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</si>
  <si>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</si>
  <si>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</si>
  <si>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</si>
  <si>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</si>
  <si>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</si>
  <si>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</si>
  <si>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</si>
  <si>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</si>
  <si>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</si>
  <si>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</si>
  <si>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</si>
  <si>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</si>
  <si>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</si>
  <si>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</si>
  <si>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</si>
  <si>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</si>
  <si>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</si>
  <si>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</si>
  <si>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</si>
  <si>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</si>
  <si>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</si>
  <si>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</si>
  <si>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</si>
  <si>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</si>
  <si>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</si>
  <si>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</si>
  <si>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</si>
  <si>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</si>
  <si>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</si>
  <si>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</si>
  <si>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</si>
  <si>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</si>
  <si>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</si>
  <si>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</si>
  <si>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</si>
  <si>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</si>
  <si>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</si>
  <si>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</si>
  <si>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</si>
  <si>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</si>
  <si>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</si>
  <si>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</si>
  <si>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</si>
  <si>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</si>
  <si>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</si>
  <si>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</si>
  <si>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</si>
  <si>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</si>
  <si>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</si>
  <si>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</si>
  <si>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</si>
  <si>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</si>
  <si>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</si>
  <si>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</si>
  <si>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</si>
  <si>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</si>
  <si>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</si>
  <si>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</si>
  <si>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</si>
  <si>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</si>
  <si>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</si>
  <si>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</si>
  <si>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</si>
  <si>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</si>
  <si>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</si>
  <si>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</si>
  <si>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</si>
  <si>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</si>
  <si>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</si>
  <si>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</si>
  <si>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</si>
  <si>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</si>
  <si>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</si>
  <si>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</si>
  <si>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</si>
  <si>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</si>
  <si>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</si>
  <si>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</si>
  <si>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</si>
  <si>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</si>
  <si>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</si>
  <si>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</si>
  <si>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</si>
  <si>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</si>
  <si>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</si>
  <si>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</si>
  <si>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</si>
  <si>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</si>
  <si>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</si>
  <si>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</si>
  <si>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</si>
  <si>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</si>
  <si>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</si>
  <si>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</si>
  <si>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</si>
  <si>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</si>
  <si>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</si>
  <si>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</si>
  <si>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</si>
  <si>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</si>
  <si>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</si>
  <si>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</si>
  <si>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</si>
  <si>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</si>
  <si>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</si>
  <si>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</si>
  <si>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</si>
  <si>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</si>
  <si>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</si>
  <si>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</si>
  <si>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</si>
  <si>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</si>
  <si>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</si>
  <si>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</si>
  <si>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</si>
  <si>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</si>
  <si>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</si>
  <si>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</si>
  <si>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</si>
  <si>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</si>
  <si>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</si>
  <si>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</si>
  <si>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</si>
  <si>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</si>
  <si>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</si>
  <si>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</si>
  <si>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</si>
  <si>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</si>
  <si>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</si>
  <si>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</si>
  <si>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</si>
  <si>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</si>
  <si>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</si>
  <si>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</si>
  <si>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</si>
  <si>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</si>
  <si>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</si>
  <si>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</si>
  <si>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</si>
  <si>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</si>
  <si>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</si>
  <si>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</si>
  <si>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</si>
  <si>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</si>
  <si>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</si>
  <si>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</si>
  <si>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</si>
  <si>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</si>
  <si>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</si>
  <si>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</si>
  <si>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</si>
  <si>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</si>
  <si>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</si>
  <si>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</si>
  <si>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</si>
  <si>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</si>
  <si>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</si>
  <si>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</si>
  <si>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</si>
  <si>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</si>
  <si>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</si>
  <si>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</si>
  <si>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</si>
  <si>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</si>
  <si>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</si>
  <si>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</si>
  <si>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</si>
  <si>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</si>
  <si>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</si>
  <si>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</si>
  <si>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</si>
  <si>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</si>
  <si>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</si>
  <si>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</si>
  <si>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</si>
  <si>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</si>
  <si>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</si>
  <si>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</si>
  <si>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</si>
  <si>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</si>
  <si>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</si>
  <si>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</si>
  <si>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</si>
  <si>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</si>
  <si>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</si>
  <si>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</si>
  <si>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</si>
  <si>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</si>
  <si>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</si>
  <si>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</si>
  <si>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</si>
  <si>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</si>
  <si>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</si>
  <si>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</si>
  <si>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</si>
  <si>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</si>
  <si>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</si>
  <si>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</si>
  <si>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</si>
  <si>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</si>
  <si>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</si>
  <si>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</si>
  <si>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</si>
  <si>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</si>
  <si>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</si>
  <si>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</si>
  <si>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</si>
  <si>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</si>
  <si>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</si>
  <si>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</si>
  <si>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</si>
  <si>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</si>
  <si>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</si>
  <si>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</si>
  <si>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</si>
  <si>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</si>
  <si>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</si>
  <si>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</si>
  <si>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</si>
  <si>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</si>
  <si>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</si>
  <si>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</si>
  <si>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</si>
  <si>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</si>
  <si>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</si>
  <si>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</si>
  <si>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</si>
  <si>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</si>
  <si>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</si>
  <si>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</si>
  <si>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</si>
  <si>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</si>
  <si>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</si>
  <si>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</si>
  <si>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</si>
  <si>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</si>
  <si>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</si>
  <si>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</si>
  <si>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</si>
  <si>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</si>
  <si>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</si>
  <si>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</si>
  <si>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</si>
  <si>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</si>
  <si>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</si>
  <si>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</si>
  <si>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</si>
  <si>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</si>
  <si>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</si>
  <si>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</si>
  <si>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</si>
  <si>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</si>
  <si>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</si>
  <si>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</si>
  <si>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</si>
  <si>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</si>
  <si>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</si>
  <si>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</si>
  <si>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</si>
  <si>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</si>
  <si>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</si>
  <si>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</si>
  <si>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</si>
  <si>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</si>
  <si>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</si>
  <si>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</si>
  <si>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</si>
  <si>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</si>
  <si>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</si>
  <si>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</si>
  <si>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</si>
  <si>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</si>
  <si>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</si>
  <si>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</si>
  <si>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</si>
  <si>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</si>
  <si>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</si>
  <si>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</si>
  <si>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</si>
  <si>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</si>
  <si>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</si>
  <si>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</si>
  <si>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</si>
  <si>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</si>
  <si>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</si>
  <si>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</si>
  <si>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</si>
  <si>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</si>
  <si>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</si>
  <si>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</si>
  <si>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</si>
  <si>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</si>
  <si>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</si>
  <si>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</si>
  <si>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</si>
  <si>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</si>
  <si>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</si>
  <si>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</si>
  <si>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</si>
  <si>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</si>
  <si>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</si>
  <si>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</si>
  <si>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</si>
  <si>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</si>
  <si>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</si>
  <si>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</si>
  <si>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</si>
  <si>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</si>
  <si>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</si>
  <si>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</si>
  <si>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</si>
  <si>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</si>
  <si>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</si>
  <si>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</si>
  <si>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</si>
  <si>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</si>
  <si>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</si>
  <si>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</si>
  <si>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</si>
  <si>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</si>
  <si>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</si>
  <si>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</si>
  <si>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</si>
  <si>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</si>
  <si>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</si>
  <si>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</si>
  <si>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</si>
  <si>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</si>
  <si>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</si>
  <si>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</si>
  <si>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</si>
  <si>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</si>
  <si>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</si>
  <si>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</si>
  <si>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</si>
  <si>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</si>
  <si>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</si>
  <si>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</si>
  <si>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</si>
  <si>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</si>
  <si>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</si>
  <si>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</si>
  <si>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</si>
  <si>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</si>
  <si>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</si>
  <si>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</si>
  <si>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</si>
  <si>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</si>
  <si>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</si>
  <si>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</si>
  <si>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</si>
  <si>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</si>
  <si>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</si>
  <si>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</si>
  <si>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</si>
  <si>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</si>
  <si>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</si>
  <si>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</si>
  <si>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</si>
  <si>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</si>
  <si>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</si>
  <si>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</si>
  <si>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</si>
  <si>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</si>
  <si>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</si>
  <si>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</si>
  <si>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</si>
  <si>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</si>
  <si>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</si>
  <si>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</si>
  <si>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</si>
  <si>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</si>
  <si>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</si>
  <si>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</si>
  <si>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</si>
  <si>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</si>
  <si>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</si>
  <si>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</si>
  <si>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</si>
  <si>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</si>
  <si>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</si>
  <si>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</si>
  <si>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</si>
  <si>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</si>
  <si>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</si>
  <si>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</si>
  <si>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</si>
  <si>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</si>
  <si>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</si>
  <si>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</si>
  <si>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</si>
  <si>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</si>
  <si>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</si>
  <si>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</si>
  <si>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</si>
  <si>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</si>
  <si>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</si>
  <si>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</si>
  <si>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</si>
  <si>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</si>
  <si>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</si>
  <si>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</si>
  <si>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</si>
  <si>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</si>
  <si>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</si>
  <si>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</si>
  <si>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</si>
  <si>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</si>
  <si>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</si>
  <si>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</si>
  <si>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</si>
  <si>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</si>
  <si>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</si>
  <si>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</si>
  <si>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</si>
  <si>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</si>
  <si>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</si>
  <si>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</si>
  <si>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</si>
  <si>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</si>
  <si>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</si>
  <si>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</si>
  <si>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</si>
  <si>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</si>
  <si>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</si>
  <si>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</si>
  <si>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</si>
  <si>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</si>
  <si>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</si>
  <si>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</si>
  <si>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</si>
  <si>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</si>
  <si>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</si>
  <si>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</si>
  <si>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</si>
  <si>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</si>
  <si>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</si>
  <si>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</si>
  <si>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</si>
  <si>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</si>
  <si>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</si>
  <si>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</si>
  <si>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</si>
  <si>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</si>
  <si>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</si>
  <si>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</si>
  <si>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</si>
  <si>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</si>
  <si>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</si>
  <si>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</si>
  <si>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</si>
  <si>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</si>
  <si>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</si>
  <si>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</si>
  <si>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</si>
  <si>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</si>
  <si>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</si>
  <si>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</si>
  <si>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</si>
  <si>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</si>
  <si>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</si>
  <si>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</si>
  <si>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</si>
  <si>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</si>
  <si>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</si>
  <si>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</si>
  <si>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</si>
  <si>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</si>
  <si>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</si>
  <si>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</si>
  <si>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</si>
  <si>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</si>
  <si>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</si>
  <si>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</si>
  <si>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</si>
  <si>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</si>
  <si>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</si>
  <si>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</si>
  <si>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</si>
  <si>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</si>
  <si>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</si>
  <si>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</si>
  <si>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</si>
  <si>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</si>
  <si>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</si>
  <si>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</si>
  <si>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</si>
  <si>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</si>
  <si>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</si>
  <si>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</si>
  <si>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</si>
  <si>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</si>
  <si>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</si>
  <si>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</si>
  <si>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</si>
  <si>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</si>
  <si>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</si>
  <si>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</si>
  <si>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</si>
  <si>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</si>
  <si>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</si>
  <si>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</si>
  <si>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</si>
  <si>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</si>
  <si>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</si>
  <si>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</si>
  <si>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</si>
  <si>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</si>
  <si>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</si>
  <si>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</si>
  <si>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</si>
  <si>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</si>
  <si>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</si>
  <si>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</si>
  <si>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</si>
  <si>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</si>
  <si>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</si>
  <si>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</si>
  <si>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</si>
  <si>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</si>
  <si>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</si>
  <si>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</si>
  <si>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</si>
  <si>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</si>
  <si>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</si>
  <si>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</si>
  <si>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</si>
  <si>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</si>
  <si>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</si>
  <si>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</si>
  <si>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</si>
  <si>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</si>
  <si>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</si>
  <si>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</si>
  <si>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</si>
  <si>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</si>
  <si>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</si>
  <si>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</si>
  <si>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</si>
  <si>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</si>
  <si>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</si>
  <si>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</si>
  <si>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</si>
  <si>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</si>
  <si>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</si>
  <si>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</si>
  <si>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</si>
  <si>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</si>
  <si>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</si>
  <si>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</si>
  <si>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</si>
  <si>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</si>
  <si>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</si>
  <si>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</si>
  <si>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</si>
  <si>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</si>
  <si>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</si>
  <si>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</si>
  <si>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</si>
  <si>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</si>
  <si>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</si>
  <si>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</si>
  <si>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</si>
  <si>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</si>
  <si>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</si>
  <si>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</si>
  <si>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</si>
  <si>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</si>
  <si>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</si>
  <si>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</si>
  <si>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</si>
  <si>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</si>
  <si>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</si>
  <si>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</si>
  <si>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</si>
  <si>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</si>
  <si>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</si>
  <si>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</si>
  <si>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</si>
  <si>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</si>
  <si>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</si>
  <si>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</si>
  <si>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</si>
  <si>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</si>
  <si>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</si>
  <si>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</si>
  <si>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</si>
  <si>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</si>
  <si>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</si>
  <si>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</si>
  <si>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</si>
  <si>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</si>
  <si>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</si>
  <si>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</si>
  <si>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</si>
  <si>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</si>
  <si>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</si>
  <si>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</si>
  <si>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</si>
  <si>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</si>
  <si>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</si>
  <si>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</si>
  <si>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</si>
  <si>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</si>
  <si>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</si>
  <si>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</si>
  <si>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</si>
  <si>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</si>
  <si>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</si>
  <si>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</si>
  <si>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</si>
  <si>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</si>
  <si>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</si>
  <si>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</si>
  <si>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</si>
  <si>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</si>
  <si>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</si>
  <si>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</si>
  <si>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</si>
  <si>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</si>
  <si>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</si>
  <si>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</si>
  <si>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</si>
  <si>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</si>
  <si>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</si>
  <si>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</si>
  <si>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</si>
  <si>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</si>
  <si>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</si>
  <si>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</si>
  <si>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</si>
  <si>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</si>
  <si>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</si>
  <si>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</si>
  <si>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</si>
  <si>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</si>
  <si>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</si>
  <si>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</si>
  <si>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</si>
  <si>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</si>
  <si>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</si>
  <si>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</si>
  <si>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</si>
  <si>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</si>
  <si>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</si>
  <si>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</si>
  <si>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</si>
  <si>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</si>
  <si>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</si>
  <si>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</si>
  <si>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</si>
  <si>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</si>
  <si>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</si>
  <si>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</si>
  <si>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</si>
  <si>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</si>
  <si>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</si>
  <si>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</si>
  <si>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</si>
  <si>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</si>
  <si>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</si>
  <si>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</si>
  <si>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</si>
  <si>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</si>
  <si>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</si>
  <si>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</si>
  <si>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</si>
  <si>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</si>
  <si>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</si>
  <si>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</si>
  <si>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</si>
  <si>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</si>
  <si>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</si>
  <si>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</si>
  <si>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</si>
  <si>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</si>
  <si>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</si>
  <si>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</si>
  <si>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</si>
  <si>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</si>
  <si>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</si>
  <si>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</si>
  <si>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</si>
  <si>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</si>
  <si>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</si>
  <si>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</si>
  <si>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</si>
  <si>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</si>
  <si>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</si>
  <si>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</si>
  <si>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</si>
  <si>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</si>
  <si>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</si>
  <si>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</si>
  <si>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</si>
  <si>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</si>
  <si>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</si>
  <si>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</si>
  <si>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</si>
  <si>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</si>
  <si>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</si>
  <si>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</si>
  <si>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</si>
  <si>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</si>
  <si>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</si>
  <si>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</si>
  <si>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</si>
  <si>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</si>
  <si>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</si>
  <si>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</si>
  <si>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</si>
  <si>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</si>
  <si>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</si>
  <si>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</si>
  <si>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</si>
  <si>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</si>
  <si>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</si>
  <si>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</si>
  <si>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</si>
  <si>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</si>
  <si>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</si>
  <si>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</si>
  <si>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</si>
  <si>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</si>
  <si>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</si>
  <si>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</si>
  <si>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</si>
  <si>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</si>
  <si>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</si>
  <si>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</si>
  <si>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</si>
  <si>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</si>
  <si>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</si>
  <si>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</si>
  <si>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</si>
  <si>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</si>
  <si>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</si>
  <si>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</si>
  <si>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</si>
  <si>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</si>
  <si>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</si>
  <si>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</si>
  <si>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</si>
  <si>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</si>
  <si>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</si>
  <si>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</si>
  <si>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</si>
  <si>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</si>
  <si>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</si>
  <si>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</si>
  <si>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</si>
  <si>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</si>
  <si>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</si>
  <si>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</si>
  <si>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</si>
  <si>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</si>
  <si>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</si>
  <si>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</si>
  <si>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</si>
  <si>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</si>
  <si>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</si>
  <si>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</si>
  <si>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</si>
  <si>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</si>
  <si>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</si>
  <si>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</si>
  <si>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</si>
  <si>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</si>
  <si>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</si>
  <si>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</si>
  <si>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</si>
  <si>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</si>
  <si>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</si>
  <si>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</si>
  <si>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</si>
  <si>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</si>
  <si>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</si>
  <si>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</si>
  <si>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</si>
  <si>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</si>
  <si>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</si>
  <si>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</si>
  <si>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</si>
  <si>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</si>
  <si>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</si>
  <si>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</si>
  <si>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</si>
  <si>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</si>
  <si>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</si>
  <si>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</si>
  <si>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</si>
  <si>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</si>
  <si>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</si>
  <si>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</si>
  <si>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</si>
  <si>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</si>
  <si>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</si>
  <si>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</si>
  <si>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</si>
  <si>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</si>
  <si>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</si>
  <si>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</si>
  <si>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</si>
  <si>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</si>
  <si>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</si>
  <si>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</si>
  <si>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</si>
  <si>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</si>
  <si>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</si>
  <si>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</si>
  <si>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</si>
  <si>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</si>
  <si>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</si>
  <si>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</si>
  <si>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</si>
  <si>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</si>
  <si>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</si>
  <si>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</si>
  <si>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</si>
  <si>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</si>
  <si>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</si>
  <si>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</si>
  <si>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</si>
  <si>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</si>
  <si>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</si>
  <si>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</si>
  <si>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</si>
  <si>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</si>
  <si>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</si>
  <si>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</si>
  <si>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</si>
  <si>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</si>
  <si>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</si>
  <si>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</si>
  <si>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</si>
  <si>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</si>
  <si>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</si>
  <si>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</si>
  <si>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</si>
  <si>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</si>
  <si>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</si>
  <si>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</si>
  <si>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</si>
  <si>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</si>
  <si>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</si>
  <si>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</si>
  <si>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</si>
  <si>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</si>
  <si>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</si>
  <si>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</si>
  <si>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</si>
  <si>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</si>
  <si>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</si>
  <si>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</si>
  <si>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</si>
  <si>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</si>
  <si>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</si>
  <si>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</si>
  <si>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</si>
  <si>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</si>
  <si>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</si>
  <si>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</si>
  <si>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</si>
  <si>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</si>
  <si>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</si>
  <si>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</si>
  <si>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</si>
  <si>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</si>
  <si>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</si>
  <si>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</si>
  <si>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</si>
  <si>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</si>
  <si>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</si>
  <si>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</si>
  <si>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</si>
  <si>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</si>
  <si>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</si>
  <si>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</si>
  <si>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</si>
  <si>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</si>
  <si>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</si>
  <si>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</si>
  <si>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</si>
  <si>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</si>
  <si>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</si>
  <si>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</si>
  <si>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</si>
  <si>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</si>
  <si>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</si>
  <si>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</si>
  <si>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</si>
  <si>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</si>
  <si>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</si>
  <si>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</si>
  <si>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</si>
  <si>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</si>
  <si>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</si>
  <si>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</si>
  <si>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</si>
  <si>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</si>
  <si>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</si>
  <si>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</si>
  <si>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</si>
  <si>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</si>
  <si>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</si>
  <si>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</si>
  <si>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</si>
  <si>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</si>
  <si>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</si>
  <si>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</si>
  <si>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</si>
  <si>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</si>
  <si>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</si>
  <si>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</si>
  <si>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</si>
  <si>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</si>
  <si>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</si>
  <si>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</si>
  <si>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</si>
  <si>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</si>
  <si>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</si>
  <si>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</si>
  <si>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</si>
  <si>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</si>
  <si>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</si>
  <si>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</si>
  <si>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</si>
  <si>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</si>
  <si>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</si>
  <si>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</si>
  <si>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</si>
  <si>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</si>
  <si>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</si>
  <si>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</si>
  <si>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</si>
  <si>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</si>
  <si>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</si>
  <si>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</si>
  <si>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</si>
  <si>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</si>
  <si>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</si>
  <si>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</si>
  <si>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</si>
  <si>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</si>
  <si>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</si>
  <si>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</si>
  <si>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</si>
  <si>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</si>
  <si>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</si>
  <si>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</si>
  <si>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</si>
  <si>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</si>
  <si>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</si>
  <si>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</si>
  <si>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</si>
  <si>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</si>
  <si>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</si>
  <si>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</si>
  <si>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</si>
  <si>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</si>
  <si>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</si>
  <si>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</si>
  <si>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</si>
  <si>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</si>
  <si>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</si>
  <si>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</si>
  <si>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</si>
  <si>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</si>
  <si>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</si>
  <si>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</si>
  <si>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</si>
  <si>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</si>
  <si>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</si>
  <si>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</si>
  <si>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</si>
  <si>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</si>
  <si>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</si>
  <si>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</si>
  <si>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</si>
  <si>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</si>
  <si>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</si>
  <si>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</si>
  <si>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</si>
  <si>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</si>
  <si>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</si>
  <si>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</si>
  <si>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</si>
  <si>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</si>
  <si>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</si>
  <si>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</si>
  <si>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</si>
  <si>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</si>
  <si>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</si>
  <si>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</si>
  <si>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</si>
  <si>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</si>
  <si>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</si>
  <si>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</si>
  <si>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</si>
  <si>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</si>
  <si>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</si>
  <si>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</si>
  <si>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</si>
  <si>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</si>
  <si>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</si>
  <si>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</si>
  <si>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</si>
  <si>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</si>
  <si>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</si>
  <si>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</si>
  <si>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</si>
  <si>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</si>
  <si>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</si>
  <si>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</si>
  <si>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</si>
  <si>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</si>
  <si>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</si>
  <si>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</si>
  <si>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</si>
  <si>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</si>
  <si>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</si>
  <si>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</si>
  <si>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</si>
  <si>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</si>
  <si>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</si>
  <si>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</si>
  <si>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</si>
  <si>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</si>
  <si>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</si>
  <si>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</si>
  <si>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</si>
  <si>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</si>
  <si>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</si>
  <si>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</si>
  <si>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</si>
  <si>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</si>
  <si>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</si>
  <si>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</si>
  <si>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</si>
  <si>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</si>
  <si>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</si>
  <si>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</si>
  <si>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</si>
  <si>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</si>
  <si>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</si>
  <si>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</si>
  <si>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</si>
  <si>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</si>
  <si>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</si>
  <si>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</si>
  <si>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</si>
  <si>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</si>
  <si>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</si>
  <si>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</si>
  <si>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</si>
  <si>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</si>
  <si>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</si>
  <si>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</si>
  <si>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</si>
  <si>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</si>
  <si>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</si>
  <si>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</si>
  <si>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</si>
  <si>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</si>
  <si>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</si>
  <si>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</si>
  <si>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</si>
  <si>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</si>
  <si>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</si>
  <si>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</si>
  <si>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</si>
  <si>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</si>
  <si>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</si>
  <si>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</si>
  <si>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</si>
  <si>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</si>
  <si>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</si>
  <si>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</si>
  <si>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</si>
  <si>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</si>
  <si>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</si>
  <si>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</si>
  <si>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</si>
  <si>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</si>
  <si>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</si>
  <si>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</si>
  <si>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</si>
  <si>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</si>
  <si>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</si>
  <si>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</si>
  <si>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</si>
  <si>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</si>
  <si>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</si>
  <si>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</si>
  <si>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</si>
  <si>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</si>
  <si>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</si>
  <si>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</si>
  <si>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</si>
  <si>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</si>
  <si>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</si>
  <si>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</si>
  <si>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</si>
  <si>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</si>
  <si>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</si>
  <si>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</si>
  <si>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</si>
  <si>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</si>
  <si>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</si>
  <si>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</si>
  <si>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</si>
  <si>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</si>
  <si>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</si>
  <si>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</si>
  <si>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</si>
  <si>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</si>
  <si>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</si>
  <si>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</si>
  <si>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</si>
  <si>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</si>
  <si>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</si>
  <si>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</si>
  <si>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</si>
  <si>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</si>
  <si>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</si>
  <si>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</si>
  <si>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</si>
  <si>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</si>
  <si>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</si>
  <si>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</si>
  <si>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</si>
  <si>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</si>
  <si>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</si>
  <si>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</si>
  <si>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</si>
  <si>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</si>
  <si>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</si>
  <si>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</si>
  <si>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</si>
  <si>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</si>
  <si>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</si>
  <si>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</si>
  <si>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</si>
  <si>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</si>
  <si>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</si>
  <si>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</si>
  <si>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</si>
  <si>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</si>
  <si>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</si>
  <si>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</si>
  <si>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</si>
  <si>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</si>
  <si>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</si>
  <si>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</si>
  <si>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</si>
  <si>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</si>
  <si>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</si>
  <si>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</si>
  <si>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</si>
  <si>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</si>
  <si>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</si>
  <si>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</si>
  <si>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</si>
  <si>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</si>
  <si>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</si>
  <si>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</si>
  <si>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</si>
  <si>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</si>
  <si>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</si>
  <si>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</si>
  <si>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</si>
  <si>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</si>
  <si>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</si>
  <si>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</si>
  <si>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</si>
  <si>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</si>
  <si>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</si>
  <si>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</si>
  <si>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</si>
  <si>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</si>
  <si>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</si>
  <si>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</si>
  <si>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</si>
  <si>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</si>
  <si>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</si>
  <si>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</si>
  <si>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</si>
  <si>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</si>
  <si>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</si>
  <si>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</si>
  <si>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</si>
  <si>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</si>
  <si>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</si>
  <si>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</si>
  <si>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</si>
  <si>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</si>
  <si>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</si>
  <si>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</si>
  <si>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</si>
  <si>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</si>
  <si>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</si>
  <si>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</si>
  <si>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</si>
  <si>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</si>
  <si>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</si>
  <si>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</si>
  <si>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</si>
  <si>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</si>
  <si>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</si>
  <si>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</si>
  <si>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</si>
  <si>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</si>
  <si>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</si>
  <si>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</si>
  <si>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</si>
  <si>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</si>
  <si>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</si>
  <si>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</si>
  <si>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</si>
  <si>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</si>
  <si>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</si>
  <si>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</si>
  <si>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</si>
  <si>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</si>
  <si>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</si>
  <si>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</si>
  <si>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</si>
  <si>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</si>
  <si>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</si>
  <si>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</si>
  <si>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</si>
  <si>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</si>
  <si>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</si>
  <si>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</si>
  <si>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</si>
  <si>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</si>
  <si>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</si>
  <si>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</si>
  <si>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</si>
  <si>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</si>
  <si>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</si>
  <si>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</si>
  <si>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</si>
  <si>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</si>
  <si>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</si>
  <si>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</si>
  <si>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</si>
  <si>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</si>
  <si>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</si>
  <si>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</si>
  <si>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</si>
  <si>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</si>
  <si>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</si>
  <si>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</si>
  <si>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</si>
  <si>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</si>
  <si>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</si>
  <si>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</si>
  <si>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</si>
  <si>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</si>
  <si>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</si>
  <si>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</si>
  <si>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</si>
  <si>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</si>
  <si>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</si>
  <si>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</si>
  <si>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</si>
  <si>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</si>
  <si>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</si>
  <si>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</si>
  <si>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</si>
  <si>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</si>
  <si>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</si>
  <si>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</si>
  <si>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</si>
  <si>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</si>
  <si>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</si>
  <si>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</si>
  <si>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</si>
  <si>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</si>
  <si>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</si>
  <si>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</si>
  <si>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</si>
  <si>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</si>
  <si>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</si>
  <si>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</si>
  <si>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</si>
  <si>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</si>
  <si>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</si>
  <si>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</si>
  <si>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</si>
  <si>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</si>
  <si>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</si>
  <si>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</si>
  <si>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</si>
  <si>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</si>
  <si>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</si>
  <si>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</si>
  <si>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</si>
  <si>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</si>
  <si>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</si>
  <si>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</si>
  <si>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</si>
  <si>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</si>
  <si>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</si>
  <si>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</si>
  <si>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</si>
  <si>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</si>
  <si>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</si>
  <si>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</si>
  <si>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</si>
  <si>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</si>
  <si>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</si>
  <si>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</si>
  <si>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</si>
  <si>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</si>
  <si>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</si>
  <si>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</si>
  <si>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</si>
  <si>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</si>
  <si>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</si>
  <si>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</si>
  <si>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</si>
  <si>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</si>
  <si>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</si>
  <si>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</si>
  <si>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</si>
  <si>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</si>
  <si>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</si>
  <si>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</si>
  <si>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</si>
  <si>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</si>
  <si>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</si>
  <si>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</si>
  <si>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</si>
  <si>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</si>
  <si>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</si>
  <si>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</si>
  <si>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</si>
  <si>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</si>
  <si>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</si>
  <si>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</si>
  <si>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</si>
  <si>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</si>
  <si>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</si>
  <si>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</si>
  <si>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</si>
  <si>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</si>
  <si>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</si>
  <si>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</si>
  <si>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</si>
  <si>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</si>
  <si>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</si>
  <si>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</si>
  <si>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</si>
  <si>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</si>
  <si>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</si>
  <si>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</si>
  <si>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</si>
  <si>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</si>
  <si>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</si>
  <si>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</si>
  <si>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</si>
  <si>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</si>
  <si>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</si>
  <si>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</si>
  <si>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</si>
  <si>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</si>
  <si>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</si>
  <si>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</si>
  <si>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</si>
  <si>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</si>
  <si>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</si>
  <si>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</si>
  <si>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</si>
  <si>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</si>
  <si>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</si>
  <si>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</si>
  <si>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</si>
  <si>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</si>
  <si>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</si>
  <si>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</si>
  <si>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</si>
  <si>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</si>
  <si>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</si>
  <si>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</si>
  <si>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</si>
  <si>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</si>
  <si>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</si>
  <si>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</si>
  <si>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</si>
  <si>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</si>
  <si>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</si>
  <si>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</si>
  <si>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</si>
  <si>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</si>
  <si>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</si>
  <si>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</si>
  <si>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</si>
  <si>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</si>
  <si>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</si>
  <si>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</si>
  <si>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</si>
  <si>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</si>
  <si>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</si>
  <si>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</si>
  <si>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</si>
  <si>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</si>
  <si>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</si>
  <si>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</si>
  <si>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</si>
  <si>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</si>
  <si>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</si>
  <si>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</si>
  <si>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</si>
  <si>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</si>
  <si>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</si>
  <si>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</si>
  <si>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</si>
  <si>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</si>
  <si>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</si>
  <si>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</si>
  <si>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</si>
  <si>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</si>
  <si>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</si>
  <si>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</si>
  <si>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</si>
  <si>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</si>
  <si>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</si>
  <si>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</si>
  <si>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</si>
  <si>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</si>
  <si>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</si>
  <si>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</si>
  <si>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</si>
  <si>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</si>
  <si>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</si>
  <si>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</si>
  <si>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</si>
  <si>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</si>
  <si>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</si>
  <si>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</si>
  <si>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</si>
  <si>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</si>
  <si>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</si>
  <si>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</si>
  <si>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</si>
  <si>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</si>
  <si>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</si>
  <si>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</si>
  <si>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</si>
  <si>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</si>
  <si>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</si>
  <si>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</si>
  <si>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</si>
  <si>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</si>
  <si>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</si>
  <si>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</si>
  <si>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</si>
  <si>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</si>
  <si>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</si>
  <si>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</si>
  <si>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</si>
  <si>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</si>
  <si>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</si>
  <si>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</si>
  <si>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</si>
  <si>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</si>
  <si>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</si>
  <si>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</si>
  <si>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</si>
  <si>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</si>
  <si>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</si>
  <si>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</si>
  <si>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</si>
  <si>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</si>
  <si>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</si>
  <si>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</si>
  <si>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</si>
  <si>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</si>
  <si>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</si>
  <si>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</si>
  <si>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</si>
  <si>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</si>
  <si>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</si>
  <si>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</si>
  <si>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</si>
  <si>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</si>
  <si>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</si>
  <si>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</si>
  <si>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</si>
  <si>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</si>
  <si>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</si>
  <si>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</si>
  <si>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</si>
  <si>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</si>
  <si>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</si>
  <si>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</si>
  <si>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</si>
  <si>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</si>
  <si>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</si>
  <si>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</si>
  <si>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</si>
  <si>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</si>
  <si>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</si>
  <si>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</si>
  <si>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</si>
  <si>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</si>
  <si>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</si>
  <si>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</si>
  <si>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</si>
  <si>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</si>
  <si>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</si>
  <si>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</si>
  <si>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</si>
  <si>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</si>
  <si>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</si>
  <si>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</si>
  <si>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</si>
  <si>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</si>
  <si>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</si>
  <si>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</si>
  <si>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</si>
  <si>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</si>
  <si>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</si>
  <si>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</si>
  <si>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</si>
  <si>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</si>
  <si>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</si>
  <si>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</si>
  <si>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</si>
  <si>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</si>
  <si>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</si>
  <si>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</si>
  <si>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</si>
  <si>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</si>
  <si>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</si>
  <si>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</si>
  <si>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</si>
  <si>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</si>
  <si>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</si>
  <si>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</si>
  <si>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</si>
  <si>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</si>
  <si>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</si>
  <si>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</si>
  <si>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</si>
  <si>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</si>
  <si>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</si>
  <si>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</si>
  <si>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</si>
  <si>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</si>
  <si>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</si>
  <si>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</si>
  <si>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</si>
  <si>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</si>
  <si>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</si>
  <si>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</si>
  <si>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</si>
  <si>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</si>
  <si>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</si>
  <si>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</si>
  <si>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</si>
  <si>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</si>
  <si>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</si>
  <si>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</si>
  <si>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</si>
  <si>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</si>
  <si>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</si>
  <si>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</si>
  <si>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</si>
  <si>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</si>
  <si>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</si>
  <si>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</si>
  <si>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</si>
  <si>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</si>
  <si>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</si>
  <si>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</si>
  <si>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</si>
  <si>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</si>
  <si>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</si>
  <si>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</si>
  <si>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</si>
  <si>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</si>
  <si>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</si>
  <si>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</si>
  <si>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</si>
  <si>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</si>
  <si>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</si>
  <si>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</si>
  <si>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</si>
  <si>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</si>
  <si>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</si>
  <si>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</si>
  <si>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</si>
  <si>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</si>
  <si>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</si>
  <si>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</si>
  <si>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</si>
  <si>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</si>
  <si>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</si>
  <si>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</si>
  <si>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</si>
  <si>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</si>
  <si>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</si>
  <si>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</si>
  <si>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</si>
  <si>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</si>
  <si>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</si>
  <si>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</si>
  <si>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</si>
  <si>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</si>
  <si>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</si>
  <si>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</si>
  <si>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</si>
  <si>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</si>
  <si>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</si>
  <si>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</si>
  <si>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</si>
  <si>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</si>
  <si>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</si>
  <si>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</si>
  <si>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</si>
  <si>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</si>
  <si>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</si>
  <si>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</si>
  <si>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</si>
  <si>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</si>
  <si>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</si>
  <si>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</si>
  <si>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</si>
  <si>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</si>
  <si>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</si>
  <si>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</si>
  <si>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</si>
  <si>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</si>
  <si>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</si>
  <si>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</si>
  <si>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</si>
  <si>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</si>
  <si>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</si>
  <si>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</si>
  <si>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</si>
  <si>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</si>
  <si>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</si>
  <si>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</si>
  <si>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</si>
  <si>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</si>
  <si>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</si>
  <si>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</si>
  <si>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</si>
  <si>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</si>
  <si>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</si>
  <si>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</si>
  <si>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</si>
  <si>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</si>
  <si>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</si>
  <si>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</si>
  <si>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</si>
  <si>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</si>
  <si>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</si>
  <si>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</si>
  <si>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</si>
  <si>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</si>
  <si>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</si>
  <si>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</si>
  <si>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</si>
  <si>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</si>
  <si>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</si>
  <si>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</si>
  <si>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</si>
  <si>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</si>
  <si>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</si>
  <si>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</si>
  <si>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</si>
  <si>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</si>
  <si>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</si>
  <si>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</si>
  <si>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</si>
  <si>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</si>
  <si>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</si>
  <si>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</si>
  <si>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</si>
  <si>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</si>
  <si>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</si>
  <si>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</si>
  <si>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</si>
  <si>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</si>
  <si>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</si>
  <si>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</si>
  <si>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</si>
  <si>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</si>
  <si>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</si>
  <si>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</si>
  <si>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</si>
  <si>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</si>
  <si>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</si>
  <si>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</si>
  <si>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</si>
  <si>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</si>
  <si>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</si>
  <si>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</si>
  <si>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</si>
  <si>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</si>
  <si>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</si>
  <si>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</si>
  <si>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</si>
  <si>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</si>
  <si>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</si>
  <si>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</si>
  <si>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</si>
  <si>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</si>
  <si>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</si>
  <si>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</si>
  <si>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</si>
  <si>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</si>
  <si>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</si>
  <si>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</si>
  <si>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</si>
  <si>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</si>
  <si>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</si>
  <si>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</si>
  <si>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</si>
  <si>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</si>
  <si>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</si>
  <si>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</si>
  <si>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</si>
  <si>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</si>
  <si>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</si>
  <si>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</si>
  <si>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</si>
  <si>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</si>
  <si>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</si>
  <si>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</si>
  <si>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</si>
  <si>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</si>
  <si>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</si>
  <si>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</si>
  <si>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</si>
  <si>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</si>
  <si>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</si>
  <si>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</si>
  <si>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</si>
  <si>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</si>
  <si>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</si>
  <si>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</si>
  <si>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</si>
  <si>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</si>
  <si>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</si>
  <si>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</si>
  <si>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</si>
  <si>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</si>
  <si>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</si>
  <si>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</si>
  <si>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</si>
  <si>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</si>
  <si>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</si>
  <si>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</si>
  <si>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</si>
  <si>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</si>
  <si>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</si>
  <si>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</si>
  <si>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</si>
  <si>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</si>
  <si>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</si>
  <si>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</si>
  <si>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</si>
  <si>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</si>
  <si>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</si>
  <si>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</si>
  <si>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</si>
  <si>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</si>
  <si>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</si>
  <si>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</si>
  <si>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</si>
  <si>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</si>
  <si>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</si>
  <si>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</si>
  <si>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</si>
  <si>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</si>
  <si>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</si>
  <si>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</si>
  <si>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</si>
  <si>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</si>
  <si>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</si>
  <si>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</si>
  <si>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</si>
  <si>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</si>
  <si>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</si>
  <si>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</si>
  <si>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</si>
  <si>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</si>
  <si>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</si>
  <si>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</si>
  <si>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</si>
  <si>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</si>
  <si>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</si>
  <si>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</si>
  <si>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</si>
  <si>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</si>
  <si>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</si>
  <si>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</si>
  <si>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</si>
  <si>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</si>
  <si>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</si>
  <si>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</si>
  <si>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</si>
  <si>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</si>
  <si>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</si>
  <si>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</si>
  <si>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</si>
  <si>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</si>
  <si>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</si>
  <si>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</si>
  <si>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</si>
  <si>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</si>
  <si>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</si>
  <si>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</si>
  <si>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</si>
  <si>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</si>
  <si>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</si>
  <si>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</si>
  <si>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</si>
  <si>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</si>
  <si>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</si>
  <si>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</si>
  <si>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</si>
  <si>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</si>
  <si>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</si>
  <si>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</si>
  <si>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</si>
  <si>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</si>
  <si>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</si>
  <si>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</si>
  <si>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</si>
  <si>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</si>
  <si>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</si>
  <si>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</si>
  <si>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</si>
  <si>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</si>
  <si>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</si>
  <si>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</si>
  <si>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</si>
  <si>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</si>
  <si>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</si>
  <si>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</si>
  <si>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</si>
  <si>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</si>
  <si>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</si>
  <si>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</si>
  <si>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</si>
  <si>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</si>
  <si>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</si>
  <si>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</si>
  <si>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</si>
  <si>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</si>
  <si>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</si>
  <si>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</si>
  <si>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</si>
  <si>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</si>
  <si>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</si>
  <si>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</si>
  <si>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</si>
  <si>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</si>
  <si>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</si>
  <si>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</si>
  <si>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</si>
  <si>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</si>
  <si>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</si>
  <si>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</si>
  <si>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</si>
  <si>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</si>
  <si>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</si>
  <si>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</si>
  <si>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</si>
  <si>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</si>
  <si>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</si>
  <si>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</si>
  <si>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</si>
  <si>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</si>
  <si>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</si>
  <si>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</si>
  <si>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</si>
  <si>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</si>
  <si>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</si>
  <si>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</si>
  <si>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</si>
  <si>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</si>
  <si>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</si>
  <si>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</si>
  <si>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</si>
  <si>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</si>
  <si>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</si>
  <si>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</si>
  <si>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</si>
  <si>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</si>
  <si>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</si>
  <si>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</si>
  <si>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</si>
  <si>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</si>
  <si>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</si>
  <si>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</si>
  <si>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</si>
  <si>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</si>
  <si>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</si>
  <si>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</si>
  <si>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</si>
  <si>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</si>
  <si>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</si>
  <si>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</si>
  <si>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</si>
  <si>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</si>
  <si>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</si>
  <si>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</si>
  <si>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</si>
  <si>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</si>
  <si>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</si>
  <si>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</si>
  <si>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</si>
  <si>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</si>
  <si>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</si>
  <si>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</si>
  <si>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</si>
  <si>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</si>
  <si>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</si>
  <si>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</si>
  <si>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</si>
  <si>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</si>
  <si>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</si>
  <si>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</si>
  <si>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</si>
  <si>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</si>
  <si>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</si>
  <si>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</si>
  <si>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</si>
  <si>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</si>
  <si>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</si>
  <si>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</si>
  <si>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</si>
  <si>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</si>
  <si>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</si>
  <si>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</si>
  <si>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</si>
  <si>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</si>
  <si>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</si>
  <si>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</si>
  <si>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</si>
  <si>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</si>
  <si>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</si>
  <si>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</si>
  <si>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</si>
  <si>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</si>
  <si>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</si>
  <si>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</si>
  <si>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</si>
  <si>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</si>
  <si>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</si>
  <si>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</si>
  <si>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</si>
  <si>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</si>
  <si>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</si>
  <si>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</si>
  <si>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</si>
  <si>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</si>
  <si>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</si>
  <si>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</si>
  <si>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</si>
  <si>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</si>
  <si>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</si>
  <si>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</si>
  <si>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</si>
  <si>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</si>
  <si>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</si>
  <si>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</si>
  <si>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</si>
  <si>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</si>
  <si>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</si>
  <si>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</si>
  <si>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</si>
  <si>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</si>
  <si>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</si>
  <si>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</si>
  <si>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</si>
  <si>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</si>
  <si>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</si>
  <si>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</si>
  <si>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</si>
  <si>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</si>
  <si>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</si>
  <si>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</si>
  <si>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</si>
  <si>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</si>
  <si>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</si>
  <si>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</si>
  <si>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</si>
  <si>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</si>
  <si>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</si>
  <si>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</si>
  <si>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</si>
  <si>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</si>
  <si>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</si>
  <si>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</si>
  <si>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</si>
  <si>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</si>
  <si>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</si>
  <si>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</si>
  <si>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</si>
  <si>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</si>
  <si>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</si>
  <si>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</si>
  <si>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</si>
  <si>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</si>
  <si>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</si>
  <si>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</si>
  <si>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</si>
  <si>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</si>
  <si>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</si>
  <si>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</si>
  <si>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</si>
  <si>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</si>
  <si>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</si>
  <si>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</si>
  <si>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</si>
  <si>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</si>
  <si>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</si>
  <si>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</si>
  <si>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</si>
  <si>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</si>
  <si>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</si>
  <si>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</si>
  <si>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</si>
  <si>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</si>
  <si>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</si>
  <si>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</si>
  <si>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</si>
  <si>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</si>
  <si>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</si>
  <si>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</si>
  <si>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</si>
  <si>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</si>
  <si>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</si>
  <si>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</si>
  <si>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</si>
  <si>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</si>
  <si>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</si>
  <si>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</si>
  <si>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</si>
  <si>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</si>
  <si>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</si>
  <si>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</si>
  <si>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</si>
  <si>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</si>
  <si>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</si>
  <si>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</si>
  <si>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</si>
  <si>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</si>
  <si>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</si>
  <si>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</si>
  <si>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</si>
  <si>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</si>
  <si>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</si>
  <si>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</si>
  <si>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</si>
  <si>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</si>
  <si>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</si>
  <si>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</si>
  <si>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</si>
  <si>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</si>
  <si>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</si>
  <si>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</si>
  <si>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</si>
  <si>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</si>
  <si>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</si>
  <si>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</si>
  <si>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</si>
  <si>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</si>
  <si>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</si>
  <si>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</si>
  <si>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</si>
  <si>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</si>
  <si>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</si>
  <si>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</si>
  <si>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</si>
  <si>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</si>
  <si>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</si>
  <si>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</si>
  <si>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</si>
  <si>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</si>
  <si>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</si>
  <si>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</si>
  <si>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</si>
  <si>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</si>
  <si>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</si>
  <si>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</si>
  <si>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</si>
  <si>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</si>
  <si>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</si>
  <si>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</si>
  <si>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</si>
  <si>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</si>
  <si>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</si>
  <si>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</si>
  <si>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</si>
  <si>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</si>
  <si>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</si>
  <si>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</si>
  <si>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</si>
  <si>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</si>
  <si>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</si>
  <si>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</si>
  <si>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</si>
  <si>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</si>
  <si>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</si>
  <si>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</si>
  <si>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</si>
  <si>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</si>
  <si>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</si>
  <si>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</si>
  <si>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</si>
  <si>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</si>
  <si>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</si>
  <si>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</si>
  <si>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</si>
  <si>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</si>
  <si>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</si>
  <si>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</si>
  <si>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</si>
  <si>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</si>
  <si>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</si>
  <si>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</si>
  <si>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</si>
  <si>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</si>
  <si>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</si>
  <si>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</si>
  <si>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</si>
  <si>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</si>
  <si>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</si>
  <si>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</si>
  <si>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</si>
  <si>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</si>
  <si>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</si>
  <si>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</si>
  <si>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</si>
  <si>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</si>
  <si>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</si>
  <si>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</si>
  <si>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</si>
  <si>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</si>
  <si>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</si>
  <si>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</si>
  <si>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</si>
  <si>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</si>
  <si>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</si>
  <si>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</si>
  <si>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</si>
  <si>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</si>
  <si>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</si>
  <si>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</si>
  <si>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</si>
  <si>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</si>
  <si>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</si>
  <si>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</si>
  <si>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</si>
  <si>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</si>
  <si>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</si>
  <si>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</si>
  <si>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</si>
  <si>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</si>
  <si>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</si>
  <si>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</si>
  <si>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</si>
  <si>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</si>
  <si>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</si>
  <si>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</si>
  <si>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</si>
  <si>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</si>
  <si>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</si>
  <si>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</si>
  <si>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</si>
  <si>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</si>
  <si>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</si>
  <si>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</si>
  <si>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</si>
  <si>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</si>
  <si>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</si>
  <si>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</si>
  <si>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</si>
  <si>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</si>
  <si>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</si>
  <si>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</si>
  <si>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</si>
  <si>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</si>
  <si>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</si>
  <si>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</si>
  <si>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</si>
  <si>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</si>
  <si>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</si>
  <si>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</si>
  <si>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</si>
  <si>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</si>
  <si>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</si>
  <si>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</si>
  <si>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</si>
  <si>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</si>
  <si>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</si>
  <si>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</si>
  <si>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</si>
  <si>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</si>
  <si>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</si>
  <si>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</si>
  <si>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</si>
  <si>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</si>
  <si>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</si>
  <si>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</si>
  <si>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</si>
  <si>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</si>
  <si>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</si>
  <si>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</si>
  <si>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</si>
  <si>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</si>
  <si>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</si>
  <si>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</si>
  <si>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</si>
  <si>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</si>
  <si>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</si>
  <si>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</si>
  <si>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</si>
  <si>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</si>
  <si>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</si>
  <si>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</si>
  <si>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</si>
  <si>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</si>
  <si>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</si>
  <si>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</si>
  <si>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</si>
  <si>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</si>
  <si>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</si>
  <si>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</si>
  <si>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</si>
  <si>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</si>
  <si>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</si>
  <si>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</si>
  <si>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</si>
  <si>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</si>
  <si>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</si>
  <si>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</si>
  <si>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</si>
  <si>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</si>
  <si>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</si>
  <si>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</si>
  <si>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</si>
  <si>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</si>
  <si>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</si>
  <si>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</si>
  <si>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</si>
  <si>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</si>
  <si>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</si>
  <si>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</si>
  <si>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</si>
  <si>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</si>
  <si>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</si>
  <si>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</si>
  <si>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</si>
  <si>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</si>
  <si>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</si>
  <si>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</si>
  <si>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</si>
  <si>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</si>
  <si>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</si>
  <si>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</si>
  <si>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</si>
  <si>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</si>
  <si>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</si>
  <si>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</si>
  <si>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</si>
  <si>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</si>
  <si>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</si>
  <si>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</si>
  <si>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</si>
  <si>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</si>
  <si>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</si>
  <si>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</si>
  <si>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</si>
  <si>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</si>
  <si>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</si>
  <si>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</si>
  <si>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</si>
  <si>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</si>
  <si>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</si>
  <si>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</si>
  <si>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</si>
  <si>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</si>
  <si>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</si>
  <si>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</si>
  <si>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</si>
  <si>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</si>
  <si>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</si>
  <si>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</si>
  <si>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</si>
  <si>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</si>
  <si>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</si>
  <si>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</si>
  <si>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</si>
  <si>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</si>
  <si>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</si>
  <si>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</si>
  <si>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</si>
  <si>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</si>
  <si>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</si>
  <si>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</si>
  <si>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</si>
  <si>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</si>
  <si>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</si>
  <si>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</si>
  <si>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</si>
  <si>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</si>
  <si>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</si>
  <si>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</si>
  <si>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</si>
  <si>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</si>
  <si>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</si>
  <si>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</si>
  <si>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</si>
  <si>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</si>
  <si>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</si>
  <si>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</si>
  <si>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</si>
  <si>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</si>
  <si>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</si>
  <si>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</si>
  <si>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</si>
  <si>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</si>
  <si>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</si>
  <si>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</si>
  <si>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</si>
  <si>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</si>
  <si>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</si>
  <si>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</si>
  <si>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</si>
  <si>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</si>
  <si>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</si>
  <si>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</si>
  <si>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</si>
  <si>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</si>
  <si>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</si>
  <si>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</si>
  <si>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</si>
  <si>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</si>
  <si>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</si>
  <si>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</si>
  <si>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</si>
  <si>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</si>
  <si>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</si>
  <si>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</si>
  <si>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</si>
  <si>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</si>
  <si>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</si>
  <si>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</si>
  <si>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</si>
  <si>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</si>
  <si>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</si>
  <si>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</si>
  <si>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</si>
  <si>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</si>
  <si>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</si>
  <si>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</si>
  <si>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</si>
  <si>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</si>
  <si>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</si>
  <si>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</si>
  <si>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</si>
  <si>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</si>
  <si>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</si>
  <si>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</si>
  <si>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</si>
  <si>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</si>
  <si>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</si>
  <si>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</si>
  <si>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</si>
  <si>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</si>
  <si>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</si>
  <si>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</si>
  <si>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</si>
  <si>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</si>
  <si>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</si>
  <si>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</si>
  <si>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</si>
  <si>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</si>
  <si>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</si>
  <si>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</si>
  <si>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</si>
  <si>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</si>
  <si>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</si>
  <si>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</si>
  <si>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</si>
  <si>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</si>
  <si>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</si>
  <si>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</si>
  <si>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</si>
  <si>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</si>
  <si>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</si>
  <si>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</si>
  <si>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</si>
  <si>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</si>
  <si>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</si>
  <si>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</si>
  <si>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</si>
  <si>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</si>
  <si>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</si>
  <si>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</si>
  <si>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</si>
  <si>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</si>
  <si>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</si>
  <si>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</si>
  <si>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</si>
  <si>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</si>
  <si>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</si>
  <si>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</si>
  <si>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</si>
  <si>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</si>
  <si>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</si>
  <si>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</si>
  <si>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</si>
  <si>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</si>
  <si>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</si>
  <si>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</si>
  <si>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</si>
  <si>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</si>
  <si>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</si>
  <si>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</si>
  <si>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</si>
  <si>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</si>
  <si>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</si>
  <si>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</si>
  <si>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</si>
  <si>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</si>
  <si>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</si>
  <si>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</si>
  <si>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</si>
  <si>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</si>
  <si>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</si>
  <si>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</si>
  <si>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</si>
  <si>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</si>
  <si>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</si>
  <si>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</si>
  <si>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</si>
  <si>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</si>
  <si>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</si>
  <si>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</si>
  <si>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</si>
  <si>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</si>
  <si>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</si>
  <si>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</si>
  <si>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</si>
  <si>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</si>
  <si>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</si>
  <si>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</si>
  <si>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</si>
  <si>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</si>
  <si>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</si>
  <si>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</si>
  <si>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</si>
  <si>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</si>
  <si>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</si>
  <si>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</si>
  <si>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</si>
  <si>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</si>
  <si>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</si>
  <si>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</si>
  <si>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</si>
  <si>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</si>
  <si>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</si>
  <si>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</si>
  <si>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</si>
  <si>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</si>
  <si>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</si>
  <si>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</si>
  <si>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</si>
  <si>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</si>
  <si>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</si>
  <si>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</si>
  <si>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</si>
  <si>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</si>
  <si>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</si>
  <si>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</si>
  <si>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</si>
  <si>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</si>
  <si>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</si>
  <si>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</si>
  <si>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</si>
  <si>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</si>
  <si>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</si>
  <si>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</si>
  <si>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</si>
  <si>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</si>
  <si>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</si>
  <si>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</si>
  <si>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</si>
  <si>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</si>
  <si>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</si>
  <si>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</si>
  <si>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</si>
  <si>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</si>
  <si>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</si>
  <si>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</si>
  <si>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</si>
  <si>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</si>
  <si>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</si>
  <si>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</si>
  <si>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</si>
  <si>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</si>
  <si>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</si>
  <si>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</si>
  <si>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</si>
  <si>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</si>
  <si>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</si>
  <si>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</si>
  <si>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</si>
  <si>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</si>
  <si>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</si>
  <si>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</si>
  <si>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</si>
  <si>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</si>
  <si>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</si>
  <si>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</si>
  <si>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</si>
  <si>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</si>
  <si>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</si>
  <si>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</si>
  <si>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</si>
  <si>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</si>
  <si>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</si>
  <si>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</si>
  <si>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</si>
  <si>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</si>
  <si>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</si>
  <si>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</si>
  <si>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</si>
  <si>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</si>
  <si>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</si>
  <si>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</si>
  <si>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</si>
  <si>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</si>
  <si>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</si>
  <si>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</si>
  <si>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</si>
  <si>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</si>
  <si>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</si>
  <si>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</si>
  <si>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</si>
  <si>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</si>
  <si>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</si>
  <si>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</si>
  <si>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</si>
  <si>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</si>
  <si>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</si>
  <si>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</si>
  <si>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</si>
  <si>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</si>
  <si>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</si>
  <si>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</si>
  <si>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</si>
  <si>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</si>
  <si>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</si>
  <si>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</si>
  <si>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</si>
  <si>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</si>
  <si>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</si>
  <si>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</si>
  <si>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</si>
  <si>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</si>
  <si>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</si>
  <si>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</si>
  <si>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</si>
  <si>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</si>
  <si>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</si>
  <si>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</si>
  <si>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</si>
  <si>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</si>
  <si>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</si>
  <si>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</si>
  <si>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</si>
  <si>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</si>
  <si>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</si>
  <si>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</si>
  <si>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</si>
  <si>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</si>
  <si>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</si>
  <si>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</si>
  <si>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</si>
  <si>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</si>
  <si>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</si>
  <si>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</si>
  <si>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</si>
  <si>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</si>
  <si>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</si>
  <si>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</si>
  <si>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</si>
  <si>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</si>
  <si>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</si>
  <si>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</si>
  <si>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</si>
  <si>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</si>
  <si>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</si>
  <si>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</si>
  <si>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</si>
  <si>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</si>
  <si>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</si>
  <si>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</si>
  <si>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</si>
  <si>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</si>
  <si>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</si>
  <si>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</si>
  <si>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</si>
  <si>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</si>
  <si>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</si>
  <si>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</si>
  <si>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</si>
  <si>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</si>
  <si>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</si>
  <si>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</si>
  <si>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</si>
  <si>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</si>
  <si>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</si>
  <si>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</si>
  <si>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</si>
  <si>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</si>
  <si>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</si>
  <si>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</si>
  <si>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</si>
  <si>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</si>
  <si>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</si>
  <si>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</si>
  <si>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</si>
  <si>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</si>
  <si>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</si>
  <si>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</si>
  <si>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</si>
  <si>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</si>
  <si>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</si>
  <si>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</si>
  <si>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</si>
  <si>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</si>
  <si>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</si>
  <si>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</si>
  <si>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</si>
  <si>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</si>
  <si>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</si>
  <si>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</si>
  <si>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</si>
  <si>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</si>
  <si>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</si>
  <si>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</si>
  <si>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</si>
  <si>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</si>
  <si>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</si>
  <si>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</si>
  <si>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</si>
  <si>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</si>
  <si>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</si>
  <si>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</si>
  <si>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</si>
  <si>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</si>
  <si>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</si>
  <si>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</si>
  <si>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</si>
  <si>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</si>
  <si>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</si>
  <si>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</si>
  <si>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</si>
  <si>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</si>
  <si>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</si>
  <si>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</si>
  <si>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</si>
  <si>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</si>
  <si>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</si>
  <si>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</si>
  <si>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</si>
  <si>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</si>
  <si>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</si>
  <si>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</si>
  <si>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</si>
  <si>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</si>
  <si>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</si>
  <si>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</si>
  <si>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</si>
  <si>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</si>
  <si>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</si>
  <si>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</si>
  <si>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</si>
  <si>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</si>
  <si>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</si>
  <si>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</si>
  <si>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</si>
  <si>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</si>
  <si>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</si>
  <si>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</si>
  <si>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</si>
  <si>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</si>
  <si>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</si>
  <si>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</si>
  <si>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</si>
  <si>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</si>
  <si>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</si>
  <si>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</si>
  <si>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</si>
  <si>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</si>
  <si>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</si>
  <si>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</si>
  <si>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</si>
  <si>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</si>
  <si>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</si>
  <si>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</si>
  <si>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</si>
  <si>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</si>
  <si>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</si>
  <si>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</si>
  <si>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</si>
  <si>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</si>
  <si>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</si>
  <si>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</si>
  <si>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</si>
  <si>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</si>
  <si>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</si>
  <si>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</si>
  <si>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</si>
  <si>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</si>
  <si>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</si>
  <si>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</si>
  <si>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</si>
  <si>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</si>
  <si>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</si>
  <si>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</si>
  <si>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</si>
  <si>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</si>
  <si>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</si>
  <si>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</si>
  <si>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</si>
  <si>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</si>
  <si>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</si>
  <si>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</si>
  <si>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</si>
  <si>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</si>
  <si>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</si>
  <si>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</si>
  <si>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</si>
  <si>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</si>
  <si>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</si>
  <si>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</si>
  <si>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</si>
  <si>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</si>
  <si>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</si>
  <si>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</si>
  <si>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</si>
  <si>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</si>
  <si>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</si>
  <si>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</si>
  <si>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</si>
  <si>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</si>
  <si>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</si>
  <si>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</si>
  <si>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</si>
  <si>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</si>
  <si>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</si>
  <si>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</si>
  <si>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</si>
  <si>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</si>
  <si>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</si>
  <si>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</si>
  <si>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</si>
  <si>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</si>
  <si>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</si>
  <si>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</si>
  <si>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</si>
  <si>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</si>
  <si>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</si>
  <si>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</si>
  <si>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</si>
  <si>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</si>
  <si>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</si>
  <si>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</si>
  <si>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</si>
  <si>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</si>
  <si>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</si>
  <si>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</si>
  <si>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</si>
  <si>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</si>
  <si>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</si>
  <si>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</si>
  <si>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</si>
  <si>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</si>
  <si>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</si>
  <si>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</si>
  <si>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</si>
  <si>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</si>
  <si>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</si>
  <si>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</si>
  <si>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</si>
  <si>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</si>
  <si>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</si>
  <si>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</si>
  <si>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</si>
  <si>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</si>
  <si>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</si>
  <si>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</si>
  <si>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</si>
  <si>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</si>
  <si>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</si>
  <si>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</si>
  <si>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</si>
  <si>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</si>
  <si>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</si>
  <si>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</si>
  <si>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</si>
  <si>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</si>
  <si>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</si>
  <si>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</si>
  <si>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</si>
  <si>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</si>
  <si>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</si>
  <si>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</si>
  <si>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</si>
  <si>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</si>
  <si>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</si>
  <si>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</si>
  <si>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</si>
  <si>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</si>
  <si>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</si>
  <si>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</si>
  <si>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</si>
  <si>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</si>
  <si>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</si>
  <si>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</si>
  <si>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</si>
  <si>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</si>
  <si>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</si>
  <si>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</si>
  <si>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</si>
  <si>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</si>
  <si>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</si>
  <si>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</si>
  <si>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</si>
  <si>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</si>
  <si>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</si>
  <si>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</si>
  <si>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</si>
  <si>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</si>
  <si>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</si>
  <si>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</si>
  <si>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</si>
  <si>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</si>
  <si>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</si>
  <si>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</si>
  <si>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</si>
  <si>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</si>
  <si>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</si>
  <si>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</si>
  <si>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</si>
  <si>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</si>
  <si>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</si>
  <si>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</si>
  <si>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</si>
  <si>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</si>
  <si>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</si>
  <si>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</si>
  <si>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</si>
  <si>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</si>
  <si>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</si>
  <si>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</si>
  <si>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</si>
  <si>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</si>
  <si>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</si>
  <si>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</si>
  <si>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</si>
  <si>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</si>
  <si>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</si>
  <si>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</si>
  <si>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</si>
  <si>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</si>
  <si>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</si>
  <si>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</si>
  <si>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</si>
  <si>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</si>
  <si>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</si>
  <si>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</si>
  <si>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</si>
  <si>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</si>
  <si>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</si>
  <si>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</si>
  <si>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</si>
  <si>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</si>
  <si>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</si>
  <si>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</si>
  <si>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</si>
  <si>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</si>
  <si>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</si>
  <si>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</si>
  <si>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</si>
  <si>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</si>
  <si>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</si>
  <si>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</si>
  <si>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</si>
  <si>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</si>
  <si>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</si>
  <si>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</si>
  <si>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</si>
  <si>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</si>
  <si>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</si>
  <si>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</si>
  <si>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</si>
  <si>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</si>
  <si>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</si>
  <si>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</si>
  <si>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</si>
  <si>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</si>
  <si>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</si>
  <si>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</si>
  <si>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</si>
  <si>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</si>
  <si>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</si>
  <si>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</si>
  <si>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</si>
  <si>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</si>
  <si>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</si>
  <si>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</si>
  <si>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</si>
  <si>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</si>
  <si>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</si>
  <si>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</si>
  <si>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</si>
  <si>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</si>
  <si>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</si>
  <si>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</si>
  <si>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</si>
  <si>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</si>
  <si>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</si>
  <si>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</si>
  <si>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</si>
  <si>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</si>
  <si>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</si>
  <si>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</si>
  <si>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</si>
  <si>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</si>
  <si>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</si>
  <si>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</si>
  <si>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</si>
  <si>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</si>
  <si>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</si>
  <si>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</si>
  <si>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</si>
  <si>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</si>
  <si>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</si>
  <si>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</si>
  <si>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</si>
  <si>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</si>
  <si>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</si>
  <si>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</si>
  <si>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</si>
  <si>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</si>
  <si>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</si>
  <si>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</si>
  <si>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</si>
  <si>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</si>
  <si>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</si>
  <si>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</si>
  <si>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</si>
  <si>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</si>
  <si>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</si>
  <si>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</si>
  <si>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</si>
  <si>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</si>
  <si>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</si>
  <si>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</si>
  <si>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</si>
  <si>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</si>
  <si>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</si>
  <si>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</si>
  <si>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</si>
  <si>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</si>
  <si>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</si>
  <si>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</si>
  <si>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</si>
  <si>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</si>
  <si>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</si>
  <si>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</si>
  <si>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</si>
  <si>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</si>
  <si>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</si>
  <si>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</si>
  <si>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</si>
  <si>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</si>
  <si>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</si>
  <si>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</si>
  <si>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</si>
  <si>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</si>
  <si>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</si>
  <si>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</si>
  <si>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</si>
  <si>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</si>
  <si>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</si>
  <si>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</si>
  <si>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</si>
  <si>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</si>
  <si>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</si>
  <si>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</si>
  <si>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</si>
  <si>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</si>
  <si>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</si>
  <si>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</si>
  <si>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</si>
  <si>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</si>
  <si>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</si>
  <si>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</si>
  <si>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</si>
  <si>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</si>
  <si>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</si>
  <si>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</si>
  <si>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</si>
  <si>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</si>
  <si>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</si>
  <si>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</si>
  <si>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</si>
  <si>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</si>
  <si>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</si>
  <si>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</si>
  <si>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</si>
  <si>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</si>
  <si>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</si>
  <si>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</si>
  <si>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</si>
  <si>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</si>
  <si>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</si>
  <si>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</si>
  <si>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</si>
  <si>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</si>
  <si>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</si>
  <si>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</si>
  <si>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</si>
  <si>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</si>
  <si>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</si>
  <si>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</si>
  <si>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</si>
  <si>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</si>
  <si>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</si>
  <si>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</si>
  <si>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</si>
  <si>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</si>
  <si>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</si>
  <si>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</si>
  <si>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</si>
  <si>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</si>
  <si>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</si>
  <si>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</si>
  <si>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</si>
  <si>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</si>
  <si>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</si>
  <si>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</si>
  <si>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</si>
  <si>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</si>
  <si>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</si>
  <si>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</si>
  <si>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</si>
  <si>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</si>
  <si>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</si>
  <si>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</si>
  <si>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</si>
  <si>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</si>
  <si>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</si>
  <si>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</si>
  <si>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</si>
  <si>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</si>
  <si>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</si>
  <si>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</si>
  <si>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</si>
  <si>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</si>
  <si>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</si>
  <si>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</si>
  <si>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</si>
  <si>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</si>
  <si>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</si>
  <si>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</si>
  <si>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</si>
  <si>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</si>
  <si>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</si>
  <si>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</si>
  <si>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</si>
  <si>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</si>
  <si>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</si>
  <si>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</si>
  <si>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</si>
  <si>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</si>
  <si>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</si>
  <si>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</si>
  <si>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</si>
  <si>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</si>
  <si>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</si>
  <si>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</si>
  <si>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</si>
  <si>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</si>
  <si>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</si>
  <si>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</si>
  <si>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</si>
  <si>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</si>
  <si>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</si>
  <si>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</si>
  <si>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</si>
  <si>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</si>
  <si>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</si>
  <si>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</si>
  <si>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</si>
  <si>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</si>
  <si>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</si>
  <si>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</si>
  <si>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</si>
  <si>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</si>
  <si>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</si>
  <si>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</si>
  <si>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</si>
  <si>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</si>
  <si>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</si>
  <si>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</si>
  <si>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</si>
  <si>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</si>
  <si>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</si>
  <si>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</si>
  <si>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</si>
  <si>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</si>
  <si>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</si>
  <si>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</si>
  <si>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</si>
  <si>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</si>
  <si>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</si>
  <si>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</si>
  <si>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</si>
  <si>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</si>
  <si>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</si>
  <si>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</si>
  <si>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</si>
  <si>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</si>
  <si>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</si>
  <si>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</si>
  <si>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</si>
  <si>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</si>
  <si>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</si>
  <si>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</si>
  <si>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</si>
  <si>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</si>
  <si>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</si>
  <si>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</si>
  <si>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</si>
  <si>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</si>
  <si>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</si>
  <si>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</si>
  <si>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</si>
  <si>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</si>
  <si>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</si>
  <si>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</si>
  <si>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</si>
  <si>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</si>
  <si>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</si>
  <si>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</si>
  <si>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</si>
  <si>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</si>
  <si>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</si>
  <si>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</si>
  <si>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</si>
  <si>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</si>
  <si>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</si>
  <si>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</si>
  <si>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</si>
  <si>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</si>
  <si>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</si>
  <si>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</si>
  <si>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</si>
  <si>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</si>
  <si>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</si>
  <si>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</si>
  <si>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</si>
  <si>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</si>
  <si>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</si>
  <si>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</si>
  <si>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</si>
  <si>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</si>
  <si>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</si>
  <si>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</si>
  <si>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</si>
  <si>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</si>
  <si>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</si>
  <si>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</si>
  <si>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</si>
  <si>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</si>
  <si>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</si>
  <si>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</si>
  <si>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</si>
  <si>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</si>
  <si>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</si>
  <si>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</si>
  <si>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</si>
  <si>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</si>
  <si>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</si>
  <si>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</si>
  <si>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</si>
  <si>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</si>
  <si>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</si>
  <si>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</si>
  <si>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</si>
  <si>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</si>
  <si>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</si>
  <si>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</si>
  <si>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</si>
  <si>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</si>
  <si>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</si>
  <si>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</si>
  <si>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</si>
  <si>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</si>
  <si>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</si>
  <si>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</si>
  <si>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</si>
  <si>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</si>
  <si>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</si>
  <si>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</si>
  <si>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</si>
  <si>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</si>
  <si>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</si>
  <si>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</si>
  <si>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</si>
  <si>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</si>
  <si>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</si>
  <si>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</si>
  <si>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</si>
  <si>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</si>
  <si>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</si>
  <si>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</si>
  <si>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</si>
  <si>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</si>
  <si>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</si>
  <si>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</si>
  <si>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</si>
  <si>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</si>
  <si>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</si>
  <si>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</si>
  <si>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</si>
  <si>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</si>
  <si>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</si>
  <si>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</si>
  <si>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</si>
  <si>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</si>
  <si>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</si>
  <si>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</si>
  <si>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</si>
  <si>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</si>
  <si>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</si>
  <si>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</si>
  <si>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</si>
  <si>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</si>
  <si>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</si>
  <si>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</si>
  <si>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</si>
  <si>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</si>
  <si>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</si>
  <si>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</si>
  <si>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</si>
  <si>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</si>
  <si>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</si>
  <si>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</si>
  <si>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</si>
  <si>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</si>
  <si>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</si>
  <si>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</si>
  <si>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</si>
  <si>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</si>
  <si>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</si>
  <si>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</si>
  <si>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</si>
  <si>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</si>
  <si>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</si>
  <si>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</si>
  <si>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</si>
  <si>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</si>
  <si>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</si>
  <si>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</si>
  <si>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</si>
  <si>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</si>
  <si>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</si>
  <si>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</si>
  <si>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</si>
  <si>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</si>
  <si>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</si>
  <si>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</si>
  <si>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</si>
  <si>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</si>
  <si>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</si>
  <si>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</si>
  <si>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</si>
  <si>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</si>
  <si>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</si>
  <si>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</si>
  <si>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</si>
  <si>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</si>
  <si>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</si>
  <si>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</si>
  <si>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</si>
  <si>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</si>
  <si>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</si>
  <si>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</si>
  <si>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</si>
  <si>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</si>
  <si>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</si>
  <si>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</si>
  <si>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</si>
  <si>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</si>
  <si>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</si>
  <si>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</si>
  <si>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</si>
  <si>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</si>
  <si>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</si>
  <si>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</si>
  <si>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</si>
  <si>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</si>
  <si>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</si>
  <si>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</si>
  <si>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</si>
  <si>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</si>
  <si>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</si>
  <si>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</si>
  <si>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</si>
  <si>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</si>
  <si>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</si>
  <si>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</si>
  <si>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</si>
  <si>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</si>
  <si>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</si>
  <si>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</si>
  <si>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</si>
  <si>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</si>
  <si>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</si>
  <si>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</si>
  <si>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</si>
  <si>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</si>
  <si>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</si>
  <si>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</si>
  <si>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</si>
  <si>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</si>
  <si>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</si>
  <si>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</si>
  <si>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</si>
  <si>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</si>
  <si>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</si>
  <si>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</si>
  <si>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</si>
  <si>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</si>
  <si>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</si>
  <si>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</si>
  <si>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</si>
  <si>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</si>
  <si>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</si>
  <si>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</si>
  <si>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</si>
  <si>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</si>
  <si>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</si>
  <si>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</si>
  <si>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</si>
  <si>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</si>
  <si>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</si>
  <si>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</si>
  <si>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</si>
  <si>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</si>
  <si>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</si>
  <si>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</si>
  <si>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</si>
  <si>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</si>
  <si>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</si>
  <si>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</si>
  <si>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</si>
  <si>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</si>
  <si>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</si>
  <si>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</si>
  <si>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</si>
  <si>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</si>
  <si>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</si>
  <si>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</si>
  <si>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</si>
  <si>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</si>
  <si>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</si>
  <si>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</si>
  <si>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</si>
  <si>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</si>
  <si>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</si>
  <si>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</si>
  <si>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</si>
  <si>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</si>
  <si>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</si>
  <si>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</si>
  <si>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</si>
  <si>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</si>
  <si>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</si>
  <si>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</si>
  <si>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</si>
  <si>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</si>
  <si>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</si>
  <si>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</si>
  <si>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</si>
  <si>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</si>
  <si>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</si>
  <si>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</si>
  <si>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</si>
  <si>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</si>
  <si>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</si>
  <si>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</si>
  <si>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</si>
  <si>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</si>
  <si>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</si>
  <si>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</si>
  <si>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</si>
  <si>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</si>
  <si>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</si>
  <si>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</si>
  <si>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</si>
  <si>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</si>
  <si>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</si>
  <si>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</si>
  <si>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</si>
  <si>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</si>
  <si>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</si>
  <si>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</si>
  <si>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</si>
  <si>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</si>
  <si>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</si>
  <si>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</si>
  <si>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</si>
  <si>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</si>
  <si>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</si>
  <si>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</si>
  <si>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</si>
  <si>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</si>
  <si>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</si>
  <si>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</si>
  <si>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</si>
  <si>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</si>
  <si>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</si>
  <si>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</si>
  <si>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</si>
  <si>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</si>
  <si>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</si>
  <si>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</si>
  <si>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</si>
  <si>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</si>
  <si>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</si>
  <si>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</si>
  <si>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</si>
  <si>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</si>
  <si>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</si>
  <si>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</si>
  <si>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</si>
  <si>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</si>
  <si>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</si>
  <si>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</si>
  <si>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</si>
  <si>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</si>
  <si>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</si>
  <si>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</si>
  <si>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</si>
  <si>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</si>
  <si>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</si>
  <si>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</si>
  <si>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</si>
  <si>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</si>
  <si>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</si>
  <si>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</si>
  <si>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</si>
  <si>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</si>
  <si>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</si>
  <si>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</si>
  <si>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</si>
  <si>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</si>
  <si>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</si>
  <si>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</si>
  <si>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</si>
  <si>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</si>
  <si>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</si>
  <si>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</si>
  <si>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</si>
  <si>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</si>
  <si>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</si>
  <si>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</si>
  <si>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</si>
  <si>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</si>
  <si>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</si>
  <si>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</si>
  <si>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</si>
  <si>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</si>
  <si>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</si>
  <si>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</si>
  <si>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</si>
  <si>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</si>
  <si>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</si>
  <si>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</si>
  <si>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</si>
  <si>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</si>
  <si>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</si>
  <si>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</si>
  <si>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</si>
  <si>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</si>
  <si>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</si>
  <si>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</si>
  <si>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</si>
  <si>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</si>
  <si>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</si>
  <si>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</si>
  <si>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</si>
  <si>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</si>
  <si>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</si>
  <si>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</si>
  <si>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</si>
  <si>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</si>
  <si>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</si>
  <si>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</si>
  <si>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</si>
  <si>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</si>
  <si>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</si>
  <si>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</si>
  <si>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</si>
  <si>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</si>
  <si>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</si>
  <si>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</si>
  <si>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</si>
  <si>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</si>
  <si>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</si>
  <si>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</si>
  <si>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</si>
  <si>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</si>
  <si>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</si>
  <si>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</si>
  <si>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</si>
  <si>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</si>
  <si>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</si>
  <si>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</si>
  <si>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</si>
  <si>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</si>
  <si>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</si>
  <si>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</si>
  <si>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</si>
  <si>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</si>
  <si>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</si>
  <si>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</si>
  <si>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</si>
  <si>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</si>
  <si>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</si>
  <si>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</si>
  <si>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</si>
  <si>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</si>
  <si>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</si>
  <si>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</si>
  <si>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</si>
  <si>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</si>
  <si>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</si>
  <si>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</si>
  <si>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</si>
  <si>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</si>
  <si>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</si>
  <si>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</si>
  <si>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</si>
  <si>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</si>
  <si>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</si>
  <si>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</si>
  <si>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</si>
  <si>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</si>
  <si>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</si>
  <si>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</si>
  <si>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</si>
  <si>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</si>
  <si>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</si>
  <si>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</si>
  <si>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</si>
  <si>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</si>
  <si>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</si>
  <si>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</si>
  <si>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</si>
  <si>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</si>
  <si>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</si>
  <si>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</si>
  <si>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</si>
  <si>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</si>
  <si>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</si>
  <si>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</si>
  <si>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</si>
  <si>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</si>
  <si>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</si>
  <si>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</si>
  <si>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</si>
  <si>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</si>
  <si>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</si>
  <si>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</si>
  <si>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</si>
  <si>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</si>
  <si>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</si>
  <si>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</si>
  <si>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</si>
  <si>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</si>
  <si>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</si>
  <si>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</si>
  <si>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</si>
  <si>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</si>
  <si>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</si>
  <si>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</si>
  <si>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</si>
  <si>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</si>
  <si>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</si>
  <si>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</si>
  <si>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</si>
  <si>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</si>
  <si>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</si>
  <si>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</si>
  <si>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</si>
  <si>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</si>
  <si>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</si>
  <si>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</si>
  <si>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</si>
  <si>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</si>
  <si>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</si>
  <si>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</si>
  <si>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</si>
  <si>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</si>
  <si>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</si>
  <si>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</si>
  <si>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</si>
  <si>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</si>
  <si>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</si>
  <si>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</si>
  <si>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</si>
  <si>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</si>
  <si>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</si>
  <si>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</si>
  <si>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</si>
  <si>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</si>
  <si>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</si>
  <si>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</si>
  <si>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</si>
  <si>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</si>
  <si>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</si>
  <si>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</si>
  <si>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</si>
  <si>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</si>
  <si>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</si>
  <si>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</si>
  <si>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</si>
  <si>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</si>
  <si>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</si>
  <si>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</si>
  <si>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</si>
  <si>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</si>
  <si>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</si>
  <si>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</si>
  <si>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</si>
  <si>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</si>
  <si>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</si>
  <si>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</si>
  <si>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</si>
  <si>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</si>
  <si>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</si>
  <si>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</si>
  <si>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</si>
  <si>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</si>
  <si>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</si>
  <si>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</si>
  <si>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</si>
  <si>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</si>
  <si>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</si>
  <si>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</si>
  <si>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</si>
  <si>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</si>
  <si>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</si>
  <si>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</si>
  <si>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</si>
  <si>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</si>
  <si>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</si>
  <si>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</si>
  <si>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</si>
  <si>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</si>
  <si>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</si>
  <si>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</si>
  <si>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</si>
  <si>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</si>
  <si>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</si>
  <si>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</si>
  <si>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</si>
  <si>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</si>
  <si>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</si>
  <si>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</si>
  <si>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</si>
  <si>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</si>
  <si>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</si>
  <si>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</si>
  <si>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</si>
  <si>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</si>
  <si>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</si>
  <si>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</si>
  <si>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</si>
  <si>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</si>
  <si>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</si>
  <si>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</si>
  <si>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</si>
  <si>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</si>
  <si>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</si>
  <si>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</si>
  <si>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</si>
  <si>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</si>
  <si>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</si>
  <si>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</si>
  <si>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</si>
  <si>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</si>
  <si>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</si>
  <si>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</si>
  <si>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</si>
  <si>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</si>
  <si>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</si>
  <si>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</si>
  <si>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</si>
  <si>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</si>
  <si>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</si>
  <si>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</si>
  <si>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</si>
  <si>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</si>
  <si>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</si>
  <si>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</si>
  <si>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</si>
  <si>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</si>
  <si>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</si>
  <si>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</si>
  <si>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</si>
  <si>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</si>
  <si>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</si>
  <si>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</si>
  <si>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</si>
  <si>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</si>
  <si>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</si>
  <si>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</si>
  <si>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</si>
  <si>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</si>
  <si>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</si>
  <si>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</si>
  <si>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</si>
  <si>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</si>
  <si>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</si>
  <si>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</si>
  <si>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</si>
  <si>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</si>
  <si>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</si>
  <si>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</si>
  <si>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</si>
  <si>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</si>
  <si>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</si>
  <si>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</si>
  <si>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</si>
  <si>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</si>
  <si>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</si>
  <si>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</si>
  <si>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</si>
  <si>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</si>
  <si>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</si>
  <si>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</si>
  <si>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</si>
  <si>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</si>
  <si>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</si>
  <si>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</si>
  <si>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</si>
  <si>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</si>
  <si>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</si>
  <si>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</si>
  <si>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</si>
  <si>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</si>
  <si>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</si>
  <si>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</si>
  <si>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</si>
  <si>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</si>
  <si>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</si>
  <si>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</si>
  <si>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</si>
  <si>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</si>
  <si>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</si>
  <si>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</si>
  <si>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</si>
  <si>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</si>
  <si>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</si>
  <si>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</si>
  <si>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</si>
  <si>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</si>
  <si>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</si>
  <si>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</si>
  <si>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</si>
  <si>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</si>
  <si>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</si>
  <si>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</si>
  <si>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</si>
  <si>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</si>
  <si>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</si>
  <si>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</si>
  <si>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</si>
  <si>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</si>
  <si>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</si>
  <si>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</si>
  <si>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</si>
  <si>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</si>
  <si>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</si>
  <si>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</si>
  <si>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</si>
  <si>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</si>
  <si>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</si>
  <si>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</si>
  <si>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</si>
  <si>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</si>
  <si>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</si>
  <si>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</si>
  <si>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</si>
  <si>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</si>
  <si>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</si>
  <si>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</si>
  <si>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</si>
  <si>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</si>
  <si>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</si>
  <si>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</si>
  <si>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</si>
  <si>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</si>
  <si>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</si>
  <si>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</si>
  <si>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</si>
  <si>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</si>
  <si>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</si>
  <si>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</si>
  <si>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</si>
  <si>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</si>
  <si>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</si>
  <si>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</si>
  <si>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</si>
  <si>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</si>
  <si>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</si>
  <si>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</si>
  <si>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</si>
  <si>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</si>
  <si>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</si>
  <si>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</si>
  <si>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</si>
  <si>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</si>
  <si>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</si>
  <si>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</si>
  <si>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</si>
  <si>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</si>
  <si>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</si>
  <si>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</si>
  <si>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</si>
  <si>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</si>
  <si>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</si>
  <si>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</si>
  <si>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</si>
  <si>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</si>
  <si>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</si>
  <si>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</si>
  <si>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</si>
  <si>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</si>
  <si>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</si>
  <si>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</si>
  <si>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</si>
  <si>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</si>
  <si>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</si>
  <si>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</si>
  <si>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</si>
  <si>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</si>
  <si>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</si>
  <si>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</si>
  <si>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</si>
  <si>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</si>
  <si>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</si>
  <si>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</si>
  <si>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</si>
  <si>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</si>
  <si>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</si>
  <si>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</si>
  <si>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</si>
  <si>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</si>
  <si>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</si>
  <si>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</si>
  <si>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</si>
  <si>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</si>
  <si>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</si>
  <si>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</si>
  <si>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</si>
  <si>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</si>
  <si>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</si>
  <si>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</si>
  <si>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</si>
  <si>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</si>
  <si>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</si>
  <si>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</si>
  <si>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</si>
  <si>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</si>
  <si>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</si>
  <si>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</si>
  <si>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</si>
  <si>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</si>
  <si>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</si>
  <si>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</si>
  <si>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</si>
  <si>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</si>
  <si>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</si>
  <si>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</si>
  <si>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</si>
  <si>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</si>
  <si>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</si>
  <si>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</si>
  <si>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</si>
  <si>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</si>
  <si>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</si>
  <si>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</si>
  <si>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</si>
  <si>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</si>
  <si>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</si>
  <si>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</si>
  <si>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</si>
  <si>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</si>
  <si>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</si>
  <si>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</si>
  <si>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</si>
  <si>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</si>
  <si>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</si>
  <si>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</si>
  <si>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</si>
  <si>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</si>
  <si>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</si>
  <si>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</si>
  <si>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</si>
  <si>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</si>
  <si>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</si>
  <si>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</si>
  <si>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</si>
  <si>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</si>
  <si>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</si>
  <si>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</si>
  <si>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</si>
  <si>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</si>
  <si>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</si>
  <si>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</si>
  <si>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</si>
  <si>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</si>
  <si>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</si>
  <si>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</si>
  <si>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</si>
  <si>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</si>
  <si>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</si>
  <si>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</si>
  <si>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</si>
  <si>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</si>
  <si>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</si>
  <si>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</si>
  <si>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</si>
  <si>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</si>
  <si>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</si>
  <si>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</si>
  <si>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</si>
  <si>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</si>
  <si>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</si>
  <si>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</si>
  <si>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</si>
  <si>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</si>
  <si>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</si>
  <si>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</si>
  <si>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</si>
  <si>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</si>
  <si>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</si>
  <si>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</si>
  <si>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</si>
  <si>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</si>
  <si>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</si>
  <si>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</si>
  <si>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</si>
  <si>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</si>
  <si>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</si>
  <si>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</si>
  <si>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</si>
  <si>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</si>
  <si>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</si>
  <si>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</si>
  <si>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</si>
  <si>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</si>
  <si>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</si>
  <si>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</si>
  <si>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</si>
  <si>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</si>
  <si>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</si>
  <si>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</si>
  <si>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</si>
  <si>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</si>
  <si>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</si>
  <si>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</si>
  <si>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</si>
  <si>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</si>
  <si>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</si>
  <si>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</si>
  <si>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</si>
  <si>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</si>
  <si>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</si>
  <si>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</si>
  <si>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</si>
  <si>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</si>
  <si>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</si>
  <si>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</si>
  <si>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</si>
  <si>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</si>
  <si>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</si>
  <si>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</si>
  <si>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</si>
  <si>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</si>
  <si>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</si>
  <si>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</si>
  <si>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</si>
  <si>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</si>
  <si>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</si>
  <si>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</si>
  <si>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</si>
  <si>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</si>
  <si>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</si>
  <si>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</si>
  <si>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</si>
  <si>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</si>
  <si>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</si>
  <si>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</si>
  <si>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</si>
  <si>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</si>
  <si>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</si>
  <si>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</si>
  <si>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</si>
  <si>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</si>
  <si>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</si>
  <si>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</si>
  <si>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</si>
  <si>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</si>
  <si>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</si>
  <si>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</si>
  <si>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</si>
  <si>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</si>
  <si>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</si>
  <si>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</si>
  <si>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</si>
  <si>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</si>
  <si>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</si>
  <si>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</si>
  <si>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</si>
  <si>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</si>
  <si>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</si>
  <si>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</si>
  <si>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</si>
  <si>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</si>
  <si>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</si>
  <si>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</si>
  <si>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</si>
  <si>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</si>
  <si>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</si>
  <si>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</si>
  <si>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</si>
  <si>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</si>
  <si>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</si>
  <si>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</si>
  <si>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</si>
  <si>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</si>
  <si>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</si>
  <si>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</si>
  <si>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</si>
  <si>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</si>
  <si>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</si>
  <si>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</si>
  <si>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</si>
  <si>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</si>
  <si>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</si>
  <si>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</si>
  <si>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</si>
  <si>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</si>
  <si>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</si>
  <si>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</si>
  <si>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</si>
  <si>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</si>
  <si>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</si>
  <si>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</si>
  <si>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</si>
  <si>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</si>
  <si>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</si>
  <si>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</si>
  <si>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</si>
  <si>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</si>
  <si>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</si>
  <si>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</si>
  <si>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</si>
  <si>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</si>
  <si>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</si>
  <si>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</si>
  <si>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</si>
  <si>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</si>
  <si>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</si>
  <si>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</si>
  <si>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</si>
  <si>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</si>
  <si>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</si>
  <si>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</si>
  <si>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</si>
  <si>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</si>
  <si>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</si>
  <si>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</si>
  <si>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</si>
  <si>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</si>
  <si>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</si>
  <si>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</si>
  <si>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</si>
  <si>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</si>
  <si>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</si>
  <si>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</si>
  <si>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</si>
  <si>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</si>
  <si>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</si>
  <si>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</si>
  <si>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</si>
  <si>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</si>
  <si>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</si>
  <si>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</si>
  <si>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</si>
  <si>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</si>
  <si>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</si>
  <si>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</si>
  <si>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</si>
  <si>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</si>
  <si>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</si>
  <si>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</si>
  <si>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</si>
  <si>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</si>
  <si>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</si>
  <si>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</si>
  <si>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</si>
  <si>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</si>
  <si>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</si>
  <si>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</si>
  <si>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</si>
  <si>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</si>
  <si>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</si>
  <si>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</si>
  <si>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</si>
  <si>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</si>
  <si>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</si>
  <si>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</si>
  <si>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</si>
  <si>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</si>
  <si>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</si>
  <si>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</si>
  <si>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</si>
  <si>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</si>
  <si>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</si>
  <si>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</si>
  <si>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</si>
  <si>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</si>
  <si>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</si>
  <si>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</si>
  <si>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</si>
  <si>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</si>
  <si>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</si>
  <si>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</si>
  <si>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</si>
  <si>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</si>
  <si>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</si>
  <si>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</si>
  <si>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</si>
  <si>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</si>
  <si>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</si>
  <si>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</si>
  <si>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</si>
  <si>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</si>
  <si>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</si>
  <si>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</si>
  <si>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</si>
  <si>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</si>
  <si>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</si>
  <si>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</si>
  <si>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</si>
  <si>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</si>
  <si>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</si>
  <si>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</si>
  <si>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</si>
  <si>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</si>
  <si>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</si>
  <si>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</si>
  <si>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</si>
  <si>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</si>
  <si>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</si>
  <si>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</si>
  <si>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</si>
  <si>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</si>
  <si>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</si>
  <si>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</si>
  <si>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</si>
  <si>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</si>
  <si>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</si>
  <si>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</si>
  <si>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</si>
  <si>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</si>
  <si>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</si>
  <si>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</si>
  <si>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</si>
  <si>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</si>
  <si>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</si>
  <si>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</si>
  <si>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</si>
  <si>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</si>
  <si>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</si>
  <si>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</si>
  <si>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</si>
  <si>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</si>
  <si>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</si>
  <si>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</si>
  <si>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</si>
  <si>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</si>
  <si>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</si>
  <si>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</si>
  <si>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</si>
  <si>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</si>
  <si>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</si>
  <si>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</si>
  <si>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</si>
  <si>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</si>
  <si>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</si>
  <si>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</si>
  <si>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</si>
  <si>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</si>
  <si>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</si>
  <si>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</si>
  <si>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</si>
  <si>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</si>
  <si>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</si>
  <si>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</si>
  <si>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</si>
  <si>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</si>
  <si>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</si>
  <si>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</si>
  <si>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</si>
  <si>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</si>
  <si>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</si>
  <si>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</si>
  <si>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</si>
  <si>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</si>
  <si>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</si>
  <si>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</si>
  <si>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</si>
  <si>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</si>
  <si>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</si>
  <si>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</si>
  <si>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</si>
  <si>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</si>
  <si>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</si>
  <si>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</si>
  <si>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</si>
  <si>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</si>
  <si>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</si>
  <si>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</si>
  <si>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</si>
  <si>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</si>
  <si>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</si>
  <si>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</si>
  <si>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</si>
  <si>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</si>
  <si>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</si>
  <si>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</si>
  <si>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</si>
  <si>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</si>
  <si>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</si>
  <si>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</si>
  <si>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</si>
  <si>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</si>
  <si>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</si>
  <si>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</si>
  <si>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</si>
  <si>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</si>
  <si>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</si>
  <si>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</si>
  <si>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</si>
  <si>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</si>
  <si>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</si>
  <si>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</si>
  <si>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</si>
  <si>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</si>
  <si>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</si>
  <si>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</si>
  <si>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</si>
  <si>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</si>
  <si>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</si>
  <si>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</si>
  <si>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</si>
  <si>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</si>
  <si>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</si>
  <si>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</si>
  <si>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</si>
  <si>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</si>
  <si>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</si>
  <si>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</si>
  <si>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</si>
  <si>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</si>
  <si>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</si>
  <si>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</si>
  <si>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</si>
  <si>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</si>
  <si>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</si>
  <si>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</si>
  <si>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</si>
  <si>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</si>
  <si>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</si>
  <si>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</si>
  <si>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</si>
  <si>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</si>
  <si>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</si>
  <si>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</si>
  <si>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</si>
  <si>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</si>
  <si>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</si>
  <si>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</si>
  <si>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</si>
  <si>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</si>
  <si>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</si>
  <si>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</si>
  <si>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</si>
  <si>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</si>
  <si>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</si>
  <si>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</si>
  <si>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</si>
  <si>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</si>
  <si>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</si>
  <si>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</si>
  <si>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</si>
  <si>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</si>
  <si>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</si>
  <si>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</si>
  <si>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</si>
  <si>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</si>
  <si>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</si>
  <si>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</si>
  <si>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</si>
  <si>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</si>
  <si>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</si>
  <si>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</si>
  <si>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</si>
  <si>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</si>
  <si>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</si>
  <si>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</si>
  <si>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</si>
  <si>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</si>
  <si>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</si>
  <si>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</si>
  <si>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</si>
  <si>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</si>
  <si>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</si>
  <si>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</si>
  <si>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</si>
  <si>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</si>
  <si>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</si>
  <si>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</si>
  <si>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</si>
  <si>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</si>
  <si>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</si>
  <si>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</si>
  <si>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</si>
  <si>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</si>
  <si>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</si>
  <si>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</si>
  <si>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</si>
  <si>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</si>
  <si>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</si>
  <si>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</si>
  <si>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</si>
  <si>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</si>
  <si>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</si>
  <si>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</si>
  <si>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</si>
  <si>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</si>
  <si>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</si>
  <si>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</si>
  <si>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</si>
  <si>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</si>
  <si>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</si>
  <si>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</si>
  <si>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</si>
  <si>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</si>
  <si>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</si>
  <si>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</si>
  <si>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</si>
  <si>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</si>
  <si>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</si>
  <si>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</si>
  <si>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</si>
  <si>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</si>
  <si>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</si>
  <si>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</si>
  <si>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</si>
  <si>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</si>
  <si>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</si>
  <si>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</si>
  <si>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</si>
  <si>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</si>
  <si>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</si>
  <si>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</si>
  <si>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</si>
  <si>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</si>
  <si>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</si>
  <si>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</si>
  <si>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</si>
  <si>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</si>
  <si>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</si>
  <si>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</si>
  <si>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</si>
  <si>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</si>
  <si>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</si>
  <si>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</si>
  <si>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</si>
  <si>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</si>
  <si>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</si>
  <si>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</si>
  <si>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</si>
  <si>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</si>
  <si>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</si>
  <si>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</si>
  <si>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</si>
  <si>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</si>
  <si>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</si>
  <si>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</si>
  <si>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</si>
  <si>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</si>
  <si>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</si>
  <si>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</si>
  <si>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</si>
  <si>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</si>
  <si>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</si>
  <si>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</si>
  <si>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</si>
  <si>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</si>
  <si>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</si>
  <si>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</si>
  <si>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</si>
  <si>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</si>
  <si>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</si>
  <si>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</si>
  <si>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</si>
  <si>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</si>
  <si>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</si>
  <si>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</si>
  <si>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</si>
  <si>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</si>
  <si>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</si>
  <si>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</si>
  <si>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</si>
  <si>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</si>
  <si>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</si>
  <si>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</si>
  <si>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</si>
  <si>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</si>
  <si>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</si>
  <si>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</si>
  <si>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</si>
  <si>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</si>
  <si>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</si>
  <si>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</si>
  <si>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</si>
  <si>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</si>
  <si>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</si>
  <si>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</si>
  <si>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</si>
  <si>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</si>
  <si>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</si>
  <si>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</si>
  <si>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</si>
  <si>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</si>
  <si>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</si>
  <si>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</si>
  <si>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</si>
  <si>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</si>
  <si>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</si>
  <si>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</si>
  <si>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</si>
  <si>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</si>
  <si>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</si>
  <si>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</si>
  <si>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</si>
  <si>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</si>
  <si>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</si>
  <si>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</si>
  <si>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</si>
  <si>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</si>
  <si>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</si>
  <si>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</si>
  <si>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</si>
  <si>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</si>
  <si>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</si>
  <si>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</si>
  <si>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</si>
  <si>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</si>
  <si>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</si>
  <si>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</si>
  <si>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</si>
  <si>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</si>
  <si>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</si>
  <si>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</si>
  <si>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</si>
  <si>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</si>
  <si>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</si>
  <si>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</si>
  <si>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</si>
  <si>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</si>
  <si>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</si>
  <si>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</si>
  <si>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</si>
  <si>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</si>
  <si>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</si>
  <si>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</si>
  <si>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</si>
  <si>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</si>
  <si>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</si>
  <si>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</si>
  <si>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</si>
  <si>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</si>
  <si>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</si>
  <si>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</si>
  <si>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</si>
  <si>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</si>
  <si>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</si>
  <si>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</si>
  <si>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</si>
  <si>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</si>
  <si>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</si>
  <si>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</si>
  <si>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</si>
  <si>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</si>
  <si>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</si>
  <si>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</si>
  <si>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</si>
  <si>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</si>
  <si>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</si>
  <si>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</si>
  <si>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</si>
  <si>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</si>
  <si>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</si>
  <si>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</si>
  <si>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</si>
  <si>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</si>
  <si>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</si>
  <si>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</si>
  <si>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</si>
  <si>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</si>
  <si>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</si>
  <si>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</si>
  <si>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</si>
  <si>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</si>
  <si>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</si>
  <si>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</si>
  <si>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</si>
  <si>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</si>
  <si>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</si>
  <si>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</si>
  <si>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</si>
  <si>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</si>
  <si>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</si>
  <si>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</si>
  <si>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</si>
  <si>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</si>
  <si>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</si>
  <si>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</si>
  <si>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</si>
  <si>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</si>
  <si>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</si>
  <si>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</si>
  <si>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</si>
  <si>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</si>
  <si>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</si>
  <si>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</si>
  <si>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</si>
  <si>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</si>
  <si>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</si>
  <si>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</si>
  <si>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</si>
  <si>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</si>
  <si>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</si>
  <si>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</si>
  <si>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</si>
  <si>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</si>
  <si>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</si>
  <si>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</si>
  <si>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</si>
  <si>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</si>
  <si>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</si>
  <si>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</si>
  <si>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</si>
  <si>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</si>
  <si>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</si>
  <si>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</si>
  <si>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</si>
  <si>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</si>
  <si>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</si>
  <si>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</si>
  <si>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</si>
  <si>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</si>
  <si>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</si>
  <si>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</si>
  <si>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</si>
  <si>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</si>
  <si>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</si>
  <si>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</si>
  <si>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</si>
  <si>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</si>
  <si>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</si>
  <si>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</si>
  <si>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</si>
  <si>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</si>
  <si>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</si>
  <si>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</si>
  <si>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</si>
  <si>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</si>
  <si>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</si>
  <si>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</si>
  <si>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</si>
  <si>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</si>
  <si>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</si>
  <si>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</si>
  <si>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</si>
  <si>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</si>
  <si>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</si>
  <si>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</si>
  <si>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</si>
  <si>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</si>
  <si>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</si>
  <si>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</si>
  <si>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</si>
  <si>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</si>
  <si>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</si>
  <si>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</si>
  <si>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</si>
  <si>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</si>
  <si>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</si>
  <si>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</si>
  <si>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</si>
  <si>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</si>
  <si>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</si>
  <si>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</si>
  <si>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</si>
  <si>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</si>
  <si>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</si>
  <si>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</si>
  <si>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</si>
  <si>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</si>
  <si>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</si>
  <si>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</si>
  <si>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</si>
  <si>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</si>
  <si>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</si>
  <si>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</si>
  <si>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</si>
  <si>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</si>
  <si>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</si>
  <si>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</si>
  <si>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</si>
  <si>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</si>
  <si>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</si>
  <si>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</si>
  <si>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</si>
  <si>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</si>
  <si>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</si>
  <si>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</si>
  <si>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</si>
  <si>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</si>
  <si>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</si>
  <si>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</si>
  <si>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</si>
  <si>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</si>
  <si>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</si>
  <si>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</si>
  <si>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</si>
  <si>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</si>
  <si>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</si>
  <si>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</si>
  <si>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</si>
  <si>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</si>
  <si>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</si>
  <si>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</si>
  <si>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</si>
  <si>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</si>
  <si>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</si>
  <si>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</si>
  <si>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</si>
  <si>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</si>
  <si>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</si>
  <si>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</si>
  <si>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</si>
  <si>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</si>
  <si>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</si>
  <si>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</si>
  <si>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</si>
  <si>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</si>
  <si>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</si>
  <si>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</si>
  <si>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</si>
  <si>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</si>
  <si>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</si>
  <si>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</si>
  <si>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</si>
  <si>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</si>
  <si>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</si>
  <si>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</si>
  <si>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</si>
  <si>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</si>
  <si>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</si>
  <si>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</si>
  <si>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</si>
  <si>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</si>
  <si>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</si>
  <si>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</si>
  <si>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</si>
  <si>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</si>
  <si>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</si>
  <si>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</si>
  <si>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</si>
  <si>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</si>
  <si>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</si>
  <si>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</si>
  <si>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</si>
  <si>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</si>
  <si>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</si>
  <si>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</si>
  <si>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</si>
  <si>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</si>
  <si>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</si>
  <si>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</si>
  <si>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</si>
  <si>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</si>
  <si>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</si>
  <si>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</si>
  <si>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</si>
  <si>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</si>
  <si>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</si>
  <si>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</si>
  <si>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</si>
  <si>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</si>
  <si>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</si>
  <si>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</si>
  <si>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</si>
  <si>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</si>
  <si>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</si>
  <si>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</si>
  <si>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</si>
  <si>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</si>
  <si>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</si>
  <si>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</si>
  <si>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</si>
  <si>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</si>
  <si>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</si>
  <si>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</si>
  <si>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</si>
  <si>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</si>
  <si>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</si>
  <si>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</si>
  <si>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</si>
  <si>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</si>
  <si>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</si>
  <si>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</si>
  <si>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</si>
  <si>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</si>
  <si>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</si>
  <si>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</si>
  <si>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</si>
  <si>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</si>
  <si>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</si>
  <si>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</si>
  <si>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</si>
  <si>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</si>
  <si>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</si>
  <si>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</si>
  <si>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</si>
  <si>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</si>
  <si>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</si>
  <si>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</si>
  <si>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</si>
  <si>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</si>
  <si>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</si>
  <si>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</si>
  <si>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</si>
  <si>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</si>
  <si>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</si>
  <si>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</si>
  <si>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</si>
  <si>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</si>
  <si>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</si>
  <si>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</si>
  <si>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</si>
  <si>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</si>
  <si>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</si>
  <si>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</si>
  <si>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</si>
  <si>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</si>
  <si>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</si>
  <si>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</si>
  <si>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</si>
  <si>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</si>
  <si>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</si>
  <si>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</si>
  <si>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</si>
  <si>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</si>
  <si>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</si>
  <si>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</si>
  <si>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</si>
  <si>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</si>
  <si>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</si>
  <si>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</si>
  <si>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</si>
  <si>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</si>
  <si>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</si>
  <si>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</si>
  <si>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</si>
  <si>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</si>
  <si>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</si>
  <si>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</si>
  <si>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</si>
  <si>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</si>
  <si>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</si>
  <si>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</si>
  <si>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</si>
  <si>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</si>
  <si>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</si>
  <si>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</si>
  <si>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</si>
  <si>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</si>
  <si>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</si>
  <si>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</si>
  <si>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</si>
  <si>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</si>
  <si>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</si>
  <si>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</si>
  <si>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</si>
  <si>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</si>
  <si>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</si>
  <si>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</si>
  <si>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</si>
  <si>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</si>
  <si>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</si>
  <si>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</si>
  <si>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</si>
  <si>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</si>
  <si>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</si>
  <si>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</si>
  <si>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</si>
  <si>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</si>
  <si>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</si>
  <si>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</si>
  <si>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</si>
  <si>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</si>
  <si>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</si>
  <si>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</si>
  <si>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</si>
  <si>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</si>
  <si>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</si>
  <si>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</si>
  <si>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</si>
  <si>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</si>
  <si>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</si>
  <si>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</si>
  <si>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</si>
  <si>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</si>
  <si>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</si>
  <si>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</si>
  <si>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</si>
  <si>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</si>
  <si>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</si>
  <si>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</si>
  <si>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</si>
  <si>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</si>
  <si>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</si>
  <si>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</si>
  <si>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</si>
  <si>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</si>
  <si>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</si>
  <si>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</si>
  <si>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</si>
  <si>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</si>
  <si>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</si>
  <si>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</si>
  <si>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</si>
  <si>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</si>
  <si>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</si>
  <si>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</si>
  <si>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</si>
  <si>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</si>
  <si>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</si>
  <si>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</si>
  <si>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</si>
  <si>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</si>
  <si>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</si>
  <si>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</si>
  <si>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</si>
  <si>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</si>
  <si>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</si>
  <si>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</si>
  <si>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</si>
  <si>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</si>
  <si>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</si>
  <si>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</si>
  <si>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</si>
  <si>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</si>
  <si>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</si>
  <si>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</si>
  <si>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</si>
  <si>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</si>
  <si>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</si>
  <si>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</si>
  <si>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</si>
  <si>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</si>
  <si>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</si>
  <si>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</si>
  <si>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</si>
  <si>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</si>
  <si>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</si>
  <si>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</si>
  <si>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</si>
  <si>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</si>
  <si>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</si>
  <si>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</si>
  <si>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</si>
  <si>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</si>
  <si>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</si>
  <si>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</si>
  <si>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</si>
  <si>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</si>
  <si>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</si>
  <si>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</si>
  <si>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</si>
  <si>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</si>
  <si>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</si>
  <si>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</si>
  <si>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</si>
  <si>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</si>
  <si>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</si>
  <si>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</si>
  <si>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</si>
  <si>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</si>
  <si>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</si>
  <si>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</si>
  <si>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</si>
  <si>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</si>
  <si>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</si>
  <si>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</si>
  <si>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</si>
  <si>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</si>
  <si>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</si>
  <si>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</si>
  <si>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</si>
  <si>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</si>
  <si>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</si>
  <si>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</si>
  <si>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</si>
  <si>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</si>
  <si>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</si>
  <si>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</si>
  <si>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</si>
  <si>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</si>
  <si>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</si>
  <si>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</si>
  <si>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</si>
  <si>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</si>
  <si>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</si>
  <si>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</si>
  <si>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</si>
  <si>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</si>
  <si>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</si>
  <si>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</si>
  <si>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</si>
  <si>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</si>
  <si>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</si>
  <si>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</si>
  <si>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</si>
  <si>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</si>
  <si>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</si>
  <si>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</si>
  <si>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</si>
  <si>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</si>
  <si>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</si>
  <si>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</si>
  <si>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</si>
  <si>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</si>
  <si>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</si>
  <si>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</si>
  <si>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</si>
  <si>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</si>
  <si>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</si>
  <si>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</si>
  <si>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</si>
  <si>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</si>
  <si>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</si>
  <si>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</si>
  <si>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</si>
  <si>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</si>
  <si>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</si>
  <si>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</si>
  <si>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</si>
  <si>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</si>
  <si>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</si>
  <si>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</si>
  <si>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</si>
  <si>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</si>
  <si>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</si>
  <si>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</si>
  <si>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</si>
  <si>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</si>
  <si>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</si>
  <si>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</si>
  <si>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</si>
  <si>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</si>
  <si>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</si>
  <si>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</si>
  <si>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</si>
  <si>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</si>
  <si>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</si>
  <si>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</si>
  <si>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</si>
  <si>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</si>
  <si>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</si>
  <si>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</si>
  <si>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</si>
  <si>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</si>
  <si>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</si>
  <si>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</si>
  <si>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</si>
  <si>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</si>
  <si>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</si>
  <si>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</si>
  <si>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</si>
  <si>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</si>
  <si>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</si>
  <si>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</si>
  <si>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</si>
  <si>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</si>
  <si>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</si>
  <si>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</si>
  <si>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</si>
  <si>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</si>
  <si>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</si>
  <si>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</si>
  <si>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</si>
  <si>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</si>
  <si>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</si>
  <si>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</si>
  <si>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</si>
  <si>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</si>
  <si>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</si>
  <si>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</si>
  <si>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</si>
  <si>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</si>
  <si>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</si>
  <si>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</si>
  <si>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</si>
  <si>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</si>
  <si>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</si>
  <si>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</si>
  <si>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</si>
  <si>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</si>
  <si>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</si>
  <si>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</si>
  <si>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</si>
  <si>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</si>
  <si>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</si>
  <si>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</si>
  <si>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</si>
  <si>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</si>
  <si>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</si>
  <si>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</si>
  <si>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</si>
  <si>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</si>
  <si>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</si>
  <si>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</si>
  <si>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</si>
  <si>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</si>
  <si>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</si>
  <si>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</si>
  <si>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</si>
  <si>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</si>
  <si>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</si>
  <si>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</si>
  <si>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</si>
  <si>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</si>
  <si>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</si>
  <si>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</si>
  <si>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</si>
  <si>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</si>
  <si>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</si>
  <si>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</si>
  <si>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</si>
  <si>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</si>
  <si>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</si>
  <si>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</si>
  <si>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</si>
  <si>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</si>
  <si>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</si>
  <si>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</si>
  <si>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</si>
  <si>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</si>
  <si>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</si>
  <si>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</si>
  <si>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</si>
  <si>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</si>
  <si>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</si>
  <si>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</si>
  <si>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</si>
  <si>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</si>
  <si>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</si>
  <si>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</si>
  <si>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</si>
  <si>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</si>
  <si>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</si>
  <si>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</si>
  <si>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</si>
  <si>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</si>
  <si>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</si>
  <si>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</si>
  <si>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</si>
  <si>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</si>
  <si>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</si>
  <si>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</si>
  <si>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</si>
  <si>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</si>
  <si>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</si>
  <si>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</si>
  <si>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</si>
  <si>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</si>
  <si>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</si>
  <si>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</si>
  <si>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</si>
  <si>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</si>
  <si>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</si>
  <si>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</si>
  <si>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</si>
  <si>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</si>
  <si>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</si>
  <si>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</si>
  <si>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</si>
  <si>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</si>
  <si>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</si>
  <si>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</si>
  <si>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</si>
  <si>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</si>
  <si>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</si>
  <si>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</si>
  <si>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</si>
  <si>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</si>
  <si>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</si>
  <si>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</si>
  <si>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</si>
  <si>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</si>
  <si>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</si>
  <si>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</si>
  <si>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</si>
  <si>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</si>
  <si>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</si>
  <si>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</si>
  <si>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</si>
  <si>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</si>
  <si>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</si>
  <si>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</si>
  <si>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</si>
  <si>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</si>
  <si>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</si>
  <si>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</si>
  <si>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</si>
  <si>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</si>
  <si>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</si>
  <si>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</si>
  <si>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</si>
  <si>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</si>
  <si>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</si>
  <si>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</si>
  <si>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</si>
  <si>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</si>
  <si>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</si>
  <si>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</si>
  <si>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</si>
  <si>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</si>
  <si>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</si>
  <si>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</si>
  <si>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</si>
  <si>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</si>
  <si>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</si>
  <si>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</si>
  <si>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</si>
  <si>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</si>
  <si>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</si>
  <si>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</si>
  <si>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</si>
  <si>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</si>
  <si>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</si>
  <si>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</si>
  <si>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</si>
  <si>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</si>
  <si>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</si>
  <si>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</si>
  <si>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</si>
  <si>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</si>
  <si>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</si>
  <si>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</si>
  <si>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</si>
  <si>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</si>
  <si>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</si>
  <si>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</si>
  <si>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</si>
  <si>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</si>
  <si>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</si>
  <si>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</si>
  <si>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</si>
  <si>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</si>
  <si>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</si>
  <si>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</si>
  <si>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</si>
  <si>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</si>
  <si>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</si>
  <si>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</si>
  <si>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</si>
  <si>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</si>
  <si>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</si>
  <si>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</si>
  <si>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</si>
  <si>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</si>
  <si>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</si>
  <si>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</si>
  <si>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</si>
  <si>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</si>
  <si>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</si>
  <si>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</si>
  <si>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</si>
  <si>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</si>
  <si>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</si>
  <si>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</si>
  <si>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</si>
  <si>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</si>
  <si>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</si>
  <si>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</si>
  <si>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</si>
  <si>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</si>
  <si>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</si>
  <si>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</si>
  <si>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</si>
  <si>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</si>
  <si>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</si>
  <si>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</si>
  <si>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</si>
  <si>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</si>
  <si>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</si>
  <si>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</si>
  <si>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</si>
  <si>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</si>
  <si>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</si>
  <si>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</si>
  <si>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</si>
  <si>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</si>
  <si>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</si>
  <si>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</si>
  <si>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</si>
  <si>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</si>
  <si>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</si>
  <si>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</si>
  <si>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</si>
  <si>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</si>
  <si>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</si>
  <si>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</si>
  <si>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</si>
  <si>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</si>
  <si>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</si>
  <si>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</si>
  <si>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</si>
  <si>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</si>
  <si>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</si>
  <si>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</si>
  <si>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</si>
  <si>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</si>
  <si>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</si>
  <si>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</si>
  <si>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</si>
  <si>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</si>
  <si>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</si>
  <si>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</si>
  <si>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</si>
  <si>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</si>
  <si>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</si>
  <si>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</si>
  <si>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</si>
  <si>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</si>
  <si>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</si>
  <si>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</si>
  <si>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</si>
  <si>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</si>
  <si>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</si>
  <si>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</si>
  <si>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</si>
  <si>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</si>
  <si>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</si>
  <si>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</si>
  <si>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</si>
  <si>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</si>
  <si>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</si>
  <si>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</si>
  <si>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</si>
  <si>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</si>
  <si>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</si>
  <si>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</si>
  <si>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</si>
  <si>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</si>
  <si>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</si>
  <si>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</si>
  <si>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</si>
  <si>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</si>
  <si>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</si>
  <si>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</si>
  <si>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</si>
  <si>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</si>
  <si>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</si>
  <si>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</si>
  <si>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</si>
  <si>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</si>
  <si>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</si>
  <si>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</si>
  <si>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</si>
  <si>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</si>
  <si>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</si>
  <si>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</si>
  <si>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</si>
  <si>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</si>
  <si>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</si>
  <si>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</si>
  <si>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</si>
  <si>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</si>
  <si>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</si>
  <si>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</si>
  <si>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</si>
  <si>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</si>
  <si>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</si>
  <si>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</si>
  <si>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</si>
  <si>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</si>
  <si>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</si>
  <si>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</si>
  <si>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</si>
  <si>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</si>
  <si>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</si>
  <si>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</si>
  <si>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</si>
  <si>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</si>
  <si>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</si>
  <si>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</si>
  <si>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</si>
  <si>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</si>
  <si>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</si>
  <si>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</si>
  <si>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</si>
  <si>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</si>
  <si>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</si>
  <si>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</si>
  <si>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</si>
  <si>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</si>
  <si>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</si>
  <si>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</si>
  <si>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</si>
  <si>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</si>
  <si>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</si>
  <si>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</si>
  <si>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</si>
  <si>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</si>
  <si>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</si>
  <si>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</si>
  <si>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</si>
  <si>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</si>
  <si>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</si>
  <si>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</si>
  <si>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</si>
  <si>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</si>
  <si>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</si>
  <si>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</si>
  <si>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</si>
  <si>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</si>
  <si>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</si>
  <si>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</si>
  <si>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</si>
  <si>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</si>
  <si>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</si>
  <si>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</si>
  <si>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</si>
  <si>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</si>
  <si>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</si>
  <si>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</si>
  <si>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</si>
  <si>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</si>
  <si>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</si>
  <si>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</si>
  <si>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</si>
  <si>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</si>
  <si>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</si>
  <si>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</si>
  <si>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</si>
  <si>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</si>
  <si>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</si>
  <si>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</si>
  <si>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</si>
  <si>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</si>
  <si>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</si>
  <si>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</si>
  <si>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</si>
  <si>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</si>
  <si>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</si>
  <si>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</si>
  <si>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</si>
  <si>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</si>
  <si>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</si>
  <si>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</si>
  <si>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</si>
  <si>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</si>
  <si>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</si>
  <si>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</si>
  <si>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</si>
  <si>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</si>
  <si>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</si>
  <si>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</si>
  <si>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</si>
  <si>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</si>
  <si>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</si>
  <si>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</si>
  <si>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</si>
  <si>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</si>
  <si>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</si>
  <si>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</si>
  <si>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</si>
  <si>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</si>
  <si>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</si>
  <si>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</si>
  <si>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</si>
  <si>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</si>
  <si>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</si>
  <si>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</si>
  <si>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</si>
  <si>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</si>
  <si>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</si>
  <si>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</si>
  <si>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</si>
  <si>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</si>
  <si>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</si>
  <si>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</si>
  <si>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</si>
  <si>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</si>
  <si>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</si>
  <si>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</si>
  <si>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</si>
  <si>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</si>
  <si>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</si>
  <si>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</si>
  <si>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</si>
  <si>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</si>
  <si>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</si>
  <si>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</si>
  <si>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</si>
  <si>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</si>
  <si>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</si>
  <si>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</si>
  <si>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</si>
  <si>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</si>
  <si>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</si>
  <si>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</si>
  <si>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</si>
  <si>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</si>
  <si>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</si>
  <si>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</si>
  <si>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</si>
  <si>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</si>
  <si>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</si>
  <si>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</si>
  <si>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</si>
  <si>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</si>
  <si>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</si>
  <si>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</si>
  <si>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</si>
  <si>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</si>
  <si>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</si>
  <si>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</si>
  <si>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</si>
  <si>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</si>
  <si>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</si>
  <si>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</si>
  <si>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</si>
  <si>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</si>
  <si>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</si>
  <si>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</si>
  <si>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</si>
  <si>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</si>
  <si>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</si>
  <si>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</si>
  <si>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</si>
  <si>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</si>
  <si>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</si>
  <si>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</si>
  <si>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</si>
  <si>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</si>
  <si>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</si>
  <si>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</si>
  <si>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</si>
  <si>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</si>
  <si>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</si>
  <si>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</si>
  <si>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</si>
  <si>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</si>
  <si>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</si>
  <si>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</si>
  <si>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</si>
  <si>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</si>
  <si>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</si>
  <si>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</si>
  <si>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</si>
  <si>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</si>
  <si>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</si>
  <si>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</si>
  <si>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</si>
  <si>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</si>
  <si>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</si>
  <si>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</si>
  <si>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</si>
  <si>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</si>
  <si>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</si>
  <si>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</si>
  <si>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</si>
  <si>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</si>
  <si>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</si>
  <si>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</si>
  <si>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</si>
  <si>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</si>
  <si>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</si>
  <si>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</si>
  <si>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</si>
  <si>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</si>
  <si>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</si>
  <si>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</si>
  <si>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</si>
  <si>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</si>
  <si>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</si>
  <si>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</si>
  <si>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</si>
  <si>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</si>
  <si>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</si>
  <si>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</si>
  <si>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</si>
  <si>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</si>
  <si>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</si>
  <si>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</si>
  <si>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</si>
  <si>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</si>
  <si>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</si>
  <si>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</si>
  <si>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</si>
  <si>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</si>
  <si>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</si>
  <si>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</si>
  <si>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</si>
  <si>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</si>
  <si>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</si>
  <si>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</si>
  <si>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</si>
  <si>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</si>
  <si>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</si>
  <si>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</si>
  <si>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</si>
  <si>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</si>
  <si>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</si>
  <si>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</si>
  <si>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</si>
  <si>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</si>
  <si>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</si>
  <si>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</si>
  <si>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</si>
  <si>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</si>
  <si>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</si>
  <si>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</si>
  <si>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</si>
  <si>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</si>
  <si>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</si>
  <si>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</si>
  <si>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</si>
  <si>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</si>
  <si>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</si>
  <si>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</si>
  <si>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</si>
  <si>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</si>
  <si>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</si>
  <si>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</si>
  <si>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</si>
  <si>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</si>
  <si>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</si>
  <si>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</si>
  <si>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</si>
  <si>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</si>
  <si>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</si>
  <si>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</si>
  <si>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</si>
  <si>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</si>
  <si>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</si>
  <si>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</si>
  <si>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</si>
  <si>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</si>
  <si>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</si>
  <si>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</si>
  <si>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</si>
  <si>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</si>
  <si>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</si>
  <si>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</si>
  <si>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</si>
  <si>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</si>
  <si>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</si>
  <si>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</si>
  <si>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</si>
  <si>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</si>
  <si>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</si>
  <si>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</si>
  <si>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</si>
  <si>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</si>
  <si>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</si>
  <si>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</si>
  <si>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</si>
  <si>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</si>
  <si>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</si>
  <si>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</si>
  <si>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</si>
  <si>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</si>
  <si>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</si>
  <si>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</si>
  <si>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</si>
  <si>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</si>
  <si>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</si>
  <si>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</si>
  <si>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</si>
  <si>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</si>
  <si>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</si>
  <si>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</si>
  <si>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</si>
  <si>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</si>
  <si>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</si>
  <si>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</si>
  <si>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</si>
  <si>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</si>
  <si>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</si>
  <si>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</si>
  <si>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</si>
  <si>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</si>
  <si>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</si>
  <si>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</si>
  <si>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</si>
  <si>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</si>
  <si>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</si>
  <si>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</si>
  <si>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</si>
  <si>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</si>
  <si>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</si>
  <si>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</si>
  <si>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</si>
  <si>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</si>
  <si>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</si>
  <si>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</si>
  <si>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</si>
  <si>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</si>
  <si>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</si>
  <si>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</si>
  <si>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</si>
  <si>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</si>
  <si>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</si>
  <si>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</si>
  <si>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</si>
  <si>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</si>
  <si>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</si>
  <si>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</si>
  <si>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</si>
  <si>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</si>
  <si>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</si>
  <si>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</si>
  <si>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</si>
  <si>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</si>
  <si>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</si>
  <si>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</si>
  <si>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</si>
  <si>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</si>
  <si>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</si>
  <si>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</si>
  <si>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</si>
  <si>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</si>
  <si>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</si>
  <si>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</si>
  <si>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</si>
  <si>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</si>
  <si>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</si>
  <si>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</si>
  <si>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</si>
  <si>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</si>
  <si>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</si>
  <si>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</si>
  <si>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</si>
  <si>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</si>
  <si>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</si>
  <si>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</si>
  <si>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</si>
  <si>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</si>
  <si>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</si>
  <si>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</si>
  <si>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</si>
  <si>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</si>
  <si>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</si>
  <si>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</si>
  <si>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</si>
  <si>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</si>
  <si>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</si>
  <si>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</si>
  <si>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</si>
  <si>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</si>
  <si>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</si>
  <si>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</si>
  <si>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</si>
  <si>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</si>
  <si>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</si>
  <si>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</si>
  <si>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</si>
  <si>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</si>
  <si>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</si>
  <si>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</si>
  <si>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</si>
  <si>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</si>
  <si>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</si>
  <si>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</si>
  <si>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</si>
  <si>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</si>
  <si>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</si>
  <si>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</si>
  <si>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</si>
  <si>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</si>
  <si>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</si>
  <si>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</si>
  <si>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</si>
  <si>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</si>
  <si>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</si>
  <si>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</si>
  <si>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</si>
  <si>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</si>
  <si>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</si>
  <si>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</si>
  <si>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</si>
  <si>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</si>
  <si>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</si>
  <si>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</si>
  <si>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</si>
  <si>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</si>
  <si>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</si>
  <si>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</si>
  <si>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</si>
  <si>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</si>
  <si>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</si>
  <si>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</si>
  <si>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</si>
  <si>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</si>
  <si>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</si>
  <si>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</si>
  <si>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</si>
  <si>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</si>
  <si>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</si>
  <si>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</si>
  <si>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</si>
  <si>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</si>
  <si>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</si>
  <si>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</si>
  <si>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</si>
  <si>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</si>
  <si>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</si>
  <si>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</si>
  <si>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</si>
  <si>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</si>
  <si>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</si>
  <si>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</si>
  <si>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</si>
  <si>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</si>
  <si>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</si>
  <si>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</si>
  <si>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</si>
  <si>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</si>
  <si>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</si>
  <si>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</si>
  <si>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</si>
  <si>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</si>
  <si>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</si>
  <si>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</si>
  <si>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</si>
  <si>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</si>
  <si>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</si>
  <si>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</si>
  <si>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</si>
  <si>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</si>
  <si>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</si>
  <si>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</si>
  <si>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</si>
  <si>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</si>
  <si>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</si>
  <si>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</si>
  <si>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</si>
  <si>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</si>
  <si>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</si>
  <si>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</si>
  <si>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</si>
  <si>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</si>
  <si>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</si>
  <si>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</si>
  <si>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</si>
  <si>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</si>
  <si>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</si>
  <si>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</si>
  <si>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</si>
  <si>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</si>
  <si>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</si>
  <si>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</si>
  <si>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</si>
  <si>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</si>
  <si>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</si>
  <si>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</si>
  <si>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</si>
  <si>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</si>
  <si>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</si>
  <si>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</si>
  <si>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</si>
  <si>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</si>
  <si>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</si>
  <si>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</si>
  <si>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</si>
  <si>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</si>
  <si>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</si>
  <si>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</si>
  <si>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</si>
  <si>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</si>
  <si>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</si>
  <si>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</si>
  <si>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</si>
  <si>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</si>
  <si>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</si>
  <si>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</si>
  <si>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</si>
  <si>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</si>
  <si>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</si>
  <si>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</si>
  <si>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</si>
  <si>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</si>
  <si>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</si>
  <si>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</si>
  <si>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</si>
  <si>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</si>
  <si>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</si>
  <si>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</si>
  <si>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</si>
  <si>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</si>
  <si>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</si>
  <si>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</si>
  <si>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</si>
  <si>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</si>
  <si>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</si>
  <si>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</si>
  <si>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</si>
  <si>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</si>
  <si>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</si>
  <si>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</si>
  <si>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</si>
  <si>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</si>
  <si>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</si>
  <si>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</si>
  <si>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</si>
  <si>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</si>
  <si>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</si>
  <si>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</si>
  <si>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</si>
  <si>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</si>
  <si>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</si>
  <si>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</si>
  <si>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</si>
  <si>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</si>
  <si>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</si>
  <si>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</si>
  <si>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</si>
  <si>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</si>
  <si>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</si>
  <si>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</si>
  <si>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</si>
  <si>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</si>
  <si>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</si>
  <si>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</si>
  <si>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</si>
  <si>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</si>
  <si>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</si>
  <si>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</si>
  <si>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</si>
  <si>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</si>
  <si>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</si>
  <si>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</si>
  <si>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</si>
  <si>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</si>
  <si>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</si>
  <si>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</si>
  <si>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</si>
  <si>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</si>
  <si>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</si>
  <si>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</si>
  <si>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</si>
  <si>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</si>
  <si>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</si>
  <si>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</si>
  <si>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</si>
  <si>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</si>
  <si>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</si>
  <si>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</si>
  <si>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</si>
  <si>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</si>
  <si>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</si>
  <si>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</si>
  <si>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</si>
  <si>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</si>
  <si>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</si>
  <si>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</si>
  <si>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</si>
  <si>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</si>
  <si>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</si>
  <si>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</si>
  <si>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</si>
  <si>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</si>
  <si>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</si>
  <si>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</si>
  <si>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</si>
  <si>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</si>
  <si>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</si>
  <si>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</si>
  <si>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</si>
  <si>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</si>
  <si>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</si>
  <si>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</si>
  <si>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</si>
  <si>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</si>
  <si>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</si>
  <si>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</si>
  <si>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</si>
  <si>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</si>
  <si>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</si>
  <si>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</si>
  <si>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</si>
  <si>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</si>
  <si>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</si>
  <si>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</si>
  <si>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</si>
  <si>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</si>
  <si>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</si>
  <si>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</si>
  <si>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</si>
  <si>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</si>
  <si>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</si>
  <si>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</si>
  <si>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</si>
  <si>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</si>
  <si>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</si>
  <si>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</si>
  <si>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</si>
  <si>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</si>
  <si>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</si>
  <si>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</si>
  <si>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</si>
  <si>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</si>
  <si>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</si>
  <si>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</si>
  <si>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</si>
  <si>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</si>
  <si>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</si>
  <si>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</si>
  <si>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</si>
  <si>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</si>
  <si>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</si>
  <si>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</si>
  <si>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</si>
  <si>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</si>
  <si>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</si>
  <si>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</si>
  <si>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</si>
  <si>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</si>
  <si>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</si>
  <si>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</si>
  <si>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</si>
  <si>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</si>
  <si>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</si>
  <si>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</si>
  <si>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</si>
  <si>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</si>
  <si>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</si>
  <si>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</si>
  <si>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</si>
  <si>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</si>
  <si>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</si>
  <si>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</si>
  <si>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</si>
  <si>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</si>
  <si>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</si>
  <si>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</si>
  <si>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</si>
  <si>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</si>
  <si>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</si>
  <si>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</si>
  <si>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</si>
  <si>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</si>
  <si>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</si>
  <si>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</si>
  <si>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</si>
  <si>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</si>
  <si>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</si>
  <si>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</si>
  <si>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</si>
  <si>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</si>
  <si>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</si>
  <si>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</si>
  <si>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</si>
  <si>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</si>
  <si>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</si>
  <si>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</si>
  <si>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</si>
  <si>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</si>
  <si>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</si>
  <si>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</si>
  <si>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</si>
  <si>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</si>
  <si>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</si>
  <si>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</si>
  <si>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</si>
  <si>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</si>
  <si>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</si>
  <si>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</si>
  <si>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</si>
  <si>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</si>
  <si>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</si>
  <si>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</si>
  <si>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</si>
  <si>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</si>
  <si>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</si>
  <si>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</si>
  <si>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</si>
  <si>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</si>
  <si>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</si>
  <si>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</si>
  <si>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</si>
  <si>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</si>
  <si>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</si>
  <si>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</si>
  <si>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</si>
  <si>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</si>
  <si>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</si>
  <si>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</si>
  <si>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</si>
  <si>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</si>
  <si>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</si>
  <si>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</si>
  <si>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</si>
  <si>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</si>
  <si>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</si>
  <si>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</si>
  <si>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</si>
  <si>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</si>
  <si>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</si>
  <si>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</si>
  <si>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</si>
  <si>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</si>
  <si>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</si>
  <si>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</si>
  <si>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</si>
  <si>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</si>
  <si>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</si>
  <si>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</si>
  <si>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food</t>
  </si>
  <si>
    <t>music</t>
  </si>
  <si>
    <t>photography</t>
  </si>
  <si>
    <t>technology</t>
  </si>
  <si>
    <t>theater</t>
  </si>
  <si>
    <t>film &amp; video</t>
  </si>
  <si>
    <t>games</t>
  </si>
  <si>
    <t>publishing</t>
  </si>
  <si>
    <t>journalism</t>
  </si>
  <si>
    <t>Column Labels</t>
  </si>
  <si>
    <t>Count of id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</si>
  <si>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</si>
  <si>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</si>
  <si>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</si>
  <si>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</si>
  <si>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</si>
  <si>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</si>
  <si>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</si>
  <si>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</si>
  <si>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</si>
  <si>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</si>
  <si>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</si>
  <si>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</si>
  <si>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</si>
  <si>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</si>
  <si>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</si>
  <si>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</si>
  <si>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</si>
  <si>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</si>
  <si>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</si>
  <si>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</si>
  <si>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</si>
  <si>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</si>
  <si>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</si>
  <si>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</si>
  <si>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</si>
  <si>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</si>
  <si>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</si>
  <si>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</si>
  <si>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</si>
  <si>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</si>
  <si>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</si>
  <si>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</si>
  <si>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</si>
  <si>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</si>
  <si>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</si>
  <si>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</si>
  <si>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</si>
  <si>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</si>
  <si>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</si>
  <si>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</si>
  <si>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</si>
  <si>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</si>
  <si>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</si>
  <si>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</si>
  <si>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</si>
  <si>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</si>
  <si>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</si>
  <si>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</si>
  <si>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</si>
  <si>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</si>
  <si>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</si>
  <si>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</si>
  <si>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</si>
  <si>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</si>
  <si>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</si>
  <si>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</si>
  <si>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</si>
  <si>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Goal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</si>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</sst>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9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79998168889431442"/>
        </patternFill>
      </fill>
    </dxf>
    <dxf>
      <fill>
        <patternFill>
          <bgColor rgb="FFFF9797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9797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E5-4E39-AFED-6CA4E0E0DBC6}"/>
            </c:ext>
          </c:extLst>
        </c:ser>
        <c:ser>
          <c:idx val="1"/>
          <c:order val="1"/>
          <c:tx>
            <c:strRef>
              <c:f>'Pivot Chart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E5-4E39-AFED-6CA4E0E0DBC6}"/>
            </c:ext>
          </c:extLst>
        </c:ser>
        <c:ser>
          <c:idx val="2"/>
          <c:order val="2"/>
          <c:tx>
            <c:strRef>
              <c:f>'Pivot Chart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E5-4E39-AFED-6CA4E0E0DBC6}"/>
            </c:ext>
          </c:extLst>
        </c:ser>
        <c:ser>
          <c:idx val="3"/>
          <c:order val="3"/>
          <c:tx>
            <c:strRef>
              <c:f>'Pivot Chart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E5-4E39-AFED-6CA4E0E0D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0748576"/>
        <c:axId val="1196882672"/>
      </c:barChart>
      <c:catAx>
        <c:axId val="65074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882672"/>
        <c:crosses val="autoZero"/>
        <c:auto val="1"/>
        <c:lblAlgn val="ctr"/>
        <c:lblOffset val="100"/>
        <c:noMultiLvlLbl val="0"/>
      </c:catAx>
      <c:valAx>
        <c:axId val="119688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74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7C-4F5D-9C97-B14D07D5AEB8}"/>
            </c:ext>
          </c:extLst>
        </c:ser>
        <c:ser>
          <c:idx val="1"/>
          <c:order val="1"/>
          <c:tx>
            <c:strRef>
              <c:f>'Pivot Chart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7C-4F5D-9C97-B14D07D5AEB8}"/>
            </c:ext>
          </c:extLst>
        </c:ser>
        <c:ser>
          <c:idx val="2"/>
          <c:order val="2"/>
          <c:tx>
            <c:strRef>
              <c:f>'Pivot Chart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7C-4F5D-9C97-B14D07D5AEB8}"/>
            </c:ext>
          </c:extLst>
        </c:ser>
        <c:ser>
          <c:idx val="3"/>
          <c:order val="3"/>
          <c:tx>
            <c:strRef>
              <c:f>'Pivot Chart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7C-4F5D-9C97-B14D07D5A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4526720"/>
        <c:axId val="744462448"/>
      </c:barChart>
      <c:catAx>
        <c:axId val="74452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62448"/>
        <c:crosses val="autoZero"/>
        <c:auto val="1"/>
        <c:lblAlgn val="ctr"/>
        <c:lblOffset val="100"/>
        <c:noMultiLvlLbl val="0"/>
      </c:catAx>
      <c:valAx>
        <c:axId val="74446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2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21-4623-BD89-62D25DA1A796}"/>
            </c:ext>
          </c:extLst>
        </c:ser>
        <c:ser>
          <c:idx val="1"/>
          <c:order val="1"/>
          <c:tx>
            <c:strRef>
              <c:f>'Pivot 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021-4623-BD89-62D25DA1A796}"/>
            </c:ext>
          </c:extLst>
        </c:ser>
        <c:ser>
          <c:idx val="2"/>
          <c:order val="2"/>
          <c:tx>
            <c:strRef>
              <c:f>'Pivot Chart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021-4623-BD89-62D25DA1A796}"/>
            </c:ext>
          </c:extLst>
        </c:ser>
        <c:ser>
          <c:idx val="3"/>
          <c:order val="3"/>
          <c:tx>
            <c:strRef>
              <c:f>'Pivot Chart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021-4623-BD89-62D25DA1A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355808"/>
        <c:axId val="844498672"/>
      </c:lineChart>
      <c:catAx>
        <c:axId val="74535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498672"/>
        <c:crosses val="autoZero"/>
        <c:auto val="1"/>
        <c:lblAlgn val="ctr"/>
        <c:lblOffset val="100"/>
        <c:noMultiLvlLbl val="0"/>
      </c:catAx>
      <c:valAx>
        <c:axId val="84449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35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072418424714273E-2"/>
          <c:y val="6.868272735973531E-2"/>
          <c:w val="0.93430824211324959"/>
          <c:h val="0.74631332176093779"/>
        </c:manualLayout>
      </c:layout>
      <c:lineChart>
        <c:grouping val="standard"/>
        <c:varyColors val="0"/>
        <c:ser>
          <c:idx val="4"/>
          <c:order val="4"/>
          <c:tx>
            <c:strRef>
              <c:f>Outcomes!$F$1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Outcomes!$F$2:$F$12</c:f>
              <c:numCache>
                <c:formatCode>0.0%</c:formatCode>
                <c:ptCount val="11"/>
                <c:pt idx="0">
                  <c:v>0.48640483383685801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F6-40B2-BEFC-41C683282A3B}"/>
            </c:ext>
          </c:extLst>
        </c:ser>
        <c:ser>
          <c:idx val="5"/>
          <c:order val="5"/>
          <c:tx>
            <c:strRef>
              <c:f>Outcomes!$G$1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Outcomes!$G$2:$G$12</c:f>
              <c:numCache>
                <c:formatCode>0.0%</c:formatCode>
                <c:ptCount val="11"/>
                <c:pt idx="0">
                  <c:v>0.48640483383685801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F6-40B2-BEFC-41C683282A3B}"/>
            </c:ext>
          </c:extLst>
        </c:ser>
        <c:ser>
          <c:idx val="6"/>
          <c:order val="6"/>
          <c:tx>
            <c:strRef>
              <c:f>Outcomes!$H$1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Outcomes!$H$2:$H$12</c:f>
              <c:numCache>
                <c:formatCode>0.0%</c:formatCode>
                <c:ptCount val="11"/>
                <c:pt idx="0">
                  <c:v>2.7190332326283987E-2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F6-40B2-BEFC-41C683282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5913504"/>
        <c:axId val="5225613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Outcomes!$B$1</c15:sqref>
                        </c15:formulaRef>
                      </c:ext>
                    </c:extLst>
                    <c:strCache>
                      <c:ptCount val="1"/>
                      <c:pt idx="0">
                        <c:v>Number_Successful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Outcomes!$B$2:$B$12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2F6-40B2-BEFC-41C683282A3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Outcomes!$C$1</c15:sqref>
                        </c15:formulaRef>
                      </c:ext>
                    </c:extLst>
                    <c:strCache>
                      <c:ptCount val="1"/>
                      <c:pt idx="0">
                        <c:v>Number_Failed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Outcomes!$C$2:$C$12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322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2F6-40B2-BEFC-41C683282A3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Outcomes!$D$1</c15:sqref>
                        </c15:formulaRef>
                      </c:ext>
                    </c:extLst>
                    <c:strCache>
                      <c:ptCount val="1"/>
                      <c:pt idx="0">
                        <c:v>Number_Canceled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Outcomes!$D$2:$D$12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2F6-40B2-BEFC-41C683282A3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Outcomes!$E$1</c15:sqref>
                        </c15:formulaRef>
                      </c:ext>
                    </c:extLst>
                    <c:strCache>
                      <c:ptCount val="1"/>
                      <c:pt idx="0">
                        <c:v>Total_Projects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Outcomes!$E$2:$E$12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662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2F6-40B2-BEFC-41C683282A3B}"/>
                  </c:ext>
                </c:extLst>
              </c15:ser>
            </c15:filteredLineSeries>
          </c:ext>
        </c:extLst>
      </c:lineChart>
      <c:catAx>
        <c:axId val="52591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61312"/>
        <c:crosses val="autoZero"/>
        <c:auto val="1"/>
        <c:lblAlgn val="ctr"/>
        <c:lblOffset val="100"/>
        <c:noMultiLvlLbl val="0"/>
      </c:catAx>
      <c:valAx>
        <c:axId val="5225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91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-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245745</xdr:colOff>
      <xdr:row>1</xdr:row>
      <xdr:rowOff>153352</xdr:rowOff>
    </xdr:from>
    <xdr:to>
      <xdr:col>19</xdr:col>
      <xdr:colOff>169545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BA27CE-E61F-4141-BC3F-3E3D20E33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4</xdr:row>
      <xdr:rowOff>39052</xdr:rowOff>
    </xdr:from>
    <xdr:to>
      <xdr:col>19</xdr:col>
      <xdr:colOff>628650</xdr:colOff>
      <xdr:row>36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0652CB-9785-4787-8FB7-AC1694410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6</xdr:row>
      <xdr:rowOff>29527</xdr:rowOff>
    </xdr:from>
    <xdr:to>
      <xdr:col>17</xdr:col>
      <xdr:colOff>552450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D296AA-9A1D-4E0D-9F4E-8674B3A70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695324</xdr:colOff>
      <xdr:row>7</xdr:row>
      <xdr:rowOff>38100</xdr:rowOff>
    </xdr:from>
    <xdr:to>
      <xdr:col>17</xdr:col>
      <xdr:colOff>447674</xdr:colOff>
      <xdr:row>43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ED2A4-C597-479C-8C2E-B56E79D7B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Dunlap" refreshedDate="44056.905240624998" createdVersion="6" refreshedVersion="6" minRefreshableVersion="3" recordCount="4114" xr:uid="{4D660091-C699-4971-8435-F25B28CCACC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Dunlap" refreshedDate="44056.921350810182" createdVersion="6" refreshedVersion="6" minRefreshableVersion="3" recordCount="4114" xr:uid="{1493A34D-FECD-48BE-AE97-DF25576C89E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x v="0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x v="0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x v="0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x v="0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x v="0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x v="0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x v="0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x v="0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x v="0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x v="0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x v="0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x v="0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x v="0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x v="1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s v="film &amp; video/science fiction"/>
    <n v="0"/>
    <e v="#DIV/0!"/>
    <x v="0"/>
    <s v="science fiction"/>
    <x v="130"/>
    <d v="2014-06-16T20:16:00"/>
  </r>
  <r>
    <n v="131"/>
    <x v="131"/>
    <s v="I"/>
    <n v="1200"/>
    <n v="0"/>
    <x v="1"/>
    <x v="0"/>
    <s v="USD"/>
    <n v="1467763200"/>
    <n v="1466453161"/>
    <b v="0"/>
    <n v="0"/>
    <x v="1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x v="1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x v="1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x v="1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x v="1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x v="1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x v="1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s v="film &amp; video/drama"/>
    <n v="0"/>
    <e v="#DIV/0!"/>
    <x v="0"/>
    <s v="drama"/>
    <x v="18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x v="1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s v="film &amp; video/drama"/>
    <n v="3.4000000000000002E-2"/>
    <n v="25.5"/>
    <x v="0"/>
    <s v="drama"/>
    <x v="184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x v="1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s v="film &amp; video/drama"/>
    <n v="6.8999999999999997E-4"/>
    <n v="69"/>
    <x v="0"/>
    <s v="drama"/>
    <x v="189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x v="1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x v="1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s v="film &amp; video/drama"/>
    <n v="0.55698440000000005"/>
    <n v="331.53833333333336"/>
    <x v="0"/>
    <s v="drama"/>
    <x v="216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x v="1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x v="1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x v="1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s v="film &amp; video/drama"/>
    <n v="0"/>
    <e v="#DIV/0!"/>
    <x v="0"/>
    <s v="drama"/>
    <x v="236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x v="1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x v="0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x v="0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x v="0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x v="0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x v="0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x v="0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x v="0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x v="0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x v="1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s v="film &amp; video/animation"/>
    <n v="0"/>
    <e v="#DIV/0!"/>
    <x v="0"/>
    <s v="animation"/>
    <x v="441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x v="1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x v="1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x v="1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x v="1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x v="1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s v="film &amp; video/animation"/>
    <n v="2.8667813379201833E-3"/>
    <n v="71.666666666666671"/>
    <x v="0"/>
    <s v="animation"/>
    <x v="489"/>
    <d v="2012-01-05T11:33:00"/>
  </r>
  <r>
    <n v="490"/>
    <x v="490"/>
    <s v="Cancelled"/>
    <n v="1000"/>
    <n v="0"/>
    <x v="2"/>
    <x v="0"/>
    <s v="USD"/>
    <n v="1345677285"/>
    <n v="1343085285"/>
    <b v="0"/>
    <n v="0"/>
    <x v="1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x v="1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x v="1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x v="0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x v="1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s v="technology/web"/>
    <n v="2E-3"/>
    <n v="10"/>
    <x v="2"/>
    <s v="web"/>
    <x v="577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x v="1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x v="1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s v="technology/web"/>
    <n v="3.3444444444444443E-2"/>
    <n v="150.5"/>
    <x v="2"/>
    <s v="web"/>
    <x v="588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x v="1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x v="1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x v="1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s v="technology/web"/>
    <n v="0"/>
    <e v="#DIV/0!"/>
    <x v="2"/>
    <s v="web"/>
    <x v="604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x v="1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x v="1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x v="1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x v="1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s v="technology/web"/>
    <n v="0"/>
    <e v="#DIV/0!"/>
    <x v="2"/>
    <s v="web"/>
    <x v="637"/>
    <d v="2017-02-25T23:04:00"/>
  </r>
  <r>
    <n v="638"/>
    <x v="638"/>
    <s v="O0"/>
    <n v="200000"/>
    <n v="18"/>
    <x v="1"/>
    <x v="12"/>
    <s v="EUR"/>
    <n v="1490447662"/>
    <n v="1485267262"/>
    <b v="0"/>
    <n v="6"/>
    <x v="1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x v="1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x v="0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x v="0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s v="technology/wearables"/>
    <n v="1.0446206037108834"/>
    <n v="109.33695652173913"/>
    <x v="2"/>
    <s v="wearables"/>
    <x v="658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x v="0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x v="1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x v="1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x v="1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x v="1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x v="1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x v="0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x v="0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x v="0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x v="0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s v="music/rock"/>
    <n v="1.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x v="0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x v="0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x v="0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x v="0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x v="0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s v="music/rock"/>
    <n v="1.0060706666666666"/>
    <n v="97.993896103896105"/>
    <x v="4"/>
    <s v="rock"/>
    <x v="832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x v="0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s v="music/rock"/>
    <n v="1.17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x v="0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x v="0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s v="music/jazz"/>
    <n v="0"/>
    <e v="#DIV/0!"/>
    <x v="4"/>
    <s v="jazz"/>
    <x v="875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x v="1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x v="1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x v="1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x v="1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x v="1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x v="1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x v="1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x v="1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x v="1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s v="technology/wearables"/>
    <n v="0"/>
    <e v="#DIV/0!"/>
    <x v="2"/>
    <s v="wearables"/>
    <x v="988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x v="1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x v="1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x v="0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x v="0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x v="0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s v="journalism/audio"/>
    <n v="1.4133333333333333E-2"/>
    <n v="53"/>
    <x v="5"/>
    <s v="audio"/>
    <x v="1048"/>
    <d v="2016-09-25T01:16:29"/>
  </r>
  <r>
    <n v="1049"/>
    <x v="1049"/>
    <s v="------"/>
    <n v="12000"/>
    <n v="0"/>
    <x v="1"/>
    <x v="0"/>
    <s v="USD"/>
    <n v="1455272445"/>
    <n v="1452680445"/>
    <b v="0"/>
    <n v="0"/>
    <x v="1"/>
    <s v="journalism/audio"/>
    <n v="0"/>
    <e v="#DIV/0!"/>
    <x v="5"/>
    <s v="audio"/>
    <x v="1049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x v="1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s v="journalism/audio"/>
    <n v="0"/>
    <e v="#DIV/0!"/>
    <x v="5"/>
    <s v="audio"/>
    <x v="1058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x v="1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s v="journalism/audio"/>
    <n v="0"/>
    <e v="#DIV/0!"/>
    <x v="5"/>
    <s v="audio"/>
    <x v="1061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x v="1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x v="1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x v="1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s v="games/video games"/>
    <n v="3.4200000000000001E-2"/>
    <n v="114"/>
    <x v="6"/>
    <s v="video games"/>
    <x v="108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x v="1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x v="1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s v="games/mobile games"/>
    <n v="1.6714285714285713E-2"/>
    <n v="25.434782608695652"/>
    <x v="6"/>
    <s v="mobile games"/>
    <x v="1127"/>
    <d v="2014-11-14T21:30:00"/>
  </r>
  <r>
    <n v="1128"/>
    <x v="1128"/>
    <s v="#havingfunFTW"/>
    <n v="1000"/>
    <n v="1"/>
    <x v="2"/>
    <x v="1"/>
    <s v="GBP"/>
    <n v="1407425717"/>
    <n v="1404833717"/>
    <b v="0"/>
    <n v="1"/>
    <x v="1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s v="games/mobile games"/>
    <n v="0"/>
    <e v="#DIV/0!"/>
    <x v="6"/>
    <s v="mobile games"/>
    <x v="1140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x v="1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x v="1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x v="1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s v="food/food trucks"/>
    <n v="0"/>
    <e v="#DIV/0!"/>
    <x v="7"/>
    <s v="food trucks"/>
    <x v="1151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x v="1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x v="1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s v="food/food trucks"/>
    <n v="1E-3"/>
    <n v="25"/>
    <x v="7"/>
    <s v="food trucks"/>
    <x v="1171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x v="1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x v="1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x v="0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x v="0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x v="0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x v="0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x v="1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x v="1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x v="1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x v="0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x v="0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x v="0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x v="0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s v="theater/plays"/>
    <n v="1"/>
    <n v="50"/>
    <x v="1"/>
    <s v="plays"/>
    <x v="1302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x v="0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x v="1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x v="1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x v="1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x v="0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x v="0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x v="0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x v="0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s v="music/rock"/>
    <n v="1.16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x v="0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x v="0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x v="0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s v="music/rock"/>
    <n v="1.13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x v="0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x v="0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x v="1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x v="1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x v="1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x v="1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s v="publishing/translations"/>
    <n v="0.105"/>
    <n v="225"/>
    <x v="3"/>
    <s v="translations"/>
    <x v="1455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x v="1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x v="1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x v="0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x v="0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s v="publishing/fiction"/>
    <n v="7.1428571428571426E-3"/>
    <n v="25"/>
    <x v="3"/>
    <s v="fiction"/>
    <x v="1483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x v="1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x v="1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x v="0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x v="0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s v="publishing/art books"/>
    <n v="0.13639999999999999"/>
    <n v="155"/>
    <x v="3"/>
    <s v="art books"/>
    <x v="1568"/>
    <d v="2014-12-24T01:29:45"/>
  </r>
  <r>
    <n v="1569"/>
    <x v="1569"/>
    <s v="to be removed"/>
    <n v="30000"/>
    <n v="0"/>
    <x v="1"/>
    <x v="0"/>
    <s v="USD"/>
    <n v="1369498714"/>
    <n v="1366906714"/>
    <b v="0"/>
    <n v="0"/>
    <x v="1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x v="1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x v="1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x v="1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x v="1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s v="photography/places"/>
    <n v="0"/>
    <e v="#DIV/0!"/>
    <x v="8"/>
    <s v="places"/>
    <x v="1589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x v="1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x v="0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x v="0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x v="0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x v="0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x v="0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x v="0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x v="0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x v="0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x v="1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x v="1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s v="music/faith"/>
    <n v="1.9801980198019802E-3"/>
    <n v="5"/>
    <x v="4"/>
    <s v="faith"/>
    <x v="1701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x v="1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x v="1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s v="music/faith"/>
    <n v="0.42725880551301687"/>
    <n v="34.024390243902438"/>
    <x v="4"/>
    <s v="faith"/>
    <x v="1717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x v="1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x v="1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x v="0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x v="0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x v="0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x v="0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x v="1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x v="1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x v="1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x v="0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s v="music/rock"/>
    <n v="1.1585714285714286"/>
    <n v="24.575757575757574"/>
    <x v="4"/>
    <s v="rock"/>
    <x v="1823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x v="0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s v="music/rock"/>
    <n v="1.0505"/>
    <n v="42.02"/>
    <x v="4"/>
    <s v="rock"/>
    <x v="1825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x v="0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s v="music/rock"/>
    <n v="2.625"/>
    <n v="42"/>
    <x v="4"/>
    <s v="rock"/>
    <x v="183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x v="0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x v="0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x v="0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x v="1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x v="0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x v="1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x v="1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x v="1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x v="0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x v="0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x v="0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x v="0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x v="0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x v="0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x v="0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x v="0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x v="1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x v="1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x v="1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x v="0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x v="0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x v="0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x v="0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x v="0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x v="0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x v="0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s v="music/indie rock"/>
    <n v="1.00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x v="0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x v="0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x v="0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x v="0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x v="0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x v="1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x v="1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x v="1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s v="games/video games"/>
    <n v="0"/>
    <e v="#DIV/0!"/>
    <x v="6"/>
    <s v="video games"/>
    <x v="2149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x v="1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x v="1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x v="1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x v="0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x v="0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x v="0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x v="0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x v="0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x v="0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x v="0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x v="0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x v="0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x v="0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x v="0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x v="0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x v="0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x v="0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s v="technology/web"/>
    <n v="0"/>
    <e v="#DIV/0!"/>
    <x v="2"/>
    <s v="web"/>
    <x v="23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x v="1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x v="1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x v="1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x v="1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x v="1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s v="food/food trucks"/>
    <n v="0"/>
    <e v="#DIV/0!"/>
    <x v="7"/>
    <s v="food trucks"/>
    <x v="241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x v="1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x v="1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x v="1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x v="1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x v="1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x v="1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x v="1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x v="1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x v="0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x v="0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x v="0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s v="food/restaurants"/>
    <n v="6.0000000000000001E-3"/>
    <n v="15"/>
    <x v="7"/>
    <s v="restaurants"/>
    <x v="2506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x v="1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x v="0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s v="music/classical music"/>
    <n v="1.05"/>
    <n v="150"/>
    <x v="4"/>
    <s v="classical music"/>
    <x v="2534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x v="0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x v="0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x v="1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x v="1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x v="1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x v="1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x v="0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x v="1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x v="1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x v="1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x v="1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s v="technology/space exploration"/>
    <n v="9.2857142857142856E-4"/>
    <n v="22.75"/>
    <x v="2"/>
    <s v="space exploration"/>
    <x v="2658"/>
    <d v="2016-07-30T21:13:14"/>
  </r>
  <r>
    <n v="2659"/>
    <x v="2658"/>
    <s v="test"/>
    <n v="49000"/>
    <n v="1333"/>
    <x v="1"/>
    <x v="0"/>
    <s v="USD"/>
    <n v="1429321210"/>
    <n v="1426729210"/>
    <b v="0"/>
    <n v="10"/>
    <x v="1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x v="0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s v="technology/makerspaces"/>
    <n v="3.3E-3"/>
    <n v="44"/>
    <x v="2"/>
    <s v="makerspaces"/>
    <x v="2679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x v="1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x v="1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x v="1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x v="1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x v="0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x v="0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x v="0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x v="1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x v="1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x v="1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x v="1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x v="0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s v="theater/plays"/>
    <n v="1.121"/>
    <n v="44.25"/>
    <x v="1"/>
    <s v="plays"/>
    <x v="2806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x v="0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x v="0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s v="theater/plays"/>
    <n v="4.0000000000000002E-4"/>
    <n v="20"/>
    <x v="1"/>
    <s v="plays"/>
    <x v="286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x v="1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x v="1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x v="1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x v="1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x v="1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x v="1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x v="0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x v="0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s v="theater/spaces"/>
    <n v="1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x v="0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s v="theater/spaces"/>
    <n v="1.0449999999999999"/>
    <n v="48.984375"/>
    <x v="1"/>
    <s v="spaces"/>
    <x v="2992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x v="0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x v="0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x v="0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x v="0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x v="1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x v="1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x v="1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x v="1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x v="1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x v="1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s v="theater/spaces"/>
    <n v="6.6666666666666671E-3"/>
    <n v="10"/>
    <x v="1"/>
    <s v="spaces"/>
    <x v="3121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x v="1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s v="theater/spaces"/>
    <n v="3.2499999999999997E-5"/>
    <n v="6.5"/>
    <x v="1"/>
    <s v="spaces"/>
    <x v="3124"/>
    <d v="2015-02-02T18:43:21"/>
  </r>
  <r>
    <n v="3125"/>
    <x v="3124"/>
    <s v="N/A"/>
    <n v="1500000"/>
    <n v="0"/>
    <x v="1"/>
    <x v="0"/>
    <s v="USD"/>
    <n v="1452142672"/>
    <n v="1449550672"/>
    <b v="0"/>
    <n v="0"/>
    <x v="1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x v="1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x v="1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x v="0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x v="0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x v="0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x v="0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x v="0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x v="0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x v="0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s v="theater/plays"/>
    <n v="1.25"/>
    <n v="50"/>
    <x v="1"/>
    <s v="plays"/>
    <x v="3227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x v="0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x v="0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x v="0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x v="0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x v="0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s v="theater/plays"/>
    <n v="1.01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x v="0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s v="theater/plays"/>
    <n v="1.016"/>
    <n v="203.2"/>
    <x v="1"/>
    <s v="plays"/>
    <x v="3284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x v="0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s v="theater/plays"/>
    <n v="1.3346666666666667"/>
    <n v="57.2"/>
    <x v="1"/>
    <s v="plays"/>
    <x v="3301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x v="0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x v="0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x v="0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x v="0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x v="0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x v="0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s v="theater/plays"/>
    <n v="1.27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x v="0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s v="theater/plays"/>
    <n v="1"/>
    <n v="125"/>
    <x v="1"/>
    <s v="plays"/>
    <x v="3530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x v="0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x v="0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s v="theater/plays"/>
    <n v="1.1911764705882353"/>
    <n v="176.08695652173913"/>
    <x v="1"/>
    <s v="plays"/>
    <x v="3585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x v="0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x v="0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x v="0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x v="0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x v="1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x v="0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x v="0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x v="0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x v="0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x v="0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x v="0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x v="0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x v="0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x v="0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x v="0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s v="theater/plays"/>
    <n v="0.1"/>
    <n v="10"/>
    <x v="1"/>
    <s v="plays"/>
    <x v="3745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x v="1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x v="1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x v="0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x v="0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x v="0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x v="0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x v="0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x v="0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x v="0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x v="1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x v="1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x v="1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x v="0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x v="0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x v="1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x v="1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s v="theater/plays"/>
    <n v="0.17666666666666667"/>
    <n v="81.538461538461533"/>
    <x v="1"/>
    <s v="plays"/>
    <x v="386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x v="1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x v="1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x v="1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s v="theater/plays"/>
    <n v="0.1255"/>
    <n v="50.2"/>
    <x v="1"/>
    <s v="plays"/>
    <x v="3867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x v="1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x v="1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s v="theater/musical"/>
    <n v="0"/>
    <e v="#DIV/0!"/>
    <x v="1"/>
    <s v="musical"/>
    <x v="3885"/>
    <d v="2016-05-09T22:49:51"/>
  </r>
  <r>
    <n v="3886"/>
    <x v="3881"/>
    <n v="1"/>
    <n v="10000"/>
    <n v="0"/>
    <x v="1"/>
    <x v="2"/>
    <s v="AUD"/>
    <n v="1418275702"/>
    <n v="1415683702"/>
    <b v="0"/>
    <n v="0"/>
    <x v="1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x v="1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s v="theater/plays"/>
    <n v="0"/>
    <e v="#DIV/0!"/>
    <x v="1"/>
    <s v="plays"/>
    <x v="3903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x v="1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x v="1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x v="1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x v="1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x v="1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s v="theater/plays"/>
    <n v="0.10050000000000001"/>
    <n v="100.5"/>
    <x v="1"/>
    <s v="plays"/>
    <x v="4003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x v="1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x v="1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s v="theater/plays"/>
    <n v="4.7E-2"/>
    <n v="9.4"/>
    <x v="1"/>
    <s v="plays"/>
    <x v="4086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x v="1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D1123-4672-4FF4-9EDA-3012FF657CF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16" baseItem="3"/>
  </dataFields>
  <chartFormats count="8"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96446-61E5-4BDF-A8A4-AC3D18C3DFA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5745D-E7CE-4074-B6CF-9B31B86FB9FC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7"/>
  </dataFields>
  <chartFormats count="8">
    <chartFormat chart="0" format="1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zoomScale="85" zoomScaleNormal="85" workbookViewId="0">
      <selection activeCell="C12" sqref="C1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5234375" bestFit="1" customWidth="1"/>
    <col min="16" max="16" width="15.3671875" bestFit="1" customWidth="1"/>
    <col min="17" max="17" width="12.05078125" customWidth="1"/>
    <col min="18" max="18" width="12.578125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AVERAGE(E2/L2)</f>
        <v>63.917582417582416</v>
      </c>
      <c r="Q2" t="str">
        <f>LEFT($N2,FIND("/",$N2)-1)</f>
        <v>film &amp; video</v>
      </c>
      <c r="R2" t="str">
        <f>RIGHT($N2,LEN($N2)-FIND("/",$N2))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AVERAGE(E3/L3)</f>
        <v>185.48101265822785</v>
      </c>
      <c r="Q3" t="str">
        <f t="shared" ref="Q3:Q66" si="2">LEFT($N3,FIND("/",$N3)-1)</f>
        <v>film &amp; video</v>
      </c>
      <c r="R3" t="str">
        <f t="shared" ref="R3:R66" si="3">RIGHT($N3,LEN($N3)-FIND("/",$N3))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AVERAGE(E67/L67)</f>
        <v>132.05263157894737</v>
      </c>
      <c r="Q67" t="str">
        <f t="shared" ref="Q67:Q130" si="8">LEFT($N67,FIND("/",$N67)-1)</f>
        <v>film &amp; video</v>
      </c>
      <c r="R67" t="str">
        <f t="shared" ref="R67:R130" si="9">RIGHT($N67,LEN($N67)-FIND("/",$N67))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AVERAGE(E131/L131)</f>
        <v>#DIV/0!</v>
      </c>
      <c r="Q131" t="str">
        <f t="shared" ref="Q131:Q194" si="14">LEFT($N131,FIND("/",$N131)-1)</f>
        <v>film &amp; video</v>
      </c>
      <c r="R131" t="str">
        <f t="shared" ref="R131:R194" si="15">RIGHT($N131,LEN($N131)-FIND("/",$N131))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AVERAGE(E195/L195)</f>
        <v>#DIV/0!</v>
      </c>
      <c r="Q195" t="str">
        <f t="shared" ref="Q195:Q258" si="20">LEFT($N195,FIND("/",$N195)-1)</f>
        <v>film &amp; video</v>
      </c>
      <c r="R195" t="str">
        <f t="shared" ref="R195:R258" si="21">RIGHT($N195,LEN($N195)-FIND("/",$N195))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AVERAGE(E259/L259)</f>
        <v>66.70405357142856</v>
      </c>
      <c r="Q259" t="str">
        <f t="shared" ref="Q259:Q322" si="26">LEFT($N259,FIND("/",$N259)-1)</f>
        <v>film &amp; video</v>
      </c>
      <c r="R259" t="str">
        <f t="shared" ref="R259:R322" si="27">RIGHT($N259,LEN($N259)-FIND("/",$N259))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AVERAGE(E323/L323)</f>
        <v>106.62314540059347</v>
      </c>
      <c r="Q323" t="str">
        <f t="shared" ref="Q323:Q386" si="32">LEFT($N323,FIND("/",$N323)-1)</f>
        <v>film &amp; video</v>
      </c>
      <c r="R323" t="str">
        <f t="shared" ref="R323:R386" si="33">RIGHT($N323,LEN($N323)-FIND("/",$N323))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AVERAGE(E387/L387)</f>
        <v>111.79535864978902</v>
      </c>
      <c r="Q387" t="str">
        <f t="shared" ref="Q387:Q450" si="38">LEFT($N387,FIND("/",$N387)-1)</f>
        <v>film &amp; video</v>
      </c>
      <c r="R387" t="str">
        <f t="shared" ref="R387:R450" si="39">RIGHT($N387,LEN($N387)-FIND("/",$N387))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AVERAGE(E451/L451)</f>
        <v>9</v>
      </c>
      <c r="Q451" t="str">
        <f t="shared" ref="Q451:Q514" si="44">LEFT($N451,FIND("/",$N451)-1)</f>
        <v>film &amp; video</v>
      </c>
      <c r="R451" t="str">
        <f t="shared" ref="R451:R514" si="45">RIGHT($N451,LEN($N451)-FIND("/",$N451))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AVERAGE(E515/L515)</f>
        <v>102.38235294117646</v>
      </c>
      <c r="Q515" t="str">
        <f t="shared" ref="Q515:Q578" si="50">LEFT($N515,FIND("/",$N515)-1)</f>
        <v>film &amp; video</v>
      </c>
      <c r="R515" t="str">
        <f t="shared" ref="R515:R578" si="51">RIGHT($N515,LEN($N515)-FIND("/",$N515))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AVERAGE(E579/L579)</f>
        <v>10</v>
      </c>
      <c r="Q579" t="str">
        <f t="shared" ref="Q579:Q642" si="56">LEFT($N579,FIND("/",$N579)-1)</f>
        <v>technology</v>
      </c>
      <c r="R579" t="str">
        <f t="shared" ref="R579:R642" si="57">RIGHT($N579,LEN($N579)-FIND("/",$N579))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AVERAGE(E643/L643)</f>
        <v>151.31746031746033</v>
      </c>
      <c r="Q643" t="str">
        <f t="shared" ref="Q643:Q706" si="62">LEFT($N643,FIND("/",$N643)-1)</f>
        <v>technology</v>
      </c>
      <c r="R643" t="str">
        <f t="shared" ref="R643:R706" si="63">RIGHT($N643,LEN($N643)-FIND("/",$N643))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AVERAGE(E707/L707)</f>
        <v>195.4</v>
      </c>
      <c r="Q707" t="str">
        <f t="shared" ref="Q707:Q770" si="68">LEFT($N707,FIND("/",$N707)-1)</f>
        <v>technology</v>
      </c>
      <c r="R707" t="str">
        <f t="shared" ref="R707:R770" si="69">RIGHT($N707,LEN($N707)-FIND("/",$N707))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AVERAGE(E771/L771)</f>
        <v>31.846153846153847</v>
      </c>
      <c r="Q771" t="str">
        <f t="shared" ref="Q771:Q834" si="74">LEFT($N771,FIND("/",$N771)-1)</f>
        <v>publishing</v>
      </c>
      <c r="R771" t="str">
        <f t="shared" ref="R771:R834" si="75">RIGHT($N771,LEN($N771)-FIND("/",$N771))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AVERAGE(E835/L835)</f>
        <v>148.78048780487805</v>
      </c>
      <c r="Q835" t="str">
        <f t="shared" ref="Q835:Q898" si="80">LEFT($N835,FIND("/",$N835)-1)</f>
        <v>music</v>
      </c>
      <c r="R835" t="str">
        <f t="shared" ref="R835:R898" si="81">RIGHT($N835,LEN($N835)-FIND("/",$N835))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AVERAGE(E899/L899)</f>
        <v>#DIV/0!</v>
      </c>
      <c r="Q899" t="str">
        <f t="shared" ref="Q899:Q962" si="86">LEFT($N899,FIND("/",$N899)-1)</f>
        <v>music</v>
      </c>
      <c r="R899" t="str">
        <f t="shared" ref="R899:R962" si="87">RIGHT($N899,LEN($N899)-FIND("/",$N899))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AVERAGE(E963/L963)</f>
        <v>364.35454545454547</v>
      </c>
      <c r="Q963" t="str">
        <f t="shared" ref="Q963:Q1026" si="92">LEFT($N963,FIND("/",$N963)-1)</f>
        <v>technology</v>
      </c>
      <c r="R963" t="str">
        <f t="shared" ref="R963:R1026" si="93">RIGHT($N963,LEN($N963)-FIND("/",$N963))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AVERAGE(E1027/L1027)</f>
        <v>71.848571428571432</v>
      </c>
      <c r="Q1027" t="str">
        <f t="shared" ref="Q1027:Q1090" si="98">LEFT($N1027,FIND("/",$N1027)-1)</f>
        <v>music</v>
      </c>
      <c r="R1027" t="str">
        <f t="shared" ref="R1027:R1090" si="99">RIGHT($N1027,LEN($N1027)-FIND("/",$N1027))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AVERAGE(E1091/L1091)</f>
        <v>23.959183673469386</v>
      </c>
      <c r="Q1091" t="str">
        <f t="shared" ref="Q1091:Q1154" si="104">LEFT($N1091,FIND("/",$N1091)-1)</f>
        <v>games</v>
      </c>
      <c r="R1091" t="str">
        <f t="shared" ref="R1091:R1154" si="105">RIGHT($N1091,LEN($N1091)-FIND("/",$N1091))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AVERAGE(E1155/L1155)</f>
        <v>50</v>
      </c>
      <c r="Q1155" t="str">
        <f t="shared" ref="Q1155:Q1218" si="110">LEFT($N1155,FIND("/",$N1155)-1)</f>
        <v>food</v>
      </c>
      <c r="R1155" t="str">
        <f t="shared" ref="R1155:R1218" si="111">RIGHT($N1155,LEN($N1155)-FIND("/",$N1155))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AVERAGE(E1219/L1219)</f>
        <v>148.57377049180329</v>
      </c>
      <c r="Q1219" t="str">
        <f t="shared" ref="Q1219:Q1282" si="116">LEFT($N1219,FIND("/",$N1219)-1)</f>
        <v>photography</v>
      </c>
      <c r="R1219" t="str">
        <f t="shared" ref="R1219:R1282" si="117">RIGHT($N1219,LEN($N1219)-FIND("/",$N1219))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AVERAGE(E1283/L1283)</f>
        <v>104.72972972972973</v>
      </c>
      <c r="Q1283" t="str">
        <f t="shared" ref="Q1283:Q1346" si="122">LEFT($N1283,FIND("/",$N1283)-1)</f>
        <v>music</v>
      </c>
      <c r="R1283" t="str">
        <f t="shared" ref="R1283:R1346" si="123">RIGHT($N1283,LEN($N1283)-FIND("/",$N1283))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AVERAGE(E1347/L1347)</f>
        <v>53.571428571428569</v>
      </c>
      <c r="Q1347" t="str">
        <f t="shared" ref="Q1347:Q1410" si="128">LEFT($N1347,FIND("/",$N1347)-1)</f>
        <v>publishing</v>
      </c>
      <c r="R1347" t="str">
        <f t="shared" ref="R1347:R1410" si="129">RIGHT($N1347,LEN($N1347)-FIND("/",$N1347))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AVERAGE(E1411/L1411)</f>
        <v>#DIV/0!</v>
      </c>
      <c r="Q1411" t="str">
        <f t="shared" ref="Q1411:Q1474" si="134">LEFT($N1411,FIND("/",$N1411)-1)</f>
        <v>publishing</v>
      </c>
      <c r="R1411" t="str">
        <f t="shared" ref="R1411:R1474" si="135">RIGHT($N1411,LEN($N1411)-FIND("/",$N1411))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AVERAGE(E1475/L1475)</f>
        <v>38.462553191489363</v>
      </c>
      <c r="Q1475" t="str">
        <f t="shared" ref="Q1475:Q1538" si="140">LEFT($N1475,FIND("/",$N1475)-1)</f>
        <v>publishing</v>
      </c>
      <c r="R1475" t="str">
        <f t="shared" ref="R1475:R1538" si="141">RIGHT($N1475,LEN($N1475)-FIND("/",$N1475))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AVERAGE(E1539/L1539)</f>
        <v>96.375</v>
      </c>
      <c r="Q1539" t="str">
        <f t="shared" ref="Q1539:Q1602" si="146">LEFT($N1539,FIND("/",$N1539)-1)</f>
        <v>photography</v>
      </c>
      <c r="R1539" t="str">
        <f t="shared" ref="R1539:R1602" si="147">RIGHT($N1539,LEN($N1539)-FIND("/",$N1539))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AVERAGE(E1603/L1603)</f>
        <v>48.325535714285714</v>
      </c>
      <c r="Q1603" t="str">
        <f t="shared" ref="Q1603:Q1666" si="152">LEFT($N1603,FIND("/",$N1603)-1)</f>
        <v>music</v>
      </c>
      <c r="R1603" t="str">
        <f t="shared" ref="R1603:R1666" si="153">RIGHT($N1603,LEN($N1603)-FIND("/",$N1603))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AVERAGE(E1667/L1667)</f>
        <v>44.956989247311824</v>
      </c>
      <c r="Q1667" t="str">
        <f t="shared" ref="Q1667:Q1730" si="158">LEFT($N1667,FIND("/",$N1667)-1)</f>
        <v>music</v>
      </c>
      <c r="R1667" t="str">
        <f t="shared" ref="R1667:R1730" si="159">RIGHT($N1667,LEN($N1667)-FIND("/",$N1667))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AVERAGE(E1731/L1731)</f>
        <v>#DIV/0!</v>
      </c>
      <c r="Q1731" t="str">
        <f t="shared" ref="Q1731:Q1794" si="164">LEFT($N1731,FIND("/",$N1731)-1)</f>
        <v>music</v>
      </c>
      <c r="R1731" t="str">
        <f t="shared" ref="R1731:R1794" si="165">RIGHT($N1731,LEN($N1731)-FIND("/",$N1731))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AVERAGE(E1795/L1795)</f>
        <v>20</v>
      </c>
      <c r="Q1795" t="str">
        <f t="shared" ref="Q1795:Q1858" si="170">LEFT($N1795,FIND("/",$N1795)-1)</f>
        <v>photography</v>
      </c>
      <c r="R1795" t="str">
        <f t="shared" ref="R1795:R1858" si="171">RIGHT($N1795,LEN($N1795)-FIND("/",$N1795))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AVERAGE(E1859/L1859)</f>
        <v>136.36363636363637</v>
      </c>
      <c r="Q1859" t="str">
        <f t="shared" ref="Q1859:Q1922" si="176">LEFT($N1859,FIND("/",$N1859)-1)</f>
        <v>music</v>
      </c>
      <c r="R1859" t="str">
        <f t="shared" ref="R1859:R1922" si="177">RIGHT($N1859,LEN($N1859)-FIND("/",$N1859))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AVERAGE(E1923/L1923)</f>
        <v>54</v>
      </c>
      <c r="Q1923" t="str">
        <f t="shared" ref="Q1923:Q1986" si="182">LEFT($N1923,FIND("/",$N1923)-1)</f>
        <v>music</v>
      </c>
      <c r="R1923" t="str">
        <f t="shared" ref="R1923:R1986" si="183">RIGHT($N1923,LEN($N1923)-FIND("/",$N1923))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AVERAGE(E1987/L1987)</f>
        <v>12.75</v>
      </c>
      <c r="Q1987" t="str">
        <f t="shared" ref="Q1987:Q2050" si="188">LEFT($N1987,FIND("/",$N1987)-1)</f>
        <v>photography</v>
      </c>
      <c r="R1987" t="str">
        <f t="shared" ref="R1987:R2050" si="189">RIGHT($N1987,LEN($N1987)-FIND("/",$N1987))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AVERAGE(E2051/L2051)</f>
        <v>80.991037735849048</v>
      </c>
      <c r="Q2051" t="str">
        <f t="shared" ref="Q2051:Q2114" si="194">LEFT($N2051,FIND("/",$N2051)-1)</f>
        <v>technology</v>
      </c>
      <c r="R2051" t="str">
        <f t="shared" ref="R2051:R2114" si="195">RIGHT($N2051,LEN($N2051)-FIND("/",$N2051))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AVERAGE(E2115/L2115)</f>
        <v>68.598130841121488</v>
      </c>
      <c r="Q2115" t="str">
        <f t="shared" ref="Q2115:Q2178" si="200">LEFT($N2115,FIND("/",$N2115)-1)</f>
        <v>music</v>
      </c>
      <c r="R2115" t="str">
        <f t="shared" ref="R2115:R2178" si="201">RIGHT($N2115,LEN($N2115)-FIND("/",$N2115))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AVERAGE(E2179/L2179)</f>
        <v>65.868421052631575</v>
      </c>
      <c r="Q2179" t="str">
        <f t="shared" ref="Q2179:Q2242" si="206">LEFT($N2179,FIND("/",$N2179)-1)</f>
        <v>music</v>
      </c>
      <c r="R2179" t="str">
        <f t="shared" ref="R2179:R2242" si="207">RIGHT($N2179,LEN($N2179)-FIND("/",$N2179))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AVERAGE(E2243/L2243)</f>
        <v>49.472392638036808</v>
      </c>
      <c r="Q2243" t="str">
        <f t="shared" ref="Q2243:Q2306" si="212">LEFT($N2243,FIND("/",$N2243)-1)</f>
        <v>games</v>
      </c>
      <c r="R2243" t="str">
        <f t="shared" ref="R2243:R2306" si="213">RIGHT($N2243,LEN($N2243)-FIND("/",$N2243))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AVERAGE(E2307/L2307)</f>
        <v>109.10778443113773</v>
      </c>
      <c r="Q2307" t="str">
        <f t="shared" ref="Q2307:Q2370" si="218">LEFT($N2307,FIND("/",$N2307)-1)</f>
        <v>music</v>
      </c>
      <c r="R2307" t="str">
        <f t="shared" ref="R2307:R2370" si="219">RIGHT($N2307,LEN($N2307)-FIND("/",$N2307))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AVERAGE(E2371/L2371)</f>
        <v>#DIV/0!</v>
      </c>
      <c r="Q2371" t="str">
        <f t="shared" ref="Q2371:Q2434" si="224">LEFT($N2371,FIND("/",$N2371)-1)</f>
        <v>technology</v>
      </c>
      <c r="R2371" t="str">
        <f t="shared" ref="R2371:R2434" si="225">RIGHT($N2371,LEN($N2371)-FIND("/",$N2371))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AVERAGE(E2435/L2435)</f>
        <v>#DIV/0!</v>
      </c>
      <c r="Q2435" t="str">
        <f t="shared" ref="Q2435:Q2498" si="230">LEFT($N2435,FIND("/",$N2435)-1)</f>
        <v>food</v>
      </c>
      <c r="R2435" t="str">
        <f t="shared" ref="R2435:R2498" si="231">RIGHT($N2435,LEN($N2435)-FIND("/",$N2435))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AVERAGE(E2499/L2499)</f>
        <v>80.551071428571419</v>
      </c>
      <c r="Q2499" t="str">
        <f t="shared" ref="Q2499:Q2562" si="236">LEFT($N2499,FIND("/",$N2499)-1)</f>
        <v>music</v>
      </c>
      <c r="R2499" t="str">
        <f t="shared" ref="R2499:R2562" si="237">RIGHT($N2499,LEN($N2499)-FIND("/",$N2499))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AVERAGE(E2563/L2563)</f>
        <v>#DIV/0!</v>
      </c>
      <c r="Q2563" t="str">
        <f t="shared" ref="Q2563:Q2626" si="242">LEFT($N2563,FIND("/",$N2563)-1)</f>
        <v>food</v>
      </c>
      <c r="R2563" t="str">
        <f t="shared" ref="R2563:R2626" si="243">RIGHT($N2563,LEN($N2563)-FIND("/",$N2563))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AVERAGE(E2627/L2627)</f>
        <v>27.576923076923077</v>
      </c>
      <c r="Q2627" t="str">
        <f t="shared" ref="Q2627:Q2690" si="248">LEFT($N2627,FIND("/",$N2627)-1)</f>
        <v>technology</v>
      </c>
      <c r="R2627" t="str">
        <f t="shared" ref="R2627:R2690" si="249">RIGHT($N2627,LEN($N2627)-FIND("/",$N2627))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AVERAGE(E2691/L2691)</f>
        <v>1</v>
      </c>
      <c r="Q2691" t="str">
        <f t="shared" ref="Q2691:Q2754" si="254">LEFT($N2691,FIND("/",$N2691)-1)</f>
        <v>food</v>
      </c>
      <c r="R2691" t="str">
        <f t="shared" ref="R2691:R2754" si="255">RIGHT($N2691,LEN($N2691)-FIND("/",$N2691))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AVERAGE(E2755/L2755)</f>
        <v>47.5</v>
      </c>
      <c r="Q2755" t="str">
        <f t="shared" ref="Q2755:Q2818" si="260">LEFT($N2755,FIND("/",$N2755)-1)</f>
        <v>publishing</v>
      </c>
      <c r="R2755" t="str">
        <f t="shared" ref="R2755:R2818" si="261">RIGHT($N2755,LEN($N2755)-FIND("/",$N2755))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AVERAGE(E2819/L2819)</f>
        <v>23.636363636363637</v>
      </c>
      <c r="Q2819" t="str">
        <f t="shared" ref="Q2819:Q2882" si="266">LEFT($N2819,FIND("/",$N2819)-1)</f>
        <v>theater</v>
      </c>
      <c r="R2819" t="str">
        <f t="shared" ref="R2819:R2882" si="267">RIGHT($N2819,LEN($N2819)-FIND("/",$N2819))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AVERAGE(E2883/L2883)</f>
        <v>#DIV/0!</v>
      </c>
      <c r="Q2883" t="str">
        <f t="shared" ref="Q2883:Q2946" si="272">LEFT($N2883,FIND("/",$N2883)-1)</f>
        <v>theater</v>
      </c>
      <c r="R2883" t="str">
        <f t="shared" ref="R2883:R2946" si="273">RIGHT($N2883,LEN($N2883)-FIND("/",$N2883))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AVERAGE(E2947/L2947)</f>
        <v>#DIV/0!</v>
      </c>
      <c r="Q2947" t="str">
        <f t="shared" ref="Q2947:Q3010" si="278">LEFT($N2947,FIND("/",$N2947)-1)</f>
        <v>theater</v>
      </c>
      <c r="R2947" t="str">
        <f t="shared" ref="R2947:R3010" si="279">RIGHT($N2947,LEN($N2947)-FIND("/",$N2947))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AVERAGE(E3011/L3011)</f>
        <v>233.8984375</v>
      </c>
      <c r="Q3011" t="str">
        <f t="shared" ref="Q3011:Q3074" si="284">LEFT($N3011,FIND("/",$N3011)-1)</f>
        <v>theater</v>
      </c>
      <c r="R3011" t="str">
        <f t="shared" ref="R3011:R3074" si="285">RIGHT($N3011,LEN($N3011)-FIND("/",$N3011))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AVERAGE(E3075/L3075)</f>
        <v>92.142857142857139</v>
      </c>
      <c r="Q3075" t="str">
        <f t="shared" ref="Q3075:Q3138" si="290">LEFT($N3075,FIND("/",$N3075)-1)</f>
        <v>theater</v>
      </c>
      <c r="R3075" t="str">
        <f t="shared" ref="R3075:R3138" si="291">RIGHT($N3075,LEN($N3075)-FIND("/",$N3075))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AVERAGE(E3139/L3139)</f>
        <v>50</v>
      </c>
      <c r="Q3139" t="str">
        <f t="shared" ref="Q3139:Q3202" si="296">LEFT($N3139,FIND("/",$N3139)-1)</f>
        <v>theater</v>
      </c>
      <c r="R3139" t="str">
        <f t="shared" ref="R3139:R3202" si="297">RIGHT($N3139,LEN($N3139)-FIND("/",$N3139))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AVERAGE(E3203/L3203)</f>
        <v>12.5</v>
      </c>
      <c r="Q3203" t="str">
        <f t="shared" ref="Q3203:Q3266" si="302">LEFT($N3203,FIND("/",$N3203)-1)</f>
        <v>theater</v>
      </c>
      <c r="R3203" t="str">
        <f t="shared" ref="R3203:R3266" si="303">RIGHT($N3203,LEN($N3203)-FIND("/",$N3203))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AVERAGE(E3267/L3267)</f>
        <v>70.285714285714292</v>
      </c>
      <c r="Q3267" t="str">
        <f t="shared" ref="Q3267:Q3330" si="308">LEFT($N3267,FIND("/",$N3267)-1)</f>
        <v>theater</v>
      </c>
      <c r="R3267" t="str">
        <f t="shared" ref="R3267:R3330" si="309">RIGHT($N3267,LEN($N3267)-FIND("/",$N3267))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AVERAGE(E3331/L3331)</f>
        <v>44.92307692307692</v>
      </c>
      <c r="Q3331" t="str">
        <f t="shared" ref="Q3331:Q3394" si="314">LEFT($N3331,FIND("/",$N3331)-1)</f>
        <v>theater</v>
      </c>
      <c r="R3331" t="str">
        <f t="shared" ref="R3331:R3394" si="315">RIGHT($N3331,LEN($N3331)-FIND("/",$N3331))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AVERAGE(E3395/L3395)</f>
        <v>36.06818181818182</v>
      </c>
      <c r="Q3395" t="str">
        <f t="shared" ref="Q3395:Q3458" si="320">LEFT($N3395,FIND("/",$N3395)-1)</f>
        <v>theater</v>
      </c>
      <c r="R3395" t="str">
        <f t="shared" ref="R3395:R3458" si="321">RIGHT($N3395,LEN($N3395)-FIND("/",$N3395))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AVERAGE(E3459/L3459)</f>
        <v>50.981818181818184</v>
      </c>
      <c r="Q3459" t="str">
        <f t="shared" ref="Q3459:Q3522" si="326">LEFT($N3459,FIND("/",$N3459)-1)</f>
        <v>theater</v>
      </c>
      <c r="R3459" t="str">
        <f t="shared" ref="R3459:R3522" si="327">RIGHT($N3459,LEN($N3459)-FIND("/",$N3459))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AVERAGE(E3523/L3523)</f>
        <v>45.615384615384613</v>
      </c>
      <c r="Q3523" t="str">
        <f t="shared" ref="Q3523:Q3586" si="332">LEFT($N3523,FIND("/",$N3523)-1)</f>
        <v>theater</v>
      </c>
      <c r="R3523" t="str">
        <f t="shared" ref="R3523:R3586" si="333">RIGHT($N3523,LEN($N3523)-FIND("/",$N3523))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AVERAGE(E3587/L3587)</f>
        <v>176.08695652173913</v>
      </c>
      <c r="Q3587" t="str">
        <f t="shared" ref="Q3587:Q3650" si="338">LEFT($N3587,FIND("/",$N3587)-1)</f>
        <v>theater</v>
      </c>
      <c r="R3587" t="str">
        <f t="shared" ref="R3587:R3650" si="339">RIGHT($N3587,LEN($N3587)-FIND("/",$N3587))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AVERAGE(E3651/L3651)</f>
        <v>97.5</v>
      </c>
      <c r="Q3651" t="str">
        <f t="shared" ref="Q3651:Q3714" si="344">LEFT($N3651,FIND("/",$N3651)-1)</f>
        <v>theater</v>
      </c>
      <c r="R3651" t="str">
        <f t="shared" ref="R3651:R3714" si="345">RIGHT($N3651,LEN($N3651)-FIND("/",$N3651))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AVERAGE(E3715/L3715)</f>
        <v>106.84210526315789</v>
      </c>
      <c r="Q3715" t="str">
        <f t="shared" ref="Q3715:Q3778" si="350">LEFT($N3715,FIND("/",$N3715)-1)</f>
        <v>theater</v>
      </c>
      <c r="R3715" t="str">
        <f t="shared" ref="R3715:R3778" si="351">RIGHT($N3715,LEN($N3715)-FIND("/",$N3715))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AVERAGE(E3779/L3779)</f>
        <v>48.542372881355931</v>
      </c>
      <c r="Q3779" t="str">
        <f t="shared" ref="Q3779:Q3842" si="356">LEFT($N3779,FIND("/",$N3779)-1)</f>
        <v>theater</v>
      </c>
      <c r="R3779" t="str">
        <f t="shared" ref="R3779:R3842" si="357">RIGHT($N3779,LEN($N3779)-FIND("/",$N3779))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AVERAGE(E3843/L3843)</f>
        <v>25.647058823529413</v>
      </c>
      <c r="Q3843" t="str">
        <f t="shared" ref="Q3843:Q3906" si="362">LEFT($N3843,FIND("/",$N3843)-1)</f>
        <v>theater</v>
      </c>
      <c r="R3843" t="str">
        <f t="shared" ref="R3843:R3906" si="363">RIGHT($N3843,LEN($N3843)-FIND("/",$N3843))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AVERAGE(E3907/L3907)</f>
        <v>24.714285714285715</v>
      </c>
      <c r="Q3907" t="str">
        <f t="shared" ref="Q3907:Q3970" si="368">LEFT($N3907,FIND("/",$N3907)-1)</f>
        <v>theater</v>
      </c>
      <c r="R3907" t="str">
        <f t="shared" ref="R3907:R3970" si="369">RIGHT($N3907,LEN($N3907)-FIND("/",$N3907))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AVERAGE(E3971/L3971)</f>
        <v>35.166666666666664</v>
      </c>
      <c r="Q3971" t="str">
        <f t="shared" ref="Q3971:Q4034" si="374">LEFT($N3971,FIND("/",$N3971)-1)</f>
        <v>theater</v>
      </c>
      <c r="R3971" t="str">
        <f t="shared" ref="R3971:R4034" si="375">RIGHT($N3971,LEN($N3971)-FIND("/",$N3971))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AVERAGE(E4035/L4035)</f>
        <v>65.340319148936175</v>
      </c>
      <c r="Q4035" t="str">
        <f t="shared" ref="Q4035:Q4098" si="380">LEFT($N4035,FIND("/",$N4035)-1)</f>
        <v>theater</v>
      </c>
      <c r="R4035" t="str">
        <f t="shared" ref="R4035:R4098" si="381">RIGHT($N4035,LEN($N4035)-FIND("/",$N4035))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AVERAGE(E4099/L4099)</f>
        <v>#DIV/0!</v>
      </c>
      <c r="Q4099" t="str">
        <f t="shared" ref="Q4099:Q4115" si="386">LEFT($N4099,FIND("/",$N4099)-1)</f>
        <v>theater</v>
      </c>
      <c r="R4099" t="str">
        <f t="shared" ref="R4099:R4115" si="387">RIGHT($N4099,LEN($N4099)-FIND("/",$N4099))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">
    <cfRule type="colorScale" priority="2">
      <colorScale>
        <cfvo type="num" val="0"/>
        <cfvo type="percentile" val="1"/>
        <cfvo type="num" val="2"/>
        <color rgb="FFFF0000"/>
        <color rgb="FF00B050"/>
        <color rgb="FF0070C0"/>
      </colorScale>
    </cfRule>
  </conditionalFormatting>
  <conditionalFormatting sqref="P1:T1">
    <cfRule type="colorScale" priority="1">
      <colorScale>
        <cfvo type="num" val="0"/>
        <cfvo type="percentile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6F196-4264-4EF3-BE76-0007FE12565B}">
  <sheetPr codeName="Sheet3"/>
  <dimension ref="A3:F14"/>
  <sheetViews>
    <sheetView workbookViewId="0">
      <selection activeCell="K36" sqref="K36"/>
    </sheetView>
  </sheetViews>
  <sheetFormatPr defaultRowHeight="14.4" x14ac:dyDescent="0.55000000000000004"/>
  <cols>
    <col min="1" max="1" width="12.15625" bestFit="1" customWidth="1"/>
    <col min="2" max="2" width="15.05078125" bestFit="1" customWidth="1"/>
    <col min="3" max="3" width="5.62890625" customWidth="1"/>
    <col min="4" max="4" width="5.578125" bestFit="1" customWidth="1"/>
    <col min="5" max="5" width="8.1015625" bestFit="1" customWidth="1"/>
    <col min="6" max="6" width="10.3125" bestFit="1" customWidth="1"/>
  </cols>
  <sheetData>
    <row r="3" spans="1:6" x14ac:dyDescent="0.55000000000000004">
      <c r="A3" s="7" t="s">
        <v>8322</v>
      </c>
      <c r="B3" s="7" t="s">
        <v>8321</v>
      </c>
    </row>
    <row r="4" spans="1:6" x14ac:dyDescent="0.55000000000000004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55000000000000004">
      <c r="A5" s="8" t="s">
        <v>8317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55000000000000004">
      <c r="A6" s="8" t="s">
        <v>8312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55000000000000004">
      <c r="A7" s="8" t="s">
        <v>8318</v>
      </c>
      <c r="B7" s="9">
        <v>80</v>
      </c>
      <c r="C7" s="9"/>
      <c r="D7" s="9">
        <v>140</v>
      </c>
      <c r="E7" s="9"/>
      <c r="F7" s="9">
        <v>220</v>
      </c>
    </row>
    <row r="8" spans="1:6" x14ac:dyDescent="0.55000000000000004">
      <c r="A8" s="8" t="s">
        <v>8320</v>
      </c>
      <c r="B8" s="9"/>
      <c r="C8" s="9"/>
      <c r="D8" s="9"/>
      <c r="E8" s="9">
        <v>24</v>
      </c>
      <c r="F8" s="9">
        <v>24</v>
      </c>
    </row>
    <row r="9" spans="1:6" x14ac:dyDescent="0.55000000000000004">
      <c r="A9" s="8" t="s">
        <v>8313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55000000000000004">
      <c r="A10" s="8" t="s">
        <v>8314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55000000000000004">
      <c r="A11" s="8" t="s">
        <v>8319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55000000000000004">
      <c r="A12" s="8" t="s">
        <v>8315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55000000000000004">
      <c r="A13" s="8" t="s">
        <v>8316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55000000000000004">
      <c r="A14" s="8" t="s">
        <v>8311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EC1B3-FA7F-46B8-AA43-A96D8209F1E1}">
  <sheetPr codeName="Sheet4"/>
  <dimension ref="A1:F47"/>
  <sheetViews>
    <sheetView topLeftCell="A4" workbookViewId="0">
      <selection activeCell="B4" sqref="B4"/>
    </sheetView>
  </sheetViews>
  <sheetFormatPr defaultRowHeight="14.4" x14ac:dyDescent="0.55000000000000004"/>
  <cols>
    <col min="1" max="1" width="15.47265625" bestFit="1" customWidth="1"/>
    <col min="2" max="2" width="15.05078125" bestFit="1" customWidth="1"/>
    <col min="3" max="3" width="3.89453125" bestFit="1" customWidth="1"/>
    <col min="4" max="4" width="5.578125" bestFit="1" customWidth="1"/>
    <col min="5" max="5" width="8.1015625" bestFit="1" customWidth="1"/>
    <col min="6" max="6" width="10.3125" bestFit="1" customWidth="1"/>
  </cols>
  <sheetData>
    <row r="1" spans="1:6" x14ac:dyDescent="0.55000000000000004">
      <c r="A1" s="7" t="s">
        <v>8223</v>
      </c>
      <c r="B1" t="s">
        <v>8323</v>
      </c>
    </row>
    <row r="2" spans="1:6" x14ac:dyDescent="0.55000000000000004">
      <c r="A2" s="7" t="s">
        <v>8308</v>
      </c>
      <c r="B2" t="s">
        <v>8323</v>
      </c>
    </row>
    <row r="4" spans="1:6" x14ac:dyDescent="0.55000000000000004">
      <c r="A4" s="7" t="s">
        <v>8322</v>
      </c>
      <c r="B4" s="7" t="s">
        <v>8321</v>
      </c>
    </row>
    <row r="5" spans="1:6" x14ac:dyDescent="0.55000000000000004">
      <c r="A5" s="7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55000000000000004">
      <c r="A6" s="8" t="s">
        <v>8324</v>
      </c>
      <c r="B6" s="9"/>
      <c r="C6" s="9"/>
      <c r="D6" s="9">
        <v>100</v>
      </c>
      <c r="E6" s="9"/>
      <c r="F6" s="9">
        <v>100</v>
      </c>
    </row>
    <row r="7" spans="1:6" x14ac:dyDescent="0.55000000000000004">
      <c r="A7" s="8" t="s">
        <v>8350</v>
      </c>
      <c r="B7" s="9"/>
      <c r="C7" s="9"/>
      <c r="D7" s="9"/>
      <c r="E7" s="9">
        <v>20</v>
      </c>
      <c r="F7" s="9">
        <v>20</v>
      </c>
    </row>
    <row r="8" spans="1:6" x14ac:dyDescent="0.55000000000000004">
      <c r="A8" s="8" t="s">
        <v>8336</v>
      </c>
      <c r="B8" s="9"/>
      <c r="C8" s="9"/>
      <c r="D8" s="9"/>
      <c r="E8" s="9">
        <v>24</v>
      </c>
      <c r="F8" s="9">
        <v>24</v>
      </c>
    </row>
    <row r="9" spans="1:6" x14ac:dyDescent="0.55000000000000004">
      <c r="A9" s="8" t="s">
        <v>8351</v>
      </c>
      <c r="B9" s="9"/>
      <c r="C9" s="9"/>
      <c r="D9" s="9">
        <v>40</v>
      </c>
      <c r="E9" s="9"/>
      <c r="F9" s="9">
        <v>40</v>
      </c>
    </row>
    <row r="10" spans="1:6" x14ac:dyDescent="0.55000000000000004">
      <c r="A10" s="8" t="s">
        <v>8337</v>
      </c>
      <c r="B10" s="9">
        <v>40</v>
      </c>
      <c r="C10" s="9"/>
      <c r="D10" s="9"/>
      <c r="E10" s="9"/>
      <c r="F10" s="9">
        <v>40</v>
      </c>
    </row>
    <row r="11" spans="1:6" x14ac:dyDescent="0.55000000000000004">
      <c r="A11" s="8" t="s">
        <v>8325</v>
      </c>
      <c r="B11" s="9">
        <v>180</v>
      </c>
      <c r="C11" s="9"/>
      <c r="D11" s="9"/>
      <c r="E11" s="9"/>
      <c r="F11" s="9">
        <v>180</v>
      </c>
    </row>
    <row r="12" spans="1:6" x14ac:dyDescent="0.55000000000000004">
      <c r="A12" s="8" t="s">
        <v>8326</v>
      </c>
      <c r="B12" s="9"/>
      <c r="C12" s="9"/>
      <c r="D12" s="9">
        <v>80</v>
      </c>
      <c r="E12" s="9"/>
      <c r="F12" s="9">
        <v>80</v>
      </c>
    </row>
    <row r="13" spans="1:6" x14ac:dyDescent="0.55000000000000004">
      <c r="A13" s="8" t="s">
        <v>8338</v>
      </c>
      <c r="B13" s="9">
        <v>40</v>
      </c>
      <c r="C13" s="9"/>
      <c r="D13" s="9"/>
      <c r="E13" s="9"/>
      <c r="F13" s="9">
        <v>40</v>
      </c>
    </row>
    <row r="14" spans="1:6" x14ac:dyDescent="0.55000000000000004">
      <c r="A14" s="8" t="s">
        <v>8339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55000000000000004">
      <c r="A15" s="8" t="s">
        <v>8352</v>
      </c>
      <c r="B15" s="9"/>
      <c r="C15" s="9"/>
      <c r="D15" s="9">
        <v>40</v>
      </c>
      <c r="E15" s="9"/>
      <c r="F15" s="9">
        <v>40</v>
      </c>
    </row>
    <row r="16" spans="1:6" x14ac:dyDescent="0.55000000000000004">
      <c r="A16" s="8" t="s">
        <v>8330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55000000000000004">
      <c r="A17" s="8" t="s">
        <v>8356</v>
      </c>
      <c r="B17" s="9"/>
      <c r="C17" s="9"/>
      <c r="D17" s="9">
        <v>20</v>
      </c>
      <c r="E17" s="9"/>
      <c r="F17" s="9">
        <v>20</v>
      </c>
    </row>
    <row r="18" spans="1:6" x14ac:dyDescent="0.55000000000000004">
      <c r="A18" s="8" t="s">
        <v>8357</v>
      </c>
      <c r="B18" s="9">
        <v>140</v>
      </c>
      <c r="C18" s="9"/>
      <c r="D18" s="9"/>
      <c r="E18" s="9"/>
      <c r="F18" s="9">
        <v>140</v>
      </c>
    </row>
    <row r="19" spans="1:6" x14ac:dyDescent="0.55000000000000004">
      <c r="A19" s="8" t="s">
        <v>8340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55000000000000004">
      <c r="A20" s="8" t="s">
        <v>8341</v>
      </c>
      <c r="B20" s="9"/>
      <c r="C20" s="9"/>
      <c r="D20" s="9">
        <v>60</v>
      </c>
      <c r="E20" s="9"/>
      <c r="F20" s="9">
        <v>60</v>
      </c>
    </row>
    <row r="21" spans="1:6" x14ac:dyDescent="0.55000000000000004">
      <c r="A21" s="8" t="s">
        <v>8358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55000000000000004">
      <c r="A22" s="8" t="s">
        <v>8342</v>
      </c>
      <c r="B22" s="9">
        <v>20</v>
      </c>
      <c r="C22" s="9"/>
      <c r="D22" s="9"/>
      <c r="E22" s="9"/>
      <c r="F22" s="9">
        <v>20</v>
      </c>
    </row>
    <row r="23" spans="1:6" x14ac:dyDescent="0.55000000000000004">
      <c r="A23" s="8" t="s">
        <v>8333</v>
      </c>
      <c r="B23" s="9"/>
      <c r="C23" s="9"/>
      <c r="D23" s="9">
        <v>40</v>
      </c>
      <c r="E23" s="9"/>
      <c r="F23" s="9">
        <v>40</v>
      </c>
    </row>
    <row r="24" spans="1:6" x14ac:dyDescent="0.55000000000000004">
      <c r="A24" s="8" t="s">
        <v>8362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55000000000000004">
      <c r="A25" s="8" t="s">
        <v>8346</v>
      </c>
      <c r="B25" s="9"/>
      <c r="C25" s="9"/>
      <c r="D25" s="9">
        <v>20</v>
      </c>
      <c r="E25" s="9"/>
      <c r="F25" s="9">
        <v>20</v>
      </c>
    </row>
    <row r="26" spans="1:6" x14ac:dyDescent="0.55000000000000004">
      <c r="A26" s="8" t="s">
        <v>8353</v>
      </c>
      <c r="B26" s="9">
        <v>60</v>
      </c>
      <c r="C26" s="9"/>
      <c r="D26" s="9"/>
      <c r="E26" s="9"/>
      <c r="F26" s="9">
        <v>60</v>
      </c>
    </row>
    <row r="27" spans="1:6" x14ac:dyDescent="0.55000000000000004">
      <c r="A27" s="8" t="s">
        <v>8347</v>
      </c>
      <c r="B27" s="9"/>
      <c r="C27" s="9"/>
      <c r="D27" s="9">
        <v>20</v>
      </c>
      <c r="E27" s="9"/>
      <c r="F27" s="9">
        <v>20</v>
      </c>
    </row>
    <row r="28" spans="1:6" x14ac:dyDescent="0.55000000000000004">
      <c r="A28" s="8" t="s">
        <v>8348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55000000000000004">
      <c r="A29" s="8" t="s">
        <v>8349</v>
      </c>
      <c r="B29" s="9"/>
      <c r="C29" s="9"/>
      <c r="D29" s="9">
        <v>20</v>
      </c>
      <c r="E29" s="9"/>
      <c r="F29" s="9">
        <v>20</v>
      </c>
    </row>
    <row r="30" spans="1:6" x14ac:dyDescent="0.55000000000000004">
      <c r="A30" s="8" t="s">
        <v>8363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55000000000000004">
      <c r="A31" s="8" t="s">
        <v>8343</v>
      </c>
      <c r="B31" s="9">
        <v>40</v>
      </c>
      <c r="C31" s="9"/>
      <c r="D31" s="9"/>
      <c r="E31" s="9"/>
      <c r="F31" s="9">
        <v>40</v>
      </c>
    </row>
    <row r="32" spans="1:6" x14ac:dyDescent="0.55000000000000004">
      <c r="A32" s="8" t="s">
        <v>8354</v>
      </c>
      <c r="B32" s="9">
        <v>20</v>
      </c>
      <c r="C32" s="9"/>
      <c r="D32" s="9"/>
      <c r="E32" s="9"/>
      <c r="F32" s="9">
        <v>20</v>
      </c>
    </row>
    <row r="33" spans="1:6" x14ac:dyDescent="0.55000000000000004">
      <c r="A33" s="8" t="s">
        <v>8331</v>
      </c>
      <c r="B33" s="9"/>
      <c r="C33" s="9"/>
      <c r="D33" s="9">
        <v>20</v>
      </c>
      <c r="E33" s="9"/>
      <c r="F33" s="9">
        <v>20</v>
      </c>
    </row>
    <row r="34" spans="1:6" x14ac:dyDescent="0.55000000000000004">
      <c r="A34" s="8" t="s">
        <v>8344</v>
      </c>
      <c r="B34" s="9">
        <v>260</v>
      </c>
      <c r="C34" s="9"/>
      <c r="D34" s="9"/>
      <c r="E34" s="9"/>
      <c r="F34" s="9">
        <v>260</v>
      </c>
    </row>
    <row r="35" spans="1:6" x14ac:dyDescent="0.55000000000000004">
      <c r="A35" s="8" t="s">
        <v>8327</v>
      </c>
      <c r="B35" s="9"/>
      <c r="C35" s="9"/>
      <c r="D35" s="9"/>
      <c r="E35" s="9">
        <v>40</v>
      </c>
      <c r="F35" s="9">
        <v>40</v>
      </c>
    </row>
    <row r="36" spans="1:6" x14ac:dyDescent="0.55000000000000004">
      <c r="A36" s="8" t="s">
        <v>8328</v>
      </c>
      <c r="B36" s="9">
        <v>60</v>
      </c>
      <c r="C36" s="9"/>
      <c r="D36" s="9"/>
      <c r="E36" s="9"/>
      <c r="F36" s="9">
        <v>60</v>
      </c>
    </row>
    <row r="37" spans="1:6" x14ac:dyDescent="0.55000000000000004">
      <c r="A37" s="8" t="s">
        <v>8332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55000000000000004">
      <c r="A38" s="8" t="s">
        <v>8359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55000000000000004">
      <c r="A39" s="8" t="s">
        <v>8364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55000000000000004">
      <c r="A40" s="8" t="s">
        <v>8334</v>
      </c>
      <c r="B40" s="9">
        <v>80</v>
      </c>
      <c r="C40" s="9"/>
      <c r="D40" s="9"/>
      <c r="E40" s="9"/>
      <c r="F40" s="9">
        <v>80</v>
      </c>
    </row>
    <row r="41" spans="1:6" x14ac:dyDescent="0.55000000000000004">
      <c r="A41" s="8" t="s">
        <v>8329</v>
      </c>
      <c r="B41" s="9">
        <v>60</v>
      </c>
      <c r="C41" s="9"/>
      <c r="D41" s="9"/>
      <c r="E41" s="9"/>
      <c r="F41" s="9">
        <v>60</v>
      </c>
    </row>
    <row r="42" spans="1:6" x14ac:dyDescent="0.55000000000000004">
      <c r="A42" s="8" t="s">
        <v>8355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55000000000000004">
      <c r="A43" s="8" t="s">
        <v>8335</v>
      </c>
      <c r="B43" s="9"/>
      <c r="C43" s="9"/>
      <c r="D43" s="9">
        <v>100</v>
      </c>
      <c r="E43" s="9"/>
      <c r="F43" s="9">
        <v>100</v>
      </c>
    </row>
    <row r="44" spans="1:6" x14ac:dyDescent="0.55000000000000004">
      <c r="A44" s="8" t="s">
        <v>8360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55000000000000004">
      <c r="A45" s="8" t="s">
        <v>8361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55000000000000004">
      <c r="A46" s="8" t="s">
        <v>8345</v>
      </c>
      <c r="B46" s="9"/>
      <c r="C46" s="9"/>
      <c r="D46" s="9"/>
      <c r="E46" s="9">
        <v>20</v>
      </c>
      <c r="F46" s="9">
        <v>20</v>
      </c>
    </row>
    <row r="47" spans="1:6" x14ac:dyDescent="0.55000000000000004">
      <c r="A47" s="8" t="s">
        <v>8311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19965-7319-4DD0-BB9A-956652AFF277}">
  <sheetPr codeName="Sheet5"/>
  <dimension ref="A1:F18"/>
  <sheetViews>
    <sheetView workbookViewId="0">
      <selection activeCell="F29" sqref="F29"/>
    </sheetView>
  </sheetViews>
  <sheetFormatPr defaultRowHeight="14.4" x14ac:dyDescent="0.55000000000000004"/>
  <cols>
    <col min="1" max="1" width="12.1562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7" t="s">
        <v>8308</v>
      </c>
      <c r="B1" t="s">
        <v>8323</v>
      </c>
    </row>
    <row r="2" spans="1:6" x14ac:dyDescent="0.55000000000000004">
      <c r="A2" s="7" t="s">
        <v>8379</v>
      </c>
      <c r="B2" t="s">
        <v>8323</v>
      </c>
    </row>
    <row r="4" spans="1:6" x14ac:dyDescent="0.55000000000000004">
      <c r="A4" s="7" t="s">
        <v>8322</v>
      </c>
      <c r="B4" s="7" t="s">
        <v>8321</v>
      </c>
    </row>
    <row r="5" spans="1:6" x14ac:dyDescent="0.55000000000000004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5000000000000004">
      <c r="A6" s="11" t="s">
        <v>8371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55000000000000004">
      <c r="A7" s="11" t="s">
        <v>8372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55000000000000004">
      <c r="A8" s="11" t="s">
        <v>8373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55000000000000004">
      <c r="A9" s="11" t="s">
        <v>8378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55000000000000004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55000000000000004">
      <c r="A11" s="11" t="s">
        <v>8374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55000000000000004">
      <c r="A12" s="11" t="s">
        <v>8375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55000000000000004">
      <c r="A13" s="11" t="s">
        <v>8368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55000000000000004">
      <c r="A14" s="11" t="s">
        <v>8369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55000000000000004">
      <c r="A15" s="11" t="s">
        <v>8376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55000000000000004">
      <c r="A16" s="11" t="s">
        <v>8370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55000000000000004">
      <c r="A17" s="11" t="s">
        <v>8377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55000000000000004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C5778-D5A9-4550-A71B-37E6B0247370}">
  <sheetPr codeName="Sheet6"/>
  <dimension ref="A1:H12"/>
  <sheetViews>
    <sheetView workbookViewId="0">
      <selection activeCell="C36" sqref="C36"/>
    </sheetView>
  </sheetViews>
  <sheetFormatPr defaultRowHeight="14.4" x14ac:dyDescent="0.55000000000000004"/>
  <cols>
    <col min="1" max="1" width="13.26171875" bestFit="1" customWidth="1"/>
    <col min="2" max="2" width="17.15625" bestFit="1" customWidth="1"/>
    <col min="3" max="3" width="13.62890625" bestFit="1" customWidth="1"/>
    <col min="4" max="4" width="16.26171875" bestFit="1" customWidth="1"/>
    <col min="5" max="5" width="12.578125" bestFit="1" customWidth="1"/>
    <col min="6" max="6" width="19.7890625" bestFit="1" customWidth="1"/>
    <col min="7" max="7" width="16.26171875" bestFit="1" customWidth="1"/>
    <col min="8" max="8" width="18.734375" bestFit="1" customWidth="1"/>
  </cols>
  <sheetData>
    <row r="1" spans="1:8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55000000000000004">
      <c r="A2" t="s">
        <v>8388</v>
      </c>
      <c r="B2">
        <f>COUNTIFS(Data!$F:$F,"successful",Data!$D:$D,"&lt;1000")</f>
        <v>322</v>
      </c>
      <c r="C2">
        <f>COUNTIFS(Data!$F:$F,"successful",Data!$D:$D,"&lt;1000")</f>
        <v>322</v>
      </c>
      <c r="D2">
        <f>COUNTIFS(Data!$F:$F,"canceled",Data!$D:$D,"&lt;1000")</f>
        <v>18</v>
      </c>
      <c r="E2">
        <f>SUM(B2:D2)</f>
        <v>662</v>
      </c>
      <c r="F2" s="12">
        <f>B2/E2</f>
        <v>0.48640483383685801</v>
      </c>
      <c r="G2" s="12">
        <f>C2/$E2</f>
        <v>0.48640483383685801</v>
      </c>
      <c r="H2" s="12">
        <f>D2/$E2</f>
        <v>2.7190332326283987E-2</v>
      </c>
    </row>
    <row r="3" spans="1:8" x14ac:dyDescent="0.55000000000000004">
      <c r="A3" t="s">
        <v>8389</v>
      </c>
      <c r="B3">
        <f>COUNTIFS(Data!$F:$F,"successful",Data!$D:$D,"&gt;=1000",Data!$D:$D,"&lt;5000")</f>
        <v>932</v>
      </c>
      <c r="C3">
        <f>COUNTIFS(Data!$F:$F,"failed",Data!$D:$D,"&gt;=1000",Data!$D:$D,"&lt;5000")</f>
        <v>420</v>
      </c>
      <c r="D3">
        <f>COUNTIFS(Data!$F:$F,"canceled",Data!$D:$D,"&gt;=1000",Data!$D:$D,"&lt;5000")</f>
        <v>60</v>
      </c>
      <c r="E3">
        <f t="shared" ref="E3:E12" si="0">SUM(B3:D3)</f>
        <v>1412</v>
      </c>
      <c r="F3" s="12">
        <f t="shared" ref="F3:F12" si="1">B3/E3</f>
        <v>0.66005665722379603</v>
      </c>
      <c r="G3" s="12">
        <f t="shared" ref="G3:G12" si="2">C3/$E3</f>
        <v>0.29745042492917845</v>
      </c>
      <c r="H3" s="12">
        <f t="shared" ref="H3:H12" si="3">D3/$E3</f>
        <v>4.2492917847025496E-2</v>
      </c>
    </row>
    <row r="4" spans="1:8" x14ac:dyDescent="0.55000000000000004">
      <c r="A4" t="s">
        <v>8390</v>
      </c>
      <c r="B4">
        <f>COUNTIFS(Data!$F:$F,"successful",Data!$D:$D,"&gt;=5000",Data!$D:$D,"&lt;10000")</f>
        <v>381</v>
      </c>
      <c r="C4">
        <f>COUNTIFS(Data!$F:$F,"failed",Data!$D:$D,"&gt;=5000",Data!$D:$D,"&lt;10000")</f>
        <v>283</v>
      </c>
      <c r="D4">
        <f>COUNTIFS(Data!$F:$F,"canceled",Data!$D:$D,"&gt;=5000",Data!$D:$D,"&lt;10000")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55000000000000004">
      <c r="A5" t="s">
        <v>8391</v>
      </c>
      <c r="B5">
        <f>COUNTIFS(Data!$F:$F,"successful",Data!$D:$D,"&gt;=10000",Data!$D:$D,"&lt;15000")</f>
        <v>168</v>
      </c>
      <c r="C5">
        <f>COUNTIFS(Data!$F:$F,"failed",Data!$D:$D,"&gt;=10000",Data!$D:$D,"&lt;15000")</f>
        <v>144</v>
      </c>
      <c r="D5">
        <f>COUNTIFS(Data!$F:$F,"canceled",Data!$D:$D,"&gt;=10000",Data!$D:$D,"&lt;15000")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55000000000000004">
      <c r="A6" t="s">
        <v>8392</v>
      </c>
      <c r="B6">
        <f>COUNTIFS(Data!$F:$F,"successful",Data!$D:$D,"&gt;=15000",Data!$D:$D,"&lt;20000")</f>
        <v>94</v>
      </c>
      <c r="C6">
        <f>COUNTIFS(Data!$F:$F,"failed",Data!$D:$D,"&gt;=15000",Data!$D:$D,"&lt;20000")</f>
        <v>90</v>
      </c>
      <c r="D6">
        <f>COUNTIFS(Data!$F:$F,"canceled",Data!$D:$D,"&gt;=15000",Data!$D:$D,"&lt;20000")</f>
        <v>17</v>
      </c>
      <c r="E6">
        <f t="shared" si="0"/>
        <v>201</v>
      </c>
      <c r="F6" s="12">
        <f>B6/E6</f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55000000000000004">
      <c r="A7" t="s">
        <v>8393</v>
      </c>
      <c r="B7">
        <f>COUNTIFS(Data!$F:$F,"successful",Data!$D:$D,"&gt;=20000",Data!$D:$D,"&lt;25000")</f>
        <v>62</v>
      </c>
      <c r="C7">
        <f>COUNTIFS(Data!$F:$F,"failed",Data!$D:$D,"&gt;=20000",Data!$D:$D,"&lt;25000")</f>
        <v>72</v>
      </c>
      <c r="D7">
        <f>COUNTIFS(Data!$F:$F,"canceled",Data!$D:$D,"&gt;=20000",Data!$D:$D,"&lt;25000")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55000000000000004">
      <c r="A8" t="s">
        <v>8394</v>
      </c>
      <c r="B8">
        <f>COUNTIFS(Data!$F:$F,"successful",Data!$D:$D,"&gt;=25000",Data!$D:$D,"&lt;30000")</f>
        <v>55</v>
      </c>
      <c r="C8">
        <f>COUNTIFS(Data!$F:$F,"failed",Data!$D:$D,"&gt;=25000",Data!$D:$D,"&lt;30000")</f>
        <v>64</v>
      </c>
      <c r="D8">
        <f>COUNTIFS(Data!$F:$F,"canceled",Data!$D:$D,"&gt;=25000",Data!$D:$D,"&lt;30000")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55000000000000004">
      <c r="A9" t="s">
        <v>8395</v>
      </c>
      <c r="B9">
        <f>COUNTIFS(Data!$F:$F,"successful",Data!$D:$D,"&gt;=30000",Data!$D:$D,"&lt;35000")</f>
        <v>32</v>
      </c>
      <c r="C9">
        <f>COUNTIFS(Data!$F:$F,"failed",Data!$D:$D,"&gt;=30000",Data!$D:$D,"&lt;35000")</f>
        <v>37</v>
      </c>
      <c r="D9">
        <f>COUNTIFS(Data!$F:$F,"canceled",Data!$D:$D,"&gt;=30000",Data!$D:$D,"&lt;35000")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55000000000000004">
      <c r="A10" t="s">
        <v>8396</v>
      </c>
      <c r="B10">
        <f>COUNTIFS(Data!$F:$F,"successful",Data!$D:$D,"&gt;=35000",Data!$D:$D,"&lt;40000")</f>
        <v>26</v>
      </c>
      <c r="C10">
        <f>COUNTIFS(Data!$F:$F,"failed",Data!$D:$D,"&gt;=35000",Data!$D:$D,"&lt;40000")</f>
        <v>22</v>
      </c>
      <c r="D10">
        <f>COUNTIFS(Data!$F:$F,"canceled",Data!$D:$D,"&gt;=35000",Data!$D:$D,"&lt;40000")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55000000000000004">
      <c r="A11" t="s">
        <v>8397</v>
      </c>
      <c r="B11">
        <f>COUNTIFS(Data!$F:$F,"successful",Data!$D:$D,"&gt;=40000",Data!$D:$D,"&lt;45000")</f>
        <v>21</v>
      </c>
      <c r="C11">
        <f>COUNTIFS(Data!$F:$F,"failed",Data!$D:$D,"&gt;=40000",Data!$D:$D,"&lt;45000")</f>
        <v>16</v>
      </c>
      <c r="D11">
        <f>COUNTIFS(Data!$F:$F,"canceled",Data!$D:$D,"&gt;=40000",Data!$D:$D,"&lt;45000")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55000000000000004">
      <c r="A12" t="s">
        <v>8398</v>
      </c>
      <c r="B12">
        <f>COUNTIFS(Data!$F:$F,"successful",Data!$D:$D,"&gt;=45000",Data!$D:$D,"&lt;50000")</f>
        <v>6</v>
      </c>
      <c r="C12">
        <f>COUNTIFS(Data!$F:$F,"failed",Data!$D:$D,"&gt;=45000",Data!$D:$D,"&lt;50000")</f>
        <v>11</v>
      </c>
      <c r="D12">
        <f>COUNTIFS(Data!$F:$F,"canceled",Data!$D:$D,"&gt;=45000",Data!$D:$D,"&lt;50000")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Chart 1</vt:lpstr>
      <vt:lpstr>Pivot Chart 2</vt:lpstr>
      <vt:lpstr>Pivot Chart 3</vt:lpstr>
      <vt:lpstr>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Dunlap</cp:lastModifiedBy>
  <dcterms:created xsi:type="dcterms:W3CDTF">2017-04-20T15:17:24Z</dcterms:created>
  <dcterms:modified xsi:type="dcterms:W3CDTF">2020-08-15T18:17:59Z</dcterms:modified>
</cp:coreProperties>
</file>