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"/>
    </mc:Choice>
  </mc:AlternateContent>
  <xr:revisionPtr revIDLastSave="0" documentId="13_ncr:1_{7BC08720-0B11-3943-864C-4521B2BF9E3D}" xr6:coauthVersionLast="45" xr6:coauthVersionMax="47" xr10:uidLastSave="{00000000-0000-0000-0000-000000000000}"/>
  <bookViews>
    <workbookView xWindow="2180" yWindow="1560" windowWidth="33240" windowHeight="17200" xr2:uid="{00000000-000D-0000-FFFF-FFFF00000000}"/>
  </bookViews>
  <sheets>
    <sheet name="CargaAdmisible_hundimien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B29" i="2"/>
  <c r="B32" i="2"/>
  <c r="B31" i="2"/>
  <c r="B35" i="2" l="1"/>
  <c r="B36" i="2"/>
  <c r="K14" i="2"/>
  <c r="M14" i="2" s="1"/>
  <c r="K6" i="2"/>
  <c r="N6" i="2" s="1"/>
  <c r="K7" i="2"/>
  <c r="N7" i="2" s="1"/>
  <c r="K8" i="2"/>
  <c r="N8" i="2" s="1"/>
  <c r="K9" i="2"/>
  <c r="N9" i="2" s="1"/>
  <c r="K10" i="2"/>
  <c r="M10" i="2" s="1"/>
  <c r="K11" i="2"/>
  <c r="M11" i="2" s="1"/>
  <c r="K12" i="2"/>
  <c r="M12" i="2" s="1"/>
  <c r="K13" i="2"/>
  <c r="N13" i="2" s="1"/>
  <c r="K5" i="2"/>
  <c r="M5" i="2" s="1"/>
  <c r="N5" i="2" l="1"/>
  <c r="N14" i="2"/>
  <c r="M13" i="2"/>
  <c r="M8" i="2"/>
  <c r="M7" i="2"/>
  <c r="M9" i="2"/>
  <c r="N12" i="2"/>
  <c r="N11" i="2"/>
  <c r="N10" i="2"/>
  <c r="M6" i="2"/>
  <c r="G5" i="2"/>
  <c r="B12" i="2"/>
  <c r="L5" i="2" l="1"/>
  <c r="L14" i="2"/>
  <c r="L7" i="2"/>
  <c r="L9" i="2"/>
  <c r="B17" i="2"/>
  <c r="L6" i="2"/>
  <c r="L13" i="2"/>
  <c r="L11" i="2"/>
  <c r="L8" i="2"/>
  <c r="L10" i="2"/>
  <c r="L12" i="2"/>
  <c r="B22" i="2"/>
  <c r="B21" i="2"/>
  <c r="B20" i="2"/>
  <c r="E5" i="2"/>
  <c r="E3" i="2"/>
  <c r="B34" i="2" l="1"/>
  <c r="B16" i="2"/>
  <c r="B18" i="2"/>
  <c r="B39" i="2" l="1"/>
  <c r="B40" i="2"/>
</calcChain>
</file>

<file path=xl/sharedStrings.xml><?xml version="1.0" encoding="utf-8"?>
<sst xmlns="http://schemas.openxmlformats.org/spreadsheetml/2006/main" count="50" uniqueCount="41">
  <si>
    <t>B=</t>
  </si>
  <si>
    <t>L=</t>
  </si>
  <si>
    <t>f=</t>
  </si>
  <si>
    <t>m</t>
  </si>
  <si>
    <t>º</t>
  </si>
  <si>
    <t>Nc=</t>
  </si>
  <si>
    <t>Nq=</t>
  </si>
  <si>
    <t>Ng=</t>
  </si>
  <si>
    <t>qh=</t>
  </si>
  <si>
    <t>c=</t>
  </si>
  <si>
    <t>kPa</t>
  </si>
  <si>
    <t xml:space="preserve">sobrecarga de tierras </t>
  </si>
  <si>
    <t>Sc=</t>
  </si>
  <si>
    <t>Sq=</t>
  </si>
  <si>
    <t>Sg=</t>
  </si>
  <si>
    <t>qdam=</t>
  </si>
  <si>
    <t>KPa</t>
  </si>
  <si>
    <t>B/L=</t>
  </si>
  <si>
    <t xml:space="preserve"> </t>
  </si>
  <si>
    <t>L/B</t>
  </si>
  <si>
    <t>peso especifico sup=</t>
  </si>
  <si>
    <t>kN/m3</t>
  </si>
  <si>
    <t>peso especifico inf=</t>
  </si>
  <si>
    <t>KN/m3</t>
  </si>
  <si>
    <t>prof plano cimentación=</t>
  </si>
  <si>
    <t>beta</t>
  </si>
  <si>
    <t>tc</t>
  </si>
  <si>
    <t>tq</t>
  </si>
  <si>
    <t>tg</t>
  </si>
  <si>
    <t>HB=</t>
  </si>
  <si>
    <t>N=</t>
  </si>
  <si>
    <t>kN</t>
  </si>
  <si>
    <t>TandeltaL=</t>
  </si>
  <si>
    <t>TandeltaB=</t>
  </si>
  <si>
    <t>ic=</t>
  </si>
  <si>
    <t>ig=</t>
  </si>
  <si>
    <t>iq=</t>
  </si>
  <si>
    <t>HL=</t>
  </si>
  <si>
    <t>H=</t>
  </si>
  <si>
    <t>Cargas</t>
  </si>
  <si>
    <t>Inclinación apoyo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</si>
</sst>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4B96-411A-4D7E-8591-E087742093E8}">
  <dimension ref="A3:N45"/>
  <sheetViews>
    <sheetView tabSelected="1" topLeftCell="A9" zoomScale="110" zoomScaleNormal="110" workbookViewId="0">
      <selection activeCell="J28" sqref="J28"/>
    </sheetView>
  </sheetViews>
  <sheetFormatPr baseColWidth="10" defaultColWidth="9.1640625" defaultRowHeight="15" x14ac:dyDescent="0.2"/>
  <cols>
    <col min="1" max="1" width="19.5" bestFit="1" customWidth="1"/>
  </cols>
  <sheetData>
    <row r="3" spans="1:14" x14ac:dyDescent="0.2">
      <c r="A3" t="s">
        <v>0</v>
      </c>
      <c r="B3">
        <v>2</v>
      </c>
      <c r="C3" t="s">
        <v>3</v>
      </c>
      <c r="D3" t="s">
        <v>17</v>
      </c>
      <c r="E3">
        <f>B3/B4</f>
        <v>0.8</v>
      </c>
    </row>
    <row r="4" spans="1:14" x14ac:dyDescent="0.2">
      <c r="A4" t="s">
        <v>1</v>
      </c>
      <c r="B4">
        <v>2.5</v>
      </c>
      <c r="C4" t="s">
        <v>3</v>
      </c>
      <c r="J4" s="4" t="s">
        <v>25</v>
      </c>
      <c r="K4" s="4" t="s">
        <v>25</v>
      </c>
      <c r="L4" s="4" t="s">
        <v>26</v>
      </c>
      <c r="M4" s="4" t="s">
        <v>27</v>
      </c>
      <c r="N4" s="4" t="s">
        <v>28</v>
      </c>
    </row>
    <row r="5" spans="1:14" x14ac:dyDescent="0.2">
      <c r="A5" t="s">
        <v>2</v>
      </c>
      <c r="B5">
        <v>25</v>
      </c>
      <c r="C5" t="s">
        <v>4</v>
      </c>
      <c r="D5" t="s">
        <v>19</v>
      </c>
      <c r="E5">
        <f>B4/B3</f>
        <v>1.25</v>
      </c>
      <c r="G5">
        <f>RADIANS(B5)</f>
        <v>0.43633231299858238</v>
      </c>
      <c r="J5" s="4">
        <v>0</v>
      </c>
      <c r="K5" s="3">
        <f>RADIANS(J5)</f>
        <v>0</v>
      </c>
      <c r="L5" s="3">
        <f>EXP(-2*K5*TAN($G$5))</f>
        <v>1</v>
      </c>
      <c r="M5" s="3">
        <f>1-SIN(2*K5)</f>
        <v>1</v>
      </c>
      <c r="N5" s="3">
        <f>1-SIN(2*K5)</f>
        <v>1</v>
      </c>
    </row>
    <row r="6" spans="1:14" x14ac:dyDescent="0.2">
      <c r="A6" t="s">
        <v>9</v>
      </c>
      <c r="B6">
        <v>10</v>
      </c>
      <c r="C6" t="s">
        <v>10</v>
      </c>
      <c r="J6" s="4">
        <v>5</v>
      </c>
      <c r="K6" s="3">
        <f t="shared" ref="K6:K14" si="0">RADIANS(J6)</f>
        <v>8.7266462599716474E-2</v>
      </c>
      <c r="L6" s="3">
        <f t="shared" ref="L6:L14" si="1">EXP(-2*K6*TAN($G$5))</f>
        <v>0.92183775684860947</v>
      </c>
      <c r="M6" s="3">
        <f t="shared" ref="M6:M13" si="2">1-SIN(2*K6)</f>
        <v>0.8263518223330697</v>
      </c>
      <c r="N6" s="3">
        <f t="shared" ref="N6:N13" si="3">1-SIN(2*K6)</f>
        <v>0.8263518223330697</v>
      </c>
    </row>
    <row r="7" spans="1:14" x14ac:dyDescent="0.2">
      <c r="J7" s="4">
        <v>10</v>
      </c>
      <c r="K7" s="3">
        <f t="shared" si="0"/>
        <v>0.17453292519943295</v>
      </c>
      <c r="L7" s="3">
        <f t="shared" si="1"/>
        <v>0.84978484995167591</v>
      </c>
      <c r="M7" s="3">
        <f t="shared" si="2"/>
        <v>0.65797985667433134</v>
      </c>
      <c r="N7" s="3">
        <f t="shared" si="3"/>
        <v>0.65797985667433134</v>
      </c>
    </row>
    <row r="8" spans="1:14" x14ac:dyDescent="0.2">
      <c r="A8" t="s">
        <v>24</v>
      </c>
      <c r="B8">
        <v>1.5</v>
      </c>
      <c r="C8" t="s">
        <v>3</v>
      </c>
      <c r="J8" s="4">
        <v>15</v>
      </c>
      <c r="K8" s="3">
        <f t="shared" si="0"/>
        <v>0.26179938779914941</v>
      </c>
      <c r="L8" s="3">
        <f t="shared" si="1"/>
        <v>0.78336375988338514</v>
      </c>
      <c r="M8" s="3">
        <f t="shared" si="2"/>
        <v>0.5</v>
      </c>
      <c r="N8" s="3">
        <f t="shared" si="3"/>
        <v>0.5</v>
      </c>
    </row>
    <row r="9" spans="1:14" x14ac:dyDescent="0.2">
      <c r="A9" t="s">
        <v>20</v>
      </c>
      <c r="B9">
        <v>18</v>
      </c>
      <c r="C9" t="s">
        <v>21</v>
      </c>
      <c r="J9" s="4">
        <v>20</v>
      </c>
      <c r="K9" s="3">
        <f t="shared" si="0"/>
        <v>0.3490658503988659</v>
      </c>
      <c r="L9" s="3">
        <f t="shared" si="1"/>
        <v>0.72213429120739236</v>
      </c>
      <c r="M9" s="3">
        <f t="shared" si="2"/>
        <v>0.35721239031346075</v>
      </c>
      <c r="N9" s="3">
        <f t="shared" si="3"/>
        <v>0.35721239031346075</v>
      </c>
    </row>
    <row r="10" spans="1:14" x14ac:dyDescent="0.2">
      <c r="A10" t="s">
        <v>22</v>
      </c>
      <c r="B10">
        <v>18</v>
      </c>
      <c r="C10" t="s">
        <v>23</v>
      </c>
      <c r="J10" s="4">
        <v>25</v>
      </c>
      <c r="K10" s="3">
        <f t="shared" si="0"/>
        <v>0.43633231299858238</v>
      </c>
      <c r="L10" s="3">
        <f t="shared" si="1"/>
        <v>0.66569065515008308</v>
      </c>
      <c r="M10" s="3">
        <f t="shared" si="2"/>
        <v>0.23395555688102199</v>
      </c>
      <c r="N10" s="3">
        <f t="shared" si="3"/>
        <v>0.23395555688102199</v>
      </c>
    </row>
    <row r="11" spans="1:14" x14ac:dyDescent="0.2">
      <c r="J11" s="4">
        <v>30</v>
      </c>
      <c r="K11" s="3">
        <f t="shared" si="0"/>
        <v>0.52359877559829882</v>
      </c>
      <c r="L11" s="3">
        <f t="shared" si="1"/>
        <v>0.61365878029863385</v>
      </c>
      <c r="M11" s="3">
        <f t="shared" si="2"/>
        <v>0.1339745962155614</v>
      </c>
      <c r="N11" s="3">
        <f t="shared" si="3"/>
        <v>0.1339745962155614</v>
      </c>
    </row>
    <row r="12" spans="1:14" x14ac:dyDescent="0.2">
      <c r="A12" t="s">
        <v>11</v>
      </c>
      <c r="B12">
        <f>B8*B9</f>
        <v>27</v>
      </c>
      <c r="C12" t="s">
        <v>10</v>
      </c>
      <c r="J12" s="4">
        <v>35</v>
      </c>
      <c r="K12" s="3">
        <f t="shared" si="0"/>
        <v>0.6108652381980153</v>
      </c>
      <c r="L12" s="3">
        <f t="shared" si="1"/>
        <v>0.56569383350094626</v>
      </c>
      <c r="M12" s="3">
        <f t="shared" si="2"/>
        <v>6.0307379214091683E-2</v>
      </c>
      <c r="N12" s="3">
        <f t="shared" si="3"/>
        <v>6.0307379214091683E-2</v>
      </c>
    </row>
    <row r="13" spans="1:14" x14ac:dyDescent="0.2">
      <c r="J13" s="4">
        <v>40</v>
      </c>
      <c r="K13" s="3">
        <f t="shared" si="0"/>
        <v>0.69813170079773179</v>
      </c>
      <c r="L13" s="3">
        <f t="shared" si="1"/>
        <v>0.52147793453760305</v>
      </c>
      <c r="M13" s="3">
        <f t="shared" si="2"/>
        <v>1.519224698779198E-2</v>
      </c>
      <c r="N13" s="3">
        <f t="shared" si="3"/>
        <v>1.519224698779198E-2</v>
      </c>
    </row>
    <row r="14" spans="1:14" x14ac:dyDescent="0.2">
      <c r="A14" t="s">
        <v>40</v>
      </c>
      <c r="B14">
        <v>20</v>
      </c>
      <c r="C14" t="s">
        <v>4</v>
      </c>
      <c r="G14">
        <f>RADIANS(B14)</f>
        <v>0.3490658503988659</v>
      </c>
      <c r="J14" s="4">
        <v>45</v>
      </c>
      <c r="K14" s="3">
        <f t="shared" si="0"/>
        <v>0.78539816339744828</v>
      </c>
      <c r="L14" s="3">
        <f t="shared" si="1"/>
        <v>0.48071804942018992</v>
      </c>
      <c r="M14" s="3">
        <f t="shared" ref="M14" si="4">1-SIN(2*K14)</f>
        <v>0</v>
      </c>
      <c r="N14" s="3">
        <f t="shared" ref="N14" si="5">1-SIN(2*K14)</f>
        <v>0</v>
      </c>
    </row>
    <row r="15" spans="1:14" x14ac:dyDescent="0.2">
      <c r="C15" t="s">
        <v>18</v>
      </c>
    </row>
    <row r="16" spans="1:14" x14ac:dyDescent="0.2">
      <c r="A16" t="s">
        <v>5</v>
      </c>
      <c r="B16" s="2">
        <f>IF(B5=0,PI()+2,(B17-1)/TAN(G5))</f>
        <v>20.720531219083689</v>
      </c>
    </row>
    <row r="17" spans="1:3" x14ac:dyDescent="0.2">
      <c r="A17" t="s">
        <v>6</v>
      </c>
      <c r="B17" s="2">
        <f>((1+SIN(G5))/(1-SIN(G5)))*EXP(PI()*TAN(G5))</f>
        <v>10.662142388498452</v>
      </c>
    </row>
    <row r="18" spans="1:3" x14ac:dyDescent="0.2">
      <c r="A18" t="s">
        <v>7</v>
      </c>
      <c r="B18" s="2">
        <f>1.5*(B17-1)*TAN(G5)</f>
        <v>6.7582964849112868</v>
      </c>
    </row>
    <row r="20" spans="1:3" x14ac:dyDescent="0.2">
      <c r="A20" t="s">
        <v>12</v>
      </c>
      <c r="B20" s="2">
        <f>1+0.2*B3/B4</f>
        <v>1.1599999999999999</v>
      </c>
    </row>
    <row r="21" spans="1:3" x14ac:dyDescent="0.2">
      <c r="A21" t="s">
        <v>13</v>
      </c>
      <c r="B21" s="2">
        <f>1+1.5*TAN(RADIANS(B5))*B3/B4</f>
        <v>1.5595691897859982</v>
      </c>
    </row>
    <row r="22" spans="1:3" x14ac:dyDescent="0.2">
      <c r="A22" t="s">
        <v>14</v>
      </c>
      <c r="B22" s="2">
        <f>1-0.3*B3/B4</f>
        <v>0.76</v>
      </c>
    </row>
    <row r="23" spans="1:3" x14ac:dyDescent="0.2">
      <c r="B23" s="2"/>
    </row>
    <row r="24" spans="1:3" x14ac:dyDescent="0.2">
      <c r="B24" s="2"/>
    </row>
    <row r="25" spans="1:3" x14ac:dyDescent="0.2">
      <c r="A25" t="s">
        <v>39</v>
      </c>
      <c r="B25" s="2"/>
    </row>
    <row r="26" spans="1:3" x14ac:dyDescent="0.2">
      <c r="A26" t="s">
        <v>30</v>
      </c>
      <c r="B26" s="2">
        <v>150</v>
      </c>
      <c r="C26" t="s">
        <v>31</v>
      </c>
    </row>
    <row r="27" spans="1:3" x14ac:dyDescent="0.2">
      <c r="A27" t="s">
        <v>29</v>
      </c>
      <c r="B27" s="2">
        <v>15</v>
      </c>
      <c r="C27" t="s">
        <v>31</v>
      </c>
    </row>
    <row r="28" spans="1:3" x14ac:dyDescent="0.2">
      <c r="A28" t="s">
        <v>37</v>
      </c>
      <c r="B28" s="5">
        <v>20</v>
      </c>
      <c r="C28" t="s">
        <v>31</v>
      </c>
    </row>
    <row r="29" spans="1:3" x14ac:dyDescent="0.2">
      <c r="A29" t="s">
        <v>38</v>
      </c>
      <c r="B29" s="2">
        <f>SQRT(B27^2+B28^2)</f>
        <v>25</v>
      </c>
      <c r="C29" t="s">
        <v>31</v>
      </c>
    </row>
    <row r="30" spans="1:3" x14ac:dyDescent="0.2">
      <c r="B30" s="2"/>
    </row>
    <row r="31" spans="1:3" x14ac:dyDescent="0.2">
      <c r="A31" t="s">
        <v>33</v>
      </c>
      <c r="B31" s="2">
        <f>B27/B26</f>
        <v>0.1</v>
      </c>
    </row>
    <row r="32" spans="1:3" x14ac:dyDescent="0.2">
      <c r="A32" t="s">
        <v>32</v>
      </c>
      <c r="B32" s="2">
        <f>B28/B26</f>
        <v>0.13333333333333333</v>
      </c>
    </row>
    <row r="33" spans="1:3" x14ac:dyDescent="0.2">
      <c r="B33" s="2"/>
    </row>
    <row r="34" spans="1:3" x14ac:dyDescent="0.2">
      <c r="A34" t="s">
        <v>34</v>
      </c>
      <c r="B34" s="2">
        <f>IF(B5=0,0.5*(1+SQRT(1-B29/(B3*B4*B6))),(B36*B17-1)/(B17-1))</f>
        <v>0.75723072263332802</v>
      </c>
    </row>
    <row r="35" spans="1:3" x14ac:dyDescent="0.2">
      <c r="A35" t="s">
        <v>35</v>
      </c>
      <c r="B35" s="2">
        <f>(1-0.7*B31)^3*(1-B32)</f>
        <v>0.6971094000000001</v>
      </c>
    </row>
    <row r="36" spans="1:3" x14ac:dyDescent="0.2">
      <c r="A36" t="s">
        <v>36</v>
      </c>
      <c r="B36" s="2">
        <f>(1-B31)*(1-B32)</f>
        <v>0.78</v>
      </c>
    </row>
    <row r="37" spans="1:3" x14ac:dyDescent="0.2">
      <c r="B37" s="2"/>
    </row>
    <row r="39" spans="1:3" x14ac:dyDescent="0.2">
      <c r="A39" t="s">
        <v>8</v>
      </c>
      <c r="B39" s="2">
        <f>B6*B16*B20*B34+B12*B17*B21*B35+0.5*B3*B10*B18*B22*B36</f>
        <v>567.09832386968333</v>
      </c>
      <c r="C39" t="s">
        <v>10</v>
      </c>
    </row>
    <row r="40" spans="1:3" x14ac:dyDescent="0.2">
      <c r="A40" t="s">
        <v>15</v>
      </c>
      <c r="B40" s="2">
        <f>B39/3</f>
        <v>189.03277462322777</v>
      </c>
      <c r="C40" t="s">
        <v>16</v>
      </c>
    </row>
    <row r="45" spans="1:3" x14ac:dyDescent="0.2">
      <c r="B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CargaAdmisible_hundimiento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Microsoft Office User</cp:lastModifiedBy>
  <dcterms:created xsi:type="dcterms:W3CDTF">2015-06-05T18:19:34Z</dcterms:created>
  <dcterms:modified xsi:type="dcterms:W3CDTF">2024-10-27T13:30:51Z</dcterms:modified>
</cp:coreProperties>
</file>