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O - PC\FILE WORO\1. INVOICE\2022\12. December 2022\CELLCARD - CAMBODIA\"/>
    </mc:Choice>
  </mc:AlternateContent>
  <xr:revisionPtr revIDLastSave="0" documentId="13_ncr:1_{FB6BE4E0-01A5-4C90-A7B0-8DC84C0C31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2" r:id="rId1"/>
    <sheet name="Total" sheetId="5" r:id="rId2"/>
    <sheet name="November" sheetId="13" r:id="rId3"/>
    <sheet name="December" sheetId="1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2" l="1"/>
  <c r="K7" i="5"/>
  <c r="K6" i="5"/>
  <c r="K4" i="5"/>
  <c r="K5" i="5"/>
  <c r="H3" i="5"/>
  <c r="G13" i="12" l="1"/>
  <c r="L2" i="5"/>
  <c r="K2" i="5"/>
  <c r="I2" i="5"/>
  <c r="H2" i="5"/>
  <c r="B34" i="11"/>
  <c r="B19" i="13"/>
  <c r="C19" i="13"/>
  <c r="L7" i="5" l="1"/>
  <c r="L3" i="5"/>
  <c r="L5" i="5" s="1"/>
  <c r="K3" i="5"/>
  <c r="H4" i="5"/>
  <c r="H7" i="5"/>
  <c r="L6" i="5" l="1"/>
  <c r="L4" i="5"/>
  <c r="L8" i="5" s="1"/>
  <c r="L9" i="5" s="1"/>
  <c r="L10" i="5" s="1"/>
  <c r="L11" i="5" s="1"/>
  <c r="L12" i="5" s="1"/>
  <c r="K8" i="5"/>
  <c r="K9" i="5" s="1"/>
  <c r="K10" i="5" s="1"/>
  <c r="K11" i="5" s="1"/>
  <c r="K12" i="5" s="1"/>
  <c r="H6" i="5"/>
  <c r="H5" i="5"/>
  <c r="C34" i="11"/>
  <c r="H8" i="5" l="1"/>
  <c r="H9" i="5" s="1"/>
  <c r="H10" i="5" s="1"/>
  <c r="H11" i="5" s="1"/>
  <c r="H12" i="5" s="1"/>
  <c r="B13" i="12"/>
  <c r="M139" i="11"/>
  <c r="I7" i="5" l="1"/>
  <c r="G14" i="12" l="1"/>
  <c r="J13" i="12"/>
  <c r="J14" i="12" s="1"/>
  <c r="H13" i="12"/>
  <c r="I3" i="5"/>
  <c r="G3" i="5"/>
  <c r="G4" i="5" s="1"/>
  <c r="G7" i="5"/>
  <c r="F3" i="5"/>
  <c r="F4" i="5" s="1"/>
  <c r="F7" i="5"/>
  <c r="B3" i="5"/>
  <c r="B4" i="5" s="1"/>
  <c r="C3" i="5"/>
  <c r="C5" i="5" s="1"/>
  <c r="D3" i="5"/>
  <c r="D6" i="5" s="1"/>
  <c r="E3" i="5"/>
  <c r="E4" i="5" s="1"/>
  <c r="I4" i="5" l="1"/>
  <c r="K13" i="12"/>
  <c r="K14" i="12" s="1"/>
  <c r="L13" i="12"/>
  <c r="L14" i="12" s="1"/>
  <c r="H14" i="12"/>
  <c r="I5" i="5"/>
  <c r="I6" i="5"/>
  <c r="G5" i="5"/>
  <c r="G6" i="5"/>
  <c r="G8" i="5" s="1"/>
  <c r="F6" i="5"/>
  <c r="F5" i="5"/>
  <c r="D4" i="5"/>
  <c r="E5" i="5"/>
  <c r="D5" i="5"/>
  <c r="C4" i="5"/>
  <c r="M13" i="12" l="1"/>
  <c r="O13" i="12" s="1"/>
  <c r="O14" i="12" s="1"/>
  <c r="I8" i="5"/>
  <c r="I9" i="5" s="1"/>
  <c r="I14" i="12"/>
  <c r="I10" i="5"/>
  <c r="I11" i="5" s="1"/>
  <c r="I12" i="5" s="1"/>
  <c r="G9" i="5"/>
  <c r="G10" i="5"/>
  <c r="F8" i="5"/>
  <c r="F9" i="5"/>
  <c r="F10" i="5" s="1"/>
  <c r="B5" i="5"/>
  <c r="C6" i="5"/>
  <c r="E6" i="5"/>
  <c r="B6" i="5"/>
  <c r="B7" i="5"/>
  <c r="M14" i="12" l="1"/>
  <c r="N13" i="12"/>
  <c r="N14" i="12" s="1"/>
  <c r="O15" i="12"/>
  <c r="O16" i="12" s="1"/>
  <c r="G11" i="5"/>
  <c r="G12" i="5"/>
  <c r="F11" i="5"/>
  <c r="F12" i="5" s="1"/>
  <c r="D7" i="5" l="1"/>
  <c r="E7" i="5" l="1"/>
  <c r="E8" i="5" l="1"/>
  <c r="D8" i="5"/>
  <c r="D9" i="5" l="1"/>
  <c r="E9" i="5"/>
  <c r="C7" i="5"/>
  <c r="E10" i="5" l="1"/>
  <c r="E11" i="5" s="1"/>
  <c r="D10" i="5"/>
  <c r="D11" i="5" s="1"/>
  <c r="D12" i="5" s="1"/>
  <c r="C8" i="5"/>
  <c r="B8" i="5"/>
  <c r="E12" i="5" l="1"/>
  <c r="C9" i="5"/>
  <c r="C10" i="5" s="1"/>
  <c r="B9" i="5"/>
  <c r="B10" i="5" s="1"/>
  <c r="B11" i="5" s="1"/>
  <c r="C11" i="5" l="1"/>
  <c r="C12" i="5" s="1"/>
  <c r="B12" i="5"/>
</calcChain>
</file>

<file path=xl/sharedStrings.xml><?xml version="1.0" encoding="utf-8"?>
<sst xmlns="http://schemas.openxmlformats.org/spreadsheetml/2006/main" count="45" uniqueCount="37">
  <si>
    <t>Date</t>
  </si>
  <si>
    <t>Total</t>
  </si>
  <si>
    <t>Gross Revenue</t>
  </si>
  <si>
    <t>VAT (10%)</t>
  </si>
  <si>
    <t>SPT (3%)</t>
  </si>
  <si>
    <t xml:space="preserve">MPTC Share (10%) </t>
  </si>
  <si>
    <t>Dealer Commission (10%)</t>
  </si>
  <si>
    <t>Total Revenue</t>
  </si>
  <si>
    <t>WHT (14%)</t>
  </si>
  <si>
    <t>USO (3%)</t>
  </si>
  <si>
    <t>Carrier Billing - Revenue Share Summary</t>
  </si>
  <si>
    <t>Sharing %</t>
  </si>
  <si>
    <t xml:space="preserve">Cellcard </t>
  </si>
  <si>
    <t xml:space="preserve">Partner </t>
  </si>
  <si>
    <t>Item Reference</t>
  </si>
  <si>
    <t>Description</t>
  </si>
  <si>
    <t>Brand</t>
  </si>
  <si>
    <t>QTY</t>
  </si>
  <si>
    <t>Unit cost</t>
  </si>
  <si>
    <t>VAT</t>
  </si>
  <si>
    <t>Specific Tax</t>
  </si>
  <si>
    <t>Dealer Commission</t>
  </si>
  <si>
    <t>MPTC Tax</t>
  </si>
  <si>
    <t>USO</t>
  </si>
  <si>
    <t>Base Amount for sharing (Net after Taxes)</t>
  </si>
  <si>
    <t>All Sub</t>
  </si>
  <si>
    <t>Grand Total</t>
  </si>
  <si>
    <t>All Contents</t>
  </si>
  <si>
    <t>WHT 14%</t>
  </si>
  <si>
    <t>Total:</t>
  </si>
  <si>
    <t>LinkIT 360 Share</t>
  </si>
  <si>
    <t>LinkIT 360 revenue share</t>
  </si>
  <si>
    <t>LinkIT 360</t>
  </si>
  <si>
    <t>CellCard Share (50%)</t>
  </si>
  <si>
    <t>LinkIT Data</t>
  </si>
  <si>
    <t>cellcard Data</t>
  </si>
  <si>
    <t>Cellcard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</si>
</sst>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SGD]\ #,##0.00"/>
    <numFmt numFmtId="168" formatCode="mmm\-yyyy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F0000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0"/>
      <color rgb="FFFF0000"/>
      <name val="Calibri Light"/>
      <family val="1"/>
      <scheme val="major"/>
    </font>
    <font>
      <b/>
      <sz val="8"/>
      <color rgb="FFFF0000"/>
      <name val="Calibri Light"/>
      <family val="1"/>
      <scheme val="major"/>
    </font>
    <font>
      <b/>
      <sz val="8"/>
      <name val="Calibri Light"/>
      <family val="1"/>
      <scheme val="major"/>
    </font>
    <font>
      <b/>
      <sz val="12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8" tint="0.39997558519241921"/>
        <bgColor indexed="34"/>
      </patternFill>
    </fill>
    <fill>
      <patternFill patternType="solid">
        <fgColor indexed="22"/>
        <bgColor indexed="31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7" fontId="2" fillId="2" borderId="0" xfId="0" applyNumberFormat="1" applyFont="1" applyFill="1" applyAlignment="1">
      <alignment horizontal="center" vertical="center"/>
    </xf>
    <xf numFmtId="165" fontId="3" fillId="0" borderId="0" xfId="2" applyFont="1" applyAlignment="1">
      <alignment horizontal="center" vertical="center"/>
    </xf>
    <xf numFmtId="166" fontId="3" fillId="0" borderId="0" xfId="1" applyFont="1" applyAlignment="1">
      <alignment horizontal="center" vertical="center"/>
    </xf>
    <xf numFmtId="166" fontId="3" fillId="0" borderId="1" xfId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165" fontId="5" fillId="0" borderId="2" xfId="0" applyNumberFormat="1" applyFont="1" applyBorder="1" applyAlignment="1">
      <alignment horizontal="center" vertical="center"/>
    </xf>
    <xf numFmtId="0" fontId="4" fillId="0" borderId="3" xfId="0" applyFont="1" applyBorder="1"/>
    <xf numFmtId="165" fontId="7" fillId="0" borderId="3" xfId="0" applyNumberFormat="1" applyFont="1" applyBorder="1"/>
    <xf numFmtId="165" fontId="4" fillId="3" borderId="3" xfId="0" applyNumberFormat="1" applyFont="1" applyFill="1" applyBorder="1"/>
    <xf numFmtId="0" fontId="12" fillId="6" borderId="9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" fontId="12" fillId="0" borderId="0" xfId="0" applyNumberFormat="1" applyFont="1" applyAlignment="1">
      <alignment horizontal="center"/>
    </xf>
    <xf numFmtId="17" fontId="14" fillId="3" borderId="0" xfId="0" applyNumberFormat="1" applyFont="1" applyFill="1" applyAlignment="1">
      <alignment horizontal="center" wrapText="1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0" fontId="12" fillId="5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9" fontId="12" fillId="6" borderId="4" xfId="0" applyNumberFormat="1" applyFont="1" applyFill="1" applyBorder="1" applyAlignment="1">
      <alignment horizontal="center" vertical="center"/>
    </xf>
    <xf numFmtId="9" fontId="12" fillId="6" borderId="4" xfId="0" applyNumberFormat="1" applyFont="1" applyFill="1" applyBorder="1" applyAlignment="1">
      <alignment horizontal="center" vertical="center" wrapText="1"/>
    </xf>
    <xf numFmtId="9" fontId="12" fillId="6" borderId="3" xfId="0" applyNumberFormat="1" applyFont="1" applyFill="1" applyBorder="1" applyAlignment="1">
      <alignment horizontal="center" vertical="center" wrapText="1"/>
    </xf>
    <xf numFmtId="10" fontId="12" fillId="7" borderId="4" xfId="0" applyNumberFormat="1" applyFont="1" applyFill="1" applyBorder="1" applyAlignment="1">
      <alignment horizontal="center" vertical="center" wrapText="1"/>
    </xf>
    <xf numFmtId="168" fontId="15" fillId="3" borderId="5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69" fontId="9" fillId="0" borderId="0" xfId="1" applyNumberFormat="1" applyFont="1" applyFill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165" fontId="10" fillId="0" borderId="0" xfId="2" applyFont="1" applyBorder="1" applyAlignment="1">
      <alignment horizontal="center" vertical="center"/>
    </xf>
    <xf numFmtId="0" fontId="12" fillId="8" borderId="6" xfId="0" applyFont="1" applyFill="1" applyBorder="1"/>
    <xf numFmtId="0" fontId="12" fillId="8" borderId="7" xfId="0" applyFont="1" applyFill="1" applyBorder="1"/>
    <xf numFmtId="169" fontId="12" fillId="8" borderId="7" xfId="0" applyNumberFormat="1" applyFont="1" applyFill="1" applyBorder="1"/>
    <xf numFmtId="164" fontId="12" fillId="8" borderId="7" xfId="2" applyNumberFormat="1" applyFont="1" applyFill="1" applyBorder="1"/>
    <xf numFmtId="165" fontId="12" fillId="8" borderId="7" xfId="2" applyFont="1" applyFill="1" applyBorder="1"/>
    <xf numFmtId="165" fontId="12" fillId="8" borderId="8" xfId="2" applyFont="1" applyFill="1" applyBorder="1"/>
    <xf numFmtId="0" fontId="12" fillId="8" borderId="0" xfId="0" applyFont="1" applyFill="1"/>
    <xf numFmtId="169" fontId="12" fillId="8" borderId="0" xfId="0" applyNumberFormat="1" applyFont="1" applyFill="1"/>
    <xf numFmtId="165" fontId="12" fillId="8" borderId="0" xfId="2" applyFont="1" applyFill="1" applyBorder="1"/>
    <xf numFmtId="165" fontId="12" fillId="0" borderId="0" xfId="2" applyFont="1" applyFill="1" applyBorder="1"/>
    <xf numFmtId="165" fontId="13" fillId="0" borderId="0" xfId="2" applyFont="1" applyFill="1" applyBorder="1"/>
    <xf numFmtId="0" fontId="0" fillId="0" borderId="0" xfId="0" applyAlignment="1">
      <alignment horizontal="left"/>
    </xf>
    <xf numFmtId="169" fontId="6" fillId="0" borderId="0" xfId="1" applyNumberFormat="1" applyFont="1" applyFill="1" applyBorder="1"/>
    <xf numFmtId="169" fontId="0" fillId="0" borderId="0" xfId="1" applyNumberFormat="1" applyFont="1" applyFill="1" applyBorder="1"/>
    <xf numFmtId="0" fontId="16" fillId="4" borderId="0" xfId="0" applyFont="1" applyFill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4" fontId="4" fillId="0" borderId="3" xfId="0" applyNumberFormat="1" applyFont="1" applyBorder="1"/>
    <xf numFmtId="0" fontId="3" fillId="0" borderId="3" xfId="0" applyFont="1" applyBorder="1"/>
    <xf numFmtId="0" fontId="0" fillId="0" borderId="3" xfId="0" applyBorder="1"/>
    <xf numFmtId="165" fontId="0" fillId="3" borderId="3" xfId="0" applyNumberFormat="1" applyFill="1" applyBorder="1"/>
    <xf numFmtId="165" fontId="0" fillId="0" borderId="0" xfId="0" applyNumberFormat="1"/>
    <xf numFmtId="165" fontId="0" fillId="0" borderId="3" xfId="0" applyNumberFormat="1" applyBorder="1"/>
    <xf numFmtId="165" fontId="4" fillId="0" borderId="0" xfId="0" applyNumberFormat="1" applyFont="1"/>
    <xf numFmtId="16" fontId="0" fillId="4" borderId="0" xfId="0" applyNumberFormat="1" applyFill="1"/>
    <xf numFmtId="0" fontId="12" fillId="6" borderId="9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7" fontId="12" fillId="6" borderId="9" xfId="0" applyNumberFormat="1" applyFont="1" applyFill="1" applyBorder="1" applyAlignment="1">
      <alignment horizontal="center" vertical="center" wrapText="1"/>
    </xf>
    <xf numFmtId="167" fontId="12" fillId="6" borderId="4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684F-310A-42CA-915E-4C1CFB367FB1}">
  <dimension ref="B1:O16"/>
  <sheetViews>
    <sheetView tabSelected="1" workbookViewId="0">
      <selection activeCell="H18" sqref="H18"/>
    </sheetView>
  </sheetViews>
  <sheetFormatPr defaultRowHeight="15" x14ac:dyDescent="0.25"/>
  <cols>
    <col min="1" max="1" width="0.28515625" customWidth="1"/>
    <col min="7" max="7" width="12" bestFit="1" customWidth="1"/>
    <col min="8" max="9" width="10.5703125" bestFit="1" customWidth="1"/>
    <col min="10" max="10" width="12.28515625" bestFit="1" customWidth="1"/>
    <col min="11" max="12" width="10.5703125" bestFit="1" customWidth="1"/>
    <col min="13" max="13" width="15" bestFit="1" customWidth="1"/>
    <col min="14" max="14" width="11.5703125" bestFit="1" customWidth="1"/>
    <col min="15" max="15" width="13.5703125" bestFit="1" customWidth="1"/>
  </cols>
  <sheetData>
    <row r="1" spans="2:15" ht="21" x14ac:dyDescent="0.35">
      <c r="B1" s="17" t="s">
        <v>31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x14ac:dyDescent="0.25"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8.75" x14ac:dyDescent="0.25">
      <c r="B3" s="20" t="s">
        <v>10</v>
      </c>
      <c r="C3" s="21"/>
      <c r="D3" s="21"/>
      <c r="E3" s="22"/>
      <c r="F3" s="23"/>
      <c r="G3" s="24"/>
      <c r="H3" s="21"/>
      <c r="I3" s="25">
        <v>44925</v>
      </c>
      <c r="J3" s="18"/>
      <c r="K3" s="18"/>
      <c r="L3" s="18"/>
      <c r="M3" s="18"/>
      <c r="N3" s="18"/>
      <c r="O3" s="18"/>
    </row>
    <row r="4" spans="2:15" x14ac:dyDescent="0.25">
      <c r="B4" s="21"/>
      <c r="C4" s="21"/>
      <c r="D4" s="21"/>
      <c r="E4" s="22"/>
      <c r="F4" s="22"/>
      <c r="G4" s="26"/>
      <c r="H4" s="18"/>
      <c r="I4" s="18"/>
      <c r="J4" s="18"/>
      <c r="K4" s="18"/>
      <c r="L4" s="18"/>
      <c r="M4" s="18"/>
      <c r="N4" s="18"/>
      <c r="O4" s="18"/>
    </row>
    <row r="5" spans="2:15" x14ac:dyDescent="0.25">
      <c r="B5" s="21"/>
      <c r="C5" s="21"/>
      <c r="D5" s="21"/>
      <c r="E5" s="22"/>
      <c r="F5" s="22"/>
      <c r="G5" s="26"/>
      <c r="H5" s="18"/>
      <c r="I5" s="18"/>
      <c r="J5" s="18"/>
      <c r="K5" s="18"/>
      <c r="L5" s="18"/>
      <c r="M5" s="18"/>
      <c r="N5" s="18"/>
      <c r="O5" s="18"/>
    </row>
    <row r="6" spans="2:15" x14ac:dyDescent="0.25">
      <c r="B6" s="21"/>
      <c r="C6" s="21"/>
      <c r="D6" s="21"/>
      <c r="E6" s="21"/>
      <c r="F6" s="22"/>
      <c r="G6" s="27" t="s">
        <v>11</v>
      </c>
      <c r="H6" s="18"/>
      <c r="I6" s="18"/>
      <c r="J6" s="18"/>
      <c r="K6" s="18"/>
      <c r="L6" s="18"/>
      <c r="M6" s="18"/>
      <c r="N6" s="18"/>
      <c r="O6" s="18"/>
    </row>
    <row r="7" spans="2:15" x14ac:dyDescent="0.25">
      <c r="B7" s="18" t="s">
        <v>12</v>
      </c>
      <c r="C7" s="21"/>
      <c r="D7" s="21"/>
      <c r="E7" s="21"/>
      <c r="F7" s="22"/>
      <c r="G7" s="28">
        <v>0.5</v>
      </c>
      <c r="H7" s="18"/>
      <c r="I7" s="18"/>
      <c r="J7" s="18"/>
      <c r="K7" s="18"/>
      <c r="L7" s="18"/>
      <c r="M7" s="18"/>
      <c r="N7" s="18"/>
      <c r="O7" s="18"/>
    </row>
    <row r="8" spans="2:15" x14ac:dyDescent="0.25">
      <c r="B8" s="18" t="s">
        <v>13</v>
      </c>
      <c r="C8" s="21"/>
      <c r="D8" s="21"/>
      <c r="E8" s="21"/>
      <c r="F8" s="22"/>
      <c r="G8" s="28">
        <v>0.5</v>
      </c>
      <c r="H8" s="18"/>
      <c r="I8" s="18"/>
      <c r="J8" s="18"/>
      <c r="K8" s="18"/>
      <c r="L8" s="18"/>
      <c r="M8" s="18"/>
      <c r="N8" s="18"/>
      <c r="O8" s="18"/>
    </row>
    <row r="9" spans="2:15" x14ac:dyDescent="0.25">
      <c r="B9" s="18"/>
      <c r="C9" s="21"/>
      <c r="D9" s="21"/>
      <c r="E9" s="29"/>
      <c r="F9" s="22"/>
      <c r="G9" s="26"/>
      <c r="H9" s="18"/>
      <c r="I9" s="18"/>
      <c r="J9" s="18"/>
      <c r="K9" s="18"/>
      <c r="L9" s="18"/>
      <c r="M9" s="18"/>
      <c r="N9" s="18"/>
      <c r="O9" s="18"/>
    </row>
    <row r="10" spans="2:15" x14ac:dyDescent="0.25">
      <c r="B10" s="21"/>
      <c r="C10" s="21"/>
      <c r="D10" s="21"/>
      <c r="E10" s="22"/>
      <c r="F10" s="22"/>
      <c r="G10" s="26"/>
      <c r="H10" s="18"/>
      <c r="I10" s="18"/>
      <c r="J10" s="18"/>
      <c r="K10" s="18"/>
      <c r="L10" s="18"/>
      <c r="M10" s="18"/>
      <c r="N10" s="18"/>
      <c r="O10" s="18"/>
    </row>
    <row r="11" spans="2:15" ht="25.5" x14ac:dyDescent="0.25">
      <c r="B11" s="67" t="s">
        <v>14</v>
      </c>
      <c r="C11" s="67" t="s">
        <v>15</v>
      </c>
      <c r="D11" s="15" t="s">
        <v>16</v>
      </c>
      <c r="E11" s="67" t="s">
        <v>17</v>
      </c>
      <c r="F11" s="67" t="s">
        <v>18</v>
      </c>
      <c r="G11" s="69" t="s">
        <v>2</v>
      </c>
      <c r="H11" s="30" t="s">
        <v>19</v>
      </c>
      <c r="I11" s="31" t="s">
        <v>20</v>
      </c>
      <c r="J11" s="15" t="s">
        <v>21</v>
      </c>
      <c r="K11" s="15" t="s">
        <v>22</v>
      </c>
      <c r="L11" s="15" t="s">
        <v>23</v>
      </c>
      <c r="M11" s="67" t="s">
        <v>24</v>
      </c>
      <c r="N11" s="32" t="s">
        <v>12</v>
      </c>
      <c r="O11" s="32" t="s">
        <v>32</v>
      </c>
    </row>
    <row r="12" spans="2:15" x14ac:dyDescent="0.25">
      <c r="B12" s="68"/>
      <c r="C12" s="68"/>
      <c r="D12" s="16"/>
      <c r="E12" s="68"/>
      <c r="F12" s="68"/>
      <c r="G12" s="70"/>
      <c r="H12" s="33">
        <v>0.1</v>
      </c>
      <c r="I12" s="34">
        <v>0.03</v>
      </c>
      <c r="J12" s="35">
        <v>0.1</v>
      </c>
      <c r="K12" s="35">
        <v>0.1</v>
      </c>
      <c r="L12" s="35">
        <v>0.03</v>
      </c>
      <c r="M12" s="68"/>
      <c r="N12" s="36">
        <v>0.5</v>
      </c>
      <c r="O12" s="36">
        <v>0.5</v>
      </c>
    </row>
    <row r="13" spans="2:15" x14ac:dyDescent="0.25">
      <c r="B13" s="37">
        <f>I3</f>
        <v>44925</v>
      </c>
      <c r="C13" s="38" t="s">
        <v>32</v>
      </c>
      <c r="D13" s="38" t="s">
        <v>25</v>
      </c>
      <c r="E13" s="39"/>
      <c r="F13" s="40"/>
      <c r="G13" s="40">
        <f>SUM(Total!K2:L2)</f>
        <v>3107.0200000000004</v>
      </c>
      <c r="H13" s="41">
        <f>ROUND(-(G13/1.1*$H$12),2)</f>
        <v>-282.45999999999998</v>
      </c>
      <c r="I13" s="41">
        <f>-(G13+H13)*3%</f>
        <v>-84.736800000000002</v>
      </c>
      <c r="J13" s="41">
        <f>-G13*J12</f>
        <v>-310.70200000000006</v>
      </c>
      <c r="K13" s="41">
        <f>-SUM(G13:H13)*K12</f>
        <v>-282.45600000000007</v>
      </c>
      <c r="L13" s="41">
        <f>-SUM(G13:H13)*L12</f>
        <v>-84.736800000000002</v>
      </c>
      <c r="M13" s="40">
        <f>SUM(G13:L13)</f>
        <v>2061.9283999999998</v>
      </c>
      <c r="N13" s="40">
        <f>ROUND($M$13*$N$12,2)</f>
        <v>1030.96</v>
      </c>
      <c r="O13" s="40">
        <f>ROUNDUP(M13*O12,0)</f>
        <v>1031</v>
      </c>
    </row>
    <row r="14" spans="2:15" x14ac:dyDescent="0.25">
      <c r="B14" s="42" t="s">
        <v>26</v>
      </c>
      <c r="C14" s="43" t="s">
        <v>27</v>
      </c>
      <c r="D14" s="43"/>
      <c r="E14" s="44">
        <v>0</v>
      </c>
      <c r="F14" s="43"/>
      <c r="G14" s="45">
        <f>SUM(G13)</f>
        <v>3107.0200000000004</v>
      </c>
      <c r="H14" s="46">
        <f t="shared" ref="H14:O14" si="0">SUM(H13:H13)</f>
        <v>-282.45999999999998</v>
      </c>
      <c r="I14" s="46">
        <f t="shared" si="0"/>
        <v>-84.736800000000002</v>
      </c>
      <c r="J14" s="46">
        <f t="shared" si="0"/>
        <v>-310.70200000000006</v>
      </c>
      <c r="K14" s="46">
        <f t="shared" si="0"/>
        <v>-282.45600000000007</v>
      </c>
      <c r="L14" s="46">
        <f t="shared" si="0"/>
        <v>-84.736800000000002</v>
      </c>
      <c r="M14" s="46">
        <f t="shared" si="0"/>
        <v>2061.9283999999998</v>
      </c>
      <c r="N14" s="46">
        <f t="shared" si="0"/>
        <v>1030.96</v>
      </c>
      <c r="O14" s="47">
        <f t="shared" si="0"/>
        <v>1031</v>
      </c>
    </row>
    <row r="15" spans="2:15" x14ac:dyDescent="0.25">
      <c r="B15" s="48"/>
      <c r="C15" s="48"/>
      <c r="D15" s="48"/>
      <c r="E15" s="49"/>
      <c r="F15" s="48"/>
      <c r="G15" s="50"/>
      <c r="H15" s="50"/>
      <c r="I15" s="50"/>
      <c r="J15" s="50"/>
      <c r="K15" s="50"/>
      <c r="L15" s="50"/>
      <c r="M15" s="50"/>
      <c r="N15" s="51" t="s">
        <v>28</v>
      </c>
      <c r="O15" s="52">
        <f>O14*-14%</f>
        <v>-144.34</v>
      </c>
    </row>
    <row r="16" spans="2:15" ht="15.75" x14ac:dyDescent="0.25">
      <c r="B16" s="53"/>
      <c r="C16" s="18"/>
      <c r="D16" s="18"/>
      <c r="E16" s="54"/>
      <c r="F16" s="55"/>
      <c r="G16" s="18"/>
      <c r="H16" s="18"/>
      <c r="I16" s="18"/>
      <c r="J16" s="18"/>
      <c r="K16" s="18"/>
      <c r="L16" s="18"/>
      <c r="M16" s="18"/>
      <c r="N16" s="56" t="s">
        <v>29</v>
      </c>
      <c r="O16" s="57">
        <f>SUM(O14:O15)</f>
        <v>886.66</v>
      </c>
    </row>
  </sheetData>
  <mergeCells count="6">
    <mergeCell ref="M11:M12"/>
    <mergeCell ref="B11:B12"/>
    <mergeCell ref="E11:E12"/>
    <mergeCell ref="F11:F12"/>
    <mergeCell ref="C11:C12"/>
    <mergeCell ref="G11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EA88-12B5-4B33-AD43-BF60DB30AD92}">
  <dimension ref="A1:L13"/>
  <sheetViews>
    <sheetView workbookViewId="0">
      <selection activeCell="H11" sqref="H11"/>
    </sheetView>
  </sheetViews>
  <sheetFormatPr defaultRowHeight="15" x14ac:dyDescent="0.25"/>
  <cols>
    <col min="1" max="1" width="31" style="9" customWidth="1"/>
    <col min="2" max="2" width="15.85546875" style="6" customWidth="1"/>
    <col min="3" max="3" width="16.140625" style="6" customWidth="1"/>
    <col min="4" max="4" width="16.28515625" style="6" customWidth="1"/>
    <col min="5" max="5" width="15.5703125" customWidth="1"/>
    <col min="6" max="6" width="14.5703125" customWidth="1"/>
    <col min="7" max="7" width="16" customWidth="1"/>
    <col min="8" max="8" width="15.85546875" customWidth="1"/>
    <col min="9" max="9" width="11.85546875" customWidth="1"/>
    <col min="10" max="10" width="9.140625" customWidth="1"/>
    <col min="11" max="11" width="11.28515625" customWidth="1"/>
    <col min="12" max="12" width="14.140625" customWidth="1"/>
  </cols>
  <sheetData>
    <row r="1" spans="1:12" x14ac:dyDescent="0.25">
      <c r="A1" s="7"/>
      <c r="B1" s="1">
        <v>44713</v>
      </c>
      <c r="C1" s="1">
        <v>44743</v>
      </c>
      <c r="D1" s="1">
        <v>44774</v>
      </c>
      <c r="E1" s="1">
        <v>44805</v>
      </c>
      <c r="F1" s="1">
        <v>44835</v>
      </c>
      <c r="G1" s="1">
        <v>44866</v>
      </c>
      <c r="H1" s="1">
        <v>44866</v>
      </c>
      <c r="I1" s="1">
        <v>44896</v>
      </c>
      <c r="K1" s="66">
        <v>45252</v>
      </c>
      <c r="L1" s="66">
        <v>44917</v>
      </c>
    </row>
    <row r="2" spans="1:12" x14ac:dyDescent="0.25">
      <c r="A2" s="8" t="s">
        <v>7</v>
      </c>
      <c r="B2" s="2">
        <v>275.14</v>
      </c>
      <c r="C2" s="2">
        <v>672.95</v>
      </c>
      <c r="D2" s="2">
        <v>1411.12</v>
      </c>
      <c r="E2" s="2">
        <v>2670.87</v>
      </c>
      <c r="F2" s="2">
        <v>10562</v>
      </c>
      <c r="G2" s="2">
        <v>13119</v>
      </c>
      <c r="H2" s="2">
        <f>November!B19</f>
        <v>1039.4299999999998</v>
      </c>
      <c r="I2" s="2">
        <f>December!B34</f>
        <v>2823.17</v>
      </c>
      <c r="K2" s="63">
        <f>November!C19</f>
        <v>313.66999999999996</v>
      </c>
      <c r="L2" s="63">
        <f>December!C34</f>
        <v>2793.3500000000004</v>
      </c>
    </row>
    <row r="3" spans="1:12" x14ac:dyDescent="0.25">
      <c r="A3" s="8" t="s">
        <v>3</v>
      </c>
      <c r="B3" s="3">
        <f>-ROUND((B2/1.1)*10%,2)</f>
        <v>-25.01</v>
      </c>
      <c r="C3" s="3">
        <f t="shared" ref="C3:E3" si="0">-ROUND((C2/1.1)*10%,2)</f>
        <v>-61.18</v>
      </c>
      <c r="D3" s="3">
        <f t="shared" si="0"/>
        <v>-128.28</v>
      </c>
      <c r="E3" s="3">
        <f t="shared" si="0"/>
        <v>-242.81</v>
      </c>
      <c r="F3" s="3">
        <f t="shared" ref="F3:G3" si="1">-ROUND((F2/1.1)*10%,2)</f>
        <v>-960.18</v>
      </c>
      <c r="G3" s="3">
        <f t="shared" si="1"/>
        <v>-1192.6400000000001</v>
      </c>
      <c r="H3" s="3">
        <f>-ROUND((H2/1.1)*10%,2)</f>
        <v>-94.49</v>
      </c>
      <c r="I3" s="3">
        <f>-ROUND((I2/1.1)*10%,2)</f>
        <v>-256.64999999999998</v>
      </c>
      <c r="K3" s="3">
        <f>-ROUND((K2/1.1)*10%,2)</f>
        <v>-28.52</v>
      </c>
      <c r="L3" s="3">
        <f>-ROUND((L2/1.1)*10%,2)</f>
        <v>-253.94</v>
      </c>
    </row>
    <row r="4" spans="1:12" x14ac:dyDescent="0.25">
      <c r="A4" s="8" t="s">
        <v>4</v>
      </c>
      <c r="B4" s="3">
        <f>-ROUND((B2+B3)/1.03*3%,2)</f>
        <v>-7.29</v>
      </c>
      <c r="C4" s="3">
        <f t="shared" ref="C4:E4" si="2">-ROUND((C2+C3)/1.03*3%,2)</f>
        <v>-17.82</v>
      </c>
      <c r="D4" s="3">
        <f t="shared" si="2"/>
        <v>-37.36</v>
      </c>
      <c r="E4" s="3">
        <f t="shared" si="2"/>
        <v>-70.72</v>
      </c>
      <c r="F4" s="3">
        <f t="shared" ref="F4:G4" si="3">-ROUND((F2+F3)/1.03*3%,2)</f>
        <v>-279.66000000000003</v>
      </c>
      <c r="G4" s="3">
        <f t="shared" si="3"/>
        <v>-347.37</v>
      </c>
      <c r="H4" s="3">
        <f>-ROUND((H2+H3)/1.03*3%,2)</f>
        <v>-27.52</v>
      </c>
      <c r="I4" s="3">
        <f>-ROUND((I2+I3)/1.03*3%,2)</f>
        <v>-74.75</v>
      </c>
      <c r="K4" s="3">
        <f>-ROUND((K2+K3)/1.03*3%,2)</f>
        <v>-8.31</v>
      </c>
      <c r="L4" s="3">
        <f>-ROUND((L2+L3)/1.03*3%,2)</f>
        <v>-73.959999999999994</v>
      </c>
    </row>
    <row r="5" spans="1:12" x14ac:dyDescent="0.25">
      <c r="A5" s="8" t="s">
        <v>9</v>
      </c>
      <c r="B5" s="3">
        <f>-(B2+B3)*3%</f>
        <v>-7.5038999999999998</v>
      </c>
      <c r="C5" s="3">
        <f t="shared" ref="C5:E5" si="4">-(C2+C3)*3%</f>
        <v>-18.353100000000001</v>
      </c>
      <c r="D5" s="3">
        <f t="shared" si="4"/>
        <v>-38.485199999999999</v>
      </c>
      <c r="E5" s="3">
        <f t="shared" si="4"/>
        <v>-72.841799999999992</v>
      </c>
      <c r="F5" s="3">
        <f t="shared" ref="F5:G5" si="5">-(F2+F3)*3%</f>
        <v>-288.05459999999999</v>
      </c>
      <c r="G5" s="3">
        <f t="shared" si="5"/>
        <v>-357.79079999999999</v>
      </c>
      <c r="H5" s="3">
        <f>-(H2+H3)*3%</f>
        <v>-28.348199999999995</v>
      </c>
      <c r="I5" s="3">
        <f>-(I2+I3)*3%</f>
        <v>-76.995599999999996</v>
      </c>
      <c r="K5" s="3">
        <f>-(K2+K3)*3%</f>
        <v>-8.5544999999999991</v>
      </c>
      <c r="L5" s="3">
        <f>-(L2+L3)*3%</f>
        <v>-76.182300000000012</v>
      </c>
    </row>
    <row r="6" spans="1:12" x14ac:dyDescent="0.25">
      <c r="A6" s="8" t="s">
        <v>5</v>
      </c>
      <c r="B6" s="3">
        <f>-(B2+B3)*10%</f>
        <v>-25.013000000000002</v>
      </c>
      <c r="C6" s="3">
        <f t="shared" ref="C6:E6" si="6">-(C2+C3)*10%</f>
        <v>-61.177000000000014</v>
      </c>
      <c r="D6" s="3">
        <f>-(D2+D3)*10%</f>
        <v>-128.28399999999999</v>
      </c>
      <c r="E6" s="3">
        <f t="shared" si="6"/>
        <v>-242.80600000000001</v>
      </c>
      <c r="F6" s="3">
        <f t="shared" ref="F6:G6" si="7">-(F2+F3)*10%</f>
        <v>-960.18200000000002</v>
      </c>
      <c r="G6" s="3">
        <f t="shared" si="7"/>
        <v>-1192.6360000000002</v>
      </c>
      <c r="H6" s="3">
        <f>-(H2+H3)*10%</f>
        <v>-94.493999999999986</v>
      </c>
      <c r="I6" s="3">
        <f>-(I2+I3)*10%</f>
        <v>-256.65199999999999</v>
      </c>
      <c r="K6" s="3">
        <f>-(K2+K3)*10%</f>
        <v>-28.515000000000001</v>
      </c>
      <c r="L6" s="3">
        <f>-(L2+L3)*10%</f>
        <v>-253.94100000000003</v>
      </c>
    </row>
    <row r="7" spans="1:12" x14ac:dyDescent="0.25">
      <c r="A7" s="8" t="s">
        <v>6</v>
      </c>
      <c r="B7" s="4">
        <f t="shared" ref="B7:G7" si="8">-B2*10%</f>
        <v>-27.513999999999999</v>
      </c>
      <c r="C7" s="4">
        <f t="shared" si="8"/>
        <v>-67.295000000000002</v>
      </c>
      <c r="D7" s="4">
        <f t="shared" si="8"/>
        <v>-141.11199999999999</v>
      </c>
      <c r="E7" s="4">
        <f t="shared" si="8"/>
        <v>-267.08699999999999</v>
      </c>
      <c r="F7" s="4">
        <f t="shared" si="8"/>
        <v>-1056.2</v>
      </c>
      <c r="G7" s="4">
        <f t="shared" si="8"/>
        <v>-1311.9</v>
      </c>
      <c r="H7" s="4">
        <f>-H2*10%</f>
        <v>-103.94299999999998</v>
      </c>
      <c r="I7" s="4">
        <f>-I2*10%</f>
        <v>-282.31700000000001</v>
      </c>
      <c r="K7" s="4">
        <f>-K2*10%</f>
        <v>-31.366999999999997</v>
      </c>
      <c r="L7" s="4">
        <f>-L2*10%</f>
        <v>-279.33500000000004</v>
      </c>
    </row>
    <row r="8" spans="1:12" x14ac:dyDescent="0.25">
      <c r="A8" s="8" t="s">
        <v>2</v>
      </c>
      <c r="B8" s="2">
        <f t="shared" ref="B8:G8" si="9">B2+B3+B4+B5+B6+B7</f>
        <v>182.8091</v>
      </c>
      <c r="C8" s="2">
        <f t="shared" si="9"/>
        <v>447.12489999999997</v>
      </c>
      <c r="D8" s="2">
        <f t="shared" si="9"/>
        <v>937.59879999999987</v>
      </c>
      <c r="E8" s="2">
        <f t="shared" si="9"/>
        <v>1774.6052</v>
      </c>
      <c r="F8" s="2">
        <f t="shared" si="9"/>
        <v>7017.7234000000008</v>
      </c>
      <c r="G8" s="2">
        <f t="shared" si="9"/>
        <v>8716.6631999999991</v>
      </c>
      <c r="H8" s="2">
        <f>H2+H3+H4+H5+H6+H7</f>
        <v>690.63479999999981</v>
      </c>
      <c r="I8" s="2">
        <f>I2+I3+I4+I5+I6+I7</f>
        <v>1875.8053999999997</v>
      </c>
      <c r="K8" s="2">
        <f>K2+K3+K4+K5+K6+K7</f>
        <v>208.40349999999998</v>
      </c>
      <c r="L8" s="2">
        <f>L2+L3+L4+L5+L6+L7</f>
        <v>1855.9917000000005</v>
      </c>
    </row>
    <row r="9" spans="1:12" x14ac:dyDescent="0.25">
      <c r="A9" s="8" t="s">
        <v>33</v>
      </c>
      <c r="B9" s="4">
        <f>-ROUND(B8*30%,2)</f>
        <v>-54.84</v>
      </c>
      <c r="C9" s="4">
        <f t="shared" ref="C9:E9" si="10">-ROUND(C8*30%,2)</f>
        <v>-134.13999999999999</v>
      </c>
      <c r="D9" s="4">
        <f t="shared" si="10"/>
        <v>-281.27999999999997</v>
      </c>
      <c r="E9" s="4">
        <f t="shared" si="10"/>
        <v>-532.38</v>
      </c>
      <c r="F9" s="4">
        <f t="shared" ref="F9:G9" si="11">-ROUND(F8*30%,2)</f>
        <v>-2105.3200000000002</v>
      </c>
      <c r="G9" s="4">
        <f t="shared" si="11"/>
        <v>-2615</v>
      </c>
      <c r="H9" s="4">
        <f>-ROUND(H8*50%,2)</f>
        <v>-345.32</v>
      </c>
      <c r="I9" s="4">
        <f>-ROUND(I8*50%,2)</f>
        <v>-937.9</v>
      </c>
      <c r="K9" s="4">
        <f>-ROUND(K8*50%,2)</f>
        <v>-104.2</v>
      </c>
      <c r="L9" s="4">
        <f>-ROUND(L8*50%,2)</f>
        <v>-928</v>
      </c>
    </row>
    <row r="10" spans="1:12" x14ac:dyDescent="0.25">
      <c r="A10" s="8" t="s">
        <v>30</v>
      </c>
      <c r="B10" s="5">
        <f>ROUNDUP(B8+B9,0)</f>
        <v>128</v>
      </c>
      <c r="C10" s="5">
        <f t="shared" ref="C10:E10" si="12">ROUNDUP(C8+C9,0)</f>
        <v>313</v>
      </c>
      <c r="D10" s="5">
        <f t="shared" si="12"/>
        <v>657</v>
      </c>
      <c r="E10" s="5">
        <f t="shared" si="12"/>
        <v>1243</v>
      </c>
      <c r="F10" s="5">
        <f t="shared" ref="F10:G10" si="13">ROUNDUP(F8+F9,0)</f>
        <v>4913</v>
      </c>
      <c r="G10" s="5">
        <f t="shared" si="13"/>
        <v>6102</v>
      </c>
      <c r="H10" s="5">
        <f>ROUNDUP(H8+H9,0)</f>
        <v>346</v>
      </c>
      <c r="I10" s="5">
        <f>ROUNDUP(I8+I9,0)</f>
        <v>938</v>
      </c>
      <c r="K10" s="5">
        <f>ROUNDUP(K8+K9,0)</f>
        <v>105</v>
      </c>
      <c r="L10" s="5">
        <f>ROUNDUP(L8+L9,0)</f>
        <v>928</v>
      </c>
    </row>
    <row r="11" spans="1:12" x14ac:dyDescent="0.25">
      <c r="A11" s="8" t="s">
        <v>8</v>
      </c>
      <c r="B11" s="4">
        <f t="shared" ref="B11:G11" si="14">-B10*14%</f>
        <v>-17.920000000000002</v>
      </c>
      <c r="C11" s="4">
        <f t="shared" si="14"/>
        <v>-43.820000000000007</v>
      </c>
      <c r="D11" s="4">
        <f t="shared" si="14"/>
        <v>-91.98</v>
      </c>
      <c r="E11" s="4">
        <f t="shared" si="14"/>
        <v>-174.02</v>
      </c>
      <c r="F11" s="4">
        <f t="shared" si="14"/>
        <v>-687.82</v>
      </c>
      <c r="G11" s="4">
        <f t="shared" si="14"/>
        <v>-854.28000000000009</v>
      </c>
      <c r="H11" s="4">
        <f>-H10*14%</f>
        <v>-48.440000000000005</v>
      </c>
      <c r="I11" s="4">
        <f>-I10*14%</f>
        <v>-131.32000000000002</v>
      </c>
      <c r="K11" s="4">
        <f>-K10*14%</f>
        <v>-14.700000000000001</v>
      </c>
      <c r="L11" s="4">
        <f>-L10*14%</f>
        <v>-129.92000000000002</v>
      </c>
    </row>
    <row r="12" spans="1:12" ht="15.75" thickBot="1" x14ac:dyDescent="0.3">
      <c r="A12" s="8" t="s">
        <v>30</v>
      </c>
      <c r="B12" s="11">
        <f t="shared" ref="B12:G12" si="15">B10+B11</f>
        <v>110.08</v>
      </c>
      <c r="C12" s="11">
        <f t="shared" si="15"/>
        <v>269.18</v>
      </c>
      <c r="D12" s="11">
        <f t="shared" si="15"/>
        <v>565.02</v>
      </c>
      <c r="E12" s="11">
        <f t="shared" si="15"/>
        <v>1068.98</v>
      </c>
      <c r="F12" s="11">
        <f t="shared" si="15"/>
        <v>4225.18</v>
      </c>
      <c r="G12" s="11">
        <f t="shared" si="15"/>
        <v>5247.72</v>
      </c>
      <c r="H12" s="11">
        <f>H10+H11</f>
        <v>297.56</v>
      </c>
      <c r="I12" s="11">
        <f>I10+I11</f>
        <v>806.68</v>
      </c>
      <c r="K12" s="11">
        <f>K10+K11</f>
        <v>90.3</v>
      </c>
      <c r="L12" s="11">
        <f>L10+L11</f>
        <v>798.07999999999993</v>
      </c>
    </row>
    <row r="13" spans="1:12" ht="15.75" thickTop="1" x14ac:dyDescent="0.25">
      <c r="B13"/>
      <c r="C13"/>
      <c r="D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F351-ED0D-4724-904F-85B6BA23BCA4}">
  <dimension ref="A1:C19"/>
  <sheetViews>
    <sheetView workbookViewId="0">
      <selection activeCell="C19" sqref="C19"/>
    </sheetView>
  </sheetViews>
  <sheetFormatPr defaultRowHeight="15" x14ac:dyDescent="0.25"/>
  <cols>
    <col min="1" max="1" width="18.28515625" customWidth="1"/>
    <col min="2" max="2" width="15.42578125" bestFit="1" customWidth="1"/>
    <col min="3" max="3" width="17.85546875" customWidth="1"/>
  </cols>
  <sheetData>
    <row r="1" spans="1:3" x14ac:dyDescent="0.25">
      <c r="A1" s="60" t="s">
        <v>0</v>
      </c>
      <c r="B1" t="s">
        <v>34</v>
      </c>
      <c r="C1" s="60" t="s">
        <v>35</v>
      </c>
    </row>
    <row r="2" spans="1:3" x14ac:dyDescent="0.25">
      <c r="A2" s="59">
        <v>44879</v>
      </c>
      <c r="B2" s="64">
        <v>0</v>
      </c>
      <c r="C2" s="13">
        <v>5.88</v>
      </c>
    </row>
    <row r="3" spans="1:3" x14ac:dyDescent="0.25">
      <c r="A3" s="59">
        <v>44880</v>
      </c>
      <c r="B3" s="64">
        <v>37.1</v>
      </c>
      <c r="C3" s="13">
        <v>7.56</v>
      </c>
    </row>
    <row r="4" spans="1:3" x14ac:dyDescent="0.25">
      <c r="A4" s="59">
        <v>44881</v>
      </c>
      <c r="B4" s="64">
        <v>55.86</v>
      </c>
      <c r="C4" s="13">
        <v>9.1</v>
      </c>
    </row>
    <row r="5" spans="1:3" x14ac:dyDescent="0.25">
      <c r="A5" s="59">
        <v>44882</v>
      </c>
      <c r="B5" s="64">
        <v>38.57</v>
      </c>
      <c r="C5" s="13">
        <v>11.76</v>
      </c>
    </row>
    <row r="6" spans="1:3" x14ac:dyDescent="0.25">
      <c r="A6" s="59">
        <v>44883</v>
      </c>
      <c r="B6" s="64">
        <v>40.32</v>
      </c>
      <c r="C6" s="13">
        <v>13.79</v>
      </c>
    </row>
    <row r="7" spans="1:3" x14ac:dyDescent="0.25">
      <c r="A7" s="59">
        <v>44884</v>
      </c>
      <c r="B7" s="64">
        <v>42.56</v>
      </c>
      <c r="C7" s="13">
        <v>14.49</v>
      </c>
    </row>
    <row r="8" spans="1:3" x14ac:dyDescent="0.25">
      <c r="A8" s="59">
        <v>44885</v>
      </c>
      <c r="B8" s="64">
        <v>46.62</v>
      </c>
      <c r="C8" s="13">
        <v>16.66</v>
      </c>
    </row>
    <row r="9" spans="1:3" x14ac:dyDescent="0.25">
      <c r="A9" s="59">
        <v>44886</v>
      </c>
      <c r="B9" s="64">
        <v>51.24</v>
      </c>
      <c r="C9" s="13">
        <v>17.989999999999998</v>
      </c>
    </row>
    <row r="10" spans="1:3" x14ac:dyDescent="0.25">
      <c r="A10" s="59">
        <v>44887</v>
      </c>
      <c r="B10" s="64">
        <v>50.26</v>
      </c>
      <c r="C10" s="13">
        <v>18.690000000000001</v>
      </c>
    </row>
    <row r="11" spans="1:3" x14ac:dyDescent="0.25">
      <c r="A11" s="59">
        <v>44888</v>
      </c>
      <c r="B11" s="64">
        <v>49.07</v>
      </c>
      <c r="C11" s="13">
        <v>18.48</v>
      </c>
    </row>
    <row r="12" spans="1:3" x14ac:dyDescent="0.25">
      <c r="A12" s="59">
        <v>44889</v>
      </c>
      <c r="B12" s="64">
        <v>51.03</v>
      </c>
      <c r="C12" s="13">
        <v>21.63</v>
      </c>
    </row>
    <row r="13" spans="1:3" x14ac:dyDescent="0.25">
      <c r="A13" s="59">
        <v>44890</v>
      </c>
      <c r="B13" s="64">
        <v>65.94</v>
      </c>
      <c r="C13" s="13">
        <v>23.24</v>
      </c>
    </row>
    <row r="14" spans="1:3" x14ac:dyDescent="0.25">
      <c r="A14" s="59">
        <v>44891</v>
      </c>
      <c r="B14" s="64">
        <v>77.069999999999993</v>
      </c>
      <c r="C14" s="13">
        <v>24.15</v>
      </c>
    </row>
    <row r="15" spans="1:3" x14ac:dyDescent="0.25">
      <c r="A15" s="59">
        <v>44892</v>
      </c>
      <c r="B15" s="64">
        <v>91.98</v>
      </c>
      <c r="C15" s="13">
        <v>25.83</v>
      </c>
    </row>
    <row r="16" spans="1:3" x14ac:dyDescent="0.25">
      <c r="A16" s="59">
        <v>44893</v>
      </c>
      <c r="B16" s="64">
        <v>103.81</v>
      </c>
      <c r="C16" s="13">
        <v>27.02</v>
      </c>
    </row>
    <row r="17" spans="1:3" x14ac:dyDescent="0.25">
      <c r="A17" s="59">
        <v>44894</v>
      </c>
      <c r="B17" s="64">
        <v>115.85</v>
      </c>
      <c r="C17" s="13">
        <v>30.45</v>
      </c>
    </row>
    <row r="18" spans="1:3" x14ac:dyDescent="0.25">
      <c r="A18" s="59">
        <v>44895</v>
      </c>
      <c r="B18" s="64">
        <v>122.15</v>
      </c>
      <c r="C18" s="13">
        <v>26.95</v>
      </c>
    </row>
    <row r="19" spans="1:3" x14ac:dyDescent="0.25">
      <c r="A19" s="61" t="s">
        <v>26</v>
      </c>
      <c r="B19" s="62">
        <f>SUM(B2:B18)</f>
        <v>1039.4299999999998</v>
      </c>
      <c r="C19" s="62">
        <f>SUM(C2:C18)</f>
        <v>313.66999999999996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F538-A786-4A47-88C6-6E4F13857F13}">
  <dimension ref="A1:M139"/>
  <sheetViews>
    <sheetView topLeftCell="A8" workbookViewId="0">
      <selection activeCell="B34" sqref="B34"/>
    </sheetView>
  </sheetViews>
  <sheetFormatPr defaultColWidth="8.85546875" defaultRowHeight="12" x14ac:dyDescent="0.2"/>
  <cols>
    <col min="1" max="1" width="15.140625" style="10" customWidth="1"/>
    <col min="2" max="2" width="19.140625" style="10" customWidth="1"/>
    <col min="3" max="3" width="19.85546875" style="10" customWidth="1"/>
    <col min="4" max="4" width="20" style="10" customWidth="1"/>
    <col min="5" max="5" width="21.5703125" style="10" customWidth="1"/>
    <col min="6" max="6" width="18.42578125" style="10" customWidth="1"/>
    <col min="7" max="7" width="18.7109375" style="10" customWidth="1"/>
    <col min="8" max="8" width="22.5703125" style="10" customWidth="1"/>
    <col min="9" max="9" width="19.140625" style="10" customWidth="1"/>
    <col min="10" max="12" width="8.85546875" style="10"/>
    <col min="13" max="13" width="23.85546875" style="10" bestFit="1" customWidth="1"/>
    <col min="14" max="16384" width="8.85546875" style="10"/>
  </cols>
  <sheetData>
    <row r="1" spans="1:3" ht="6.75" customHeight="1" x14ac:dyDescent="0.2"/>
    <row r="2" spans="1:3" ht="12.75" x14ac:dyDescent="0.2">
      <c r="A2" s="60" t="s">
        <v>0</v>
      </c>
      <c r="B2" s="10" t="s">
        <v>34</v>
      </c>
      <c r="C2" s="60" t="s">
        <v>36</v>
      </c>
    </row>
    <row r="3" spans="1:3" ht="15" x14ac:dyDescent="0.25">
      <c r="A3" s="59">
        <v>44896</v>
      </c>
      <c r="B3" s="65">
        <v>32.69</v>
      </c>
      <c r="C3" s="13">
        <v>33.880000000000003</v>
      </c>
    </row>
    <row r="4" spans="1:3" ht="15" x14ac:dyDescent="0.25">
      <c r="A4" s="59">
        <v>44897</v>
      </c>
      <c r="B4" s="65">
        <v>39.409999999999997</v>
      </c>
      <c r="C4" s="13">
        <v>41.3</v>
      </c>
    </row>
    <row r="5" spans="1:3" ht="15" x14ac:dyDescent="0.25">
      <c r="A5" s="59">
        <v>44898</v>
      </c>
      <c r="B5" s="65">
        <v>42.77</v>
      </c>
      <c r="C5" s="13">
        <v>44.73</v>
      </c>
    </row>
    <row r="6" spans="1:3" ht="15" x14ac:dyDescent="0.25">
      <c r="A6" s="59">
        <v>44899</v>
      </c>
      <c r="B6" s="65">
        <v>48.86</v>
      </c>
      <c r="C6" s="13">
        <v>51.52</v>
      </c>
    </row>
    <row r="7" spans="1:3" ht="15" x14ac:dyDescent="0.25">
      <c r="A7" s="59">
        <v>44900</v>
      </c>
      <c r="B7" s="65">
        <v>49</v>
      </c>
      <c r="C7" s="13">
        <v>50.96</v>
      </c>
    </row>
    <row r="8" spans="1:3" ht="15" x14ac:dyDescent="0.25">
      <c r="A8" s="59">
        <v>44901</v>
      </c>
      <c r="B8" s="65">
        <v>52.85</v>
      </c>
      <c r="C8" s="13">
        <v>55.37</v>
      </c>
    </row>
    <row r="9" spans="1:3" ht="15" x14ac:dyDescent="0.25">
      <c r="A9" s="59">
        <v>44902</v>
      </c>
      <c r="B9" s="65">
        <v>198.8</v>
      </c>
      <c r="C9" s="13">
        <v>58.03</v>
      </c>
    </row>
    <row r="10" spans="1:3" ht="15" x14ac:dyDescent="0.25">
      <c r="A10" s="59">
        <v>44903</v>
      </c>
      <c r="B10" s="65">
        <v>86.73</v>
      </c>
      <c r="C10" s="13">
        <v>63.28</v>
      </c>
    </row>
    <row r="11" spans="1:3" ht="15" x14ac:dyDescent="0.25">
      <c r="A11" s="59">
        <v>44904</v>
      </c>
      <c r="B11" s="65">
        <v>62.16</v>
      </c>
      <c r="C11" s="13">
        <v>72.66</v>
      </c>
    </row>
    <row r="12" spans="1:3" ht="15" x14ac:dyDescent="0.25">
      <c r="A12" s="59">
        <v>44905</v>
      </c>
      <c r="B12" s="65">
        <v>72.8</v>
      </c>
      <c r="C12" s="13">
        <v>82.04</v>
      </c>
    </row>
    <row r="13" spans="1:3" ht="15" x14ac:dyDescent="0.25">
      <c r="A13" s="59">
        <v>44906</v>
      </c>
      <c r="B13" s="65">
        <v>81.06</v>
      </c>
      <c r="C13" s="13">
        <v>87.5</v>
      </c>
    </row>
    <row r="14" spans="1:3" ht="15" x14ac:dyDescent="0.25">
      <c r="A14" s="59">
        <v>44907</v>
      </c>
      <c r="B14" s="65">
        <v>82.74</v>
      </c>
      <c r="C14" s="13">
        <v>87.71</v>
      </c>
    </row>
    <row r="15" spans="1:3" ht="15" x14ac:dyDescent="0.25">
      <c r="A15" s="59">
        <v>44908</v>
      </c>
      <c r="B15" s="65">
        <v>85.82</v>
      </c>
      <c r="C15" s="13">
        <v>90.09</v>
      </c>
    </row>
    <row r="16" spans="1:3" ht="15" x14ac:dyDescent="0.25">
      <c r="A16" s="59">
        <v>44909</v>
      </c>
      <c r="B16" s="65">
        <v>88.27</v>
      </c>
      <c r="C16" s="13">
        <v>92.75</v>
      </c>
    </row>
    <row r="17" spans="1:3" ht="15" x14ac:dyDescent="0.25">
      <c r="A17" s="59">
        <v>44910</v>
      </c>
      <c r="B17" s="65">
        <v>87.64</v>
      </c>
      <c r="C17" s="13">
        <v>92.82</v>
      </c>
    </row>
    <row r="18" spans="1:3" ht="15" x14ac:dyDescent="0.25">
      <c r="A18" s="59">
        <v>44911</v>
      </c>
      <c r="B18" s="65">
        <v>89.46</v>
      </c>
      <c r="C18" s="13">
        <v>96.74</v>
      </c>
    </row>
    <row r="19" spans="1:3" ht="15" x14ac:dyDescent="0.25">
      <c r="A19" s="59">
        <v>44912</v>
      </c>
      <c r="B19" s="65">
        <v>93.59</v>
      </c>
      <c r="C19" s="13">
        <v>98.91</v>
      </c>
    </row>
    <row r="20" spans="1:3" ht="15" x14ac:dyDescent="0.25">
      <c r="A20" s="59">
        <v>44913</v>
      </c>
      <c r="B20" s="65">
        <v>94.78</v>
      </c>
      <c r="C20" s="13">
        <v>98.91</v>
      </c>
    </row>
    <row r="21" spans="1:3" ht="15" x14ac:dyDescent="0.25">
      <c r="A21" s="59">
        <v>44914</v>
      </c>
      <c r="B21" s="65">
        <v>96.39</v>
      </c>
      <c r="C21" s="13">
        <v>101.29</v>
      </c>
    </row>
    <row r="22" spans="1:3" ht="15" x14ac:dyDescent="0.25">
      <c r="A22" s="59">
        <v>44915</v>
      </c>
      <c r="B22" s="65">
        <v>101.36</v>
      </c>
      <c r="C22" s="13">
        <v>106.75</v>
      </c>
    </row>
    <row r="23" spans="1:3" ht="15" x14ac:dyDescent="0.25">
      <c r="A23" s="59">
        <v>44916</v>
      </c>
      <c r="B23" s="65">
        <v>101.43</v>
      </c>
      <c r="C23" s="13">
        <v>106.54</v>
      </c>
    </row>
    <row r="24" spans="1:3" ht="15" x14ac:dyDescent="0.25">
      <c r="A24" s="59">
        <v>44917</v>
      </c>
      <c r="B24" s="65">
        <v>105.7</v>
      </c>
      <c r="C24" s="13">
        <v>109.9</v>
      </c>
    </row>
    <row r="25" spans="1:3" ht="15" x14ac:dyDescent="0.25">
      <c r="A25" s="59">
        <v>44918</v>
      </c>
      <c r="B25" s="65">
        <v>106.05</v>
      </c>
      <c r="C25" s="13">
        <v>111.02</v>
      </c>
    </row>
    <row r="26" spans="1:3" ht="15" x14ac:dyDescent="0.25">
      <c r="A26" s="59">
        <v>44919</v>
      </c>
      <c r="B26" s="65">
        <v>108.29</v>
      </c>
      <c r="C26" s="13">
        <v>113.05</v>
      </c>
    </row>
    <row r="27" spans="1:3" ht="15" x14ac:dyDescent="0.25">
      <c r="A27" s="59">
        <v>44920</v>
      </c>
      <c r="B27" s="65">
        <v>113.96</v>
      </c>
      <c r="C27" s="13">
        <v>117.25</v>
      </c>
    </row>
    <row r="28" spans="1:3" ht="15" x14ac:dyDescent="0.25">
      <c r="A28" s="59">
        <v>44921</v>
      </c>
      <c r="B28" s="65">
        <v>113.89</v>
      </c>
      <c r="C28" s="13">
        <v>117.67</v>
      </c>
    </row>
    <row r="29" spans="1:3" ht="15" x14ac:dyDescent="0.25">
      <c r="A29" s="59">
        <v>44922</v>
      </c>
      <c r="B29" s="65">
        <v>116.76</v>
      </c>
      <c r="C29" s="13">
        <v>121.03</v>
      </c>
    </row>
    <row r="30" spans="1:3" ht="15" x14ac:dyDescent="0.25">
      <c r="A30" s="59">
        <v>44923</v>
      </c>
      <c r="B30" s="65">
        <v>112.28</v>
      </c>
      <c r="C30" s="13">
        <v>116.34</v>
      </c>
    </row>
    <row r="31" spans="1:3" ht="15" x14ac:dyDescent="0.25">
      <c r="A31" s="59">
        <v>44924</v>
      </c>
      <c r="B31" s="65">
        <v>118.86</v>
      </c>
      <c r="C31" s="13">
        <v>123.62</v>
      </c>
    </row>
    <row r="32" spans="1:3" ht="15" x14ac:dyDescent="0.25">
      <c r="A32" s="59">
        <v>44925</v>
      </c>
      <c r="B32" s="65">
        <v>116.83</v>
      </c>
      <c r="C32" s="13">
        <v>122.36</v>
      </c>
    </row>
    <row r="33" spans="1:3" ht="15" x14ac:dyDescent="0.25">
      <c r="A33" s="59">
        <v>44926</v>
      </c>
      <c r="B33" s="65">
        <v>121.94</v>
      </c>
      <c r="C33" s="13">
        <v>127.33</v>
      </c>
    </row>
    <row r="34" spans="1:3" ht="23.25" customHeight="1" x14ac:dyDescent="0.2">
      <c r="A34" s="12" t="s">
        <v>26</v>
      </c>
      <c r="B34" s="14">
        <f>SUM(B3:B33)</f>
        <v>2823.17</v>
      </c>
      <c r="C34" s="14">
        <f>SUM(C3:C33)</f>
        <v>2793.3500000000004</v>
      </c>
    </row>
    <row r="108" spans="4:4" ht="15" x14ac:dyDescent="0.25">
      <c r="D108" s="58"/>
    </row>
    <row r="109" spans="4:4" ht="15" x14ac:dyDescent="0.25">
      <c r="D109" s="58"/>
    </row>
    <row r="110" spans="4:4" ht="15" x14ac:dyDescent="0.25">
      <c r="D110" s="58"/>
    </row>
    <row r="111" spans="4:4" ht="15" x14ac:dyDescent="0.25">
      <c r="D111" s="58"/>
    </row>
    <row r="112" spans="4:4" ht="15" x14ac:dyDescent="0.25">
      <c r="D112" s="58"/>
    </row>
    <row r="113" spans="4:4" ht="15" x14ac:dyDescent="0.25">
      <c r="D113" s="58"/>
    </row>
    <row r="114" spans="4:4" ht="15" x14ac:dyDescent="0.25">
      <c r="D114" s="58"/>
    </row>
    <row r="115" spans="4:4" ht="15" x14ac:dyDescent="0.25">
      <c r="D115" s="58"/>
    </row>
    <row r="116" spans="4:4" ht="15" x14ac:dyDescent="0.25">
      <c r="D116" s="58"/>
    </row>
    <row r="117" spans="4:4" ht="15" x14ac:dyDescent="0.25">
      <c r="D117" s="58"/>
    </row>
    <row r="118" spans="4:4" ht="15" x14ac:dyDescent="0.25">
      <c r="D118" s="58"/>
    </row>
    <row r="119" spans="4:4" ht="15" x14ac:dyDescent="0.25">
      <c r="D119" s="58"/>
    </row>
    <row r="120" spans="4:4" ht="15" x14ac:dyDescent="0.25">
      <c r="D120" s="58"/>
    </row>
    <row r="121" spans="4:4" ht="15" x14ac:dyDescent="0.25">
      <c r="D121" s="58"/>
    </row>
    <row r="122" spans="4:4" ht="15" x14ac:dyDescent="0.25">
      <c r="D122" s="58"/>
    </row>
    <row r="123" spans="4:4" ht="15" x14ac:dyDescent="0.25">
      <c r="D123" s="58"/>
    </row>
    <row r="124" spans="4:4" ht="15" x14ac:dyDescent="0.25">
      <c r="D124" s="58"/>
    </row>
    <row r="125" spans="4:4" ht="15" x14ac:dyDescent="0.25">
      <c r="D125" s="58"/>
    </row>
    <row r="126" spans="4:4" ht="15" x14ac:dyDescent="0.25">
      <c r="D126" s="58"/>
    </row>
    <row r="127" spans="4:4" ht="15" x14ac:dyDescent="0.25">
      <c r="D127" s="58"/>
    </row>
    <row r="128" spans="4:4" ht="15" x14ac:dyDescent="0.25">
      <c r="D128" s="58"/>
    </row>
    <row r="129" spans="4:13" ht="15" x14ac:dyDescent="0.25">
      <c r="D129" s="58"/>
    </row>
    <row r="130" spans="4:13" ht="15" x14ac:dyDescent="0.25">
      <c r="D130" s="58"/>
    </row>
    <row r="131" spans="4:13" ht="15" x14ac:dyDescent="0.25">
      <c r="D131" s="58"/>
    </row>
    <row r="132" spans="4:13" ht="15" x14ac:dyDescent="0.25">
      <c r="D132" s="58"/>
    </row>
    <row r="133" spans="4:13" ht="15" x14ac:dyDescent="0.25">
      <c r="D133" s="58"/>
    </row>
    <row r="134" spans="4:13" ht="15" x14ac:dyDescent="0.25">
      <c r="D134" s="58"/>
    </row>
    <row r="135" spans="4:13" ht="15" x14ac:dyDescent="0.25">
      <c r="D135" s="58"/>
    </row>
    <row r="136" spans="4:13" ht="15" x14ac:dyDescent="0.25">
      <c r="D136" s="58"/>
    </row>
    <row r="137" spans="4:13" ht="15" x14ac:dyDescent="0.25">
      <c r="D137" s="58"/>
    </row>
    <row r="138" spans="4:13" ht="15" x14ac:dyDescent="0.25">
      <c r="D138" s="58"/>
    </row>
    <row r="139" spans="4:13" x14ac:dyDescent="0.2">
      <c r="L139" s="12" t="s">
        <v>1</v>
      </c>
      <c r="M139" s="14">
        <f>SUM(D108:D138)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Total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2022-06-24T06:34:12Z</dcterms:created>
  <dcterms:modified xsi:type="dcterms:W3CDTF">2023-01-16T06:25:31Z</dcterms:modified>
  <cp:category/>
  <cp:contentStatus/>
</cp:coreProperties>
</file>