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Project\Documentation\Capstone Project\Capstone Project Notes\"/>
    </mc:Choice>
  </mc:AlternateContent>
  <bookViews>
    <workbookView xWindow="0" yWindow="0" windowWidth="19200" windowHeight="7050" activeTab="3"/>
  </bookViews>
  <sheets>
    <sheet name="Attack Types" sheetId="12" r:id="rId1"/>
    <sheet name="IoCs" sheetId="7" r:id="rId2"/>
    <sheet name="Weightings" sheetId="11" r:id="rId3"/>
    <sheet name="Score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4" i="8"/>
  <c r="C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E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E3" i="8"/>
  <c r="F3" i="8" s="1"/>
  <c r="G3" i="8" s="1"/>
  <c r="E4" i="8"/>
  <c r="F4" i="8" s="1"/>
  <c r="G4" i="8" s="1"/>
  <c r="E5" i="8"/>
  <c r="E6" i="8"/>
  <c r="F6" i="8" s="1"/>
  <c r="G6" i="8" s="1"/>
  <c r="E7" i="8"/>
  <c r="F7" i="8" s="1"/>
  <c r="G7" i="8" s="1"/>
  <c r="E8" i="8"/>
  <c r="F8" i="8" s="1"/>
  <c r="G8" i="8" s="1"/>
  <c r="E9" i="8"/>
  <c r="E10" i="8"/>
  <c r="F10" i="8" s="1"/>
  <c r="G10" i="8" s="1"/>
  <c r="E11" i="8"/>
  <c r="F11" i="8" s="1"/>
  <c r="G11" i="8" s="1"/>
  <c r="E12" i="8"/>
  <c r="F12" i="8" s="1"/>
  <c r="G12" i="8" s="1"/>
  <c r="E13" i="8"/>
  <c r="E14" i="8"/>
  <c r="F14" i="8" s="1"/>
  <c r="K14" i="8" s="1"/>
  <c r="E15" i="8"/>
  <c r="F15" i="8" s="1"/>
  <c r="G15" i="8" s="1"/>
  <c r="E16" i="8"/>
  <c r="F16" i="8" s="1"/>
  <c r="G16" i="8" s="1"/>
  <c r="E17" i="8"/>
  <c r="E18" i="8"/>
  <c r="F18" i="8" s="1"/>
  <c r="K18" i="8" s="1"/>
  <c r="F17" i="8" l="1"/>
  <c r="H17" i="8" s="1"/>
  <c r="F13" i="8"/>
  <c r="H13" i="8" s="1"/>
  <c r="F9" i="8"/>
  <c r="G9" i="8" s="1"/>
  <c r="F5" i="8"/>
  <c r="G5" i="8" s="1"/>
  <c r="G14" i="8"/>
  <c r="I14" i="8"/>
  <c r="J14" i="8"/>
  <c r="H16" i="8"/>
  <c r="I11" i="8"/>
  <c r="J10" i="8"/>
  <c r="H15" i="8"/>
  <c r="H8" i="8"/>
  <c r="I18" i="8"/>
  <c r="I10" i="8"/>
  <c r="I4" i="8"/>
  <c r="H11" i="8"/>
  <c r="H12" i="8"/>
  <c r="H6" i="8"/>
  <c r="I15" i="8"/>
  <c r="I8" i="8"/>
  <c r="J18" i="8"/>
  <c r="J4" i="8"/>
  <c r="K3" i="8"/>
  <c r="J3" i="8"/>
  <c r="K12" i="8"/>
  <c r="G18" i="8"/>
  <c r="H18" i="8"/>
  <c r="H14" i="8"/>
  <c r="H10" i="8"/>
  <c r="H4" i="8"/>
  <c r="I7" i="8"/>
  <c r="I3" i="8"/>
  <c r="J16" i="8"/>
  <c r="J12" i="8"/>
  <c r="J6" i="8"/>
  <c r="K15" i="8"/>
  <c r="K11" i="8"/>
  <c r="K8" i="8"/>
  <c r="K7" i="8"/>
  <c r="J17" i="8"/>
  <c r="J7" i="8"/>
  <c r="K16" i="8"/>
  <c r="K6" i="8"/>
  <c r="H7" i="8"/>
  <c r="H3" i="8"/>
  <c r="I16" i="8"/>
  <c r="I12" i="8"/>
  <c r="I6" i="8"/>
  <c r="J15" i="8"/>
  <c r="J11" i="8"/>
  <c r="J8" i="8"/>
  <c r="K10" i="8"/>
  <c r="K4" i="8"/>
  <c r="F2" i="8"/>
  <c r="K17" i="8" l="1"/>
  <c r="I13" i="8"/>
  <c r="G17" i="8"/>
  <c r="J13" i="8"/>
  <c r="I17" i="8"/>
  <c r="G13" i="8"/>
  <c r="K13" i="8"/>
  <c r="H9" i="8"/>
  <c r="K9" i="8"/>
  <c r="H5" i="8"/>
  <c r="I9" i="8"/>
  <c r="I5" i="8"/>
  <c r="J9" i="8"/>
  <c r="J5" i="8"/>
  <c r="K5" i="8"/>
  <c r="G2" i="8"/>
  <c r="I2" i="8"/>
  <c r="J2" i="8"/>
  <c r="H2" i="8"/>
  <c r="K2" i="8"/>
  <c r="G19" i="8" l="1"/>
  <c r="G20" i="8" s="1"/>
  <c r="J19" i="8"/>
  <c r="J20" i="8" s="1"/>
  <c r="H19" i="8"/>
  <c r="H20" i="8" s="1"/>
  <c r="I19" i="8"/>
  <c r="I20" i="8" s="1"/>
  <c r="K19" i="8"/>
  <c r="K20" i="8" s="1"/>
  <c r="A3" i="8" l="1"/>
  <c r="A6" i="8"/>
  <c r="A4" i="8"/>
  <c r="A7" i="8"/>
  <c r="A2" i="8"/>
  <c r="A5" i="8"/>
</calcChain>
</file>

<file path=xl/comments1.xml><?xml version="1.0" encoding="utf-8"?>
<comments xmlns="http://schemas.openxmlformats.org/spreadsheetml/2006/main">
  <authors>
    <author>Richard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Copied list of IoCs to check matches against.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Normalises the results so not to include duplicates in the calculation.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Final list of event messages</t>
        </r>
      </text>
    </comment>
  </commentList>
</comments>
</file>

<file path=xl/sharedStrings.xml><?xml version="1.0" encoding="utf-8"?>
<sst xmlns="http://schemas.openxmlformats.org/spreadsheetml/2006/main" count="164" uniqueCount="116">
  <si>
    <t>Fake Data</t>
  </si>
  <si>
    <t>MITM</t>
  </si>
  <si>
    <t>Fake Data:</t>
  </si>
  <si>
    <t>IoC</t>
  </si>
  <si>
    <t>Out of Bounds Data</t>
  </si>
  <si>
    <t>ARP Spoofing</t>
  </si>
  <si>
    <t>Abnormal Device Behaviour</t>
  </si>
  <si>
    <t>Firmware Hash Mismatch</t>
  </si>
  <si>
    <t>Secure boot feature is disabled</t>
  </si>
  <si>
    <t>Secure Boot Disabled</t>
  </si>
  <si>
    <t>Unusual Runtime Behaviour</t>
  </si>
  <si>
    <t>Resource Exhaustion</t>
  </si>
  <si>
    <t>Excessive resource usage</t>
  </si>
  <si>
    <t>Privileged access granted and being used</t>
  </si>
  <si>
    <t>Indicator of Compromise (IoC)</t>
  </si>
  <si>
    <t>Description</t>
  </si>
  <si>
    <t>Weight</t>
  </si>
  <si>
    <t>Login attempts occur outside expected or authorised time windows</t>
  </si>
  <si>
    <t>Last Will and Testament</t>
  </si>
  <si>
    <t>Timestamp inconsistency</t>
  </si>
  <si>
    <t>Login attempts originating from unfamiliar or suspicious IP address</t>
  </si>
  <si>
    <t>Values outside of allowable threshold</t>
  </si>
  <si>
    <t>Anomalies in system call / memory usage / execution pattern.  Crash / reboot / fault</t>
  </si>
  <si>
    <t>Login attempts originating from unfamiliar IP address</t>
  </si>
  <si>
    <t>Caused by repeated (&gt;3) failed login attempts (only to be triggered once to prevent a DoS</t>
  </si>
  <si>
    <t>Firmware Version Mismatch</t>
  </si>
  <si>
    <t>Detect Threat</t>
  </si>
  <si>
    <t>Notification Hash Mismatch</t>
  </si>
  <si>
    <t>Caused by repeated (&gt;3) failed login attempts (only to be triggered once to prevent a DoS)</t>
  </si>
  <si>
    <t>Privileged Access Granted</t>
  </si>
  <si>
    <t>Suspicious Command</t>
  </si>
  <si>
    <t>Untrusted Login Source</t>
  </si>
  <si>
    <t>Irregular Traffic Pattern</t>
  </si>
  <si>
    <t>Code Integrity Check Failed</t>
  </si>
  <si>
    <t>Code</t>
  </si>
  <si>
    <t>Timestamp Anomaly</t>
  </si>
  <si>
    <t>Unauthorised Firmware</t>
  </si>
  <si>
    <t>Unauthorised Firmware:</t>
  </si>
  <si>
    <t>Malicious Code Exploit</t>
  </si>
  <si>
    <t>Malicous Access:</t>
  </si>
  <si>
    <t>Malicous Access</t>
  </si>
  <si>
    <t>MITM:</t>
  </si>
  <si>
    <t>LWT</t>
  </si>
  <si>
    <t>Match?</t>
  </si>
  <si>
    <t>Verified Events</t>
  </si>
  <si>
    <t>Status</t>
  </si>
  <si>
    <t>Event Description</t>
  </si>
  <si>
    <t>Deviations from authentic software hash values, or digital signatures (for less constrained devices)</t>
  </si>
  <si>
    <t>ARP table changes can indicate ARP spoofing or MITM attacks (https://www.youtube.com/watch?v=2MBnX9-KlVU).  This attack can be carried out using programs such as Cain and Abel.</t>
  </si>
  <si>
    <t>Layer</t>
  </si>
  <si>
    <t>Attack</t>
  </si>
  <si>
    <t>Control Type</t>
  </si>
  <si>
    <t>Mitigation</t>
  </si>
  <si>
    <t>Tamper</t>
  </si>
  <si>
    <t>Prevent / Detect</t>
  </si>
  <si>
    <t>Detect</t>
  </si>
  <si>
    <t>Jamming</t>
  </si>
  <si>
    <t>Prevent</t>
  </si>
  <si>
    <t>Frequency Hopping / Bag Checks on Entry</t>
  </si>
  <si>
    <t>Network</t>
  </si>
  <si>
    <t>Eavesdrop</t>
  </si>
  <si>
    <t>Encrypt Communications Channel</t>
  </si>
  <si>
    <t>Lateral Movement</t>
  </si>
  <si>
    <t>Network Segregation</t>
  </si>
  <si>
    <t>DoS</t>
  </si>
  <si>
    <t>Compensate / Prevent / Detect</t>
  </si>
  <si>
    <t>Rogue Device</t>
  </si>
  <si>
    <t>Application</t>
  </si>
  <si>
    <t>Administrative / Prevent / Detect</t>
  </si>
  <si>
    <t>Policy (e.g. No Password Sharing, Least Privilege, Need To Know) / Disable Unnecessary Features, Ports, and Services / Secure Authentication and ACL / Detect</t>
  </si>
  <si>
    <t>Encrypt Channel / Network Segmentation / SSL Certificates / Detect</t>
  </si>
  <si>
    <t>Physical Lock / Secure Boot / Detect</t>
  </si>
  <si>
    <t>Additional Resources (Redundancy) / Rate Limiting / Detect (Keepalive)</t>
  </si>
  <si>
    <t>Authenticaton / Authorisation / Network Segmentation / Physical Controls</t>
  </si>
  <si>
    <t>ID</t>
  </si>
  <si>
    <t>Malicious Access</t>
  </si>
  <si>
    <t>Physical Lock / Disable Unnecessary Ports / Detect (LWT)</t>
  </si>
  <si>
    <t>Secure Coding / Code Review / Secure Code Testing / Apply Updates / Disable Unnecessary Features, Ports, and Services / Input Validation / Detect</t>
  </si>
  <si>
    <t>Excessive Failed Attempts</t>
  </si>
  <si>
    <t>Code Exploit</t>
  </si>
  <si>
    <t>Code Exploit:</t>
  </si>
  <si>
    <t>Blue indicates IoC is detected by master node</t>
  </si>
  <si>
    <t>Perception</t>
  </si>
  <si>
    <t>Unusual Login Time</t>
  </si>
  <si>
    <t>https://www.exabeam.com/wp-content/uploads/EXA-Solution-Brief-Abnormal-Authentication-2021-05.pdf</t>
  </si>
  <si>
    <t>https://orca.cardiff.ac.uk/id/eprint/158293/1/_TCPS_accepted_Version___pre_print_%20%281%29.pdf</t>
  </si>
  <si>
    <t>https://click.endnote.com/viewer?doi=10.3390%2Fs21103408&amp;token=WzM1MDc3NDUsIjEwLjMzOTAvczIxMTAzNDA4Il0.iSx05yfcpCKkfR7flfGVkG7gB74</t>
  </si>
  <si>
    <t>https://attack.mitre.org/techniques/T1557/002/</t>
  </si>
  <si>
    <t>Abnormal traffic patterns (increases in latency, data transmission attempts to or from unexpected addresses, or unusual traffic flows that deviate from normal behaviour)</t>
  </si>
  <si>
    <t>Abnormal traffic patterns detected (increases in latency, data transmission attempts to or from unexpected addresses, or unusual traffic flows deviating from normal behaviour)</t>
  </si>
  <si>
    <t>Abnormal traffic patterns detected (increases in latency, data transmission attempts to or from unexpected addresses, or unusual traffic flows that deviate from normal behaviour)</t>
  </si>
  <si>
    <t>https://orca.cardiff.ac.uk/id/eprint/148044/13/2022anthiephd%20(1).pdf</t>
  </si>
  <si>
    <t>https://assets.researchsquare.com/files/rs-2840528/v1/f1ce55bf-5948-499d-b4b6-b43154a360af.pdf?c=1682462302</t>
  </si>
  <si>
    <t>https://orca.cardiff.ac.uk/id/eprint/158293/1/_TCPS_accepted_Version___pre_print_%20%281%29.pdf
https://click.endnote.com/viewer?doi=10.3390%2Fs23031708&amp;token=WzM1MDc3NDUsIjEwLjMzOTAvczIzMDMxNzA4Il0.gR4cdiUBDISMy3COgVTqIfMmCn4</t>
  </si>
  <si>
    <t>POSSIBLY https://click.endnote.com/viewer?doi=10.3390%2Fs23031708&amp;token=WzM1MDc3NDUsIjEwLjMzOTAvczIzMDMxNzA4Il0.gR4cdiUBDISMy3COgVTqIfMmCn4</t>
  </si>
  <si>
    <t>https://orca.cardiff.ac.uk/id/eprint/158293/1/_TCPS_accepted_Version___pre_print_%20%281%29.pdf
https://click.endnote.com/viewer?doi=10.20517%2Fjsss.2022.07&amp;token=WzM1MDc3NDUsIjEwLjIwNTE3L2pzc3MuMjAyMi4wNyJd.DpdEK0LRskhMUrTVaCWB0pERzZ4</t>
  </si>
  <si>
    <t>Access control in Table 4 shows that access control can help counter Fale / Modified Data:  https://click.endnote.com/viewer?doi=10.20517%2Fjsss.2022.07&amp;token=WzM1MDc3NDUsIjEwLjIwNTE3L2pzc3MuMjAyMi4wNyJd.DpdEK0LRskhMUrTVaCWB0pERzZ4</t>
  </si>
  <si>
    <t>Hash from HMAC (of data or event) does not match - Detected by master node</t>
  </si>
  <si>
    <t>Hash from HMAC (of data or event) does not match (Detected by master node)</t>
  </si>
  <si>
    <t>https://click.endnote.com/viewer?doi=10.1109%2Ftii.2021.3089462&amp;token=WzM1MDc3NDUsIjEwLjExMDkvdGlpLjIwMjEuMzA4OTQ2MiJd.0qGNgq-FQV0YjvltsD6zy23KAYM</t>
  </si>
  <si>
    <t>https://click.endnote.com/viewer?doi=10.3390%2Fs23031708&amp;token=WzM1MDc3NDUsIjEwLjMzOTAvczIzMDMxNzA4Il0.gR4cdiUBDISMy3COgVTqIfMmCn4
https://click.endnote.com/viewer?doi=10.1109%2Ftii.2021.3089462&amp;token=WzM1MDc3NDUsIjEwLjExMDkvdGlpLjIwMjEuMzA4OTQ2MiJd.0qGNgq-FQV0YjvltsD6zy23KAYM</t>
  </si>
  <si>
    <t>https://www.cloudflare.com/learning/ddos/glossary/mirai-botnet/</t>
  </si>
  <si>
    <t>Unusual behaviour (configuration changes, unusual device usage such as opening ports, changing services)</t>
  </si>
  <si>
    <t>General Activity as such was shown in the Mirai botnet</t>
  </si>
  <si>
    <t>Known malicious / suspicious command - whitelist violation</t>
  </si>
  <si>
    <t>https://www.open-access.bcu.ac.uk/9206/1/A_Review_of_Performance__Energy_and_Privacy_of_Intrusion_Detection_Systems_for_IoT.pdf</t>
  </si>
  <si>
    <t>https://www.jstage.jst.go.jp/article/ipsjjip/26/0/26_662/_pdf</t>
  </si>
  <si>
    <t>https://click.endnote.com/viewer?doi=10.1007%2Fs10922-023-09722-7&amp;token=WzM1MDc3NDUsIjEwLjEwMDcvczEwOTIyLTAyMy0wOTcyMi03Il0.P5dfexxcBY05XxsewnQwkq4TE8c</t>
  </si>
  <si>
    <t>https://www.exabeam.com/wp-content/uploads/EXA-Solution-Brief-Abnormal-Authentication-2021-05.pdf
https://click.endnote.com/viewer?doi=10.1007%2Fs10922-023-09722-7&amp;token=WzM1MDc3NDUsIjEwLjEwMDcvczEwOTIyLTAyMy0wOTcyMi03Il0.P5dfexxcBY05XxsewnQwkq4TE8c
https://orca.cardiff.ac.uk/id/eprint/158293/1/_TCPS_accepted_Version___pre_print_%20%281%29.pdf</t>
  </si>
  <si>
    <t>Hash value of firmware after a firmware update does not match a trusted hash value (indicating the firmware image has been altered or replaced)</t>
  </si>
  <si>
    <t>https://orca.cardiff.ac.uk/id/eprint/158293/1/_TCPS_accepted_Version___pre_print_%20%281%29.pdf
https://ijarsct.co.in/Paper9104.pdf
https://click.endnote.com/viewer?doi=10.20517%2Fjsss.2022.07&amp;token=WzM1MDc3NDUsIjEwLjIwNTE3L2pzc3MuMjAyMi4wNyJd.DpdEK0LRskhMUrTVaCWB0pERzZ4</t>
  </si>
  <si>
    <t>https://www.securityweek.com/vulnerability-acer-laptops-allows-attackers-disable-secure-boot/
https://ijarsct.co.in/Paper9104.pdf
https://media.defense.gov/2020/Sep/15/2002497594/-1/-1/0/CTR-UEFI-Secure-Boot-Customization-UOO168873-20.PDF
https://www.st.com/resource/en/application_note/an5156-introduction-to-stm32-microcontrollers-security-stmicroelectronics.pdf</t>
  </si>
  <si>
    <t>https://www.cloudflare.com/learning/ddos/glossary/mirai-botnet/
https://www.st.com/resource/en/application_note/an5156-introduction-to-stm32-microcontrollers-security-stmicroelectronics.pdf</t>
  </si>
  <si>
    <t>file:///C:/Users/Richard/Downloads/2019-He-SecuringOver-The-AirIoTFirmwareUpdatesusingBlockchain.pdf
Hash firmware code at reset and compare to expected value.  https://www.st.com/resource/en/application_note/an5156-introduction-to-stm32-microcontrollers-security-stmicroelectronics.pdf
https://dl.acm.org/doi/pdf/10.1145/3333165.3333169</t>
  </si>
  <si>
    <t>Tamper Detected</t>
  </si>
  <si>
    <t>Device was opened, or otherwise tampered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</si>
</sst>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Courier New"/>
      <family val="3"/>
    </font>
    <font>
      <sz val="7"/>
      <color rgb="FFD0021B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wrapText="1"/>
    </xf>
    <xf numFmtId="0" fontId="0" fillId="0" borderId="0" xfId="0" applyBorder="1"/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2" xfId="0" applyBorder="1"/>
    <xf numFmtId="0" fontId="0" fillId="0" borderId="2" xfId="0" applyFill="1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8" xfId="0" applyBorder="1"/>
    <xf numFmtId="0" fontId="0" fillId="3" borderId="8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3" borderId="11" xfId="0" applyFill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3" xfId="0" applyFont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Fill="1" applyBorder="1"/>
    <xf numFmtId="0" fontId="8" fillId="0" borderId="0" xfId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0" fillId="0" borderId="0" xfId="0" applyFont="1" applyFill="1"/>
    <xf numFmtId="49" fontId="9" fillId="0" borderId="0" xfId="0" applyNumberFormat="1" applyFont="1" applyAlignment="1">
      <alignment wrapText="1"/>
    </xf>
    <xf numFmtId="0" fontId="12" fillId="0" borderId="0" xfId="1" applyFont="1" applyAlignment="1">
      <alignment wrapText="1"/>
    </xf>
    <xf numFmtId="49" fontId="10" fillId="0" borderId="0" xfId="0" applyNumberFormat="1" applyFont="1" applyAlignment="1">
      <alignment wrapText="1"/>
    </xf>
    <xf numFmtId="49" fontId="10" fillId="0" borderId="0" xfId="0" applyNumberFormat="1" applyFont="1" applyFill="1" applyAlignment="1">
      <alignment wrapText="1"/>
    </xf>
    <xf numFmtId="0" fontId="8" fillId="0" borderId="0" xfId="1"/>
    <xf numFmtId="0" fontId="0" fillId="0" borderId="14" xfId="0" applyBorder="1" applyAlignment="1">
      <alignment textRotation="45"/>
    </xf>
    <xf numFmtId="0" fontId="0" fillId="0" borderId="1" xfId="0" applyBorder="1" applyAlignment="1">
      <alignment textRotation="45"/>
    </xf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rca.cardiff.ac.uk/id/eprint/158293/1/_TCPS_accepted_Version___pre_print_%20%281%29.pdf" TargetMode="External"/><Relationship Id="rId13" Type="http://schemas.openxmlformats.org/officeDocument/2006/relationships/hyperlink" Target="https://click.endnote.com/viewer?doi=10.3390%2Fs23031708&amp;token=WzM1MDc3NDUsIjEwLjMzOTAvczIzMDMxNzA4Il0.gR4cdiUBDISMy3COgVTqIfMmCn4" TargetMode="External"/><Relationship Id="rId18" Type="http://schemas.openxmlformats.org/officeDocument/2006/relationships/hyperlink" Target="../../../../../Downloads/2019-He-SecuringOver-The-AirIoTFirmwareUpdatesusingBlockchain.pdf%0a%0achrome-extension:/efaidnbmnnnibpcajpcglclefindmkaj/https:/dl.acm.org/doi/pdf/10.1145/3333165.3333169" TargetMode="External"/><Relationship Id="rId3" Type="http://schemas.openxmlformats.org/officeDocument/2006/relationships/hyperlink" Target="https://www.exabeam.com/wp-content/uploads/EXA-Solution-Brief-Abnormal-Authentication-2021-05.pdf" TargetMode="External"/><Relationship Id="rId7" Type="http://schemas.openxmlformats.org/officeDocument/2006/relationships/hyperlink" Target="https://orca.cardiff.ac.uk/id/eprint/158293/1/_TCPS_accepted_Version___pre_print_%20%281%29.pdf" TargetMode="External"/><Relationship Id="rId12" Type="http://schemas.openxmlformats.org/officeDocument/2006/relationships/hyperlink" Target="https://click.endnote.com/viewer?doi=10.3390%2Fs23031708&amp;token=WzM1MDc3NDUsIjEwLjMzOTAvczIzMDMxNzA4Il0.gR4cdiUBDISMy3COgVTqIfMmCn4" TargetMode="External"/><Relationship Id="rId17" Type="http://schemas.openxmlformats.org/officeDocument/2006/relationships/hyperlink" Target="https://www.jstage.jst.go.jp/article/ipsjjip/26/0/26_662/_pdf" TargetMode="External"/><Relationship Id="rId2" Type="http://schemas.openxmlformats.org/officeDocument/2006/relationships/hyperlink" Target="https://www.exabeam.com/wp-content/uploads/EXA-Solution-Brief-Abnormal-Authentication-2021-05.pdf" TargetMode="External"/><Relationship Id="rId16" Type="http://schemas.openxmlformats.org/officeDocument/2006/relationships/hyperlink" Target="https://www.open-access.bcu.ac.uk/9206/1/A_Review_of_Performance__Energy_and_Privacy_of_Intrusion_Detection_Systems_for_IoT.pdf" TargetMode="External"/><Relationship Id="rId1" Type="http://schemas.openxmlformats.org/officeDocument/2006/relationships/hyperlink" Target="https://orca.cardiff.ac.uk/id/eprint/158293/1/_TCPS_accepted_Version___pre_print_%20%281%29.pdf" TargetMode="External"/><Relationship Id="rId6" Type="http://schemas.openxmlformats.org/officeDocument/2006/relationships/hyperlink" Target="https://orca.cardiff.ac.uk/id/eprint/158293/1/_TCPS_accepted_Version___pre_print_%20%281%29.pdf" TargetMode="External"/><Relationship Id="rId11" Type="http://schemas.openxmlformats.org/officeDocument/2006/relationships/hyperlink" Target="https://orca.cardiff.ac.uk/id/eprint/158293/1/_TCPS_accepted_Version___pre_print_%20%281%29.pdf" TargetMode="External"/><Relationship Id="rId5" Type="http://schemas.openxmlformats.org/officeDocument/2006/relationships/hyperlink" Target="https://assets.researchsquare.com/files/rs-2840528/v1/f1ce55bf-5948-499d-b4b6-b43154a360af.pdf?c=1682462302" TargetMode="External"/><Relationship Id="rId15" Type="http://schemas.openxmlformats.org/officeDocument/2006/relationships/hyperlink" Target="https://www.cloudflare.com/learning/ddos/glossary/mirai-botnet/chrome-extension:/efaidnbmnnnibpcajpcglclefindmkaj/https:/www.st.com/resource/en/application_note/an5156-introduction-to-stm32-microcontrollers-security-stmicroelectronics.pdf" TargetMode="External"/><Relationship Id="rId10" Type="http://schemas.openxmlformats.org/officeDocument/2006/relationships/hyperlink" Target="https://orca.cardiff.ac.uk/id/eprint/158293/1/_TCPS_accepted_Version___pre_print_%20%281%29.pdf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orca.cardiff.ac.uk/id/eprint/158293/1/_TCPS_accepted_Version___pre_print_%20%281%29.pdf" TargetMode="External"/><Relationship Id="rId9" Type="http://schemas.openxmlformats.org/officeDocument/2006/relationships/hyperlink" Target="https://orca.cardiff.ac.uk/id/eprint/158293/1/_TCPS_accepted_Version___pre_print_%20%281%29.pdf" TargetMode="External"/><Relationship Id="rId14" Type="http://schemas.openxmlformats.org/officeDocument/2006/relationships/hyperlink" Target="https://www.cloudflare.com/learning/ddos/glossary/mirai-botne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Normal="100" workbookViewId="0">
      <selection activeCell="F7" sqref="F7"/>
    </sheetView>
  </sheetViews>
  <sheetFormatPr defaultRowHeight="14.5" x14ac:dyDescent="0.35"/>
  <cols>
    <col min="1" max="1" width="9.26953125" bestFit="1" customWidth="1"/>
    <col min="2" max="2" width="3.81640625" bestFit="1" customWidth="1"/>
    <col min="3" max="3" width="20.7265625" bestFit="1" customWidth="1"/>
    <col min="4" max="4" width="34.1796875" bestFit="1" customWidth="1"/>
    <col min="5" max="5" width="48.7265625" bestFit="1" customWidth="1"/>
    <col min="6" max="6" width="37.6328125" bestFit="1" customWidth="1"/>
    <col min="7" max="7" width="39.7265625" bestFit="1" customWidth="1"/>
    <col min="8" max="8" width="24" bestFit="1" customWidth="1"/>
    <col min="9" max="9" width="22.6328125" bestFit="1" customWidth="1"/>
    <col min="10" max="13" width="9.26953125" customWidth="1"/>
    <col min="14" max="14" width="9.7265625" bestFit="1" customWidth="1"/>
    <col min="15" max="15" width="28.26953125" bestFit="1" customWidth="1"/>
    <col min="17" max="17" width="20.54296875" bestFit="1" customWidth="1"/>
    <col min="18" max="18" width="28.26953125" bestFit="1" customWidth="1"/>
    <col min="19" max="19" width="72.08984375" style="6" bestFit="1" customWidth="1"/>
    <col min="20" max="20" width="6.81640625" bestFit="1" customWidth="1"/>
  </cols>
  <sheetData>
    <row r="1" spans="1:14" s="1" customFormat="1" ht="15" thickBot="1" x14ac:dyDescent="0.4">
      <c r="A1" s="35" t="s">
        <v>49</v>
      </c>
      <c r="B1" s="36" t="s">
        <v>74</v>
      </c>
      <c r="C1" s="37" t="s">
        <v>50</v>
      </c>
      <c r="D1" s="37" t="s">
        <v>51</v>
      </c>
      <c r="E1" s="38" t="s">
        <v>52</v>
      </c>
      <c r="G1" s="18"/>
      <c r="H1"/>
      <c r="M1"/>
      <c r="N1"/>
    </row>
    <row r="2" spans="1:14" x14ac:dyDescent="0.35">
      <c r="A2" s="55" t="s">
        <v>82</v>
      </c>
      <c r="B2" s="25">
        <v>1.1000000000000001</v>
      </c>
      <c r="C2" s="26" t="s">
        <v>53</v>
      </c>
      <c r="D2" s="26" t="s">
        <v>54</v>
      </c>
      <c r="E2" s="27" t="s">
        <v>76</v>
      </c>
      <c r="G2" s="18"/>
      <c r="I2" s="2"/>
      <c r="J2" s="20"/>
    </row>
    <row r="3" spans="1:14" x14ac:dyDescent="0.35">
      <c r="A3" s="55"/>
      <c r="B3" s="39">
        <v>1.2</v>
      </c>
      <c r="C3" s="24" t="s">
        <v>36</v>
      </c>
      <c r="D3" s="24" t="s">
        <v>54</v>
      </c>
      <c r="E3" s="29" t="s">
        <v>71</v>
      </c>
      <c r="G3" s="18"/>
      <c r="I3" s="2"/>
      <c r="J3" s="20"/>
    </row>
    <row r="4" spans="1:14" x14ac:dyDescent="0.35">
      <c r="A4" s="55"/>
      <c r="B4" s="28">
        <v>1.3</v>
      </c>
      <c r="C4" s="22" t="s">
        <v>56</v>
      </c>
      <c r="D4" s="22" t="s">
        <v>57</v>
      </c>
      <c r="E4" s="30" t="s">
        <v>58</v>
      </c>
      <c r="F4" s="42"/>
      <c r="I4" s="2"/>
      <c r="J4" s="20"/>
    </row>
    <row r="5" spans="1:14" x14ac:dyDescent="0.35">
      <c r="A5" s="55" t="s">
        <v>59</v>
      </c>
      <c r="B5" s="28">
        <v>2.1</v>
      </c>
      <c r="C5" s="22" t="s">
        <v>60</v>
      </c>
      <c r="D5" s="22" t="s">
        <v>57</v>
      </c>
      <c r="E5" s="30" t="s">
        <v>61</v>
      </c>
      <c r="F5" s="42"/>
    </row>
    <row r="6" spans="1:14" ht="29" x14ac:dyDescent="0.35">
      <c r="A6" s="55"/>
      <c r="B6" s="39">
        <v>2.2000000000000002</v>
      </c>
      <c r="C6" s="24" t="s">
        <v>1</v>
      </c>
      <c r="D6" s="24" t="s">
        <v>54</v>
      </c>
      <c r="E6" s="31" t="s">
        <v>70</v>
      </c>
      <c r="G6" s="3"/>
    </row>
    <row r="7" spans="1:14" x14ac:dyDescent="0.35">
      <c r="A7" s="55"/>
      <c r="B7" s="28">
        <v>2.2999999999999998</v>
      </c>
      <c r="C7" s="22" t="s">
        <v>62</v>
      </c>
      <c r="D7" s="23" t="s">
        <v>57</v>
      </c>
      <c r="E7" s="30" t="s">
        <v>63</v>
      </c>
      <c r="G7" s="3"/>
    </row>
    <row r="8" spans="1:14" ht="29" x14ac:dyDescent="0.35">
      <c r="A8" s="55"/>
      <c r="B8" s="28">
        <v>2.4</v>
      </c>
      <c r="C8" s="22" t="s">
        <v>64</v>
      </c>
      <c r="D8" s="23" t="s">
        <v>65</v>
      </c>
      <c r="E8" s="32" t="s">
        <v>72</v>
      </c>
    </row>
    <row r="9" spans="1:14" ht="29" x14ac:dyDescent="0.35">
      <c r="A9" s="55"/>
      <c r="B9" s="28">
        <v>2.5</v>
      </c>
      <c r="C9" s="23" t="s">
        <v>66</v>
      </c>
      <c r="D9" s="23" t="s">
        <v>57</v>
      </c>
      <c r="E9" s="33" t="s">
        <v>73</v>
      </c>
      <c r="F9" s="19"/>
      <c r="J9" s="1"/>
      <c r="K9" s="1"/>
      <c r="L9" s="1"/>
      <c r="M9" s="1"/>
    </row>
    <row r="10" spans="1:14" ht="43.5" x14ac:dyDescent="0.35">
      <c r="A10" s="55" t="s">
        <v>67</v>
      </c>
      <c r="B10" s="39">
        <v>3.1</v>
      </c>
      <c r="C10" s="24" t="s">
        <v>75</v>
      </c>
      <c r="D10" s="24" t="s">
        <v>68</v>
      </c>
      <c r="E10" s="31" t="s">
        <v>69</v>
      </c>
      <c r="I10" s="1"/>
      <c r="J10" s="1"/>
      <c r="K10" s="1"/>
      <c r="L10" s="1"/>
      <c r="M10" s="1"/>
    </row>
    <row r="11" spans="1:14" ht="43.5" x14ac:dyDescent="0.35">
      <c r="A11" s="55"/>
      <c r="B11" s="39">
        <v>3.2</v>
      </c>
      <c r="C11" s="24" t="s">
        <v>79</v>
      </c>
      <c r="D11" s="24" t="s">
        <v>54</v>
      </c>
      <c r="E11" s="31" t="s">
        <v>77</v>
      </c>
    </row>
    <row r="12" spans="1:14" ht="15" thickBot="1" x14ac:dyDescent="0.4">
      <c r="A12" s="56"/>
      <c r="B12" s="40">
        <v>3.3</v>
      </c>
      <c r="C12" s="41" t="s">
        <v>0</v>
      </c>
      <c r="D12" s="41" t="s">
        <v>55</v>
      </c>
      <c r="E12" s="34" t="s">
        <v>55</v>
      </c>
      <c r="H12" s="1"/>
      <c r="I12" s="2"/>
      <c r="J12" s="2"/>
      <c r="N12" s="1"/>
    </row>
    <row r="19" spans="7:9" x14ac:dyDescent="0.35">
      <c r="I19" s="21"/>
    </row>
    <row r="20" spans="7:9" x14ac:dyDescent="0.35">
      <c r="I20" s="21"/>
    </row>
    <row r="22" spans="7:9" x14ac:dyDescent="0.35">
      <c r="G22" s="3"/>
    </row>
  </sheetData>
  <sheetProtection algorithmName="SHA-512" hashValue="993Ig4XIQ9JAY2LSZzzX5eSASLHxZKlNnkt+ajmTBAzePoRk36jKBw/iRQ+Vvo6QVu56QQFiWTICRwQN4A39vA==" saltValue="AkFM2XwVa/dVYjzNyjuvRw==" spinCount="100000" sheet="1" objects="1" scenarios="1"/>
  <mergeCells count="3">
    <mergeCell ref="A2:A4"/>
    <mergeCell ref="A5:A9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A17" sqref="A1:A17"/>
    </sheetView>
  </sheetViews>
  <sheetFormatPr defaultRowHeight="14.5" x14ac:dyDescent="0.35"/>
  <cols>
    <col min="1" max="1" width="4.453125" bestFit="1" customWidth="1"/>
    <col min="2" max="2" width="25.08984375" customWidth="1"/>
    <col min="3" max="3" width="21.6328125" customWidth="1"/>
    <col min="4" max="4" width="22.54296875" bestFit="1" customWidth="1"/>
    <col min="5" max="5" width="26.453125" bestFit="1" customWidth="1"/>
    <col min="6" max="6" width="60.1796875" style="3" customWidth="1"/>
    <col min="7" max="7" width="6.81640625" bestFit="1" customWidth="1"/>
    <col min="9" max="9" width="22.08984375" bestFit="1" customWidth="1"/>
    <col min="10" max="10" width="25.6328125" bestFit="1" customWidth="1"/>
    <col min="11" max="11" width="5.08984375" style="11" bestFit="1" customWidth="1"/>
    <col min="12" max="12" width="4.90625" style="11" customWidth="1"/>
    <col min="13" max="13" width="20.81640625" bestFit="1" customWidth="1"/>
    <col min="14" max="14" width="5.81640625" bestFit="1" customWidth="1"/>
    <col min="15" max="15" width="14.26953125" customWidth="1"/>
    <col min="16" max="16" width="19.81640625" customWidth="1"/>
    <col min="17" max="17" width="9.1796875" customWidth="1"/>
  </cols>
  <sheetData>
    <row r="1" spans="1:11" x14ac:dyDescent="0.35">
      <c r="A1">
        <v>100</v>
      </c>
      <c r="B1" s="1" t="s">
        <v>7</v>
      </c>
      <c r="D1" s="2"/>
      <c r="E1" s="8"/>
      <c r="F1" s="5"/>
      <c r="I1" s="12"/>
      <c r="K1" s="2"/>
    </row>
    <row r="2" spans="1:11" x14ac:dyDescent="0.35">
      <c r="A2">
        <v>120</v>
      </c>
      <c r="B2" s="1" t="s">
        <v>25</v>
      </c>
      <c r="D2" s="2"/>
      <c r="E2" s="8"/>
      <c r="F2" s="5"/>
      <c r="I2" s="12"/>
      <c r="K2"/>
    </row>
    <row r="3" spans="1:11" x14ac:dyDescent="0.35">
      <c r="A3">
        <v>130</v>
      </c>
      <c r="B3" s="1" t="s">
        <v>9</v>
      </c>
      <c r="D3" s="2"/>
      <c r="E3" s="9"/>
      <c r="F3" s="5"/>
      <c r="I3" s="12"/>
      <c r="K3"/>
    </row>
    <row r="4" spans="1:11" x14ac:dyDescent="0.35">
      <c r="A4">
        <v>140</v>
      </c>
      <c r="B4" s="1" t="s">
        <v>31</v>
      </c>
      <c r="E4" s="8"/>
      <c r="F4" s="5"/>
      <c r="K4"/>
    </row>
    <row r="5" spans="1:11" x14ac:dyDescent="0.35">
      <c r="A5">
        <v>150</v>
      </c>
      <c r="B5" s="1" t="s">
        <v>6</v>
      </c>
      <c r="E5" s="9"/>
      <c r="F5" s="5"/>
      <c r="K5"/>
    </row>
    <row r="6" spans="1:11" x14ac:dyDescent="0.35">
      <c r="A6">
        <v>160</v>
      </c>
      <c r="B6" s="1" t="s">
        <v>32</v>
      </c>
      <c r="E6" s="8"/>
      <c r="F6" s="6"/>
      <c r="K6"/>
    </row>
    <row r="7" spans="1:11" x14ac:dyDescent="0.35">
      <c r="A7">
        <v>210</v>
      </c>
      <c r="B7" s="1" t="s">
        <v>5</v>
      </c>
      <c r="D7" s="2"/>
      <c r="E7" s="9"/>
      <c r="F7" s="5"/>
      <c r="K7"/>
    </row>
    <row r="8" spans="1:11" x14ac:dyDescent="0.35">
      <c r="A8">
        <v>230</v>
      </c>
      <c r="B8" s="7" t="s">
        <v>27</v>
      </c>
      <c r="D8" s="2"/>
      <c r="E8" s="9"/>
      <c r="F8" s="5"/>
      <c r="K8"/>
    </row>
    <row r="9" spans="1:11" x14ac:dyDescent="0.35">
      <c r="A9">
        <v>300</v>
      </c>
      <c r="B9" s="1" t="s">
        <v>78</v>
      </c>
      <c r="D9" s="2"/>
      <c r="E9" s="9"/>
      <c r="F9" s="5"/>
      <c r="K9"/>
    </row>
    <row r="10" spans="1:11" x14ac:dyDescent="0.35">
      <c r="A10">
        <v>310</v>
      </c>
      <c r="B10" s="1" t="s">
        <v>83</v>
      </c>
      <c r="C10" s="1"/>
      <c r="E10" s="8"/>
      <c r="F10" s="5"/>
      <c r="K10"/>
    </row>
    <row r="11" spans="1:11" x14ac:dyDescent="0.35">
      <c r="A11">
        <v>330</v>
      </c>
      <c r="B11" s="1" t="s">
        <v>30</v>
      </c>
      <c r="E11" s="10"/>
      <c r="F11" s="6"/>
      <c r="K11"/>
    </row>
    <row r="12" spans="1:11" x14ac:dyDescent="0.35">
      <c r="A12">
        <v>340</v>
      </c>
      <c r="B12" s="1" t="s">
        <v>29</v>
      </c>
      <c r="E12" s="8"/>
      <c r="F12" s="6"/>
      <c r="K12"/>
    </row>
    <row r="13" spans="1:11" x14ac:dyDescent="0.35">
      <c r="A13">
        <v>400</v>
      </c>
      <c r="B13" s="1" t="s">
        <v>10</v>
      </c>
      <c r="D13" s="2"/>
      <c r="E13" s="9"/>
      <c r="F13" s="5"/>
      <c r="K13"/>
    </row>
    <row r="14" spans="1:11" x14ac:dyDescent="0.35">
      <c r="A14">
        <v>410</v>
      </c>
      <c r="B14" s="1" t="s">
        <v>11</v>
      </c>
      <c r="D14" s="2"/>
      <c r="E14" s="9"/>
      <c r="F14" s="5"/>
      <c r="K14"/>
    </row>
    <row r="15" spans="1:11" x14ac:dyDescent="0.35">
      <c r="A15">
        <v>420</v>
      </c>
      <c r="B15" s="1" t="s">
        <v>33</v>
      </c>
      <c r="D15" s="2"/>
      <c r="E15" s="9"/>
      <c r="F15" s="5"/>
      <c r="K15"/>
    </row>
    <row r="16" spans="1:11" x14ac:dyDescent="0.35">
      <c r="A16">
        <v>500</v>
      </c>
      <c r="B16" s="7" t="s">
        <v>35</v>
      </c>
      <c r="D16" s="2"/>
      <c r="E16" s="9"/>
      <c r="F16" s="5"/>
      <c r="K16"/>
    </row>
    <row r="17" spans="1:12" x14ac:dyDescent="0.35">
      <c r="A17">
        <v>510</v>
      </c>
      <c r="B17" s="1" t="s">
        <v>4</v>
      </c>
      <c r="D17" s="2"/>
      <c r="E17" s="9"/>
      <c r="F17" s="5"/>
      <c r="K17" s="13"/>
      <c r="L17" s="13"/>
    </row>
    <row r="18" spans="1:12" x14ac:dyDescent="0.35">
      <c r="A18" t="s">
        <v>42</v>
      </c>
      <c r="B18" s="7" t="s">
        <v>18</v>
      </c>
      <c r="E18" s="9"/>
      <c r="F18" s="5"/>
      <c r="J18" s="13"/>
    </row>
    <row r="19" spans="1:12" x14ac:dyDescent="0.35">
      <c r="E19" s="8"/>
      <c r="F19" s="6"/>
    </row>
    <row r="20" spans="1:12" x14ac:dyDescent="0.35">
      <c r="A20" s="16" t="s">
        <v>81</v>
      </c>
      <c r="B20" s="17"/>
      <c r="C20" s="17"/>
      <c r="D20" s="2"/>
      <c r="E20" s="9"/>
      <c r="F20" s="5"/>
    </row>
    <row r="21" spans="1:12" x14ac:dyDescent="0.35">
      <c r="E21" s="8"/>
      <c r="F21" s="5"/>
    </row>
    <row r="22" spans="1:12" x14ac:dyDescent="0.35">
      <c r="D22" s="2"/>
      <c r="E22" s="8"/>
      <c r="F22" s="5"/>
    </row>
    <row r="23" spans="1:12" x14ac:dyDescent="0.35">
      <c r="D23" s="2"/>
      <c r="E23" s="8"/>
      <c r="F23" s="5"/>
    </row>
    <row r="24" spans="1:12" x14ac:dyDescent="0.35">
      <c r="D24" s="2"/>
      <c r="E24" s="8"/>
      <c r="F24" s="5"/>
      <c r="K24" s="12"/>
      <c r="L24" s="12"/>
    </row>
    <row r="25" spans="1:12" x14ac:dyDescent="0.35">
      <c r="D25" s="2"/>
      <c r="E25" s="8"/>
      <c r="F25" s="5"/>
    </row>
    <row r="26" spans="1:12" x14ac:dyDescent="0.35">
      <c r="E26" s="9"/>
      <c r="F26" s="5"/>
    </row>
    <row r="27" spans="1:12" x14ac:dyDescent="0.35">
      <c r="E27" s="8"/>
      <c r="F27" s="6"/>
    </row>
    <row r="28" spans="1:12" x14ac:dyDescent="0.35">
      <c r="E28" s="8"/>
    </row>
    <row r="29" spans="1:12" x14ac:dyDescent="0.35">
      <c r="D29" s="2"/>
      <c r="E29" s="8"/>
      <c r="F29" s="5"/>
    </row>
    <row r="30" spans="1:12" x14ac:dyDescent="0.35">
      <c r="E30" s="8"/>
      <c r="F30" s="5"/>
    </row>
    <row r="31" spans="1:12" x14ac:dyDescent="0.35">
      <c r="D31" s="2"/>
      <c r="E31" s="8"/>
      <c r="F31" s="5"/>
    </row>
    <row r="32" spans="1:12" x14ac:dyDescent="0.35">
      <c r="D32" s="2"/>
      <c r="E32" s="8"/>
      <c r="F32" s="5"/>
    </row>
    <row r="33" spans="4:6" x14ac:dyDescent="0.35">
      <c r="D33" s="2"/>
      <c r="E33" s="8"/>
      <c r="F33" s="5"/>
    </row>
    <row r="34" spans="4:6" x14ac:dyDescent="0.35">
      <c r="D34" s="2"/>
      <c r="E34" s="9"/>
      <c r="F34" s="5"/>
    </row>
    <row r="35" spans="4:6" x14ac:dyDescent="0.35">
      <c r="E35" s="8"/>
      <c r="F35" s="5"/>
    </row>
    <row r="36" spans="4:6" x14ac:dyDescent="0.35">
      <c r="E36" s="8"/>
      <c r="F36" s="6"/>
    </row>
    <row r="37" spans="4:6" x14ac:dyDescent="0.35">
      <c r="D37" s="2"/>
      <c r="E37" s="8"/>
      <c r="F37" s="6"/>
    </row>
    <row r="38" spans="4:6" x14ac:dyDescent="0.35">
      <c r="E38" s="8"/>
      <c r="F38" s="5"/>
    </row>
    <row r="39" spans="4:6" x14ac:dyDescent="0.35">
      <c r="E39" s="8"/>
      <c r="F39" s="5"/>
    </row>
    <row r="40" spans="4:6" x14ac:dyDescent="0.35">
      <c r="F40" s="6"/>
    </row>
    <row r="41" spans="4:6" x14ac:dyDescent="0.35">
      <c r="E41" s="3"/>
      <c r="F41" s="6"/>
    </row>
    <row r="42" spans="4:6" x14ac:dyDescent="0.35">
      <c r="E42" s="3"/>
    </row>
    <row r="44" spans="4:6" ht="14.5" customHeight="1" x14ac:dyDescent="0.35"/>
  </sheetData>
  <sheetProtection algorithmName="SHA-512" hashValue="trp+YxOJEZFVWBlzH4O7kashi0DuUwplyKrAxQjfuKdRzerYFU6s7/xFbV+ocgmC9+fWbQxyg0GHANRlaiUjgQ==" saltValue="TCYDmU1Mv2dks1Fz800YRQ==" spinCount="100000" sheet="1" objects="1" scenarios="1"/>
  <conditionalFormatting sqref="K24:L24 I1:I3">
    <cfRule type="notContainsBlanks" dxfId="2" priority="7">
      <formula>LEN(TRIM(I1))&gt;0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B3" workbookViewId="0">
      <selection activeCell="C8" sqref="C8"/>
    </sheetView>
  </sheetViews>
  <sheetFormatPr defaultColWidth="56.81640625" defaultRowHeight="13" x14ac:dyDescent="0.3"/>
  <cols>
    <col min="1" max="1" width="3.54296875" style="47" bestFit="1" customWidth="1"/>
    <col min="2" max="2" width="19.54296875" style="48" bestFit="1" customWidth="1"/>
    <col min="3" max="3" width="24" style="47" bestFit="1" customWidth="1"/>
    <col min="4" max="4" width="59.453125" style="47" customWidth="1"/>
    <col min="5" max="5" width="6.26953125" style="47" customWidth="1"/>
    <col min="6" max="6" width="126.81640625" style="46" bestFit="1" customWidth="1"/>
    <col min="7" max="16384" width="56.81640625" style="47"/>
  </cols>
  <sheetData>
    <row r="1" spans="1:6" x14ac:dyDescent="0.3">
      <c r="A1" s="44" t="s">
        <v>74</v>
      </c>
      <c r="B1" s="44" t="s">
        <v>26</v>
      </c>
      <c r="C1" s="44" t="s">
        <v>14</v>
      </c>
      <c r="D1" s="45" t="s">
        <v>15</v>
      </c>
      <c r="E1" s="44" t="s">
        <v>16</v>
      </c>
    </row>
    <row r="2" spans="1:6" ht="87" x14ac:dyDescent="0.35">
      <c r="A2" s="47">
        <v>1.2</v>
      </c>
      <c r="B2" s="48" t="s">
        <v>37</v>
      </c>
      <c r="C2" s="49" t="s">
        <v>7</v>
      </c>
      <c r="D2" s="50" t="s">
        <v>109</v>
      </c>
      <c r="E2" s="47">
        <v>8</v>
      </c>
      <c r="F2" s="43" t="s">
        <v>113</v>
      </c>
    </row>
    <row r="3" spans="1:6" x14ac:dyDescent="0.3">
      <c r="C3" s="49" t="s">
        <v>114</v>
      </c>
      <c r="D3" s="50" t="s">
        <v>115</v>
      </c>
      <c r="E3" s="47">
        <v>4</v>
      </c>
    </row>
    <row r="4" spans="1:6" ht="101.5" x14ac:dyDescent="0.35">
      <c r="C4" s="49" t="s">
        <v>9</v>
      </c>
      <c r="D4" s="50" t="s">
        <v>8</v>
      </c>
      <c r="E4" s="47">
        <v>8</v>
      </c>
      <c r="F4" s="43" t="s">
        <v>111</v>
      </c>
    </row>
    <row r="5" spans="1:6" ht="78" x14ac:dyDescent="0.3">
      <c r="C5" s="49" t="s">
        <v>32</v>
      </c>
      <c r="D5" s="50" t="s">
        <v>89</v>
      </c>
      <c r="E5" s="47">
        <v>3</v>
      </c>
      <c r="F5" s="51" t="s">
        <v>110</v>
      </c>
    </row>
    <row r="6" spans="1:6" x14ac:dyDescent="0.3">
      <c r="C6" s="49"/>
      <c r="D6" s="52"/>
    </row>
    <row r="7" spans="1:6" x14ac:dyDescent="0.3">
      <c r="C7" s="49"/>
      <c r="D7" s="46"/>
    </row>
    <row r="8" spans="1:6" ht="52" x14ac:dyDescent="0.3">
      <c r="A8" s="47">
        <v>2.2000000000000002</v>
      </c>
      <c r="B8" s="48" t="s">
        <v>41</v>
      </c>
      <c r="C8" s="49" t="s">
        <v>32</v>
      </c>
      <c r="D8" s="50" t="s">
        <v>90</v>
      </c>
      <c r="E8" s="47">
        <v>4</v>
      </c>
      <c r="F8" s="51" t="s">
        <v>95</v>
      </c>
    </row>
    <row r="9" spans="1:6" ht="39" x14ac:dyDescent="0.3">
      <c r="C9" s="49" t="s">
        <v>10</v>
      </c>
      <c r="D9" s="50" t="s">
        <v>22</v>
      </c>
      <c r="E9" s="47">
        <v>4</v>
      </c>
      <c r="F9" s="51" t="s">
        <v>93</v>
      </c>
    </row>
    <row r="10" spans="1:6" x14ac:dyDescent="0.3">
      <c r="C10" s="49" t="s">
        <v>4</v>
      </c>
      <c r="D10" s="50" t="s">
        <v>21</v>
      </c>
      <c r="E10" s="47">
        <v>5</v>
      </c>
      <c r="F10" s="51" t="s">
        <v>92</v>
      </c>
    </row>
    <row r="11" spans="1:6" ht="39" x14ac:dyDescent="0.3">
      <c r="C11" s="49" t="s">
        <v>5</v>
      </c>
      <c r="D11" s="50" t="s">
        <v>48</v>
      </c>
      <c r="E11" s="47">
        <v>5</v>
      </c>
      <c r="F11" s="46" t="s">
        <v>87</v>
      </c>
    </row>
    <row r="12" spans="1:6" ht="72.5" x14ac:dyDescent="0.35">
      <c r="C12" s="49" t="s">
        <v>27</v>
      </c>
      <c r="D12" s="50" t="s">
        <v>98</v>
      </c>
      <c r="E12" s="47">
        <v>2</v>
      </c>
      <c r="F12" s="43" t="s">
        <v>100</v>
      </c>
    </row>
    <row r="13" spans="1:6" x14ac:dyDescent="0.3">
      <c r="C13" s="53"/>
      <c r="D13" s="52"/>
    </row>
    <row r="14" spans="1:6" x14ac:dyDescent="0.3">
      <c r="C14" s="49"/>
      <c r="D14" s="52"/>
    </row>
    <row r="15" spans="1:6" ht="26" x14ac:dyDescent="0.3">
      <c r="A15" s="47">
        <v>3.1</v>
      </c>
      <c r="B15" s="48" t="s">
        <v>39</v>
      </c>
      <c r="C15" s="49" t="s">
        <v>78</v>
      </c>
      <c r="D15" s="50" t="s">
        <v>28</v>
      </c>
      <c r="E15" s="47">
        <v>4</v>
      </c>
      <c r="F15" s="51" t="s">
        <v>85</v>
      </c>
    </row>
    <row r="16" spans="1:6" x14ac:dyDescent="0.3">
      <c r="C16" s="49" t="s">
        <v>83</v>
      </c>
      <c r="D16" s="50" t="s">
        <v>17</v>
      </c>
      <c r="E16" s="47">
        <v>3</v>
      </c>
      <c r="F16" s="51" t="s">
        <v>84</v>
      </c>
    </row>
    <row r="17" spans="1:6" ht="52" x14ac:dyDescent="0.3">
      <c r="C17" s="49" t="s">
        <v>31</v>
      </c>
      <c r="D17" s="50" t="s">
        <v>23</v>
      </c>
      <c r="E17" s="47">
        <v>6</v>
      </c>
      <c r="F17" s="51" t="s">
        <v>108</v>
      </c>
    </row>
    <row r="18" spans="1:6" ht="26" x14ac:dyDescent="0.3">
      <c r="C18" s="49" t="s">
        <v>6</v>
      </c>
      <c r="D18" s="50" t="s">
        <v>102</v>
      </c>
      <c r="E18" s="47">
        <v>4</v>
      </c>
      <c r="F18" s="46" t="s">
        <v>103</v>
      </c>
    </row>
    <row r="19" spans="1:6" ht="26" x14ac:dyDescent="0.3">
      <c r="C19" s="49" t="s">
        <v>29</v>
      </c>
      <c r="D19" s="50" t="s">
        <v>13</v>
      </c>
      <c r="E19" s="47">
        <v>6</v>
      </c>
      <c r="F19" s="46" t="s">
        <v>107</v>
      </c>
    </row>
    <row r="20" spans="1:6" x14ac:dyDescent="0.3">
      <c r="C20" s="49"/>
      <c r="D20" s="52"/>
    </row>
    <row r="21" spans="1:6" x14ac:dyDescent="0.3">
      <c r="C21" s="49"/>
      <c r="D21" s="52"/>
    </row>
    <row r="22" spans="1:6" ht="52" x14ac:dyDescent="0.3">
      <c r="A22" s="47">
        <v>3.2</v>
      </c>
      <c r="B22" s="48" t="s">
        <v>80</v>
      </c>
      <c r="C22" s="49" t="s">
        <v>32</v>
      </c>
      <c r="D22" s="50" t="s">
        <v>90</v>
      </c>
      <c r="E22" s="47">
        <v>6</v>
      </c>
      <c r="F22" s="51" t="s">
        <v>95</v>
      </c>
    </row>
    <row r="23" spans="1:6" ht="43.5" x14ac:dyDescent="0.35">
      <c r="C23" s="49" t="s">
        <v>6</v>
      </c>
      <c r="D23" s="50" t="s">
        <v>102</v>
      </c>
      <c r="E23" s="47">
        <v>5</v>
      </c>
      <c r="F23" s="43" t="s">
        <v>112</v>
      </c>
    </row>
    <row r="24" spans="1:6" ht="26" x14ac:dyDescent="0.3">
      <c r="C24" s="49" t="s">
        <v>10</v>
      </c>
      <c r="D24" s="50" t="s">
        <v>22</v>
      </c>
      <c r="E24" s="47">
        <v>5</v>
      </c>
      <c r="F24" s="51" t="s">
        <v>85</v>
      </c>
    </row>
    <row r="25" spans="1:6" ht="14.5" x14ac:dyDescent="0.35">
      <c r="C25" s="49" t="s">
        <v>29</v>
      </c>
      <c r="D25" s="50" t="s">
        <v>13</v>
      </c>
      <c r="E25" s="47">
        <v>4</v>
      </c>
      <c r="F25" s="43" t="s">
        <v>105</v>
      </c>
    </row>
    <row r="26" spans="1:6" x14ac:dyDescent="0.3">
      <c r="C26" s="49" t="s">
        <v>11</v>
      </c>
      <c r="D26" s="50" t="s">
        <v>12</v>
      </c>
      <c r="E26" s="47">
        <v>3</v>
      </c>
      <c r="F26" s="46" t="s">
        <v>86</v>
      </c>
    </row>
    <row r="27" spans="1:6" ht="26" x14ac:dyDescent="0.3">
      <c r="C27" s="49" t="s">
        <v>33</v>
      </c>
      <c r="D27" s="50" t="s">
        <v>47</v>
      </c>
      <c r="E27" s="47">
        <v>6</v>
      </c>
    </row>
    <row r="28" spans="1:6" ht="14.5" x14ac:dyDescent="0.35">
      <c r="C28" s="49" t="s">
        <v>31</v>
      </c>
      <c r="D28" s="50" t="s">
        <v>20</v>
      </c>
      <c r="E28" s="47">
        <v>5</v>
      </c>
      <c r="F28" s="54" t="s">
        <v>101</v>
      </c>
    </row>
    <row r="29" spans="1:6" ht="14.5" x14ac:dyDescent="0.35">
      <c r="C29" s="49" t="s">
        <v>30</v>
      </c>
      <c r="D29" s="50" t="s">
        <v>104</v>
      </c>
      <c r="E29" s="47">
        <v>8</v>
      </c>
      <c r="F29" s="43" t="s">
        <v>106</v>
      </c>
    </row>
    <row r="30" spans="1:6" ht="14.5" x14ac:dyDescent="0.35">
      <c r="C30" s="49"/>
      <c r="D30" s="50"/>
      <c r="F30" s="43"/>
    </row>
    <row r="31" spans="1:6" x14ac:dyDescent="0.3">
      <c r="C31" s="49"/>
      <c r="D31" s="46"/>
    </row>
    <row r="32" spans="1:6" ht="26" x14ac:dyDescent="0.3">
      <c r="A32" s="47">
        <v>3.3</v>
      </c>
      <c r="B32" s="48" t="s">
        <v>2</v>
      </c>
      <c r="C32" s="49" t="s">
        <v>27</v>
      </c>
      <c r="D32" s="50" t="s">
        <v>97</v>
      </c>
      <c r="E32" s="47">
        <v>5</v>
      </c>
      <c r="F32" s="46" t="s">
        <v>99</v>
      </c>
    </row>
    <row r="33" spans="3:6" x14ac:dyDescent="0.3">
      <c r="C33" s="49" t="s">
        <v>35</v>
      </c>
      <c r="D33" s="50" t="s">
        <v>19</v>
      </c>
      <c r="E33" s="47">
        <v>5</v>
      </c>
      <c r="F33" s="51" t="s">
        <v>94</v>
      </c>
    </row>
    <row r="34" spans="3:6" ht="52" x14ac:dyDescent="0.3">
      <c r="C34" s="49" t="s">
        <v>32</v>
      </c>
      <c r="D34" s="50" t="s">
        <v>88</v>
      </c>
      <c r="E34" s="47">
        <v>5</v>
      </c>
      <c r="F34" s="51" t="s">
        <v>95</v>
      </c>
    </row>
    <row r="35" spans="3:6" x14ac:dyDescent="0.3">
      <c r="C35" s="49" t="s">
        <v>4</v>
      </c>
      <c r="D35" s="50" t="s">
        <v>21</v>
      </c>
      <c r="E35" s="47">
        <v>4</v>
      </c>
      <c r="F35" s="46" t="s">
        <v>91</v>
      </c>
    </row>
    <row r="36" spans="3:6" ht="26" x14ac:dyDescent="0.3">
      <c r="C36" s="49" t="s">
        <v>78</v>
      </c>
      <c r="D36" s="50" t="s">
        <v>24</v>
      </c>
      <c r="E36" s="47">
        <v>3</v>
      </c>
      <c r="F36" s="51" t="s">
        <v>85</v>
      </c>
    </row>
    <row r="37" spans="3:6" ht="39" x14ac:dyDescent="0.3">
      <c r="C37" s="49" t="s">
        <v>31</v>
      </c>
      <c r="D37" s="50" t="s">
        <v>20</v>
      </c>
      <c r="E37" s="47">
        <v>5</v>
      </c>
      <c r="F37" s="46" t="s">
        <v>96</v>
      </c>
    </row>
  </sheetData>
  <sheetProtection algorithmName="SHA-512" hashValue="mYySpTeVBXDsl9InyDb0rrCSDRk6xJZuOhD002zvSTD5VdHD97sVjKPQvYkWHZPigWb+lO19BNRaI7YKtKLIBQ==" saltValue="f2AsW0Bs+ycCDzWoJ61+3w==" spinCount="100000" sheet="1" objects="1" scenarios="1"/>
  <hyperlinks>
    <hyperlink ref="F24" r:id="rId1"/>
    <hyperlink ref="F16" r:id="rId2"/>
    <hyperlink ref="F17" r:id="rId3" display="https://www.exabeam.com/wp-content/uploads/EXA-Solution-Brief-Abnormal-Authentication-2021-05.pdf"/>
    <hyperlink ref="F15" r:id="rId4"/>
    <hyperlink ref="F10" r:id="rId5"/>
    <hyperlink ref="F5" r:id="rId6" display="https://orca.cardiff.ac.uk/id/eprint/158293/1/_TCPS_accepted_Version___pre_print_%20%281%29.pdf"/>
    <hyperlink ref="F8" r:id="rId7" display="https://orca.cardiff.ac.uk/id/eprint/158293/1/_TCPS_accepted_Version___pre_print_%20%281%29.pdf"/>
    <hyperlink ref="F22" r:id="rId8" display="https://orca.cardiff.ac.uk/id/eprint/158293/1/_TCPS_accepted_Version___pre_print_%20%281%29.pdf"/>
    <hyperlink ref="F34" r:id="rId9" display="https://orca.cardiff.ac.uk/id/eprint/158293/1/_TCPS_accepted_Version___pre_print_%20%281%29.pdf"/>
    <hyperlink ref="F36" r:id="rId10"/>
    <hyperlink ref="F9" r:id="rId11" display="https://orca.cardiff.ac.uk/id/eprint/158293/1/_TCPS_accepted_Version___pre_print_%20%281%29.pdf"/>
    <hyperlink ref="F33" r:id="rId12" display="https://click.endnote.com/viewer?doi=10.3390%2Fs23031708&amp;token=WzM1MDc3NDUsIjEwLjMzOTAvczIzMDMxNzA4Il0.gR4cdiUBDISMy3COgVTqIfMmCn4"/>
    <hyperlink ref="F12" r:id="rId13" display="https://click.endnote.com/viewer?doi=10.3390%2Fs23031708&amp;token=WzM1MDc3NDUsIjEwLjMzOTAvczIzMDMxNzA4Il0.gR4cdiUBDISMy3COgVTqIfMmCn4"/>
    <hyperlink ref="F28" r:id="rId14"/>
    <hyperlink ref="F23" r:id="rId15" display="https://www.cloudflare.com/learning/ddos/glossary/mirai-botnet/_x000a__x000a_chrome-extension://efaidnbmnnnibpcajpcglclefindmkaj/https://www.st.com/resource/en/application_note/an5156-introduction-to-stm32-microcontrollers-security-stmicroelectronics.pdf"/>
    <hyperlink ref="F25" r:id="rId16"/>
    <hyperlink ref="F29" r:id="rId17"/>
    <hyperlink ref="F2" r:id="rId18" display="file:///C:/Users/Richard/Downloads/2019-He-SecuringOver-The-AirIoTFirmwareUpdatesusingBlockchain.pdf_x000a__x000a_chrome-extension://efaidnbmnnnibpcajpcglclefindmkaj/https://dl.acm.org/doi/pdf/10.1145/3333165.3333169"/>
    <hyperlink ref="F4" display="https://www.securityweek.com/vulnerability-acer-laptops-allows-attackers-disable-secure-boot/_x000a__x000a_https://ijarsct.co.in/Paper9104.pdf_x000a__x000a_https://media.defense.gov/2020/Sep/15/2002497594/-1/-1/0/CTR-UEFI-Secure-Boot-Customization-UOO168873-20.PDF_x000a__x000a_https://www.s"/>
  </hyperlinks>
  <pageMargins left="0.7" right="0.7" top="0.75" bottom="0.75" header="0.3" footer="0.3"/>
  <pageSetup paperSize="9" orientation="portrait" r:id="rId1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B2" sqref="B2"/>
    </sheetView>
  </sheetViews>
  <sheetFormatPr defaultRowHeight="14.5" x14ac:dyDescent="0.35"/>
  <cols>
    <col min="1" max="1" width="36.54296875" bestFit="1" customWidth="1"/>
    <col min="2" max="2" width="5.453125" bestFit="1" customWidth="1"/>
    <col min="3" max="3" width="25.6328125" bestFit="1" customWidth="1"/>
    <col min="4" max="4" width="3.81640625" hidden="1" customWidth="1"/>
    <col min="5" max="5" width="7.08984375" hidden="1" customWidth="1"/>
    <col min="6" max="6" width="13.453125" hidden="1" customWidth="1"/>
    <col min="7" max="7" width="20.81640625" hidden="1" customWidth="1"/>
    <col min="8" max="8" width="5.81640625" hidden="1" customWidth="1"/>
    <col min="9" max="9" width="14.26953125" hidden="1" customWidth="1"/>
    <col min="10" max="10" width="19.81640625" hidden="1" customWidth="1"/>
    <col min="11" max="11" width="9.1796875" hidden="1" customWidth="1"/>
  </cols>
  <sheetData>
    <row r="1" spans="1:11" x14ac:dyDescent="0.35">
      <c r="A1" s="1" t="s">
        <v>45</v>
      </c>
      <c r="B1" s="4" t="s">
        <v>34</v>
      </c>
      <c r="C1" s="1" t="s">
        <v>46</v>
      </c>
      <c r="D1" s="4" t="s">
        <v>3</v>
      </c>
      <c r="E1" s="4" t="s">
        <v>43</v>
      </c>
      <c r="F1" s="4" t="s">
        <v>44</v>
      </c>
      <c r="G1" s="1" t="s">
        <v>36</v>
      </c>
      <c r="H1" s="1" t="s">
        <v>1</v>
      </c>
      <c r="I1" s="1" t="s">
        <v>40</v>
      </c>
      <c r="J1" s="1" t="s">
        <v>38</v>
      </c>
      <c r="K1" s="1" t="s">
        <v>0</v>
      </c>
    </row>
    <row r="2" spans="1:11" x14ac:dyDescent="0.35">
      <c r="A2" s="14" t="str">
        <f>IF(SUM(G20:K20)&gt;0,"DEVICE COMPROMISED!!","")</f>
        <v/>
      </c>
      <c r="C2" t="str">
        <f>IFERROR(IF(B2="","",VLOOKUP(B2,IoCs!$A$1:$B$17,2,FALSE)),"INVALID ENTRY")</f>
        <v/>
      </c>
      <c r="D2">
        <f>IoCs!A1</f>
        <v>100</v>
      </c>
      <c r="E2" s="15" t="b">
        <f>NOT(ISERROR(MATCH(IoCs!$A1,$B$2:$B$18,FALSE)))</f>
        <v>0</v>
      </c>
      <c r="F2" t="str">
        <f>IF(E2=TRUE,D2,"")</f>
        <v/>
      </c>
      <c r="G2">
        <f>IFERROR(VLOOKUP(VLOOKUP(F2,IoCs!$A$1:$B$17,2,FALSE),Weightings!$C$2:$E$5,3,FALSE),0)</f>
        <v>0</v>
      </c>
      <c r="H2">
        <f>IFERROR(VLOOKUP(VLOOKUP(F2,IoCs!$A$1:$B$17,2,FALSE),Weightings!$C$8:$E$12,3,FALSE),0)</f>
        <v>0</v>
      </c>
      <c r="I2">
        <f>IFERROR(VLOOKUP(VLOOKUP(F2,IoCs!$A$1:$B$17,2,FALSE),Weightings!$C$15:$E$19,3,FALSE),0)</f>
        <v>0</v>
      </c>
      <c r="J2">
        <f>IFERROR(VLOOKUP(VLOOKUP(F2,IoCs!$A$1:$B$17,2,FALSE),Weightings!$C$22:$E$28,3,FALSE),0)</f>
        <v>0</v>
      </c>
      <c r="K2">
        <f>IFERROR(VLOOKUP(VLOOKUP(F2,IoCs!$A$1:$B$17,2,FALSE),Weightings!$C$32:$E$37,3,FALSE),0)</f>
        <v>0</v>
      </c>
    </row>
    <row r="3" spans="1:11" x14ac:dyDescent="0.35">
      <c r="A3" s="12" t="str">
        <f>IF(G19&gt;10, CONCATENATE("Possible ",G1, " Detected"), "")</f>
        <v/>
      </c>
      <c r="C3" t="str">
        <f>IFERROR(IF(B3="","",VLOOKUP(B3,IoCs!$A$1:$B$17,2,FALSE)),"INVALID ENTRY")</f>
        <v/>
      </c>
      <c r="D3">
        <f>IoCs!A2</f>
        <v>120</v>
      </c>
      <c r="E3" s="15" t="b">
        <f>NOT(ISERROR(MATCH(IoCs!$A2,$B$2:$B$18,FALSE)))</f>
        <v>0</v>
      </c>
      <c r="F3" t="str">
        <f t="shared" ref="F3:F18" si="0">IF(E3=TRUE,D3,"")</f>
        <v/>
      </c>
      <c r="G3">
        <f>IFERROR(VLOOKUP(VLOOKUP(F3,IoCs!$A$1:$B$17,2,FALSE),Weightings!$C$2:$E$5,3,FALSE),0)</f>
        <v>0</v>
      </c>
      <c r="H3">
        <f>IFERROR(VLOOKUP(VLOOKUP(F3,IoCs!$A$1:$B$17,2,FALSE),Weightings!$C$8:$E$12,3,FALSE),0)</f>
        <v>0</v>
      </c>
      <c r="I3">
        <f>IFERROR(VLOOKUP(VLOOKUP(F3,IoCs!$A$1:$B$17,2,FALSE),Weightings!$C$15:$E$19,3,FALSE),0)</f>
        <v>0</v>
      </c>
      <c r="J3">
        <f>IFERROR(VLOOKUP(VLOOKUP(F3,IoCs!$A$1:$B$17,2,FALSE),Weightings!$C$22:$E$28,3,FALSE),0)</f>
        <v>0</v>
      </c>
      <c r="K3">
        <f>IFERROR(VLOOKUP(VLOOKUP(F3,IoCs!$A$1:$B$17,2,FALSE),Weightings!$C$32:$E$37,3,FALSE),0)</f>
        <v>0</v>
      </c>
    </row>
    <row r="4" spans="1:11" x14ac:dyDescent="0.35">
      <c r="A4" s="12" t="str">
        <f>IF(H19&gt;10, CONCATENATE("Possible ", H1, " Detected"), "")</f>
        <v/>
      </c>
      <c r="C4" t="str">
        <f>IFERROR(IF(B4="","",VLOOKUP(B4,IoCs!$A$1:$B$17,2,FALSE)),"INVALID ENTRY")</f>
        <v/>
      </c>
      <c r="D4">
        <f>IoCs!A3</f>
        <v>130</v>
      </c>
      <c r="E4" s="15" t="b">
        <f>NOT(ISERROR(MATCH(IoCs!$A3,$B$2:$B$18,FALSE)))</f>
        <v>0</v>
      </c>
      <c r="F4" t="str">
        <f t="shared" si="0"/>
        <v/>
      </c>
      <c r="G4">
        <f>IFERROR(VLOOKUP(VLOOKUP(F4,IoCs!$A$1:$B$17,2,FALSE),Weightings!$C$2:$E$5,3,FALSE),0)</f>
        <v>0</v>
      </c>
      <c r="H4">
        <f>IFERROR(VLOOKUP(VLOOKUP(F4,IoCs!$A$1:$B$17,2,FALSE),Weightings!$C$8:$E$12,3,FALSE),0)</f>
        <v>0</v>
      </c>
      <c r="I4">
        <f>IFERROR(VLOOKUP(VLOOKUP(F4,IoCs!$A$1:$B$17,2,FALSE),Weightings!$C$15:$E$19,3,FALSE),0)</f>
        <v>0</v>
      </c>
      <c r="J4">
        <f>IFERROR(VLOOKUP(VLOOKUP(F4,IoCs!$A$1:$B$17,2,FALSE),Weightings!$C$22:$E$28,3,FALSE),0)</f>
        <v>0</v>
      </c>
      <c r="K4">
        <f>IFERROR(VLOOKUP(VLOOKUP(F4,IoCs!$A$1:$B$17,2,FALSE),Weightings!$C$32:$E$37,3,FALSE),0)</f>
        <v>0</v>
      </c>
    </row>
    <row r="5" spans="1:11" x14ac:dyDescent="0.35">
      <c r="A5" s="12" t="str">
        <f>IF(I19&gt;10, CONCATENATE("Possible ", I1, " Detected"), "")</f>
        <v/>
      </c>
      <c r="C5" t="str">
        <f>IFERROR(IF(B5="","",VLOOKUP(B5,IoCs!$A$1:$B$17,2,FALSE)),"INVALID ENTRY")</f>
        <v/>
      </c>
      <c r="D5">
        <f>IoCs!A4</f>
        <v>140</v>
      </c>
      <c r="E5" s="15" t="b">
        <f>NOT(ISERROR(MATCH(IoCs!$A4,$B$2:$B$18,FALSE)))</f>
        <v>0</v>
      </c>
      <c r="F5" t="str">
        <f t="shared" si="0"/>
        <v/>
      </c>
      <c r="G5">
        <f>IFERROR(VLOOKUP(VLOOKUP(F5,IoCs!$A$1:$B$17,2,FALSE),Weightings!$C$2:$E$5,3,FALSE),0)</f>
        <v>0</v>
      </c>
      <c r="H5">
        <f>IFERROR(VLOOKUP(VLOOKUP(F5,IoCs!$A$1:$B$17,2,FALSE),Weightings!$C$8:$E$12,3,FALSE),0)</f>
        <v>0</v>
      </c>
      <c r="I5">
        <f>IFERROR(VLOOKUP(VLOOKUP(F5,IoCs!$A$1:$B$17,2,FALSE),Weightings!$C$15:$E$19,3,FALSE),0)</f>
        <v>0</v>
      </c>
      <c r="J5">
        <f>IFERROR(VLOOKUP(VLOOKUP(F5,IoCs!$A$1:$B$17,2,FALSE),Weightings!$C$22:$E$28,3,FALSE),0)</f>
        <v>0</v>
      </c>
      <c r="K5">
        <f>IFERROR(VLOOKUP(VLOOKUP(F5,IoCs!$A$1:$B$17,2,FALSE),Weightings!$C$32:$E$37,3,FALSE),0)</f>
        <v>0</v>
      </c>
    </row>
    <row r="6" spans="1:11" x14ac:dyDescent="0.35">
      <c r="A6" s="12" t="str">
        <f>IF(J19&gt;10, CONCATENATE("Possible ", J1, " Detected"), "")</f>
        <v/>
      </c>
      <c r="C6" t="str">
        <f>IFERROR(IF(B6="","",VLOOKUP(B6,IoCs!$A$1:$B$17,2,FALSE)),"INVALID ENTRY")</f>
        <v/>
      </c>
      <c r="D6">
        <f>IoCs!A5</f>
        <v>150</v>
      </c>
      <c r="E6" s="15" t="b">
        <f>NOT(ISERROR(MATCH(IoCs!$A5,$B$2:$B$18,FALSE)))</f>
        <v>0</v>
      </c>
      <c r="F6" t="str">
        <f t="shared" si="0"/>
        <v/>
      </c>
      <c r="G6">
        <f>IFERROR(VLOOKUP(VLOOKUP(F6,IoCs!$A$1:$B$17,2,FALSE),Weightings!$C$2:$E$5,3,FALSE),0)</f>
        <v>0</v>
      </c>
      <c r="H6">
        <f>IFERROR(VLOOKUP(VLOOKUP(F6,IoCs!$A$1:$B$17,2,FALSE),Weightings!$C$8:$E$12,3,FALSE),0)</f>
        <v>0</v>
      </c>
      <c r="I6">
        <f>IFERROR(VLOOKUP(VLOOKUP(F6,IoCs!$A$1:$B$17,2,FALSE),Weightings!$C$15:$E$19,3,FALSE),0)</f>
        <v>0</v>
      </c>
      <c r="J6">
        <f>IFERROR(VLOOKUP(VLOOKUP(F6,IoCs!$A$1:$B$17,2,FALSE),Weightings!$C$22:$E$28,3,FALSE),0)</f>
        <v>0</v>
      </c>
      <c r="K6">
        <f>IFERROR(VLOOKUP(VLOOKUP(F6,IoCs!$A$1:$B$17,2,FALSE),Weightings!$C$32:$E$37,3,FALSE),0)</f>
        <v>0</v>
      </c>
    </row>
    <row r="7" spans="1:11" x14ac:dyDescent="0.35">
      <c r="A7" s="12" t="str">
        <f>IF(K19&gt;10, CONCATENATE("Possible ", K1, " Detected"), "")</f>
        <v/>
      </c>
      <c r="C7" t="str">
        <f>IFERROR(IF(B7="","",VLOOKUP(B7,IoCs!$A$1:$B$17,2,FALSE)),"INVALID ENTRY")</f>
        <v/>
      </c>
      <c r="D7">
        <f>IoCs!A6</f>
        <v>160</v>
      </c>
      <c r="E7" s="15" t="b">
        <f>NOT(ISERROR(MATCH(IoCs!$A6,$B$2:$B$18,FALSE)))</f>
        <v>0</v>
      </c>
      <c r="F7" t="str">
        <f t="shared" si="0"/>
        <v/>
      </c>
      <c r="G7">
        <f>IFERROR(VLOOKUP(VLOOKUP(F7,IoCs!$A$1:$B$17,2,FALSE),Weightings!$C$2:$E$5,3,FALSE),0)</f>
        <v>0</v>
      </c>
      <c r="H7">
        <f>IFERROR(VLOOKUP(VLOOKUP(F7,IoCs!$A$1:$B$17,2,FALSE),Weightings!$C$8:$E$12,3,FALSE),0)</f>
        <v>0</v>
      </c>
      <c r="I7">
        <f>IFERROR(VLOOKUP(VLOOKUP(F7,IoCs!$A$1:$B$17,2,FALSE),Weightings!$C$15:$E$19,3,FALSE),0)</f>
        <v>0</v>
      </c>
      <c r="J7">
        <f>IFERROR(VLOOKUP(VLOOKUP(F7,IoCs!$A$1:$B$17,2,FALSE),Weightings!$C$22:$E$28,3,FALSE),0)</f>
        <v>0</v>
      </c>
      <c r="K7">
        <f>IFERROR(VLOOKUP(VLOOKUP(F7,IoCs!$A$1:$B$17,2,FALSE),Weightings!$C$32:$E$37,3,FALSE),0)</f>
        <v>0</v>
      </c>
    </row>
    <row r="8" spans="1:11" x14ac:dyDescent="0.35">
      <c r="C8" t="str">
        <f>IFERROR(IF(B8="","",VLOOKUP(B8,IoCs!$A$1:$B$17,2,FALSE)),"INVALID ENTRY")</f>
        <v/>
      </c>
      <c r="D8">
        <f>IoCs!A7</f>
        <v>210</v>
      </c>
      <c r="E8" s="15" t="b">
        <f>NOT(ISERROR(MATCH(IoCs!$A7,$B$2:$B$18,FALSE)))</f>
        <v>0</v>
      </c>
      <c r="F8" t="str">
        <f t="shared" si="0"/>
        <v/>
      </c>
      <c r="G8">
        <f>IFERROR(VLOOKUP(VLOOKUP(F8,IoCs!$A$1:$B$17,2,FALSE),Weightings!$C$2:$E$5,3,FALSE),0)</f>
        <v>0</v>
      </c>
      <c r="H8">
        <f>IFERROR(VLOOKUP(VLOOKUP(F8,IoCs!$A$1:$B$17,2,FALSE),Weightings!$C$8:$E$12,3,FALSE),0)</f>
        <v>0</v>
      </c>
      <c r="I8">
        <f>IFERROR(VLOOKUP(VLOOKUP(F8,IoCs!$A$1:$B$17,2,FALSE),Weightings!$C$15:$E$19,3,FALSE),0)</f>
        <v>0</v>
      </c>
      <c r="J8">
        <f>IFERROR(VLOOKUP(VLOOKUP(F8,IoCs!$A$1:$B$17,2,FALSE),Weightings!$C$22:$E$28,3,FALSE),0)</f>
        <v>0</v>
      </c>
      <c r="K8">
        <f>IFERROR(VLOOKUP(VLOOKUP(F8,IoCs!$A$1:$B$17,2,FALSE),Weightings!$C$32:$E$37,3,FALSE),0)</f>
        <v>0</v>
      </c>
    </row>
    <row r="9" spans="1:11" x14ac:dyDescent="0.35">
      <c r="C9" t="str">
        <f>IFERROR(IF(B9="","",VLOOKUP(B9,IoCs!$A$1:$B$17,2,FALSE)),"INVALID ENTRY")</f>
        <v/>
      </c>
      <c r="D9">
        <f>IoCs!A8</f>
        <v>230</v>
      </c>
      <c r="E9" s="15" t="b">
        <f>NOT(ISERROR(MATCH(IoCs!$A8,$B$2:$B$18,FALSE)))</f>
        <v>0</v>
      </c>
      <c r="F9" t="str">
        <f t="shared" si="0"/>
        <v/>
      </c>
      <c r="G9">
        <f>IFERROR(VLOOKUP(VLOOKUP(F9,IoCs!$A$1:$B$17,2,FALSE),Weightings!$C$2:$E$5,3,FALSE),0)</f>
        <v>0</v>
      </c>
      <c r="H9">
        <f>IFERROR(VLOOKUP(VLOOKUP(F9,IoCs!$A$1:$B$17,2,FALSE),Weightings!$C$8:$E$12,3,FALSE),0)</f>
        <v>0</v>
      </c>
      <c r="I9">
        <f>IFERROR(VLOOKUP(VLOOKUP(F9,IoCs!$A$1:$B$17,2,FALSE),Weightings!$C$15:$E$19,3,FALSE),0)</f>
        <v>0</v>
      </c>
      <c r="J9">
        <f>IFERROR(VLOOKUP(VLOOKUP(F9,IoCs!$A$1:$B$17,2,FALSE),Weightings!$C$22:$E$28,3,FALSE),0)</f>
        <v>0</v>
      </c>
      <c r="K9">
        <f>IFERROR(VLOOKUP(VLOOKUP(F9,IoCs!$A$1:$B$17,2,FALSE),Weightings!$C$32:$E$37,3,FALSE),0)</f>
        <v>0</v>
      </c>
    </row>
    <row r="10" spans="1:11" x14ac:dyDescent="0.35">
      <c r="C10" t="str">
        <f>IFERROR(IF(B10="","",VLOOKUP(B10,IoCs!$A$1:$B$17,2,FALSE)),"INVALID ENTRY")</f>
        <v/>
      </c>
      <c r="D10">
        <f>IoCs!A9</f>
        <v>300</v>
      </c>
      <c r="E10" s="15" t="b">
        <f>NOT(ISERROR(MATCH(IoCs!$A9,$B$2:$B$18,FALSE)))</f>
        <v>0</v>
      </c>
      <c r="F10" t="str">
        <f t="shared" si="0"/>
        <v/>
      </c>
      <c r="G10">
        <f>IFERROR(VLOOKUP(VLOOKUP(F10,IoCs!$A$1:$B$17,2,FALSE),Weightings!$C$2:$E$5,3,FALSE),0)</f>
        <v>0</v>
      </c>
      <c r="H10">
        <f>IFERROR(VLOOKUP(VLOOKUP(F10,IoCs!$A$1:$B$17,2,FALSE),Weightings!$C$8:$E$12,3,FALSE),0)</f>
        <v>0</v>
      </c>
      <c r="I10">
        <f>IFERROR(VLOOKUP(VLOOKUP(F10,IoCs!$A$1:$B$17,2,FALSE),Weightings!$C$15:$E$19,3,FALSE),0)</f>
        <v>0</v>
      </c>
      <c r="J10">
        <f>IFERROR(VLOOKUP(VLOOKUP(F10,IoCs!$A$1:$B$17,2,FALSE),Weightings!$C$22:$E$28,3,FALSE),0)</f>
        <v>0</v>
      </c>
      <c r="K10">
        <f>IFERROR(VLOOKUP(VLOOKUP(F10,IoCs!$A$1:$B$17,2,FALSE),Weightings!$C$32:$E$37,3,FALSE),0)</f>
        <v>0</v>
      </c>
    </row>
    <row r="11" spans="1:11" x14ac:dyDescent="0.35">
      <c r="C11" t="str">
        <f>IFERROR(IF(B11="","",VLOOKUP(B11,IoCs!$A$1:$B$17,2,FALSE)),"INVALID ENTRY")</f>
        <v/>
      </c>
      <c r="D11">
        <f>IoCs!A10</f>
        <v>310</v>
      </c>
      <c r="E11" s="15" t="b">
        <f>NOT(ISERROR(MATCH(IoCs!$A10,$B$2:$B$18,FALSE)))</f>
        <v>0</v>
      </c>
      <c r="F11" t="str">
        <f t="shared" si="0"/>
        <v/>
      </c>
      <c r="G11">
        <f>IFERROR(VLOOKUP(VLOOKUP(F11,IoCs!$A$1:$B$17,2,FALSE),Weightings!$C$2:$E$5,3,FALSE),0)</f>
        <v>0</v>
      </c>
      <c r="H11">
        <f>IFERROR(VLOOKUP(VLOOKUP(F11,IoCs!$A$1:$B$17,2,FALSE),Weightings!$C$8:$E$12,3,FALSE),0)</f>
        <v>0</v>
      </c>
      <c r="I11">
        <f>IFERROR(VLOOKUP(VLOOKUP(F11,IoCs!$A$1:$B$17,2,FALSE),Weightings!$C$15:$E$19,3,FALSE),0)</f>
        <v>0</v>
      </c>
      <c r="J11">
        <f>IFERROR(VLOOKUP(VLOOKUP(F11,IoCs!$A$1:$B$17,2,FALSE),Weightings!$C$22:$E$28,3,FALSE),0)</f>
        <v>0</v>
      </c>
      <c r="K11">
        <f>IFERROR(VLOOKUP(VLOOKUP(F11,IoCs!$A$1:$B$17,2,FALSE),Weightings!$C$32:$E$37,3,FALSE),0)</f>
        <v>0</v>
      </c>
    </row>
    <row r="12" spans="1:11" x14ac:dyDescent="0.35">
      <c r="C12" t="str">
        <f>IFERROR(IF(B12="","",VLOOKUP(B12,IoCs!$A$1:$B$17,2,FALSE)),"INVALID ENTRY")</f>
        <v/>
      </c>
      <c r="D12">
        <f>IoCs!A11</f>
        <v>330</v>
      </c>
      <c r="E12" s="15" t="b">
        <f>NOT(ISERROR(MATCH(IoCs!$A11,$B$2:$B$18,FALSE)))</f>
        <v>0</v>
      </c>
      <c r="F12" t="str">
        <f t="shared" si="0"/>
        <v/>
      </c>
      <c r="G12">
        <f>IFERROR(VLOOKUP(VLOOKUP(F12,IoCs!$A$1:$B$17,2,FALSE),Weightings!$C$2:$E$5,3,FALSE),0)</f>
        <v>0</v>
      </c>
      <c r="H12">
        <f>IFERROR(VLOOKUP(VLOOKUP(F12,IoCs!$A$1:$B$17,2,FALSE),Weightings!$C$8:$E$12,3,FALSE),0)</f>
        <v>0</v>
      </c>
      <c r="I12">
        <f>IFERROR(VLOOKUP(VLOOKUP(F12,IoCs!$A$1:$B$17,2,FALSE),Weightings!$C$15:$E$19,3,FALSE),0)</f>
        <v>0</v>
      </c>
      <c r="J12">
        <f>IFERROR(VLOOKUP(VLOOKUP(F12,IoCs!$A$1:$B$17,2,FALSE),Weightings!$C$22:$E$28,3,FALSE),0)</f>
        <v>0</v>
      </c>
      <c r="K12">
        <f>IFERROR(VLOOKUP(VLOOKUP(F12,IoCs!$A$1:$B$17,2,FALSE),Weightings!$C$32:$E$37,3,FALSE),0)</f>
        <v>0</v>
      </c>
    </row>
    <row r="13" spans="1:11" x14ac:dyDescent="0.35">
      <c r="C13" t="str">
        <f>IFERROR(IF(B13="","",VLOOKUP(B13,IoCs!$A$1:$B$17,2,FALSE)),"INVALID ENTRY")</f>
        <v/>
      </c>
      <c r="D13">
        <f>IoCs!A12</f>
        <v>340</v>
      </c>
      <c r="E13" s="15" t="b">
        <f>NOT(ISERROR(MATCH(IoCs!$A12,$B$2:$B$18,FALSE)))</f>
        <v>0</v>
      </c>
      <c r="F13" t="str">
        <f t="shared" si="0"/>
        <v/>
      </c>
      <c r="G13">
        <f>IFERROR(VLOOKUP(VLOOKUP(F13,IoCs!$A$1:$B$17,2,FALSE),Weightings!$C$2:$E$5,3,FALSE),0)</f>
        <v>0</v>
      </c>
      <c r="H13">
        <f>IFERROR(VLOOKUP(VLOOKUP(F13,IoCs!$A$1:$B$17,2,FALSE),Weightings!$C$8:$E$12,3,FALSE),0)</f>
        <v>0</v>
      </c>
      <c r="I13">
        <f>IFERROR(VLOOKUP(VLOOKUP(F13,IoCs!$A$1:$B$17,2,FALSE),Weightings!$C$15:$E$19,3,FALSE),0)</f>
        <v>0</v>
      </c>
      <c r="J13">
        <f>IFERROR(VLOOKUP(VLOOKUP(F13,IoCs!$A$1:$B$17,2,FALSE),Weightings!$C$22:$E$28,3,FALSE),0)</f>
        <v>0</v>
      </c>
      <c r="K13">
        <f>IFERROR(VLOOKUP(VLOOKUP(F13,IoCs!$A$1:$B$17,2,FALSE),Weightings!$C$32:$E$37,3,FALSE),0)</f>
        <v>0</v>
      </c>
    </row>
    <row r="14" spans="1:11" x14ac:dyDescent="0.35">
      <c r="C14" t="str">
        <f>IFERROR(IF(B14="","",VLOOKUP(B14,IoCs!$A$1:$B$17,2,FALSE)),"INVALID ENTRY")</f>
        <v/>
      </c>
      <c r="D14">
        <f>IoCs!A13</f>
        <v>400</v>
      </c>
      <c r="E14" s="15" t="b">
        <f>NOT(ISERROR(MATCH(IoCs!$A13,$B$2:$B$18,FALSE)))</f>
        <v>0</v>
      </c>
      <c r="F14" t="str">
        <f t="shared" si="0"/>
        <v/>
      </c>
      <c r="G14">
        <f>IFERROR(VLOOKUP(VLOOKUP(F14,IoCs!$A$1:$B$17,2,FALSE),Weightings!$C$2:$E$5,3,FALSE),0)</f>
        <v>0</v>
      </c>
      <c r="H14">
        <f>IFERROR(VLOOKUP(VLOOKUP(F14,IoCs!$A$1:$B$17,2,FALSE),Weightings!$C$8:$E$12,3,FALSE),0)</f>
        <v>0</v>
      </c>
      <c r="I14">
        <f>IFERROR(VLOOKUP(VLOOKUP(F14,IoCs!$A$1:$B$17,2,FALSE),Weightings!$C$15:$E$19,3,FALSE),0)</f>
        <v>0</v>
      </c>
      <c r="J14">
        <f>IFERROR(VLOOKUP(VLOOKUP(F14,IoCs!$A$1:$B$17,2,FALSE),Weightings!$C$22:$E$28,3,FALSE),0)</f>
        <v>0</v>
      </c>
      <c r="K14">
        <f>IFERROR(VLOOKUP(VLOOKUP(F14,IoCs!$A$1:$B$17,2,FALSE),Weightings!$C$32:$E$37,3,FALSE),0)</f>
        <v>0</v>
      </c>
    </row>
    <row r="15" spans="1:11" x14ac:dyDescent="0.35">
      <c r="C15" t="str">
        <f>IFERROR(IF(B15="","",VLOOKUP(B15,IoCs!$A$1:$B$17,2,FALSE)),"INVALID ENTRY")</f>
        <v/>
      </c>
      <c r="D15">
        <f>IoCs!A14</f>
        <v>410</v>
      </c>
      <c r="E15" s="15" t="b">
        <f>NOT(ISERROR(MATCH(IoCs!$A14,$B$2:$B$18,FALSE)))</f>
        <v>0</v>
      </c>
      <c r="F15" t="str">
        <f t="shared" si="0"/>
        <v/>
      </c>
      <c r="G15">
        <f>IFERROR(VLOOKUP(VLOOKUP(F15,IoCs!$A$1:$B$17,2,FALSE),Weightings!$C$2:$E$5,3,FALSE),0)</f>
        <v>0</v>
      </c>
      <c r="H15">
        <f>IFERROR(VLOOKUP(VLOOKUP(F15,IoCs!$A$1:$B$17,2,FALSE),Weightings!$C$8:$E$12,3,FALSE),0)</f>
        <v>0</v>
      </c>
      <c r="I15">
        <f>IFERROR(VLOOKUP(VLOOKUP(F15,IoCs!$A$1:$B$17,2,FALSE),Weightings!$C$15:$E$19,3,FALSE),0)</f>
        <v>0</v>
      </c>
      <c r="J15">
        <f>IFERROR(VLOOKUP(VLOOKUP(F15,IoCs!$A$1:$B$17,2,FALSE),Weightings!$C$22:$E$28,3,FALSE),0)</f>
        <v>0</v>
      </c>
      <c r="K15">
        <f>IFERROR(VLOOKUP(VLOOKUP(F15,IoCs!$A$1:$B$17,2,FALSE),Weightings!$C$32:$E$37,3,FALSE),0)</f>
        <v>0</v>
      </c>
    </row>
    <row r="16" spans="1:11" x14ac:dyDescent="0.35">
      <c r="C16" t="str">
        <f>IFERROR(IF(B16="","",VLOOKUP(B16,IoCs!$A$1:$B$17,2,FALSE)),"INVALID ENTRY")</f>
        <v/>
      </c>
      <c r="D16">
        <f>IoCs!A15</f>
        <v>420</v>
      </c>
      <c r="E16" s="15" t="b">
        <f>NOT(ISERROR(MATCH(IoCs!$A15,$B$2:$B$18,FALSE)))</f>
        <v>0</v>
      </c>
      <c r="F16" t="str">
        <f t="shared" si="0"/>
        <v/>
      </c>
      <c r="G16">
        <f>IFERROR(VLOOKUP(VLOOKUP(F16,IoCs!$A$1:$B$17,2,FALSE),Weightings!$C$2:$E$5,3,FALSE),0)</f>
        <v>0</v>
      </c>
      <c r="H16">
        <f>IFERROR(VLOOKUP(VLOOKUP(F16,IoCs!$A$1:$B$17,2,FALSE),Weightings!$C$8:$E$12,3,FALSE),0)</f>
        <v>0</v>
      </c>
      <c r="I16">
        <f>IFERROR(VLOOKUP(VLOOKUP(F16,IoCs!$A$1:$B$17,2,FALSE),Weightings!$C$15:$E$19,3,FALSE),0)</f>
        <v>0</v>
      </c>
      <c r="J16">
        <f>IFERROR(VLOOKUP(VLOOKUP(F16,IoCs!$A$1:$B$17,2,FALSE),Weightings!$C$22:$E$28,3,FALSE),0)</f>
        <v>0</v>
      </c>
      <c r="K16">
        <f>IFERROR(VLOOKUP(VLOOKUP(F16,IoCs!$A$1:$B$17,2,FALSE),Weightings!$C$32:$E$37,3,FALSE),0)</f>
        <v>0</v>
      </c>
    </row>
    <row r="17" spans="2:11" x14ac:dyDescent="0.35">
      <c r="C17" t="str">
        <f>IFERROR(IF(B17="","",VLOOKUP(B17,IoCs!$A$1:$B$17,2,FALSE)),"INVALID ENTRY")</f>
        <v/>
      </c>
      <c r="D17">
        <f>IoCs!A16</f>
        <v>500</v>
      </c>
      <c r="E17" s="15" t="b">
        <f>NOT(ISERROR(MATCH(IoCs!$A16,$B$2:$B$18,FALSE)))</f>
        <v>0</v>
      </c>
      <c r="F17" t="str">
        <f t="shared" si="0"/>
        <v/>
      </c>
      <c r="G17">
        <f>IFERROR(VLOOKUP(VLOOKUP(F17,IoCs!$A$1:$B$17,2,FALSE),Weightings!$C$2:$E$5,3,FALSE),0)</f>
        <v>0</v>
      </c>
      <c r="H17">
        <f>IFERROR(VLOOKUP(VLOOKUP(F17,IoCs!$A$1:$B$17,2,FALSE),Weightings!$C$8:$E$12,3,FALSE),0)</f>
        <v>0</v>
      </c>
      <c r="I17">
        <f>IFERROR(VLOOKUP(VLOOKUP(F17,IoCs!$A$1:$B$17,2,FALSE),Weightings!$C$15:$E$19,3,FALSE),0)</f>
        <v>0</v>
      </c>
      <c r="J17">
        <f>IFERROR(VLOOKUP(VLOOKUP(F17,IoCs!$A$1:$B$17,2,FALSE),Weightings!$C$22:$E$28,3,FALSE),0)</f>
        <v>0</v>
      </c>
      <c r="K17">
        <f>IFERROR(VLOOKUP(VLOOKUP(F17,IoCs!$A$1:$B$17,2,FALSE),Weightings!$C$32:$E$37,3,FALSE),0)</f>
        <v>0</v>
      </c>
    </row>
    <row r="18" spans="2:11" x14ac:dyDescent="0.35">
      <c r="C18" t="str">
        <f>IFERROR(IF(B18="","",VLOOKUP(B18,IoCs!$A$1:$B$17,2,FALSE)),"INVALID ENTRY")</f>
        <v/>
      </c>
      <c r="D18">
        <f>IoCs!A17</f>
        <v>510</v>
      </c>
      <c r="E18" s="15" t="b">
        <f>NOT(ISERROR(MATCH(IoCs!$A17,$B$2:$B$18,FALSE)))</f>
        <v>0</v>
      </c>
      <c r="F18" t="str">
        <f t="shared" si="0"/>
        <v/>
      </c>
      <c r="G18">
        <f>IFERROR(VLOOKUP(VLOOKUP(F18,IoCs!$A$1:$B$17,2,FALSE),Weightings!$C$2:$E$5,3,FALSE),0)</f>
        <v>0</v>
      </c>
      <c r="H18">
        <f>IFERROR(VLOOKUP(VLOOKUP(F18,IoCs!$A$1:$B$17,2,FALSE),Weightings!$C$8:$E$12,3,FALSE),0)</f>
        <v>0</v>
      </c>
      <c r="I18">
        <f>IFERROR(VLOOKUP(VLOOKUP(F18,IoCs!$A$1:$B$17,2,FALSE),Weightings!$C$15:$E$19,3,FALSE),0)</f>
        <v>0</v>
      </c>
      <c r="J18">
        <f>IFERROR(VLOOKUP(VLOOKUP(F18,IoCs!$A$1:$B$17,2,FALSE),Weightings!$C$22:$E$28,3,FALSE),0)</f>
        <v>0</v>
      </c>
      <c r="K18">
        <f>IFERROR(VLOOKUP(VLOOKUP(F18,IoCs!$A$1:$B$17,2,FALSE),Weightings!$C$32:$E$37,3,FALSE),0)</f>
        <v>0</v>
      </c>
    </row>
    <row r="19" spans="2:11" x14ac:dyDescent="0.35">
      <c r="B19" s="13"/>
      <c r="E19" s="13"/>
      <c r="F19" s="13"/>
      <c r="G19">
        <f>SUM(G2:G18)</f>
        <v>0</v>
      </c>
      <c r="H19">
        <f>SUM(H2:H18)</f>
        <v>0</v>
      </c>
      <c r="I19">
        <f>SUM(I2:I18)</f>
        <v>0</v>
      </c>
      <c r="J19">
        <f>SUM(J2:J18)</f>
        <v>0</v>
      </c>
      <c r="K19">
        <f>SUM(K2:K18)</f>
        <v>0</v>
      </c>
    </row>
    <row r="20" spans="2:11" x14ac:dyDescent="0.35">
      <c r="B20" s="11"/>
      <c r="C20" s="13"/>
      <c r="D20" s="11"/>
      <c r="E20" s="11"/>
      <c r="F20" s="11"/>
      <c r="G20">
        <f t="shared" ref="G20:K20" si="1">IF(G19&gt;10,1,0)</f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</row>
    <row r="21" spans="2:11" x14ac:dyDescent="0.35">
      <c r="B21" s="11"/>
      <c r="D21" s="11"/>
      <c r="E21" s="11"/>
      <c r="F21" s="11"/>
      <c r="G21" s="11"/>
    </row>
    <row r="22" spans="2:11" x14ac:dyDescent="0.35">
      <c r="B22" s="11"/>
      <c r="D22" s="11"/>
      <c r="E22" s="11"/>
      <c r="F22" s="11"/>
      <c r="G22" s="11"/>
    </row>
    <row r="23" spans="2:11" x14ac:dyDescent="0.35">
      <c r="B23" s="11"/>
      <c r="D23" s="11"/>
      <c r="E23" s="11"/>
      <c r="F23" s="11"/>
      <c r="G23" s="11"/>
    </row>
    <row r="24" spans="2:11" x14ac:dyDescent="0.35">
      <c r="B24" s="11"/>
      <c r="D24" s="11"/>
      <c r="E24" s="11"/>
      <c r="F24" s="11"/>
      <c r="G24" s="11"/>
    </row>
    <row r="25" spans="2:11" x14ac:dyDescent="0.35">
      <c r="B25" s="11"/>
      <c r="D25" s="11"/>
      <c r="E25" s="11"/>
      <c r="F25" s="11"/>
      <c r="G25" s="11"/>
    </row>
    <row r="26" spans="2:11" x14ac:dyDescent="0.35">
      <c r="B26" s="11"/>
      <c r="D26" s="11"/>
      <c r="E26" s="11"/>
      <c r="F26" s="11"/>
      <c r="G26" s="11"/>
    </row>
    <row r="27" spans="2:11" x14ac:dyDescent="0.35">
      <c r="B27" s="12"/>
      <c r="D27" s="12"/>
      <c r="E27" s="12"/>
      <c r="F27" s="12"/>
      <c r="G27" s="12"/>
    </row>
    <row r="28" spans="2:11" x14ac:dyDescent="0.35">
      <c r="B28" s="11"/>
      <c r="D28" s="11"/>
      <c r="E28" s="11"/>
      <c r="F28" s="11"/>
      <c r="G28" s="11"/>
    </row>
    <row r="29" spans="2:11" x14ac:dyDescent="0.35">
      <c r="B29" s="11"/>
      <c r="D29" s="11"/>
      <c r="E29" s="11"/>
      <c r="F29" s="11"/>
      <c r="G29" s="11"/>
    </row>
    <row r="30" spans="2:11" x14ac:dyDescent="0.35">
      <c r="B30" s="11"/>
      <c r="D30" s="11"/>
      <c r="E30" s="11"/>
      <c r="F30" s="11"/>
      <c r="G30" s="11"/>
    </row>
    <row r="31" spans="2:11" x14ac:dyDescent="0.35">
      <c r="B31" s="11"/>
      <c r="D31" s="11"/>
      <c r="E31" s="11"/>
      <c r="F31" s="11"/>
      <c r="G31" s="11"/>
    </row>
    <row r="32" spans="2:11" x14ac:dyDescent="0.35">
      <c r="B32" s="11"/>
      <c r="D32" s="11"/>
      <c r="E32" s="11"/>
      <c r="F32" s="11"/>
      <c r="G32" s="11"/>
    </row>
    <row r="33" spans="2:7" x14ac:dyDescent="0.35">
      <c r="B33" s="11"/>
      <c r="D33" s="11"/>
      <c r="E33" s="11"/>
      <c r="F33" s="11"/>
      <c r="G33" s="11"/>
    </row>
    <row r="34" spans="2:7" x14ac:dyDescent="0.35">
      <c r="B34" s="11"/>
      <c r="D34" s="11"/>
      <c r="E34" s="11"/>
      <c r="F34" s="11"/>
      <c r="G34" s="11"/>
    </row>
    <row r="35" spans="2:7" x14ac:dyDescent="0.35">
      <c r="B35" s="11"/>
      <c r="D35" s="11"/>
      <c r="E35" s="11"/>
      <c r="F35" s="11"/>
      <c r="G35" s="11"/>
    </row>
    <row r="36" spans="2:7" x14ac:dyDescent="0.35">
      <c r="B36" s="11"/>
      <c r="D36" s="11"/>
      <c r="E36" s="11"/>
      <c r="F36" s="11"/>
      <c r="G36" s="11"/>
    </row>
    <row r="37" spans="2:7" x14ac:dyDescent="0.35">
      <c r="B37" s="11"/>
      <c r="D37" s="11"/>
      <c r="E37" s="11"/>
      <c r="F37" s="11"/>
      <c r="G37" s="11"/>
    </row>
    <row r="38" spans="2:7" x14ac:dyDescent="0.35">
      <c r="B38" s="11"/>
      <c r="D38" s="11"/>
      <c r="E38" s="11"/>
      <c r="F38" s="11"/>
      <c r="G38" s="11"/>
    </row>
    <row r="39" spans="2:7" x14ac:dyDescent="0.35">
      <c r="B39" s="11"/>
      <c r="D39" s="11"/>
      <c r="E39" s="11"/>
      <c r="F39" s="11"/>
      <c r="G39" s="11"/>
    </row>
    <row r="40" spans="2:7" x14ac:dyDescent="0.35">
      <c r="B40" s="11"/>
      <c r="D40" s="11"/>
      <c r="E40" s="11"/>
      <c r="F40" s="11"/>
      <c r="G40" s="11"/>
    </row>
    <row r="41" spans="2:7" x14ac:dyDescent="0.35">
      <c r="B41" s="11"/>
      <c r="D41" s="11"/>
      <c r="E41" s="11"/>
      <c r="F41" s="11"/>
      <c r="G41" s="11"/>
    </row>
    <row r="42" spans="2:7" x14ac:dyDescent="0.35">
      <c r="B42" s="11"/>
      <c r="D42" s="11"/>
      <c r="E42" s="11"/>
      <c r="F42" s="11"/>
      <c r="G42" s="11"/>
    </row>
    <row r="43" spans="2:7" x14ac:dyDescent="0.35">
      <c r="B43" s="11"/>
      <c r="D43" s="11"/>
      <c r="E43" s="11"/>
      <c r="F43" s="11"/>
      <c r="G43" s="11"/>
    </row>
    <row r="44" spans="2:7" x14ac:dyDescent="0.35">
      <c r="B44" s="11"/>
      <c r="D44" s="11"/>
      <c r="E44" s="11"/>
      <c r="F44" s="11"/>
      <c r="G44" s="11"/>
    </row>
    <row r="45" spans="2:7" x14ac:dyDescent="0.35">
      <c r="B45" s="11"/>
      <c r="D45" s="11"/>
      <c r="E45" s="11"/>
      <c r="F45" s="11"/>
      <c r="G45" s="11"/>
    </row>
    <row r="46" spans="2:7" x14ac:dyDescent="0.35">
      <c r="B46" s="11"/>
      <c r="D46" s="11"/>
      <c r="E46" s="11"/>
      <c r="F46" s="11"/>
      <c r="G46" s="11"/>
    </row>
  </sheetData>
  <sheetProtection algorithmName="SHA-512" hashValue="l9B03rqpCdh8FyrmSygG8k7qIc4IIbNnBULjJD795fPK1k5UgEVPzU5WrBL0b+uG/6OGAn6FHRgnLQctR8fJeQ==" saltValue="1bU2UmPUk/tnR0NH0b58tQ==" spinCount="100000" sheet="1" objects="1" scenarios="1"/>
  <conditionalFormatting sqref="B27 D27:G27 A3:A7">
    <cfRule type="notContainsBlanks" dxfId="1" priority="1">
      <formula>LEN(TRIM(A3))&gt;0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Attack Types</vt:lpstr>
      <vt:lpstr>IoCs</vt:lpstr>
      <vt:lpstr>Weightings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2023-04-02T15:29:22Z</dcterms:created>
  <dcterms:modified xsi:type="dcterms:W3CDTF">2023-07-10T18:34:15Z</dcterms:modified>
</cp:coreProperties>
</file>