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ichard\Project\Documentation\Capstone Project\Capstone Project Notes\"/>
    </mc:Choice>
  </mc:AlternateContent>
  <bookViews>
    <workbookView xWindow="0" yWindow="0" windowWidth="19200" windowHeight="7050"/>
  </bookViews>
  <sheets>
    <sheet name="Threats" sheetId="12" r:id="rId1"/>
    <sheet name="IoCs" sheetId="7" r:id="rId2"/>
    <sheet name="Weightings" sheetId="11" r:id="rId3"/>
    <sheet name="Score" sheetId="8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8" l="1"/>
  <c r="F16" i="8" s="1"/>
  <c r="I16" i="8" s="1"/>
  <c r="C16" i="8"/>
  <c r="E15" i="8"/>
  <c r="F15" i="8" s="1"/>
  <c r="I15" i="8" s="1"/>
  <c r="C15" i="8"/>
  <c r="E14" i="8"/>
  <c r="F14" i="8" s="1"/>
  <c r="I14" i="8" s="1"/>
  <c r="C14" i="8"/>
  <c r="E13" i="8"/>
  <c r="F13" i="8" s="1"/>
  <c r="C13" i="8"/>
  <c r="E12" i="8"/>
  <c r="F12" i="8" s="1"/>
  <c r="J12" i="8" s="1"/>
  <c r="C12" i="8"/>
  <c r="E11" i="8"/>
  <c r="F11" i="8" s="1"/>
  <c r="J11" i="8" s="1"/>
  <c r="E10" i="8"/>
  <c r="F10" i="8" s="1"/>
  <c r="I10" i="8" s="1"/>
  <c r="C10" i="8"/>
  <c r="E9" i="8"/>
  <c r="F9" i="8" s="1"/>
  <c r="C9" i="8"/>
  <c r="E8" i="8"/>
  <c r="F8" i="8" s="1"/>
  <c r="C8" i="8"/>
  <c r="E7" i="8"/>
  <c r="F7" i="8" s="1"/>
  <c r="I7" i="8" s="1"/>
  <c r="C7" i="8"/>
  <c r="E6" i="8"/>
  <c r="F6" i="8" s="1"/>
  <c r="J6" i="8" s="1"/>
  <c r="C6" i="8"/>
  <c r="E5" i="8"/>
  <c r="F5" i="8" s="1"/>
  <c r="G5" i="8" s="1"/>
  <c r="C5" i="8"/>
  <c r="E4" i="8"/>
  <c r="F4" i="8" s="1"/>
  <c r="H4" i="8" s="1"/>
  <c r="C4" i="8"/>
  <c r="E3" i="8"/>
  <c r="F3" i="8" s="1"/>
  <c r="I3" i="8" s="1"/>
  <c r="C3" i="8"/>
  <c r="E2" i="8"/>
  <c r="F2" i="8" s="1"/>
  <c r="J2" i="8" s="1"/>
  <c r="C2" i="8"/>
  <c r="K5" i="8" l="1"/>
  <c r="H9" i="8"/>
  <c r="K9" i="8"/>
  <c r="G9" i="8"/>
  <c r="J9" i="8"/>
  <c r="H8" i="8"/>
  <c r="K8" i="8"/>
  <c r="G8" i="8"/>
  <c r="J8" i="8"/>
  <c r="I9" i="8"/>
  <c r="K4" i="8"/>
  <c r="G4" i="8"/>
  <c r="J4" i="8"/>
  <c r="I4" i="8"/>
  <c r="J5" i="8"/>
  <c r="I5" i="8"/>
  <c r="H5" i="8"/>
  <c r="H7" i="8"/>
  <c r="K7" i="8"/>
  <c r="G7" i="8"/>
  <c r="J7" i="8"/>
  <c r="I8" i="8"/>
  <c r="I11" i="8"/>
  <c r="H11" i="8"/>
  <c r="K11" i="8"/>
  <c r="G11" i="8"/>
  <c r="I12" i="8"/>
  <c r="H12" i="8"/>
  <c r="K12" i="8"/>
  <c r="G12" i="8"/>
  <c r="I13" i="8"/>
  <c r="H13" i="8"/>
  <c r="K13" i="8"/>
  <c r="G13" i="8"/>
  <c r="J13" i="8"/>
  <c r="I2" i="8"/>
  <c r="H2" i="8"/>
  <c r="K2" i="8"/>
  <c r="G2" i="8"/>
  <c r="H3" i="8"/>
  <c r="K3" i="8"/>
  <c r="G3" i="8"/>
  <c r="J3" i="8"/>
  <c r="I6" i="8"/>
  <c r="H6" i="8"/>
  <c r="K6" i="8"/>
  <c r="G6" i="8"/>
  <c r="H10" i="8"/>
  <c r="K10" i="8"/>
  <c r="G10" i="8"/>
  <c r="J10" i="8"/>
  <c r="J14" i="8"/>
  <c r="J15" i="8"/>
  <c r="J16" i="8"/>
  <c r="G14" i="8"/>
  <c r="K14" i="8"/>
  <c r="G15" i="8"/>
  <c r="K15" i="8"/>
  <c r="G16" i="8"/>
  <c r="K16" i="8"/>
  <c r="H14" i="8"/>
  <c r="H15" i="8"/>
  <c r="H16" i="8"/>
  <c r="J17" i="8" l="1"/>
  <c r="J18" i="8" s="1"/>
  <c r="K17" i="8"/>
  <c r="H17" i="8"/>
  <c r="I17" i="8"/>
  <c r="G17" i="8"/>
  <c r="A6" i="8" l="1"/>
  <c r="G18" i="8"/>
  <c r="A3" i="8"/>
  <c r="I18" i="8"/>
  <c r="A5" i="8"/>
  <c r="A4" i="8"/>
  <c r="H18" i="8"/>
  <c r="K18" i="8"/>
  <c r="A7" i="8"/>
  <c r="A2" i="8" l="1"/>
</calcChain>
</file>

<file path=xl/comments1.xml><?xml version="1.0" encoding="utf-8"?>
<comments xmlns="http://schemas.openxmlformats.org/spreadsheetml/2006/main">
  <authors>
    <author>Richard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Copied list of IoCs to check matches against.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Normalises the results so not to include duplicates in the calculation.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Final list of event messages</t>
        </r>
      </text>
    </comment>
  </commentList>
</comments>
</file>

<file path=xl/sharedStrings.xml><?xml version="1.0" encoding="utf-8"?>
<sst xmlns="http://schemas.openxmlformats.org/spreadsheetml/2006/main" count="122" uniqueCount="81">
  <si>
    <t>MITM</t>
  </si>
  <si>
    <t>IoC</t>
  </si>
  <si>
    <t>Abnormal Device Behaviour</t>
  </si>
  <si>
    <t>Firmware Hash Mismatch</t>
  </si>
  <si>
    <t>Secure boot feature is disabled</t>
  </si>
  <si>
    <t>Secure Boot Disabled</t>
  </si>
  <si>
    <t>Resource Exhaustion</t>
  </si>
  <si>
    <t>Excessive resource usage</t>
  </si>
  <si>
    <t>Privileged access granted and being used</t>
  </si>
  <si>
    <t>Indicator of Compromise (IoC)</t>
  </si>
  <si>
    <t>Description</t>
  </si>
  <si>
    <t>Weight</t>
  </si>
  <si>
    <t>Login attempts occur outside expected or authorised time windows</t>
  </si>
  <si>
    <t>Last Will and Testament</t>
  </si>
  <si>
    <t>Login attempts originating from unfamiliar IP address</t>
  </si>
  <si>
    <t>Notification Hash Mismatch</t>
  </si>
  <si>
    <t>Privileged Access Granted</t>
  </si>
  <si>
    <t>Suspicious Command</t>
  </si>
  <si>
    <t>Untrusted Login Source</t>
  </si>
  <si>
    <t>Irregular Traffic Pattern</t>
  </si>
  <si>
    <t>Code</t>
  </si>
  <si>
    <t>Unauthorised Firmware</t>
  </si>
  <si>
    <t>Unauthorised Firmware:</t>
  </si>
  <si>
    <t>Malicous Access:</t>
  </si>
  <si>
    <t>Malicous Access</t>
  </si>
  <si>
    <t>MITM:</t>
  </si>
  <si>
    <t>LWT</t>
  </si>
  <si>
    <t>Match?</t>
  </si>
  <si>
    <t>Verified Events</t>
  </si>
  <si>
    <t>Status</t>
  </si>
  <si>
    <t>Event Description</t>
  </si>
  <si>
    <t>Layer</t>
  </si>
  <si>
    <t>Control Type</t>
  </si>
  <si>
    <t>Mitigation</t>
  </si>
  <si>
    <t>Tamper</t>
  </si>
  <si>
    <t>Prevent / Detect</t>
  </si>
  <si>
    <t>Jamming</t>
  </si>
  <si>
    <t>Prevent</t>
  </si>
  <si>
    <t>Frequency Hopping / Bag Checks on Entry</t>
  </si>
  <si>
    <t>Network</t>
  </si>
  <si>
    <t>Eavesdrop</t>
  </si>
  <si>
    <t>Lateral Movement</t>
  </si>
  <si>
    <t>Network Segregation</t>
  </si>
  <si>
    <t>DoS</t>
  </si>
  <si>
    <t>Rogue Device</t>
  </si>
  <si>
    <t>Application</t>
  </si>
  <si>
    <t>Authenticaton / Authorisation / Network Segmentation / Physical Controls</t>
  </si>
  <si>
    <t>Malicious Access</t>
  </si>
  <si>
    <t>Excessive Failed Attempts</t>
  </si>
  <si>
    <t>Code Exploit</t>
  </si>
  <si>
    <t>Code Exploit:</t>
  </si>
  <si>
    <t>Perception</t>
  </si>
  <si>
    <t>Unusual Login Time</t>
  </si>
  <si>
    <t>Abnormal traffic patterns (increases in latency, data transmission attempts to or from unexpected addresses, or unusual traffic flows that deviate from normal behaviour)</t>
  </si>
  <si>
    <t>Abnormal traffic patterns detected (increases in latency, data transmission attempts to or from unexpected addresses, or unusual traffic flows deviating from normal behaviour)</t>
  </si>
  <si>
    <t>Abnormal traffic patterns detected (increases in latency, data transmission attempts to or from unexpected addresses, or unusual traffic flows that deviate from normal behaviour)</t>
  </si>
  <si>
    <t>Hash value of firmware after a firmware update does not match a trusted hash value (indicating the firmware image has been altered or replaced)</t>
  </si>
  <si>
    <t>Tamper Detected</t>
  </si>
  <si>
    <t>Device was opened, or otherwise tampered with</t>
  </si>
  <si>
    <t>Threat</t>
  </si>
  <si>
    <t>Event Code</t>
  </si>
  <si>
    <t>Event Name</t>
  </si>
  <si>
    <t>Blue indicates IoC is directly detected by master node</t>
  </si>
  <si>
    <t>ARP Table Modified</t>
  </si>
  <si>
    <t>IoC Detection</t>
  </si>
  <si>
    <t>Additional Resources (Redundancy) / Rate Limiting / LWT Detection (Keepalive)</t>
  </si>
  <si>
    <t>Threshold Exceeded</t>
  </si>
  <si>
    <t>Suspicious command or whitelist violation</t>
  </si>
  <si>
    <t>False Data Injection</t>
  </si>
  <si>
    <t>Physical Lock / Anti-Tamper Mechanisms / Disable Unnecessary Ports / LWT Detection</t>
  </si>
  <si>
    <t>Physical Lock / Disable Unnecessary Ports / Secure Boot / IoC Detection</t>
  </si>
  <si>
    <t>Encrypt Communications Channel / Network Segmentation / Strong Authentication</t>
  </si>
  <si>
    <t>Encrypt Channel / SSL Certificates / IoC Detection</t>
  </si>
  <si>
    <t>Disable Unnecessary Features, Ports, and Services / Secure Authentication and Authorisation / IoC Detection</t>
  </si>
  <si>
    <t>Reputable Suppliers / Apply Updates / Disable Unnecessary Features, Ports, and Services / Input Validation / IoC Detection</t>
  </si>
  <si>
    <t>ARP cache table change registered</t>
  </si>
  <si>
    <t>Hash from HMAC (of data or event notification) does not match (Detected by master node)</t>
  </si>
  <si>
    <t>Hash value of firmware does not match a trusted hash value (indicating the firmware image has been altered or replaced)</t>
  </si>
  <si>
    <t>Repeated (&gt;3) failed login attempts (only to be triggered once to prevent DoS)</t>
  </si>
  <si>
    <t>Unusual behaviour (configuration changes, unusual device usage such as opening ports, changing services, or system crash, reboot or fault occurs)</t>
  </si>
  <si>
    <t>Value is outside of allowable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</si>
</sst>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Courier New"/>
      <family val="3"/>
    </font>
    <font>
      <sz val="7"/>
      <color rgb="FFD0021B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i/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Alignment="1">
      <alignment wrapText="1"/>
    </xf>
    <xf numFmtId="0" fontId="0" fillId="0" borderId="0" xfId="0" applyBorder="1"/>
    <xf numFmtId="0" fontId="7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0" xfId="0" applyFill="1" applyBorder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Fill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9" fillId="3" borderId="0" xfId="0" applyFont="1" applyFill="1"/>
    <xf numFmtId="0" fontId="10" fillId="3" borderId="0" xfId="0" applyFont="1" applyFill="1"/>
    <xf numFmtId="49" fontId="0" fillId="3" borderId="1" xfId="0" applyNumberFormat="1" applyFont="1" applyFill="1" applyBorder="1" applyAlignment="1">
      <alignment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textRotation="45"/>
    </xf>
    <xf numFmtId="49" fontId="9" fillId="3" borderId="0" xfId="0" applyNumberFormat="1" applyFont="1" applyFill="1" applyAlignment="1">
      <alignment wrapText="1"/>
    </xf>
    <xf numFmtId="0" fontId="0" fillId="0" borderId="0" xfId="0" applyProtection="1">
      <protection locked="0"/>
    </xf>
  </cellXfs>
  <cellStyles count="1">
    <cellStyle name="Normal" xfId="0" builtinId="0"/>
  </cellStyles>
  <dxfs count="5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dium%20Thre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ats"/>
      <sheetName val="IoCs"/>
      <sheetName val="Weightings"/>
      <sheetName val="Score"/>
      <sheetName val="Extras"/>
      <sheetName val="Snaglist"/>
      <sheetName val="Firmware Unauthorised"/>
      <sheetName val="Fake Node"/>
      <sheetName val="Code Exploit"/>
      <sheetName val="Fake Data"/>
      <sheetName val="Sheet2"/>
    </sheetNames>
    <sheetDataSet>
      <sheetData sheetId="0"/>
      <sheetData sheetId="1">
        <row r="2">
          <cell r="A2">
            <v>100</v>
          </cell>
          <cell r="B2" t="str">
            <v>Firmware Hash Mismatch</v>
          </cell>
        </row>
        <row r="3">
          <cell r="A3">
            <v>120</v>
          </cell>
          <cell r="B3" t="str">
            <v>Tamper Detected</v>
          </cell>
        </row>
        <row r="4">
          <cell r="A4">
            <v>130</v>
          </cell>
          <cell r="B4" t="str">
            <v>Secure Boot Disabled</v>
          </cell>
        </row>
        <row r="5">
          <cell r="A5">
            <v>140</v>
          </cell>
          <cell r="B5" t="str">
            <v>Untrusted Login Source</v>
          </cell>
        </row>
        <row r="6">
          <cell r="A6">
            <v>150</v>
          </cell>
          <cell r="B6" t="str">
            <v>Abnormal Device Behaviour</v>
          </cell>
        </row>
        <row r="7">
          <cell r="A7">
            <v>160</v>
          </cell>
          <cell r="B7" t="str">
            <v>Irregular Traffic Pattern</v>
          </cell>
        </row>
        <row r="8">
          <cell r="A8">
            <v>210</v>
          </cell>
          <cell r="B8" t="str">
            <v>ARP Table Modified</v>
          </cell>
        </row>
        <row r="9">
          <cell r="A9">
            <v>230</v>
          </cell>
          <cell r="B9" t="str">
            <v>Notification Hash Mismatch</v>
          </cell>
        </row>
        <row r="10">
          <cell r="A10">
            <v>300</v>
          </cell>
          <cell r="B10" t="str">
            <v>Excessive Failed Attempts</v>
          </cell>
        </row>
        <row r="11">
          <cell r="A11">
            <v>310</v>
          </cell>
          <cell r="B11" t="str">
            <v>Unusual Login Time</v>
          </cell>
        </row>
        <row r="12">
          <cell r="A12">
            <v>330</v>
          </cell>
          <cell r="B12" t="str">
            <v>Suspicious Command</v>
          </cell>
        </row>
        <row r="13">
          <cell r="A13">
            <v>340</v>
          </cell>
          <cell r="B13" t="str">
            <v>Privileged Access Granted</v>
          </cell>
        </row>
        <row r="14">
          <cell r="A14">
            <v>410</v>
          </cell>
          <cell r="B14" t="str">
            <v>Resource Exhaustion</v>
          </cell>
        </row>
        <row r="15">
          <cell r="A15">
            <v>510</v>
          </cell>
          <cell r="B15" t="str">
            <v>Threshold Exceeded</v>
          </cell>
        </row>
        <row r="16">
          <cell r="A16" t="str">
            <v>LWT</v>
          </cell>
        </row>
      </sheetData>
      <sheetData sheetId="2">
        <row r="2">
          <cell r="B2" t="str">
            <v>Firmware Hash Mismatch</v>
          </cell>
          <cell r="C2" t="str">
            <v>Hash value of firmware does not match a trusted hash value (indicating the firmware image has been altered or replaced)</v>
          </cell>
          <cell r="D2">
            <v>8</v>
          </cell>
        </row>
        <row r="3">
          <cell r="B3" t="str">
            <v>Tamper Detected</v>
          </cell>
          <cell r="C3" t="str">
            <v>Device was opened, or otherwise tampered with</v>
          </cell>
          <cell r="D3">
            <v>5</v>
          </cell>
        </row>
        <row r="4">
          <cell r="B4" t="str">
            <v>Secure Boot Disabled</v>
          </cell>
          <cell r="C4" t="str">
            <v>Secure boot feature is disabled</v>
          </cell>
          <cell r="D4">
            <v>6</v>
          </cell>
        </row>
        <row r="5">
          <cell r="B5" t="str">
            <v>Irregular Traffic Pattern</v>
          </cell>
          <cell r="C5" t="str">
            <v>Abnormal traffic patterns detected (increases in latency, data transmission attempts to or from unexpected addresses, or unusual traffic flows deviating from normal behaviour)</v>
          </cell>
          <cell r="D5">
            <v>3</v>
          </cell>
        </row>
        <row r="8">
          <cell r="B8" t="str">
            <v>Irregular Traffic Pattern</v>
          </cell>
          <cell r="C8" t="str">
            <v>Abnormal traffic patterns detected (increases in latency, data transmission attempts to or from unexpected addresses, or unusual traffic flows that deviate from normal behaviour)</v>
          </cell>
          <cell r="D8">
            <v>4</v>
          </cell>
        </row>
        <row r="9">
          <cell r="B9" t="str">
            <v>Firmware Hash Mismatch</v>
          </cell>
          <cell r="C9" t="str">
            <v>Hash value of firmware after a firmware update does not match a trusted hash value (indicating the firmware image has been altered or replaced)</v>
          </cell>
          <cell r="D9">
            <v>5</v>
          </cell>
        </row>
        <row r="10">
          <cell r="B10" t="str">
            <v>ARP Table Modified</v>
          </cell>
          <cell r="C10" t="str">
            <v>ARP cache table change registered</v>
          </cell>
          <cell r="D10">
            <v>5</v>
          </cell>
        </row>
        <row r="11">
          <cell r="B11" t="str">
            <v>Notification Hash Mismatch</v>
          </cell>
          <cell r="C11" t="str">
            <v>Hash from HMAC (of data or event notification) does not match (Detected by master node)</v>
          </cell>
          <cell r="D11">
            <v>2</v>
          </cell>
        </row>
        <row r="14">
          <cell r="B14" t="str">
            <v>Excessive Failed Attempts</v>
          </cell>
          <cell r="C14" t="str">
            <v>Repeated (&gt;3) failed login attempts (only to be triggered once to prevent DoS)</v>
          </cell>
          <cell r="D14">
            <v>5</v>
          </cell>
        </row>
        <row r="15">
          <cell r="B15" t="str">
            <v>Unusual Login Time</v>
          </cell>
          <cell r="C15" t="str">
            <v>Login attempts occur outside expected or authorised time windows</v>
          </cell>
          <cell r="D15">
            <v>3</v>
          </cell>
        </row>
        <row r="16">
          <cell r="B16" t="str">
            <v>Untrusted Login Source</v>
          </cell>
          <cell r="C16" t="str">
            <v>Login attempts originating from unfamiliar IP address</v>
          </cell>
          <cell r="D16">
            <v>6</v>
          </cell>
        </row>
        <row r="17">
          <cell r="B17" t="str">
            <v>Abnormal Device Behaviour</v>
          </cell>
          <cell r="C17" t="str">
            <v>Unusual behaviour (configuration changes, unusual device usage such as opening ports, changing services, or system crash, reboot or fault occurs)</v>
          </cell>
          <cell r="D17">
            <v>5</v>
          </cell>
        </row>
        <row r="18">
          <cell r="B18" t="str">
            <v>Privileged Access Granted</v>
          </cell>
          <cell r="C18" t="str">
            <v>Privileged access granted and being used</v>
          </cell>
          <cell r="D18">
            <v>4</v>
          </cell>
        </row>
        <row r="21">
          <cell r="B21" t="str">
            <v>Abnormal Device Behaviour</v>
          </cell>
          <cell r="C21" t="str">
            <v>Unusual behaviour (configuration changes, unusual device usage such as opening ports, changing services, or system crash, reboot or fault occurs)</v>
          </cell>
          <cell r="D21">
            <v>5</v>
          </cell>
        </row>
        <row r="22">
          <cell r="B22" t="str">
            <v>Privileged Access Granted</v>
          </cell>
          <cell r="C22" t="str">
            <v>Privileged access granted and being used</v>
          </cell>
          <cell r="D22">
            <v>4</v>
          </cell>
        </row>
        <row r="23">
          <cell r="B23" t="str">
            <v>Resource Exhaustion</v>
          </cell>
          <cell r="C23" t="str">
            <v>Excessive resource usage</v>
          </cell>
          <cell r="D23">
            <v>3</v>
          </cell>
        </row>
        <row r="24">
          <cell r="B24" t="str">
            <v>Suspicious Command</v>
          </cell>
          <cell r="C24" t="str">
            <v>Suspicious command or whitelist violation</v>
          </cell>
          <cell r="D24">
            <v>8</v>
          </cell>
        </row>
        <row r="27">
          <cell r="B27" t="str">
            <v>Abnormal Device Behaviour</v>
          </cell>
          <cell r="C27" t="str">
            <v>Unusual behaviour (configuration changes, unusual device usage such as opening ports, changing services, or system crash, reboot or fault occurs)</v>
          </cell>
          <cell r="D27">
            <v>4</v>
          </cell>
        </row>
        <row r="28">
          <cell r="B28" t="str">
            <v>Irregular Traffic Pattern</v>
          </cell>
          <cell r="C28" t="str">
            <v>Abnormal traffic patterns (increases in latency, data transmission attempts to or from unexpected addresses, or unusual traffic flows that deviate from normal behaviour)</v>
          </cell>
          <cell r="D28">
            <v>4</v>
          </cell>
        </row>
        <row r="29">
          <cell r="B29" t="str">
            <v>Threshold Exceeded</v>
          </cell>
          <cell r="C29" t="str">
            <v>Value is outside of allowable threshold</v>
          </cell>
          <cell r="D29">
            <v>4</v>
          </cell>
        </row>
        <row r="30">
          <cell r="B30" t="str">
            <v>Resource Exhaustion</v>
          </cell>
          <cell r="C30" t="str">
            <v>Excessive resource usage</v>
          </cell>
          <cell r="D30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2"/>
  <sheetViews>
    <sheetView tabSelected="1" zoomScaleNormal="100" workbookViewId="0">
      <selection activeCell="E8" sqref="E8"/>
    </sheetView>
  </sheetViews>
  <sheetFormatPr defaultRowHeight="14.5" x14ac:dyDescent="0.35"/>
  <cols>
    <col min="1" max="1" width="9.26953125" bestFit="1" customWidth="1"/>
    <col min="2" max="2" width="20.7265625" bestFit="1" customWidth="1"/>
    <col min="3" max="3" width="34.1796875" bestFit="1" customWidth="1"/>
    <col min="4" max="4" width="48.7265625" bestFit="1" customWidth="1"/>
    <col min="5" max="5" width="37.6328125" bestFit="1" customWidth="1"/>
    <col min="6" max="6" width="39.7265625" bestFit="1" customWidth="1"/>
    <col min="7" max="7" width="24" bestFit="1" customWidth="1"/>
    <col min="8" max="8" width="22.6328125" bestFit="1" customWidth="1"/>
    <col min="9" max="12" width="9.26953125" customWidth="1"/>
    <col min="13" max="13" width="9.7265625" bestFit="1" customWidth="1"/>
    <col min="14" max="14" width="28.26953125" bestFit="1" customWidth="1"/>
    <col min="16" max="16" width="20.54296875" bestFit="1" customWidth="1"/>
    <col min="17" max="17" width="28.26953125" bestFit="1" customWidth="1"/>
    <col min="18" max="18" width="72.08984375" style="6" bestFit="1" customWidth="1"/>
    <col min="19" max="19" width="6.81640625" bestFit="1" customWidth="1"/>
  </cols>
  <sheetData>
    <row r="1" spans="1:13" s="1" customFormat="1" x14ac:dyDescent="0.35">
      <c r="A1" s="39" t="s">
        <v>31</v>
      </c>
      <c r="B1" s="39" t="s">
        <v>59</v>
      </c>
      <c r="C1" s="39" t="s">
        <v>32</v>
      </c>
      <c r="D1" s="39" t="s">
        <v>33</v>
      </c>
      <c r="F1" s="18"/>
      <c r="G1"/>
      <c r="L1"/>
      <c r="M1"/>
    </row>
    <row r="2" spans="1:13" ht="29" customHeight="1" x14ac:dyDescent="0.35">
      <c r="A2" s="40" t="s">
        <v>51</v>
      </c>
      <c r="B2" s="36" t="s">
        <v>34</v>
      </c>
      <c r="C2" s="36" t="s">
        <v>35</v>
      </c>
      <c r="D2" s="38" t="s">
        <v>69</v>
      </c>
      <c r="F2" s="18"/>
      <c r="H2" s="2"/>
      <c r="I2" s="20"/>
    </row>
    <row r="3" spans="1:13" ht="29" x14ac:dyDescent="0.35">
      <c r="A3" s="40"/>
      <c r="B3" s="35" t="s">
        <v>21</v>
      </c>
      <c r="C3" s="35" t="s">
        <v>35</v>
      </c>
      <c r="D3" s="35" t="s">
        <v>70</v>
      </c>
      <c r="F3" s="18"/>
      <c r="H3" s="2"/>
      <c r="I3" s="20"/>
    </row>
    <row r="4" spans="1:13" x14ac:dyDescent="0.35">
      <c r="A4" s="40"/>
      <c r="B4" s="36" t="s">
        <v>36</v>
      </c>
      <c r="C4" s="36" t="s">
        <v>37</v>
      </c>
      <c r="D4" s="37" t="s">
        <v>38</v>
      </c>
      <c r="E4" s="22"/>
      <c r="H4" s="2"/>
      <c r="I4" s="20"/>
    </row>
    <row r="5" spans="1:13" ht="14.5" customHeight="1" x14ac:dyDescent="0.35">
      <c r="A5" s="40" t="s">
        <v>39</v>
      </c>
      <c r="B5" s="36" t="s">
        <v>40</v>
      </c>
      <c r="C5" s="36" t="s">
        <v>37</v>
      </c>
      <c r="D5" s="38" t="s">
        <v>71</v>
      </c>
      <c r="E5" s="22"/>
    </row>
    <row r="6" spans="1:13" x14ac:dyDescent="0.35">
      <c r="A6" s="40"/>
      <c r="B6" s="35" t="s">
        <v>0</v>
      </c>
      <c r="C6" s="35" t="s">
        <v>35</v>
      </c>
      <c r="D6" s="35" t="s">
        <v>72</v>
      </c>
      <c r="F6" s="3"/>
    </row>
    <row r="7" spans="1:13" x14ac:dyDescent="0.35">
      <c r="A7" s="40"/>
      <c r="B7" s="36" t="s">
        <v>41</v>
      </c>
      <c r="C7" s="37" t="s">
        <v>37</v>
      </c>
      <c r="D7" s="36" t="s">
        <v>42</v>
      </c>
      <c r="F7" s="3"/>
    </row>
    <row r="8" spans="1:13" ht="29" x14ac:dyDescent="0.35">
      <c r="A8" s="40"/>
      <c r="B8" s="36" t="s">
        <v>43</v>
      </c>
      <c r="C8" s="37" t="s">
        <v>35</v>
      </c>
      <c r="D8" s="38" t="s">
        <v>65</v>
      </c>
    </row>
    <row r="9" spans="1:13" ht="29" x14ac:dyDescent="0.35">
      <c r="A9" s="40"/>
      <c r="B9" s="38" t="s">
        <v>44</v>
      </c>
      <c r="C9" s="38" t="s">
        <v>37</v>
      </c>
      <c r="D9" s="38" t="s">
        <v>46</v>
      </c>
      <c r="E9" s="19"/>
      <c r="I9" s="1"/>
      <c r="J9" s="1"/>
      <c r="K9" s="1"/>
      <c r="L9" s="1"/>
    </row>
    <row r="10" spans="1:13" ht="26.5" customHeight="1" x14ac:dyDescent="0.35">
      <c r="A10" s="40" t="s">
        <v>45</v>
      </c>
      <c r="B10" s="35" t="s">
        <v>47</v>
      </c>
      <c r="C10" s="35" t="s">
        <v>35</v>
      </c>
      <c r="D10" s="35" t="s">
        <v>73</v>
      </c>
      <c r="H10" s="1"/>
      <c r="I10" s="1"/>
      <c r="J10" s="1"/>
      <c r="K10" s="1"/>
      <c r="L10" s="1"/>
    </row>
    <row r="11" spans="1:13" ht="43.5" x14ac:dyDescent="0.35">
      <c r="A11" s="40"/>
      <c r="B11" s="35" t="s">
        <v>49</v>
      </c>
      <c r="C11" s="35" t="s">
        <v>35</v>
      </c>
      <c r="D11" s="35" t="s">
        <v>74</v>
      </c>
    </row>
    <row r="12" spans="1:13" x14ac:dyDescent="0.35">
      <c r="A12" s="40"/>
      <c r="B12" s="35" t="s">
        <v>68</v>
      </c>
      <c r="C12" s="35" t="s">
        <v>35</v>
      </c>
      <c r="D12" s="35" t="s">
        <v>64</v>
      </c>
      <c r="G12" s="1"/>
      <c r="H12" s="2"/>
      <c r="I12" s="2"/>
      <c r="M12" s="1"/>
    </row>
    <row r="19" spans="6:8" x14ac:dyDescent="0.35">
      <c r="H19" s="21"/>
    </row>
    <row r="20" spans="6:8" x14ac:dyDescent="0.35">
      <c r="H20" s="21"/>
    </row>
    <row r="22" spans="6:8" x14ac:dyDescent="0.35">
      <c r="F22" s="3"/>
    </row>
  </sheetData>
  <sheetProtection algorithmName="SHA-512" hashValue="Tex8CYIDqJQtPIKkWbQLbGcWkfU1COZ8XL8XPyLhLhYpm772Qw5xhRRuawpc2F6h5LRxz+s2TmidkL/zZJC8FA==" saltValue="N8ibufSm3u1gyfFQhhGDnw==" spinCount="100000" sheet="1" objects="1" scenarios="1"/>
  <mergeCells count="3">
    <mergeCell ref="A2:A4"/>
    <mergeCell ref="A5:A9"/>
    <mergeCell ref="A10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workbookViewId="0"/>
  </sheetViews>
  <sheetFormatPr defaultRowHeight="14.5" x14ac:dyDescent="0.35"/>
  <cols>
    <col min="1" max="1" width="10.36328125" customWidth="1"/>
    <col min="2" max="2" width="24.26953125" bestFit="1" customWidth="1"/>
    <col min="3" max="3" width="11.26953125" customWidth="1"/>
    <col min="4" max="4" width="22.54296875" bestFit="1" customWidth="1"/>
    <col min="5" max="5" width="26.453125" bestFit="1" customWidth="1"/>
    <col min="6" max="6" width="36.7265625" style="3" customWidth="1"/>
    <col min="7" max="7" width="6.81640625" bestFit="1" customWidth="1"/>
    <col min="9" max="9" width="22.08984375" bestFit="1" customWidth="1"/>
    <col min="10" max="10" width="25.6328125" bestFit="1" customWidth="1"/>
    <col min="11" max="11" width="5.08984375" style="11" bestFit="1" customWidth="1"/>
    <col min="12" max="12" width="4.90625" style="11" customWidth="1"/>
    <col min="13" max="13" width="20.81640625" bestFit="1" customWidth="1"/>
    <col min="14" max="14" width="5.81640625" bestFit="1" customWidth="1"/>
    <col min="15" max="15" width="14.26953125" customWidth="1"/>
    <col min="16" max="16" width="19.81640625" customWidth="1"/>
    <col min="17" max="17" width="9.1796875" customWidth="1"/>
  </cols>
  <sheetData>
    <row r="1" spans="1:12" s="1" customFormat="1" x14ac:dyDescent="0.35">
      <c r="A1" s="1" t="s">
        <v>60</v>
      </c>
      <c r="B1" s="1" t="s">
        <v>61</v>
      </c>
      <c r="F1" s="31"/>
      <c r="K1" s="4"/>
      <c r="L1" s="4"/>
    </row>
    <row r="2" spans="1:12" x14ac:dyDescent="0.35">
      <c r="A2">
        <v>100</v>
      </c>
      <c r="B2" s="1" t="s">
        <v>3</v>
      </c>
      <c r="D2" s="2"/>
      <c r="E2" s="8"/>
      <c r="F2" s="5"/>
      <c r="I2" s="12"/>
      <c r="K2" s="2"/>
    </row>
    <row r="3" spans="1:12" x14ac:dyDescent="0.35">
      <c r="A3">
        <v>120</v>
      </c>
      <c r="B3" s="1" t="s">
        <v>57</v>
      </c>
      <c r="D3" s="2"/>
      <c r="E3" s="8"/>
      <c r="F3" s="5"/>
      <c r="I3" s="12"/>
      <c r="K3"/>
    </row>
    <row r="4" spans="1:12" x14ac:dyDescent="0.35">
      <c r="A4">
        <v>130</v>
      </c>
      <c r="B4" s="1" t="s">
        <v>5</v>
      </c>
      <c r="D4" s="2"/>
      <c r="E4" s="9"/>
      <c r="F4" s="5"/>
      <c r="I4" s="12"/>
      <c r="K4"/>
    </row>
    <row r="5" spans="1:12" x14ac:dyDescent="0.35">
      <c r="A5">
        <v>140</v>
      </c>
      <c r="B5" s="1" t="s">
        <v>18</v>
      </c>
      <c r="D5" s="1"/>
      <c r="E5" s="8"/>
      <c r="F5" s="5"/>
      <c r="K5"/>
    </row>
    <row r="6" spans="1:12" x14ac:dyDescent="0.35">
      <c r="A6">
        <v>150</v>
      </c>
      <c r="B6" s="1" t="s">
        <v>2</v>
      </c>
      <c r="E6" s="9"/>
      <c r="F6" s="5"/>
      <c r="K6"/>
    </row>
    <row r="7" spans="1:12" x14ac:dyDescent="0.35">
      <c r="A7">
        <v>160</v>
      </c>
      <c r="B7" s="1" t="s">
        <v>19</v>
      </c>
      <c r="E7" s="8"/>
      <c r="F7" s="6"/>
      <c r="K7"/>
    </row>
    <row r="8" spans="1:12" x14ac:dyDescent="0.35">
      <c r="A8">
        <v>210</v>
      </c>
      <c r="B8" s="1" t="s">
        <v>63</v>
      </c>
      <c r="D8" s="2"/>
      <c r="E8" s="9"/>
      <c r="F8" s="5"/>
      <c r="K8"/>
    </row>
    <row r="9" spans="1:12" x14ac:dyDescent="0.35">
      <c r="A9">
        <v>230</v>
      </c>
      <c r="B9" s="7" t="s">
        <v>15</v>
      </c>
      <c r="D9" s="2"/>
      <c r="E9" s="9"/>
      <c r="F9" s="5"/>
      <c r="K9"/>
    </row>
    <row r="10" spans="1:12" x14ac:dyDescent="0.35">
      <c r="A10">
        <v>300</v>
      </c>
      <c r="B10" s="1" t="s">
        <v>48</v>
      </c>
      <c r="D10" s="2"/>
      <c r="E10" s="9"/>
      <c r="F10" s="5"/>
      <c r="K10"/>
    </row>
    <row r="11" spans="1:12" x14ac:dyDescent="0.35">
      <c r="A11">
        <v>310</v>
      </c>
      <c r="B11" s="1" t="s">
        <v>52</v>
      </c>
      <c r="C11" s="1"/>
      <c r="E11" s="8"/>
      <c r="F11" s="5"/>
      <c r="K11"/>
    </row>
    <row r="12" spans="1:12" x14ac:dyDescent="0.35">
      <c r="A12">
        <v>330</v>
      </c>
      <c r="B12" s="1" t="s">
        <v>17</v>
      </c>
      <c r="E12" s="10"/>
      <c r="F12" s="6"/>
      <c r="K12"/>
    </row>
    <row r="13" spans="1:12" x14ac:dyDescent="0.35">
      <c r="A13">
        <v>340</v>
      </c>
      <c r="B13" s="1" t="s">
        <v>16</v>
      </c>
      <c r="E13" s="8"/>
      <c r="F13" s="6"/>
      <c r="K13"/>
    </row>
    <row r="14" spans="1:12" x14ac:dyDescent="0.35">
      <c r="A14">
        <v>410</v>
      </c>
      <c r="B14" s="1" t="s">
        <v>6</v>
      </c>
      <c r="D14" s="2"/>
      <c r="E14" s="9"/>
      <c r="F14" s="5"/>
      <c r="K14"/>
    </row>
    <row r="15" spans="1:12" x14ac:dyDescent="0.35">
      <c r="A15">
        <v>510</v>
      </c>
      <c r="B15" s="1" t="s">
        <v>66</v>
      </c>
      <c r="D15" s="2"/>
      <c r="E15" s="9"/>
      <c r="F15" s="5"/>
      <c r="K15" s="13"/>
      <c r="L15" s="13"/>
    </row>
    <row r="16" spans="1:12" x14ac:dyDescent="0.35">
      <c r="A16" s="32" t="s">
        <v>26</v>
      </c>
      <c r="B16" s="7" t="s">
        <v>13</v>
      </c>
      <c r="E16" s="9"/>
      <c r="F16" s="5"/>
      <c r="J16" s="13"/>
    </row>
    <row r="17" spans="1:12" x14ac:dyDescent="0.35">
      <c r="E17" s="8"/>
      <c r="F17" s="6"/>
    </row>
    <row r="18" spans="1:12" x14ac:dyDescent="0.35">
      <c r="A18" s="16" t="s">
        <v>62</v>
      </c>
      <c r="B18" s="17"/>
      <c r="C18" s="17"/>
      <c r="D18" s="2"/>
      <c r="E18" s="9"/>
      <c r="F18" s="5"/>
    </row>
    <row r="19" spans="1:12" x14ac:dyDescent="0.35">
      <c r="E19" s="8"/>
      <c r="F19" s="5"/>
    </row>
    <row r="20" spans="1:12" x14ac:dyDescent="0.35">
      <c r="D20" s="2"/>
      <c r="E20" s="8"/>
      <c r="F20" s="5"/>
    </row>
    <row r="21" spans="1:12" x14ac:dyDescent="0.35">
      <c r="D21" s="2"/>
      <c r="E21" s="8"/>
      <c r="F21" s="5"/>
    </row>
    <row r="22" spans="1:12" x14ac:dyDescent="0.35">
      <c r="D22" s="2"/>
      <c r="E22" s="8"/>
      <c r="F22" s="5"/>
      <c r="K22" s="12"/>
      <c r="L22" s="12"/>
    </row>
    <row r="23" spans="1:12" x14ac:dyDescent="0.35">
      <c r="D23" s="2"/>
      <c r="E23" s="8"/>
      <c r="F23" s="5"/>
    </row>
    <row r="24" spans="1:12" x14ac:dyDescent="0.35">
      <c r="E24" s="9"/>
      <c r="F24" s="5"/>
    </row>
    <row r="25" spans="1:12" x14ac:dyDescent="0.35">
      <c r="E25" s="8"/>
      <c r="F25" s="6"/>
    </row>
    <row r="26" spans="1:12" x14ac:dyDescent="0.35">
      <c r="E26" s="8"/>
    </row>
    <row r="27" spans="1:12" x14ac:dyDescent="0.35">
      <c r="D27" s="2"/>
      <c r="E27" s="8"/>
      <c r="F27" s="5"/>
    </row>
    <row r="28" spans="1:12" x14ac:dyDescent="0.35">
      <c r="E28" s="8"/>
      <c r="F28" s="5"/>
    </row>
    <row r="29" spans="1:12" x14ac:dyDescent="0.35">
      <c r="D29" s="2"/>
      <c r="E29" s="8"/>
      <c r="F29" s="5"/>
    </row>
    <row r="30" spans="1:12" x14ac:dyDescent="0.35">
      <c r="D30" s="2"/>
      <c r="E30" s="8"/>
      <c r="F30" s="5"/>
    </row>
    <row r="31" spans="1:12" x14ac:dyDescent="0.35">
      <c r="D31" s="2"/>
      <c r="E31" s="8"/>
      <c r="F31" s="5"/>
      <c r="K31"/>
      <c r="L31"/>
    </row>
    <row r="32" spans="1:12" x14ac:dyDescent="0.35">
      <c r="D32" s="2"/>
      <c r="E32" s="9"/>
      <c r="F32" s="5"/>
      <c r="K32"/>
      <c r="L32"/>
    </row>
    <row r="33" spans="4:12" x14ac:dyDescent="0.35">
      <c r="E33" s="8"/>
      <c r="F33" s="5"/>
      <c r="K33"/>
      <c r="L33"/>
    </row>
    <row r="34" spans="4:12" x14ac:dyDescent="0.35">
      <c r="E34" s="8"/>
      <c r="F34" s="6"/>
      <c r="K34"/>
      <c r="L34"/>
    </row>
    <row r="35" spans="4:12" x14ac:dyDescent="0.35">
      <c r="D35" s="2"/>
      <c r="E35" s="8"/>
      <c r="F35" s="6"/>
      <c r="K35"/>
      <c r="L35"/>
    </row>
    <row r="36" spans="4:12" x14ac:dyDescent="0.35">
      <c r="E36" s="8"/>
      <c r="F36" s="5"/>
      <c r="K36"/>
      <c r="L36"/>
    </row>
    <row r="37" spans="4:12" x14ac:dyDescent="0.35">
      <c r="E37" s="8"/>
      <c r="F37" s="5"/>
      <c r="K37"/>
      <c r="L37"/>
    </row>
    <row r="38" spans="4:12" x14ac:dyDescent="0.35">
      <c r="F38" s="6"/>
      <c r="K38"/>
      <c r="L38"/>
    </row>
    <row r="39" spans="4:12" x14ac:dyDescent="0.35">
      <c r="E39" s="3"/>
      <c r="F39" s="6"/>
      <c r="K39"/>
      <c r="L39"/>
    </row>
    <row r="40" spans="4:12" x14ac:dyDescent="0.35">
      <c r="E40" s="3"/>
      <c r="K40"/>
      <c r="L40"/>
    </row>
    <row r="42" spans="4:12" ht="14.5" customHeight="1" x14ac:dyDescent="0.35">
      <c r="K42"/>
      <c r="L42"/>
    </row>
  </sheetData>
  <sheetProtection algorithmName="SHA-512" hashValue="YkTYpbNvSJs5KpgtjKdBedYZEB7JUqMhwmdV+1T+HV68vrlpArI6joAFyliuCJJ0h/OgEiOWZAx80m+LkO0X3w==" saltValue="06TxYkkvcV27mktJYuPmsg==" spinCount="100000" sheet="1" objects="1" scenarios="1"/>
  <conditionalFormatting sqref="K22:L22 I2:I4">
    <cfRule type="notContainsBlanks" dxfId="4" priority="7">
      <formula>LEN(TRIM(I2))&gt;0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0"/>
  <sheetViews>
    <sheetView zoomScale="85" zoomScaleNormal="85" workbookViewId="0"/>
  </sheetViews>
  <sheetFormatPr defaultColWidth="56.81640625" defaultRowHeight="14.5" x14ac:dyDescent="0.35"/>
  <cols>
    <col min="1" max="1" width="20.08984375" style="27" bestFit="1" customWidth="1"/>
    <col min="2" max="2" width="24" style="26" bestFit="1" customWidth="1"/>
    <col min="3" max="3" width="100.6328125" style="26" customWidth="1"/>
    <col min="4" max="4" width="6.36328125" style="26" customWidth="1"/>
    <col min="6" max="16384" width="56.81640625" style="26"/>
  </cols>
  <sheetData>
    <row r="1" spans="1:4" x14ac:dyDescent="0.35">
      <c r="A1" s="23" t="s">
        <v>59</v>
      </c>
      <c r="B1" s="23" t="s">
        <v>9</v>
      </c>
      <c r="C1" s="24" t="s">
        <v>10</v>
      </c>
      <c r="D1" s="23" t="s">
        <v>11</v>
      </c>
    </row>
    <row r="2" spans="1:4" x14ac:dyDescent="0.35">
      <c r="A2" s="34" t="s">
        <v>22</v>
      </c>
      <c r="B2" s="33" t="s">
        <v>3</v>
      </c>
      <c r="C2" s="41" t="s">
        <v>77</v>
      </c>
      <c r="D2" s="33">
        <v>8</v>
      </c>
    </row>
    <row r="3" spans="1:4" x14ac:dyDescent="0.35">
      <c r="A3" s="34"/>
      <c r="B3" s="33" t="s">
        <v>57</v>
      </c>
      <c r="C3" s="41" t="s">
        <v>58</v>
      </c>
      <c r="D3" s="33">
        <v>5</v>
      </c>
    </row>
    <row r="4" spans="1:4" x14ac:dyDescent="0.35">
      <c r="A4" s="34"/>
      <c r="B4" s="33" t="s">
        <v>5</v>
      </c>
      <c r="C4" s="41" t="s">
        <v>4</v>
      </c>
      <c r="D4" s="33">
        <v>6</v>
      </c>
    </row>
    <row r="5" spans="1:4" ht="26.5" x14ac:dyDescent="0.35">
      <c r="A5" s="34"/>
      <c r="B5" s="33" t="s">
        <v>19</v>
      </c>
      <c r="C5" s="41" t="s">
        <v>54</v>
      </c>
      <c r="D5" s="33">
        <v>3</v>
      </c>
    </row>
    <row r="6" spans="1:4" x14ac:dyDescent="0.35">
      <c r="B6" s="28"/>
      <c r="C6" s="29"/>
    </row>
    <row r="7" spans="1:4" x14ac:dyDescent="0.35">
      <c r="B7" s="28"/>
      <c r="C7" s="25"/>
    </row>
    <row r="8" spans="1:4" ht="39.5" x14ac:dyDescent="0.35">
      <c r="A8" s="34" t="s">
        <v>25</v>
      </c>
      <c r="B8" s="33" t="s">
        <v>19</v>
      </c>
      <c r="C8" s="41" t="s">
        <v>55</v>
      </c>
      <c r="D8" s="33">
        <v>4</v>
      </c>
    </row>
    <row r="9" spans="1:4" ht="26.5" x14ac:dyDescent="0.35">
      <c r="A9" s="34"/>
      <c r="B9" s="33" t="s">
        <v>3</v>
      </c>
      <c r="C9" s="41" t="s">
        <v>56</v>
      </c>
      <c r="D9" s="33">
        <v>5</v>
      </c>
    </row>
    <row r="10" spans="1:4" x14ac:dyDescent="0.35">
      <c r="A10" s="34"/>
      <c r="B10" s="33" t="s">
        <v>63</v>
      </c>
      <c r="C10" s="41" t="s">
        <v>75</v>
      </c>
      <c r="D10" s="33">
        <v>5</v>
      </c>
    </row>
    <row r="11" spans="1:4" ht="26.5" x14ac:dyDescent="0.35">
      <c r="A11" s="34"/>
      <c r="B11" s="33" t="s">
        <v>15</v>
      </c>
      <c r="C11" s="41" t="s">
        <v>76</v>
      </c>
      <c r="D11" s="33">
        <v>2</v>
      </c>
    </row>
    <row r="12" spans="1:4" x14ac:dyDescent="0.35">
      <c r="B12" s="30"/>
      <c r="C12" s="29"/>
    </row>
    <row r="13" spans="1:4" x14ac:dyDescent="0.35">
      <c r="B13" s="28"/>
      <c r="C13" s="29"/>
    </row>
    <row r="14" spans="1:4" x14ac:dyDescent="0.35">
      <c r="A14" s="34" t="s">
        <v>23</v>
      </c>
      <c r="B14" s="33" t="s">
        <v>48</v>
      </c>
      <c r="C14" s="41" t="s">
        <v>78</v>
      </c>
      <c r="D14" s="33">
        <v>5</v>
      </c>
    </row>
    <row r="15" spans="1:4" x14ac:dyDescent="0.35">
      <c r="A15" s="34"/>
      <c r="B15" s="33" t="s">
        <v>52</v>
      </c>
      <c r="C15" s="41" t="s">
        <v>12</v>
      </c>
      <c r="D15" s="33">
        <v>3</v>
      </c>
    </row>
    <row r="16" spans="1:4" x14ac:dyDescent="0.35">
      <c r="A16" s="34"/>
      <c r="B16" s="33" t="s">
        <v>18</v>
      </c>
      <c r="C16" s="41" t="s">
        <v>14</v>
      </c>
      <c r="D16" s="33">
        <v>6</v>
      </c>
    </row>
    <row r="17" spans="1:4" ht="26.5" x14ac:dyDescent="0.35">
      <c r="A17" s="34"/>
      <c r="B17" s="33" t="s">
        <v>2</v>
      </c>
      <c r="C17" s="41" t="s">
        <v>79</v>
      </c>
      <c r="D17" s="33">
        <v>5</v>
      </c>
    </row>
    <row r="18" spans="1:4" x14ac:dyDescent="0.35">
      <c r="A18" s="34"/>
      <c r="B18" s="33" t="s">
        <v>16</v>
      </c>
      <c r="C18" s="41" t="s">
        <v>8</v>
      </c>
      <c r="D18" s="33">
        <v>4</v>
      </c>
    </row>
    <row r="19" spans="1:4" x14ac:dyDescent="0.35">
      <c r="B19" s="28"/>
      <c r="C19" s="29"/>
    </row>
    <row r="20" spans="1:4" x14ac:dyDescent="0.35">
      <c r="B20" s="28"/>
      <c r="C20" s="29"/>
    </row>
    <row r="21" spans="1:4" ht="26.5" x14ac:dyDescent="0.35">
      <c r="A21" s="34" t="s">
        <v>50</v>
      </c>
      <c r="B21" s="33" t="s">
        <v>2</v>
      </c>
      <c r="C21" s="41" t="s">
        <v>79</v>
      </c>
      <c r="D21" s="33">
        <v>5</v>
      </c>
    </row>
    <row r="22" spans="1:4" x14ac:dyDescent="0.35">
      <c r="A22" s="34"/>
      <c r="B22" s="33" t="s">
        <v>16</v>
      </c>
      <c r="C22" s="41" t="s">
        <v>8</v>
      </c>
      <c r="D22" s="33">
        <v>4</v>
      </c>
    </row>
    <row r="23" spans="1:4" x14ac:dyDescent="0.35">
      <c r="A23" s="34"/>
      <c r="B23" s="33" t="s">
        <v>6</v>
      </c>
      <c r="C23" s="41" t="s">
        <v>7</v>
      </c>
      <c r="D23" s="33">
        <v>3</v>
      </c>
    </row>
    <row r="24" spans="1:4" x14ac:dyDescent="0.35">
      <c r="A24" s="34"/>
      <c r="B24" s="33" t="s">
        <v>17</v>
      </c>
      <c r="C24" s="41" t="s">
        <v>67</v>
      </c>
      <c r="D24" s="33">
        <v>8</v>
      </c>
    </row>
    <row r="25" spans="1:4" x14ac:dyDescent="0.35">
      <c r="B25" s="28"/>
      <c r="C25" s="29"/>
    </row>
    <row r="26" spans="1:4" x14ac:dyDescent="0.35">
      <c r="B26" s="28"/>
      <c r="C26" s="25"/>
    </row>
    <row r="27" spans="1:4" ht="26.5" x14ac:dyDescent="0.35">
      <c r="A27" s="33" t="s">
        <v>68</v>
      </c>
      <c r="B27" s="33" t="s">
        <v>2</v>
      </c>
      <c r="C27" s="41" t="s">
        <v>79</v>
      </c>
      <c r="D27" s="33">
        <v>4</v>
      </c>
    </row>
    <row r="28" spans="1:4" ht="26.5" x14ac:dyDescent="0.35">
      <c r="A28" s="33"/>
      <c r="B28" s="33" t="s">
        <v>19</v>
      </c>
      <c r="C28" s="41" t="s">
        <v>53</v>
      </c>
      <c r="D28" s="33">
        <v>4</v>
      </c>
    </row>
    <row r="29" spans="1:4" x14ac:dyDescent="0.35">
      <c r="A29" s="33"/>
      <c r="B29" s="33" t="s">
        <v>66</v>
      </c>
      <c r="C29" s="41" t="s">
        <v>80</v>
      </c>
      <c r="D29" s="33">
        <v>4</v>
      </c>
    </row>
    <row r="30" spans="1:4" x14ac:dyDescent="0.35">
      <c r="A30" s="34"/>
      <c r="B30" s="33" t="s">
        <v>6</v>
      </c>
      <c r="C30" s="41" t="s">
        <v>7</v>
      </c>
      <c r="D30" s="33">
        <v>3</v>
      </c>
    </row>
  </sheetData>
  <sheetProtection algorithmName="SHA-512" hashValue="VPFcxV1+4QcNJ1aHT+bLaOxXGE3fKriztawiphvYoqOrDJfPIl3tZWFKnFeR5mg88c1pCCYdUA0lXk++hVEH9w==" saltValue="fYGK0co42ck5VjQELhN2Qg==" spinCount="100000"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44"/>
  <sheetViews>
    <sheetView workbookViewId="0"/>
  </sheetViews>
  <sheetFormatPr defaultColWidth="5.36328125" defaultRowHeight="14.5" x14ac:dyDescent="0.35"/>
  <cols>
    <col min="1" max="1" width="36.54296875" bestFit="1" customWidth="1"/>
    <col min="2" max="2" width="5.08984375" bestFit="1" customWidth="1"/>
    <col min="3" max="3" width="24.1796875" bestFit="1" customWidth="1"/>
    <col min="4" max="4" width="4.453125" hidden="1" customWidth="1"/>
    <col min="5" max="5" width="7.08984375" hidden="1" customWidth="1"/>
    <col min="6" max="6" width="13.453125" hidden="1" customWidth="1"/>
    <col min="7" max="7" width="20.81640625" hidden="1" customWidth="1"/>
    <col min="8" max="8" width="5.81640625" hidden="1" customWidth="1"/>
    <col min="9" max="9" width="14.26953125" hidden="1" customWidth="1"/>
    <col min="10" max="10" width="11.26953125" hidden="1" customWidth="1"/>
    <col min="11" max="11" width="17.453125" hidden="1" customWidth="1"/>
  </cols>
  <sheetData>
    <row r="1" spans="1:11" x14ac:dyDescent="0.35">
      <c r="A1" s="1" t="s">
        <v>29</v>
      </c>
      <c r="B1" s="4" t="s">
        <v>20</v>
      </c>
      <c r="C1" s="1" t="s">
        <v>30</v>
      </c>
      <c r="D1" s="4" t="s">
        <v>1</v>
      </c>
      <c r="E1" s="4" t="s">
        <v>27</v>
      </c>
      <c r="F1" s="4" t="s">
        <v>28</v>
      </c>
      <c r="G1" s="1" t="s">
        <v>21</v>
      </c>
      <c r="H1" s="1" t="s">
        <v>0</v>
      </c>
      <c r="I1" s="1" t="s">
        <v>24</v>
      </c>
      <c r="J1" s="1" t="s">
        <v>49</v>
      </c>
      <c r="K1" s="1" t="s">
        <v>68</v>
      </c>
    </row>
    <row r="2" spans="1:11" x14ac:dyDescent="0.35">
      <c r="A2" s="14" t="str">
        <f>IF(SUM(G18:K18)&gt;0,"DEVICE COMPROMISED!!","")</f>
        <v/>
      </c>
      <c r="B2" s="42"/>
      <c r="C2" t="str">
        <f>IFERROR(IF(B2="","",VLOOKUP(B2,[1]IoCs!$A$2:$B$15,2,FALSE)),"INVALID ENTRY")</f>
        <v/>
      </c>
      <c r="D2">
        <v>100</v>
      </c>
      <c r="E2" s="15" t="b">
        <f>NOT(ISERROR(MATCH([1]IoCs!$A2,$B$2:$B$16,FALSE)))</f>
        <v>0</v>
      </c>
      <c r="F2" t="str">
        <f>IF(E2=TRUE,D2,"")</f>
        <v/>
      </c>
      <c r="G2">
        <f>IFERROR(VLOOKUP(VLOOKUP(F2,[1]IoCs!$A$2:$B$15,2,FALSE),[1]Weightings!$B$2:$D$5,3,FALSE),0)</f>
        <v>0</v>
      </c>
      <c r="H2">
        <f>IFERROR(VLOOKUP(VLOOKUP(F2,[1]IoCs!$A$2:$B$15,2,FALSE),[1]Weightings!$B$8:$D$11,3,FALSE),0)</f>
        <v>0</v>
      </c>
      <c r="I2">
        <f>IFERROR(VLOOKUP(VLOOKUP(F2,[1]IoCs!$A$2:$B$15,2,FALSE),[1]Weightings!$B$14:$D$18,3,FALSE),0)</f>
        <v>0</v>
      </c>
      <c r="J2">
        <f>IFERROR(VLOOKUP(VLOOKUP(F2,[1]IoCs!$A$2:$B$15,2,FALSE),[1]Weightings!$B$21:$D$24,3,FALSE),0)</f>
        <v>0</v>
      </c>
      <c r="K2">
        <f>IFERROR(VLOOKUP(VLOOKUP(F2,[1]IoCs!$A$2:$B$15,2,FALSE),[1]Weightings!$B$27:$D$30,3,FALSE),0)</f>
        <v>0</v>
      </c>
    </row>
    <row r="3" spans="1:11" x14ac:dyDescent="0.35">
      <c r="A3" s="12" t="str">
        <f>IF(G17&gt;10, CONCATENATE("Possible ",G1, " Detected"), "")</f>
        <v/>
      </c>
      <c r="B3" s="42"/>
      <c r="C3" t="str">
        <f>IFERROR(IF(B3="","",VLOOKUP(B3,[1]IoCs!$A$2:$B$15,2,FALSE)),"INVALID ENTRY")</f>
        <v/>
      </c>
      <c r="D3">
        <v>120</v>
      </c>
      <c r="E3" s="15" t="b">
        <f>NOT(ISERROR(MATCH([1]IoCs!$A3,$B$2:$B$16,FALSE)))</f>
        <v>0</v>
      </c>
      <c r="F3" t="str">
        <f t="shared" ref="F3:F16" si="0">IF(E3=TRUE,D3,"")</f>
        <v/>
      </c>
      <c r="G3">
        <f>IFERROR(VLOOKUP(VLOOKUP(F3,[1]IoCs!$A$2:$B$15,2,FALSE),[1]Weightings!$B$2:$D$5,3,FALSE),0)</f>
        <v>0</v>
      </c>
      <c r="H3">
        <f>IFERROR(VLOOKUP(VLOOKUP(F3,[1]IoCs!$A$2:$B$15,2,FALSE),[1]Weightings!$B$8:$D$11,3,FALSE),0)</f>
        <v>0</v>
      </c>
      <c r="I3">
        <f>IFERROR(VLOOKUP(VLOOKUP(F3,[1]IoCs!$A$2:$B$15,2,FALSE),[1]Weightings!$B$14:$D$18,3,FALSE),0)</f>
        <v>0</v>
      </c>
      <c r="J3">
        <f>IFERROR(VLOOKUP(VLOOKUP(F3,[1]IoCs!$A$2:$B$15,2,FALSE),[1]Weightings!$B$21:$D$24,3,FALSE),0)</f>
        <v>0</v>
      </c>
      <c r="K3">
        <f>IFERROR(VLOOKUP(VLOOKUP(F3,[1]IoCs!$A$2:$B$15,2,FALSE),[1]Weightings!$B$27:$D$30,3,FALSE),0)</f>
        <v>0</v>
      </c>
    </row>
    <row r="4" spans="1:11" x14ac:dyDescent="0.35">
      <c r="A4" s="12" t="str">
        <f>IF(H17&gt;10, CONCATENATE("Possible ", H1, " Detected"), "")</f>
        <v/>
      </c>
      <c r="B4" s="42"/>
      <c r="C4" t="str">
        <f>IFERROR(IF(B4="","",VLOOKUP(B4,[1]IoCs!$A$2:$B$15,2,FALSE)),"INVALID ENTRY")</f>
        <v/>
      </c>
      <c r="D4">
        <v>130</v>
      </c>
      <c r="E4" s="15" t="b">
        <f>NOT(ISERROR(MATCH([1]IoCs!$A4,$B$2:$B$16,FALSE)))</f>
        <v>0</v>
      </c>
      <c r="F4" t="str">
        <f t="shared" si="0"/>
        <v/>
      </c>
      <c r="G4">
        <f>IFERROR(VLOOKUP(VLOOKUP(F4,[1]IoCs!$A$2:$B$15,2,FALSE),[1]Weightings!$B$2:$D$5,3,FALSE),0)</f>
        <v>0</v>
      </c>
      <c r="H4">
        <f>IFERROR(VLOOKUP(VLOOKUP(F4,[1]IoCs!$A$2:$B$15,2,FALSE),[1]Weightings!$B$8:$D$11,3,FALSE),0)</f>
        <v>0</v>
      </c>
      <c r="I4">
        <f>IFERROR(VLOOKUP(VLOOKUP(F4,[1]IoCs!$A$2:$B$15,2,FALSE),[1]Weightings!$B$14:$D$18,3,FALSE),0)</f>
        <v>0</v>
      </c>
      <c r="J4">
        <f>IFERROR(VLOOKUP(VLOOKUP(F4,[1]IoCs!$A$2:$B$15,2,FALSE),[1]Weightings!$B$21:$D$24,3,FALSE),0)</f>
        <v>0</v>
      </c>
      <c r="K4">
        <f>IFERROR(VLOOKUP(VLOOKUP(F4,[1]IoCs!$A$2:$B$15,2,FALSE),[1]Weightings!$B$27:$D$30,3,FALSE),0)</f>
        <v>0</v>
      </c>
    </row>
    <row r="5" spans="1:11" x14ac:dyDescent="0.35">
      <c r="A5" s="12" t="str">
        <f>IF(I17&gt;10, CONCATENATE("Possible ", I1, " Detected"), "")</f>
        <v/>
      </c>
      <c r="B5" s="42"/>
      <c r="C5" t="str">
        <f>IFERROR(IF(B5="","",VLOOKUP(B5,[1]IoCs!$A$2:$B$15,2,FALSE)),"INVALID ENTRY")</f>
        <v/>
      </c>
      <c r="D5">
        <v>140</v>
      </c>
      <c r="E5" s="15" t="b">
        <f>NOT(ISERROR(MATCH([1]IoCs!$A5,$B$2:$B$16,FALSE)))</f>
        <v>0</v>
      </c>
      <c r="F5" t="str">
        <f t="shared" si="0"/>
        <v/>
      </c>
      <c r="G5">
        <f>IFERROR(VLOOKUP(VLOOKUP(F5,[1]IoCs!$A$2:$B$15,2,FALSE),[1]Weightings!$B$2:$D$5,3,FALSE),0)</f>
        <v>0</v>
      </c>
      <c r="H5">
        <f>IFERROR(VLOOKUP(VLOOKUP(F5,[1]IoCs!$A$2:$B$15,2,FALSE),[1]Weightings!$B$8:$D$11,3,FALSE),0)</f>
        <v>0</v>
      </c>
      <c r="I5">
        <f>IFERROR(VLOOKUP(VLOOKUP(F5,[1]IoCs!$A$2:$B$15,2,FALSE),[1]Weightings!$B$14:$D$18,3,FALSE),0)</f>
        <v>0</v>
      </c>
      <c r="J5">
        <f>IFERROR(VLOOKUP(VLOOKUP(F5,[1]IoCs!$A$2:$B$15,2,FALSE),[1]Weightings!$B$21:$D$24,3,FALSE),0)</f>
        <v>0</v>
      </c>
      <c r="K5">
        <f>IFERROR(VLOOKUP(VLOOKUP(F5,[1]IoCs!$A$2:$B$15,2,FALSE),[1]Weightings!$B$27:$D$30,3,FALSE),0)</f>
        <v>0</v>
      </c>
    </row>
    <row r="6" spans="1:11" x14ac:dyDescent="0.35">
      <c r="A6" s="12" t="str">
        <f>IF(J17&gt;10, CONCATENATE("Possible ", J1, " Detected"), "")</f>
        <v/>
      </c>
      <c r="B6" s="42"/>
      <c r="C6" t="str">
        <f>IFERROR(IF(B6="","",VLOOKUP(B6,[1]IoCs!$A$2:$B$15,2,FALSE)),"INVALID ENTRY")</f>
        <v/>
      </c>
      <c r="D6">
        <v>150</v>
      </c>
      <c r="E6" s="15" t="b">
        <f>NOT(ISERROR(MATCH([1]IoCs!$A6,$B$2:$B$16,FALSE)))</f>
        <v>0</v>
      </c>
      <c r="F6" t="str">
        <f t="shared" si="0"/>
        <v/>
      </c>
      <c r="G6">
        <f>IFERROR(VLOOKUP(VLOOKUP(F6,[1]IoCs!$A$2:$B$15,2,FALSE),[1]Weightings!$B$2:$D$5,3,FALSE),0)</f>
        <v>0</v>
      </c>
      <c r="H6">
        <f>IFERROR(VLOOKUP(VLOOKUP(F6,[1]IoCs!$A$2:$B$15,2,FALSE),[1]Weightings!$B$8:$D$11,3,FALSE),0)</f>
        <v>0</v>
      </c>
      <c r="I6">
        <f>IFERROR(VLOOKUP(VLOOKUP(F6,[1]IoCs!$A$2:$B$15,2,FALSE),[1]Weightings!$B$14:$D$18,3,FALSE),0)</f>
        <v>0</v>
      </c>
      <c r="J6">
        <f>IFERROR(VLOOKUP(VLOOKUP(F6,[1]IoCs!$A$2:$B$15,2,FALSE),[1]Weightings!$B$21:$D$24,3,FALSE),0)</f>
        <v>0</v>
      </c>
      <c r="K6">
        <f>IFERROR(VLOOKUP(VLOOKUP(F6,[1]IoCs!$A$2:$B$15,2,FALSE),[1]Weightings!$B$27:$D$30,3,FALSE),0)</f>
        <v>0</v>
      </c>
    </row>
    <row r="7" spans="1:11" x14ac:dyDescent="0.35">
      <c r="A7" s="12" t="str">
        <f>IF(K17&gt;10, CONCATENATE("Possible ", K1, " Detected"), "")</f>
        <v/>
      </c>
      <c r="B7" s="42"/>
      <c r="C7" t="str">
        <f>IFERROR(IF(B7="","",VLOOKUP(B7,[1]IoCs!$A$2:$B$15,2,FALSE)),"INVALID ENTRY")</f>
        <v/>
      </c>
      <c r="D7">
        <v>160</v>
      </c>
      <c r="E7" s="15" t="b">
        <f>NOT(ISERROR(MATCH([1]IoCs!$A7,$B$2:$B$16,FALSE)))</f>
        <v>0</v>
      </c>
      <c r="F7" t="str">
        <f t="shared" si="0"/>
        <v/>
      </c>
      <c r="G7">
        <f>IFERROR(VLOOKUP(VLOOKUP(F7,[1]IoCs!$A$2:$B$15,2,FALSE),[1]Weightings!$B$2:$D$5,3,FALSE),0)</f>
        <v>0</v>
      </c>
      <c r="H7">
        <f>IFERROR(VLOOKUP(VLOOKUP(F7,[1]IoCs!$A$2:$B$15,2,FALSE),[1]Weightings!$B$8:$D$11,3,FALSE),0)</f>
        <v>0</v>
      </c>
      <c r="I7">
        <f>IFERROR(VLOOKUP(VLOOKUP(F7,[1]IoCs!$A$2:$B$15,2,FALSE),[1]Weightings!$B$14:$D$18,3,FALSE),0)</f>
        <v>0</v>
      </c>
      <c r="J7">
        <f>IFERROR(VLOOKUP(VLOOKUP(F7,[1]IoCs!$A$2:$B$15,2,FALSE),[1]Weightings!$B$21:$D$24,3,FALSE),0)</f>
        <v>0</v>
      </c>
      <c r="K7">
        <f>IFERROR(VLOOKUP(VLOOKUP(F7,[1]IoCs!$A$2:$B$15,2,FALSE),[1]Weightings!$B$27:$D$30,3,FALSE),0)</f>
        <v>0</v>
      </c>
    </row>
    <row r="8" spans="1:11" x14ac:dyDescent="0.35">
      <c r="B8" s="42"/>
      <c r="C8" t="str">
        <f>IFERROR(IF(B8="","",VLOOKUP(B8,[1]IoCs!$A$2:$B$15,2,FALSE)),"INVALID ENTRY")</f>
        <v/>
      </c>
      <c r="D8">
        <v>210</v>
      </c>
      <c r="E8" s="15" t="b">
        <f>NOT(ISERROR(MATCH([1]IoCs!$A8,$B$2:$B$16,FALSE)))</f>
        <v>0</v>
      </c>
      <c r="F8" t="str">
        <f t="shared" si="0"/>
        <v/>
      </c>
      <c r="G8">
        <f>IFERROR(VLOOKUP(VLOOKUP(F8,[1]IoCs!$A$2:$B$15,2,FALSE),[1]Weightings!$B$2:$D$5,3,FALSE),0)</f>
        <v>0</v>
      </c>
      <c r="H8">
        <f>IFERROR(VLOOKUP(VLOOKUP(F8,[1]IoCs!$A$2:$B$15,2,FALSE),[1]Weightings!$B$8:$D$11,3,FALSE),0)</f>
        <v>0</v>
      </c>
      <c r="I8">
        <f>IFERROR(VLOOKUP(VLOOKUP(F8,[1]IoCs!$A$2:$B$15,2,FALSE),[1]Weightings!$B$14:$D$18,3,FALSE),0)</f>
        <v>0</v>
      </c>
      <c r="J8">
        <f>IFERROR(VLOOKUP(VLOOKUP(F8,[1]IoCs!$A$2:$B$15,2,FALSE),[1]Weightings!$B$21:$D$24,3,FALSE),0)</f>
        <v>0</v>
      </c>
      <c r="K8">
        <f>IFERROR(VLOOKUP(VLOOKUP(F8,[1]IoCs!$A$2:$B$15,2,FALSE),[1]Weightings!$B$27:$D$30,3,FALSE),0)</f>
        <v>0</v>
      </c>
    </row>
    <row r="9" spans="1:11" x14ac:dyDescent="0.35">
      <c r="B9" s="42"/>
      <c r="C9" t="str">
        <f>IFERROR(IF(B9="","",VLOOKUP(B9,[1]IoCs!$A$2:$B$15,2,FALSE)),"INVALID ENTRY")</f>
        <v/>
      </c>
      <c r="D9">
        <v>230</v>
      </c>
      <c r="E9" s="15" t="b">
        <f>NOT(ISERROR(MATCH([1]IoCs!$A9,$B$2:$B$16,FALSE)))</f>
        <v>0</v>
      </c>
      <c r="F9" t="str">
        <f t="shared" si="0"/>
        <v/>
      </c>
      <c r="G9">
        <f>IFERROR(VLOOKUP(VLOOKUP(F9,[1]IoCs!$A$2:$B$15,2,FALSE),[1]Weightings!$B$2:$D$5,3,FALSE),0)</f>
        <v>0</v>
      </c>
      <c r="H9">
        <f>IFERROR(VLOOKUP(VLOOKUP(F9,[1]IoCs!$A$2:$B$15,2,FALSE),[1]Weightings!$B$8:$D$11,3,FALSE),0)</f>
        <v>0</v>
      </c>
      <c r="I9">
        <f>IFERROR(VLOOKUP(VLOOKUP(F9,[1]IoCs!$A$2:$B$15,2,FALSE),[1]Weightings!$B$14:$D$18,3,FALSE),0)</f>
        <v>0</v>
      </c>
      <c r="J9">
        <f>IFERROR(VLOOKUP(VLOOKUP(F9,[1]IoCs!$A$2:$B$15,2,FALSE),[1]Weightings!$B$21:$D$24,3,FALSE),0)</f>
        <v>0</v>
      </c>
      <c r="K9">
        <f>IFERROR(VLOOKUP(VLOOKUP(F9,[1]IoCs!$A$2:$B$15,2,FALSE),[1]Weightings!$B$27:$D$30,3,FALSE),0)</f>
        <v>0</v>
      </c>
    </row>
    <row r="10" spans="1:11" x14ac:dyDescent="0.35">
      <c r="B10" s="42"/>
      <c r="C10" t="str">
        <f>IFERROR(IF(B10="","",VLOOKUP(B10,[1]IoCs!$A$2:$B$15,2,FALSE)),"INVALID ENTRY")</f>
        <v/>
      </c>
      <c r="D10">
        <v>300</v>
      </c>
      <c r="E10" s="15" t="b">
        <f>NOT(ISERROR(MATCH([1]IoCs!$A10,$B$2:$B$16,FALSE)))</f>
        <v>0</v>
      </c>
      <c r="F10" t="str">
        <f t="shared" si="0"/>
        <v/>
      </c>
      <c r="G10">
        <f>IFERROR(VLOOKUP(VLOOKUP(F10,[1]IoCs!$A$2:$B$15,2,FALSE),[1]Weightings!$B$2:$D$5,3,FALSE),0)</f>
        <v>0</v>
      </c>
      <c r="H10">
        <f>IFERROR(VLOOKUP(VLOOKUP(F10,[1]IoCs!$A$2:$B$15,2,FALSE),[1]Weightings!$B$8:$D$11,3,FALSE),0)</f>
        <v>0</v>
      </c>
      <c r="I10">
        <f>IFERROR(VLOOKUP(VLOOKUP(F10,[1]IoCs!$A$2:$B$15,2,FALSE),[1]Weightings!$B$14:$D$18,3,FALSE),0)</f>
        <v>0</v>
      </c>
      <c r="J10">
        <f>IFERROR(VLOOKUP(VLOOKUP(F10,[1]IoCs!$A$2:$B$15,2,FALSE),[1]Weightings!$B$21:$D$24,3,FALSE),0)</f>
        <v>0</v>
      </c>
      <c r="K10">
        <f>IFERROR(VLOOKUP(VLOOKUP(F10,[1]IoCs!$A$2:$B$15,2,FALSE),[1]Weightings!$B$27:$D$30,3,FALSE),0)</f>
        <v>0</v>
      </c>
    </row>
    <row r="11" spans="1:11" x14ac:dyDescent="0.35">
      <c r="B11" s="42"/>
      <c r="D11">
        <v>310</v>
      </c>
      <c r="E11" s="15" t="b">
        <f>NOT(ISERROR(MATCH([1]IoCs!$A11,$B$2:$B$16,FALSE)))</f>
        <v>0</v>
      </c>
      <c r="F11" t="str">
        <f t="shared" si="0"/>
        <v/>
      </c>
      <c r="G11">
        <f>IFERROR(VLOOKUP(VLOOKUP(F11,[1]IoCs!$A$2:$B$15,2,FALSE),[1]Weightings!$B$2:$D$5,3,FALSE),0)</f>
        <v>0</v>
      </c>
      <c r="H11">
        <f>IFERROR(VLOOKUP(VLOOKUP(F11,[1]IoCs!$A$2:$B$15,2,FALSE),[1]Weightings!$B$8:$D$11,3,FALSE),0)</f>
        <v>0</v>
      </c>
      <c r="I11">
        <f>IFERROR(VLOOKUP(VLOOKUP(F11,[1]IoCs!$A$2:$B$15,2,FALSE),[1]Weightings!$B$14:$D$18,3,FALSE),0)</f>
        <v>0</v>
      </c>
      <c r="J11">
        <f>IFERROR(VLOOKUP(VLOOKUP(F11,[1]IoCs!$A$2:$B$15,2,FALSE),[1]Weightings!$B$21:$D$24,3,FALSE),0)</f>
        <v>0</v>
      </c>
      <c r="K11">
        <f>IFERROR(VLOOKUP(VLOOKUP(F11,[1]IoCs!$A$2:$B$15,2,FALSE),[1]Weightings!$B$27:$D$30,3,FALSE),0)</f>
        <v>0</v>
      </c>
    </row>
    <row r="12" spans="1:11" x14ac:dyDescent="0.35">
      <c r="B12" s="42"/>
      <c r="C12" t="str">
        <f>IFERROR(IF(B12="","",VLOOKUP(B12,[1]IoCs!$A$2:$B$15,2,FALSE)),"INVALID ENTRY")</f>
        <v/>
      </c>
      <c r="D12">
        <v>330</v>
      </c>
      <c r="E12" s="15" t="b">
        <f>NOT(ISERROR(MATCH([1]IoCs!$A12,$B$2:$B$16,FALSE)))</f>
        <v>0</v>
      </c>
      <c r="F12" t="str">
        <f t="shared" si="0"/>
        <v/>
      </c>
      <c r="G12">
        <f>IFERROR(VLOOKUP(VLOOKUP(F12,[1]IoCs!$A$2:$B$15,2,FALSE),[1]Weightings!$B$2:$D$5,3,FALSE),0)</f>
        <v>0</v>
      </c>
      <c r="H12">
        <f>IFERROR(VLOOKUP(VLOOKUP(F12,[1]IoCs!$A$2:$B$15,2,FALSE),[1]Weightings!$B$8:$D$11,3,FALSE),0)</f>
        <v>0</v>
      </c>
      <c r="I12">
        <f>IFERROR(VLOOKUP(VLOOKUP(F12,[1]IoCs!$A$2:$B$15,2,FALSE),[1]Weightings!$B$14:$D$18,3,FALSE),0)</f>
        <v>0</v>
      </c>
      <c r="J12">
        <f>IFERROR(VLOOKUP(VLOOKUP(F12,[1]IoCs!$A$2:$B$15,2,FALSE),[1]Weightings!$B$21:$D$24,3,FALSE),0)</f>
        <v>0</v>
      </c>
      <c r="K12">
        <f>IFERROR(VLOOKUP(VLOOKUP(F12,[1]IoCs!$A$2:$B$15,2,FALSE),[1]Weightings!$B$27:$D$30,3,FALSE),0)</f>
        <v>0</v>
      </c>
    </row>
    <row r="13" spans="1:11" x14ac:dyDescent="0.35">
      <c r="B13" s="42"/>
      <c r="C13" t="str">
        <f>IFERROR(IF(B13="","",VLOOKUP(B13,[1]IoCs!$A$2:$B$15,2,FALSE)),"INVALID ENTRY")</f>
        <v/>
      </c>
      <c r="D13">
        <v>340</v>
      </c>
      <c r="E13" s="15" t="b">
        <f>NOT(ISERROR(MATCH([1]IoCs!$A13,$B$2:$B$16,FALSE)))</f>
        <v>0</v>
      </c>
      <c r="F13" t="str">
        <f t="shared" si="0"/>
        <v/>
      </c>
      <c r="G13">
        <f>IFERROR(VLOOKUP(VLOOKUP(F13,[1]IoCs!$A$2:$B$15,2,FALSE),[1]Weightings!$B$2:$D$5,3,FALSE),0)</f>
        <v>0</v>
      </c>
      <c r="H13">
        <f>IFERROR(VLOOKUP(VLOOKUP(F13,[1]IoCs!$A$2:$B$15,2,FALSE),[1]Weightings!$B$8:$D$11,3,FALSE),0)</f>
        <v>0</v>
      </c>
      <c r="I13">
        <f>IFERROR(VLOOKUP(VLOOKUP(F13,[1]IoCs!$A$2:$B$15,2,FALSE),[1]Weightings!$B$14:$D$18,3,FALSE),0)</f>
        <v>0</v>
      </c>
      <c r="J13">
        <f>IFERROR(VLOOKUP(VLOOKUP(F13,[1]IoCs!$A$2:$B$15,2,FALSE),[1]Weightings!$B$21:$D$24,3,FALSE),0)</f>
        <v>0</v>
      </c>
      <c r="K13">
        <f>IFERROR(VLOOKUP(VLOOKUP(F13,[1]IoCs!$A$2:$B$15,2,FALSE),[1]Weightings!$B$27:$D$30,3,FALSE),0)</f>
        <v>0</v>
      </c>
    </row>
    <row r="14" spans="1:11" x14ac:dyDescent="0.35">
      <c r="B14" s="42"/>
      <c r="C14" t="str">
        <f>IFERROR(IF(B14="","",VLOOKUP(B14,[1]IoCs!$A$2:$B$15,2,FALSE)),"INVALID ENTRY")</f>
        <v/>
      </c>
      <c r="D14">
        <v>410</v>
      </c>
      <c r="E14" s="15" t="b">
        <f>NOT(ISERROR(MATCH([1]IoCs!$A14,$B$2:$B$16,FALSE)))</f>
        <v>0</v>
      </c>
      <c r="F14" t="str">
        <f t="shared" si="0"/>
        <v/>
      </c>
      <c r="G14">
        <f>IFERROR(VLOOKUP(VLOOKUP(F14,[1]IoCs!$A$2:$B$15,2,FALSE),[1]Weightings!$B$2:$D$5,3,FALSE),0)</f>
        <v>0</v>
      </c>
      <c r="H14">
        <f>IFERROR(VLOOKUP(VLOOKUP(F14,[1]IoCs!$A$2:$B$15,2,FALSE),[1]Weightings!$B$8:$D$11,3,FALSE),0)</f>
        <v>0</v>
      </c>
      <c r="I14">
        <f>IFERROR(VLOOKUP(VLOOKUP(F14,[1]IoCs!$A$2:$B$15,2,FALSE),[1]Weightings!$B$14:$D$18,3,FALSE),0)</f>
        <v>0</v>
      </c>
      <c r="J14">
        <f>IFERROR(VLOOKUP(VLOOKUP(F14,[1]IoCs!$A$2:$B$15,2,FALSE),[1]Weightings!$B$21:$D$24,3,FALSE),0)</f>
        <v>0</v>
      </c>
      <c r="K14">
        <f>IFERROR(VLOOKUP(VLOOKUP(F14,[1]IoCs!$A$2:$B$15,2,FALSE),[1]Weightings!$B$27:$D$30,3,FALSE),0)</f>
        <v>0</v>
      </c>
    </row>
    <row r="15" spans="1:11" x14ac:dyDescent="0.35">
      <c r="B15" s="42"/>
      <c r="C15" t="str">
        <f>IFERROR(IF(B15="","",VLOOKUP(B15,[1]IoCs!$A$2:$B$15,2,FALSE)),"INVALID ENTRY")</f>
        <v/>
      </c>
      <c r="D15">
        <v>510</v>
      </c>
      <c r="E15" s="15" t="b">
        <f>NOT(ISERROR(MATCH([1]IoCs!$A15,$B$2:$B$16,FALSE)))</f>
        <v>0</v>
      </c>
      <c r="F15" t="str">
        <f t="shared" si="0"/>
        <v/>
      </c>
      <c r="G15">
        <f>IFERROR(VLOOKUP(VLOOKUP(F15,[1]IoCs!$A$2:$B$15,2,FALSE),[1]Weightings!$B$2:$D$5,3,FALSE),0)</f>
        <v>0</v>
      </c>
      <c r="H15">
        <f>IFERROR(VLOOKUP(VLOOKUP(F15,[1]IoCs!$A$2:$B$15,2,FALSE),[1]Weightings!$B$8:$D$11,3,FALSE),0)</f>
        <v>0</v>
      </c>
      <c r="I15">
        <f>IFERROR(VLOOKUP(VLOOKUP(F15,[1]IoCs!$A$2:$B$15,2,FALSE),[1]Weightings!$B$14:$D$18,3,FALSE),0)</f>
        <v>0</v>
      </c>
      <c r="J15">
        <f>IFERROR(VLOOKUP(VLOOKUP(F15,[1]IoCs!$A$2:$B$15,2,FALSE),[1]Weightings!$B$21:$D$24,3,FALSE),0)</f>
        <v>0</v>
      </c>
      <c r="K15">
        <f>IFERROR(VLOOKUP(VLOOKUP(F15,[1]IoCs!$A$2:$B$15,2,FALSE),[1]Weightings!$B$27:$D$30,3,FALSE),0)</f>
        <v>0</v>
      </c>
    </row>
    <row r="16" spans="1:11" x14ac:dyDescent="0.35">
      <c r="C16" t="str">
        <f>IFERROR(IF(B16="","",VLOOKUP(B16,[1]IoCs!$A$2:$B$15,2,FALSE)),"INVALID ENTRY")</f>
        <v/>
      </c>
      <c r="D16" t="s">
        <v>26</v>
      </c>
      <c r="E16" s="15" t="b">
        <f>NOT(ISERROR(MATCH([1]IoCs!$A16,$B$2:$B$16,FALSE)))</f>
        <v>0</v>
      </c>
      <c r="F16" t="str">
        <f t="shared" si="0"/>
        <v/>
      </c>
      <c r="G16">
        <f>IFERROR(VLOOKUP(VLOOKUP(F16,[1]IoCs!$A$2:$B$15,2,FALSE),[1]Weightings!$B$2:$D$5,3,FALSE),0)</f>
        <v>0</v>
      </c>
      <c r="H16">
        <f>IFERROR(VLOOKUP(VLOOKUP(F16,[1]IoCs!$A$2:$B$15,2,FALSE),[1]Weightings!$B$8:$D$11,3,FALSE),0)</f>
        <v>0</v>
      </c>
      <c r="I16">
        <f>IFERROR(VLOOKUP(VLOOKUP(F16,[1]IoCs!$A$2:$B$15,2,FALSE),[1]Weightings!$B$14:$D$18,3,FALSE),0)</f>
        <v>0</v>
      </c>
      <c r="J16">
        <f>IFERROR(VLOOKUP(VLOOKUP(F16,[1]IoCs!$A$2:$B$15,2,FALSE),[1]Weightings!$B$21:$D$24,3,FALSE),0)</f>
        <v>0</v>
      </c>
      <c r="K16">
        <f>IFERROR(VLOOKUP(VLOOKUP(F16,[1]IoCs!$A$2:$B$15,2,FALSE),[1]Weightings!$B$27:$D$30,3,FALSE),0)</f>
        <v>0</v>
      </c>
    </row>
    <row r="17" spans="2:11" x14ac:dyDescent="0.35">
      <c r="B17" s="13"/>
      <c r="E17" s="13"/>
      <c r="F17" s="13"/>
      <c r="G17">
        <f>SUM(G2:G16)</f>
        <v>0</v>
      </c>
      <c r="H17">
        <f>SUM(H2:H16)</f>
        <v>0</v>
      </c>
      <c r="I17">
        <f>SUM(I2:I16)</f>
        <v>0</v>
      </c>
      <c r="J17">
        <f>SUM(J2:J16)</f>
        <v>0</v>
      </c>
      <c r="K17">
        <f>SUM(K2:K16)</f>
        <v>0</v>
      </c>
    </row>
    <row r="18" spans="2:11" x14ac:dyDescent="0.35">
      <c r="B18" s="11"/>
      <c r="C18" s="13"/>
      <c r="D18" s="11"/>
      <c r="E18" s="11"/>
      <c r="F18" s="11"/>
      <c r="G18">
        <f t="shared" ref="G18:K18" si="1">IF(G17&gt;10,1,0)</f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</row>
    <row r="19" spans="2:11" x14ac:dyDescent="0.35">
      <c r="B19" s="11"/>
      <c r="D19" s="11"/>
      <c r="E19" s="11"/>
      <c r="F19" s="11"/>
      <c r="G19" s="11"/>
    </row>
    <row r="20" spans="2:11" x14ac:dyDescent="0.35">
      <c r="B20" s="11"/>
      <c r="D20" s="11"/>
      <c r="E20" s="11"/>
      <c r="F20" s="11"/>
      <c r="G20" s="11"/>
    </row>
    <row r="21" spans="2:11" x14ac:dyDescent="0.35">
      <c r="B21" s="11"/>
      <c r="D21" s="11"/>
      <c r="E21" s="11"/>
      <c r="F21" s="11"/>
      <c r="G21" s="11"/>
    </row>
    <row r="22" spans="2:11" x14ac:dyDescent="0.35">
      <c r="B22" s="11"/>
      <c r="D22" s="11"/>
      <c r="E22" s="11"/>
      <c r="F22" s="11"/>
      <c r="G22" s="11"/>
    </row>
    <row r="23" spans="2:11" x14ac:dyDescent="0.35">
      <c r="B23" s="11"/>
      <c r="D23" s="11"/>
      <c r="E23" s="11"/>
      <c r="F23" s="11"/>
      <c r="G23" s="11"/>
    </row>
    <row r="24" spans="2:11" x14ac:dyDescent="0.35">
      <c r="B24" s="11"/>
      <c r="D24" s="11"/>
      <c r="E24" s="11"/>
      <c r="F24" s="11"/>
      <c r="G24" s="11"/>
    </row>
    <row r="25" spans="2:11" x14ac:dyDescent="0.35">
      <c r="B25" s="12"/>
      <c r="D25" s="12"/>
      <c r="E25" s="12"/>
      <c r="F25" s="12"/>
      <c r="G25" s="12"/>
    </row>
    <row r="26" spans="2:11" x14ac:dyDescent="0.35">
      <c r="B26" s="11"/>
      <c r="D26" s="11"/>
      <c r="E26" s="11"/>
      <c r="F26" s="11"/>
      <c r="G26" s="11"/>
    </row>
    <row r="27" spans="2:11" x14ac:dyDescent="0.35">
      <c r="B27" s="11"/>
      <c r="D27" s="11"/>
      <c r="E27" s="11"/>
      <c r="F27" s="11"/>
      <c r="G27" s="11"/>
    </row>
    <row r="28" spans="2:11" x14ac:dyDescent="0.35">
      <c r="B28" s="11"/>
      <c r="D28" s="11"/>
      <c r="E28" s="11"/>
      <c r="F28" s="11"/>
      <c r="G28" s="11"/>
    </row>
    <row r="29" spans="2:11" x14ac:dyDescent="0.35">
      <c r="B29" s="11"/>
      <c r="D29" s="11"/>
      <c r="E29" s="11"/>
      <c r="F29" s="11"/>
      <c r="G29" s="11"/>
    </row>
    <row r="30" spans="2:11" x14ac:dyDescent="0.35">
      <c r="B30" s="11"/>
      <c r="D30" s="11"/>
      <c r="E30" s="11"/>
      <c r="F30" s="11"/>
      <c r="G30" s="11"/>
    </row>
    <row r="31" spans="2:11" x14ac:dyDescent="0.35">
      <c r="B31" s="11"/>
      <c r="D31" s="11"/>
      <c r="E31" s="11"/>
      <c r="F31" s="11"/>
      <c r="G31" s="11"/>
    </row>
    <row r="32" spans="2:11" x14ac:dyDescent="0.35">
      <c r="B32" s="11"/>
      <c r="D32" s="11"/>
      <c r="E32" s="11"/>
      <c r="F32" s="11"/>
      <c r="G32" s="11"/>
    </row>
    <row r="33" spans="2:7" x14ac:dyDescent="0.35">
      <c r="B33" s="11"/>
      <c r="D33" s="11"/>
      <c r="E33" s="11"/>
      <c r="F33" s="11"/>
      <c r="G33" s="11"/>
    </row>
    <row r="34" spans="2:7" x14ac:dyDescent="0.35">
      <c r="B34" s="11"/>
      <c r="D34" s="11"/>
      <c r="E34" s="11"/>
      <c r="F34" s="11"/>
      <c r="G34" s="11"/>
    </row>
    <row r="35" spans="2:7" x14ac:dyDescent="0.35">
      <c r="B35" s="11"/>
      <c r="D35" s="11"/>
      <c r="E35" s="11"/>
      <c r="F35" s="11"/>
      <c r="G35" s="11"/>
    </row>
    <row r="36" spans="2:7" x14ac:dyDescent="0.35">
      <c r="B36" s="11"/>
      <c r="D36" s="11"/>
      <c r="E36" s="11"/>
      <c r="F36" s="11"/>
      <c r="G36" s="11"/>
    </row>
    <row r="37" spans="2:7" x14ac:dyDescent="0.35">
      <c r="B37" s="11"/>
      <c r="D37" s="11"/>
      <c r="E37" s="11"/>
      <c r="F37" s="11"/>
      <c r="G37" s="11"/>
    </row>
    <row r="38" spans="2:7" x14ac:dyDescent="0.35">
      <c r="B38" s="11"/>
      <c r="D38" s="11"/>
      <c r="E38" s="11"/>
      <c r="F38" s="11"/>
      <c r="G38" s="11"/>
    </row>
    <row r="39" spans="2:7" x14ac:dyDescent="0.35">
      <c r="B39" s="11"/>
      <c r="D39" s="11"/>
      <c r="E39" s="11"/>
      <c r="F39" s="11"/>
      <c r="G39" s="11"/>
    </row>
    <row r="40" spans="2:7" x14ac:dyDescent="0.35">
      <c r="B40" s="11"/>
      <c r="D40" s="11"/>
      <c r="E40" s="11"/>
      <c r="F40" s="11"/>
      <c r="G40" s="11"/>
    </row>
    <row r="41" spans="2:7" x14ac:dyDescent="0.35">
      <c r="B41" s="11"/>
      <c r="D41" s="11"/>
      <c r="E41" s="11"/>
      <c r="F41" s="11"/>
      <c r="G41" s="11"/>
    </row>
    <row r="42" spans="2:7" x14ac:dyDescent="0.35">
      <c r="B42" s="11"/>
      <c r="D42" s="11"/>
      <c r="E42" s="11"/>
      <c r="F42" s="11"/>
      <c r="G42" s="11"/>
    </row>
    <row r="43" spans="2:7" x14ac:dyDescent="0.35">
      <c r="B43" s="11"/>
      <c r="D43" s="11"/>
      <c r="E43" s="11"/>
      <c r="F43" s="11"/>
      <c r="G43" s="11"/>
    </row>
    <row r="44" spans="2:7" x14ac:dyDescent="0.35">
      <c r="B44" s="11"/>
      <c r="D44" s="11"/>
      <c r="E44" s="11"/>
      <c r="F44" s="11"/>
      <c r="G44" s="11"/>
    </row>
  </sheetData>
  <sheetProtection algorithmName="SHA-512" hashValue="esWP+kN5G87fEj0mLQSTCbH+kvF1Mqz4o7JmLCI+DlPtiiFWNSbikR3tFuA+Omn5vFUTvGD+aCH4syVces4j2w==" saltValue="quCLC9jE6Tk5dnsiygBZdA==" spinCount="100000" sheet="1" objects="1" scenarios="1"/>
  <conditionalFormatting sqref="B25 D25:G25">
    <cfRule type="notContainsBlanks" dxfId="3" priority="3">
      <formula>LEN(TRIM(B25))&gt;0</formula>
    </cfRule>
  </conditionalFormatting>
  <conditionalFormatting sqref="A3:A7">
    <cfRule type="notContainsBlanks" dxfId="1" priority="1">
      <formula>LEN(TRIM(A3))&gt;0</formula>
    </cfRule>
  </conditionalFormatting>
  <conditionalFormatting sqref="A2">
    <cfRule type="notContainsBlanks" dxfId="0" priority="2">
      <formula>LEN(TRIM(A2))&gt;0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Threats</vt:lpstr>
      <vt:lpstr>IoCs</vt:lpstr>
      <vt:lpstr>Weightings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2023-04-02T15:29:22Z</dcterms:created>
  <dcterms:modified xsi:type="dcterms:W3CDTF">2023-07-27T20:17:20Z</dcterms:modified>
</cp:coreProperties>
</file>